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ICKY\OneDrive\Documents\ARCHIV UMSIDA\Data+Mentah+Pendukung+Artikel+Ilmiah\"/>
    </mc:Choice>
  </mc:AlternateContent>
  <xr:revisionPtr revIDLastSave="0" documentId="8_{ED14C072-B936-408E-961D-01DD089F6D63}" xr6:coauthVersionLast="47" xr6:coauthVersionMax="47" xr10:uidLastSave="{00000000-0000-0000-0000-000000000000}"/>
  <bookViews>
    <workbookView xWindow="-110" yWindow="-110" windowWidth="19420" windowHeight="10420" xr2:uid="{C9237895-DC8F-48FF-8CF5-0A5ACE73D369}"/>
  </bookViews>
  <sheets>
    <sheet name="Sheet 1" sheetId="2" r:id="rId1"/>
    <sheet name="PAM" sheetId="3" r:id="rId2"/>
  </sheets>
  <definedNames>
    <definedName name="_Hlk186231397" localSheetId="0">'Sheet 1'!$Z$46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2" l="1"/>
  <c r="L9" i="2"/>
  <c r="E25" i="2" s="1"/>
  <c r="F25" i="2"/>
  <c r="F26" i="2"/>
  <c r="W25" i="2"/>
  <c r="U28" i="2"/>
  <c r="T28" i="2"/>
  <c r="X20" i="2"/>
  <c r="U20" i="2"/>
  <c r="X13" i="2"/>
  <c r="V15" i="2"/>
  <c r="U13" i="2"/>
  <c r="U14" i="2" s="1"/>
  <c r="G26" i="2"/>
  <c r="L28" i="2"/>
  <c r="J25" i="2"/>
  <c r="J27" i="2" s="1"/>
  <c r="I25" i="2"/>
  <c r="I32" i="2" s="1"/>
  <c r="L10" i="2"/>
  <c r="L11" i="2"/>
  <c r="G25" i="2" s="1"/>
  <c r="L12" i="2"/>
  <c r="H25" i="2" s="1"/>
  <c r="L13" i="2"/>
  <c r="L14" i="2"/>
  <c r="L15" i="2"/>
  <c r="K25" i="2" s="1"/>
  <c r="K27" i="2" s="1"/>
  <c r="K15" i="2"/>
  <c r="K14" i="2"/>
  <c r="K13" i="2"/>
  <c r="K12" i="2"/>
  <c r="K11" i="2"/>
  <c r="K9" i="2"/>
  <c r="E27" i="2" l="1"/>
  <c r="E26" i="2"/>
  <c r="X14" i="2"/>
  <c r="E29" i="2"/>
  <c r="E31" i="2"/>
  <c r="E30" i="2"/>
  <c r="H26" i="2"/>
  <c r="H31" i="2"/>
  <c r="H29" i="2"/>
  <c r="H28" i="2"/>
  <c r="G32" i="2"/>
  <c r="L32" i="2" s="1"/>
  <c r="F27" i="2"/>
  <c r="F31" i="2"/>
  <c r="L31" i="2" s="1"/>
  <c r="F30" i="2"/>
  <c r="L30" i="2" s="1"/>
  <c r="F28" i="2"/>
  <c r="I26" i="2"/>
  <c r="K29" i="2"/>
  <c r="I30" i="2"/>
  <c r="I28" i="2"/>
  <c r="K26" i="2"/>
  <c r="J26" i="2"/>
  <c r="I31" i="2"/>
  <c r="I27" i="2"/>
  <c r="L25" i="2"/>
  <c r="L16" i="2"/>
  <c r="K10" i="2"/>
  <c r="K16" i="2" s="1"/>
  <c r="M14" i="2" l="1"/>
  <c r="O10" i="2"/>
  <c r="L26" i="2"/>
  <c r="L27" i="2"/>
  <c r="L29" i="2"/>
  <c r="M12" i="2"/>
  <c r="O12" i="2" s="1"/>
  <c r="M9" i="2"/>
  <c r="M15" i="2"/>
  <c r="O15" i="2" s="1"/>
  <c r="M11" i="2"/>
  <c r="M13" i="2"/>
  <c r="O18" i="2" l="1"/>
  <c r="L33" i="2"/>
  <c r="M27" i="2" s="1"/>
  <c r="M29" i="2" l="1"/>
  <c r="M31" i="2"/>
  <c r="M32" i="2"/>
  <c r="M26" i="2"/>
  <c r="M28" i="2"/>
  <c r="M30" i="2"/>
</calcChain>
</file>

<file path=xl/sharedStrings.xml><?xml version="1.0" encoding="utf-8"?>
<sst xmlns="http://schemas.openxmlformats.org/spreadsheetml/2006/main" count="128" uniqueCount="87">
  <si>
    <t>Pemotongan</t>
  </si>
  <si>
    <t>Bagian</t>
  </si>
  <si>
    <t>Seven Waste</t>
  </si>
  <si>
    <t>Overproduction</t>
  </si>
  <si>
    <t>Wait Time</t>
  </si>
  <si>
    <t>Transportation</t>
  </si>
  <si>
    <t>Processing</t>
  </si>
  <si>
    <t>Inventory</t>
  </si>
  <si>
    <t>Motion</t>
  </si>
  <si>
    <t>Defect</t>
  </si>
  <si>
    <t>Bobot</t>
  </si>
  <si>
    <t>Process Activity Mapping</t>
  </si>
  <si>
    <t>Supply Chain Response Matrix</t>
  </si>
  <si>
    <t>Demand Ampification Mapping</t>
  </si>
  <si>
    <t>Decision Point Analysis</t>
  </si>
  <si>
    <t>Quality Filter Mapping</t>
  </si>
  <si>
    <t>Production Variety Funnel</t>
  </si>
  <si>
    <t>Physical Structure</t>
  </si>
  <si>
    <t>Total</t>
  </si>
  <si>
    <t>VA</t>
  </si>
  <si>
    <t>NVA</t>
  </si>
  <si>
    <t>Persentase</t>
  </si>
  <si>
    <t>Pengukuran</t>
  </si>
  <si>
    <t>pembordiran</t>
  </si>
  <si>
    <t>packing</t>
  </si>
  <si>
    <t>quality control</t>
  </si>
  <si>
    <t>Penjahitan
dalam</t>
  </si>
  <si>
    <t>Penjahitan
luar</t>
  </si>
  <si>
    <t>Tahap
Penjilidan</t>
  </si>
  <si>
    <t>Pembobotan Waste yang paling tinggi</t>
  </si>
  <si>
    <t>VALSAT Tools</t>
  </si>
  <si>
    <t>Bobot
Rata-rata</t>
  </si>
  <si>
    <t>Pemilihan Valsat Tools yang Digunakan</t>
  </si>
  <si>
    <t>No</t>
  </si>
  <si>
    <t>Process name</t>
  </si>
  <si>
    <t>Potential Failure Mode</t>
  </si>
  <si>
    <t>Cause Failure</t>
  </si>
  <si>
    <t>Effect</t>
  </si>
  <si>
    <t>Severity</t>
  </si>
  <si>
    <t>Occurrence</t>
  </si>
  <si>
    <t>Detection</t>
  </si>
  <si>
    <t>RPN</t>
  </si>
  <si>
    <t>Waiting</t>
  </si>
  <si>
    <t>PCE</t>
  </si>
  <si>
    <t>Sebelum</t>
  </si>
  <si>
    <t>Sesudah</t>
  </si>
  <si>
    <t>Indikator</t>
  </si>
  <si>
    <t>NBVA</t>
  </si>
  <si>
    <t>Proses Name</t>
  </si>
  <si>
    <t>Potential failure mode</t>
  </si>
  <si>
    <t>Cause Failur</t>
  </si>
  <si>
    <t>Occurence</t>
  </si>
  <si>
    <t>Menggangu proses antar produksi</t>
  </si>
  <si>
    <t>Sering terjadinya kerusakan pada mesin bordir</t>
  </si>
  <si>
    <t>Waktu produksi tertunda dan harus menunggu proses perbaikan mesin</t>
  </si>
  <si>
    <t>Sering terjadinya benang putus</t>
  </si>
  <si>
    <t>Menunggu untuk pemasangan benang kembali</t>
  </si>
  <si>
    <t>Menunggu proses pembordiran dan seringnya benang putus</t>
  </si>
  <si>
    <t>Menunggu proser pembordiran yang telat dan pemasangan benang yang sering putus</t>
  </si>
  <si>
    <t>Bahan baku robek</t>
  </si>
  <si>
    <t>Kurangnya ketelitian pekerja dalam proses pemotongan</t>
  </si>
  <si>
    <t>Bahan baku rusak dan tidak dapat digunakan</t>
  </si>
  <si>
    <t>Jahitan tidak rapi</t>
  </si>
  <si>
    <t>Kurangnya fokus pada para penjahit manual</t>
  </si>
  <si>
    <t>Jahitan tidak rapi dan harus mengulang Kembali atau menimpa dengan benang baru</t>
  </si>
  <si>
    <t>proccesing</t>
  </si>
  <si>
    <t>Pengecekan kualitas</t>
  </si>
  <si>
    <t>Pemeriksaan berulang pada tepi kain atau bagian lain</t>
  </si>
  <si>
    <t>Pemborosan proses untuk pengecekan pada finising yang tidak diperlukan</t>
  </si>
  <si>
    <t>NO</t>
  </si>
  <si>
    <t>Aktivitas</t>
  </si>
  <si>
    <t xml:space="preserve">kategori </t>
  </si>
  <si>
    <t xml:space="preserve">pengukuran </t>
  </si>
  <si>
    <t>pemotongan</t>
  </si>
  <si>
    <t>mengulang proses penguntingan</t>
  </si>
  <si>
    <t>mesin bordir sering mengalami trouble</t>
  </si>
  <si>
    <t>perakitan dan penjahitan dalam kopiah</t>
  </si>
  <si>
    <t>benang sering putus</t>
  </si>
  <si>
    <t>penjahitan luar kopiah</t>
  </si>
  <si>
    <t>tahap penjilitan</t>
  </si>
  <si>
    <t>va</t>
  </si>
  <si>
    <t>nva</t>
  </si>
  <si>
    <t>nnva</t>
  </si>
  <si>
    <t>mengantar ke pemotongan</t>
  </si>
  <si>
    <t>bagian paking sering mengembalikan ke qc</t>
  </si>
  <si>
    <t>waktu/detik</t>
  </si>
  <si>
    <t>mengantaran ke qc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</si>
</sst>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8">
    <xf numFmtId="0" fontId="0" fillId="0" borderId="0" xfId="0"/>
    <xf numFmtId="9" fontId="0" fillId="0" borderId="0" xfId="0" applyNumberFormat="1"/>
    <xf numFmtId="0" fontId="0" fillId="0" borderId="1" xfId="0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10" fontId="0" fillId="0" borderId="0" xfId="0" applyNumberForma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9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B5EEC-918E-43F4-A7E9-EEDFEFACE290}">
  <dimension ref="B1:AH52"/>
  <sheetViews>
    <sheetView tabSelected="1" zoomScale="80" zoomScaleNormal="160" workbookViewId="0">
      <selection activeCell="K19" sqref="K19"/>
    </sheetView>
  </sheetViews>
  <sheetFormatPr defaultRowHeight="14.5" x14ac:dyDescent="0.35"/>
  <cols>
    <col min="2" max="2" width="15.90625" customWidth="1"/>
    <col min="3" max="3" width="9.90625" bestFit="1" customWidth="1"/>
    <col min="4" max="4" width="9.54296875" bestFit="1" customWidth="1"/>
    <col min="5" max="5" width="13" bestFit="1" customWidth="1"/>
    <col min="6" max="6" width="9.54296875" bestFit="1" customWidth="1"/>
    <col min="7" max="7" width="12.453125" bestFit="1" customWidth="1"/>
    <col min="8" max="8" width="10.1796875" bestFit="1" customWidth="1"/>
    <col min="9" max="9" width="10.453125" bestFit="1" customWidth="1"/>
    <col min="10" max="10" width="7" bestFit="1" customWidth="1"/>
    <col min="11" max="11" width="6.81640625" bestFit="1" customWidth="1"/>
    <col min="12" max="12" width="6.90625" bestFit="1" customWidth="1"/>
    <col min="13" max="13" width="8.453125" bestFit="1" customWidth="1"/>
    <col min="14" max="14" width="10.36328125" bestFit="1" customWidth="1"/>
    <col min="16" max="16" width="12.6328125" bestFit="1" customWidth="1"/>
    <col min="17" max="17" width="20.36328125" bestFit="1" customWidth="1"/>
    <col min="18" max="18" width="12.453125" bestFit="1" customWidth="1"/>
    <col min="19" max="19" width="7.81640625" bestFit="1" customWidth="1"/>
    <col min="20" max="20" width="8.36328125" bestFit="1" customWidth="1"/>
    <col min="21" max="21" width="10.08984375" bestFit="1" customWidth="1"/>
    <col min="22" max="22" width="9.08984375" bestFit="1" customWidth="1"/>
  </cols>
  <sheetData>
    <row r="1" spans="2:24" ht="19" customHeight="1" x14ac:dyDescent="0.35">
      <c r="B1" s="9"/>
      <c r="C1" s="1"/>
      <c r="D1" s="1"/>
      <c r="E1" s="1"/>
      <c r="F1" s="1"/>
      <c r="G1" s="1"/>
      <c r="H1" s="1"/>
      <c r="I1" s="1"/>
      <c r="J1" s="1"/>
      <c r="K1" s="1"/>
    </row>
    <row r="2" spans="2:24" x14ac:dyDescent="0.35">
      <c r="B2" s="9"/>
      <c r="C2" s="1"/>
      <c r="D2" s="1"/>
      <c r="E2" s="1"/>
      <c r="F2" s="1"/>
      <c r="G2" s="1"/>
      <c r="H2" s="1"/>
      <c r="I2" s="1"/>
      <c r="J2" s="1"/>
      <c r="K2" s="1"/>
    </row>
    <row r="4" spans="2:24" x14ac:dyDescent="0.35">
      <c r="B4" s="10" t="s">
        <v>29</v>
      </c>
    </row>
    <row r="5" spans="2:24" x14ac:dyDescent="0.35">
      <c r="H5" s="6"/>
    </row>
    <row r="6" spans="2:24" x14ac:dyDescent="0.35">
      <c r="B6" s="48" t="s">
        <v>2</v>
      </c>
      <c r="C6" s="57" t="s">
        <v>1</v>
      </c>
      <c r="D6" s="57"/>
      <c r="E6" s="57"/>
      <c r="F6" s="57"/>
      <c r="G6" s="57"/>
      <c r="H6" s="57"/>
      <c r="I6" s="57"/>
      <c r="J6" s="57"/>
      <c r="K6" s="51" t="s">
        <v>18</v>
      </c>
      <c r="L6" s="52" t="s">
        <v>31</v>
      </c>
      <c r="M6" s="48" t="s">
        <v>21</v>
      </c>
    </row>
    <row r="7" spans="2:24" x14ac:dyDescent="0.35">
      <c r="B7" s="48"/>
      <c r="C7" s="51" t="s">
        <v>22</v>
      </c>
      <c r="D7" s="51" t="s">
        <v>0</v>
      </c>
      <c r="E7" s="51" t="s">
        <v>23</v>
      </c>
      <c r="F7" s="50" t="s">
        <v>26</v>
      </c>
      <c r="G7" s="50" t="s">
        <v>27</v>
      </c>
      <c r="H7" s="50" t="s">
        <v>28</v>
      </c>
      <c r="I7" s="51" t="s">
        <v>25</v>
      </c>
      <c r="J7" s="51" t="s">
        <v>24</v>
      </c>
      <c r="K7" s="51"/>
      <c r="L7" s="48"/>
      <c r="M7" s="48"/>
    </row>
    <row r="8" spans="2:24" x14ac:dyDescent="0.35">
      <c r="B8" s="48"/>
      <c r="C8" s="51"/>
      <c r="D8" s="51"/>
      <c r="E8" s="51"/>
      <c r="F8" s="51"/>
      <c r="G8" s="51"/>
      <c r="H8" s="51"/>
      <c r="I8" s="51"/>
      <c r="J8" s="51"/>
      <c r="K8" s="51"/>
      <c r="L8" s="48"/>
      <c r="M8" s="48"/>
    </row>
    <row r="9" spans="2:24" x14ac:dyDescent="0.35">
      <c r="B9" s="4" t="s">
        <v>3</v>
      </c>
      <c r="C9" s="8">
        <v>0</v>
      </c>
      <c r="D9" s="8">
        <v>0</v>
      </c>
      <c r="E9" s="8">
        <v>6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f>SUM(C9:J9)</f>
        <v>6</v>
      </c>
      <c r="L9" s="8">
        <f>AVERAGE(C9:J9)</f>
        <v>0.75</v>
      </c>
      <c r="M9" s="17">
        <f>(L9/$L$16)*$M$16</f>
        <v>0.02</v>
      </c>
    </row>
    <row r="10" spans="2:24" x14ac:dyDescent="0.35">
      <c r="B10" s="5" t="s">
        <v>4</v>
      </c>
      <c r="C10" s="8">
        <v>0</v>
      </c>
      <c r="D10" s="8">
        <v>4</v>
      </c>
      <c r="E10" s="18">
        <v>51</v>
      </c>
      <c r="F10" s="18">
        <v>22</v>
      </c>
      <c r="G10" s="18">
        <v>27</v>
      </c>
      <c r="H10" s="8">
        <v>2</v>
      </c>
      <c r="I10" s="8">
        <v>0</v>
      </c>
      <c r="J10" s="8">
        <v>0</v>
      </c>
      <c r="K10" s="8">
        <f t="shared" ref="K10:K15" si="0">SUM(C10:J10)</f>
        <v>106</v>
      </c>
      <c r="L10" s="14">
        <f t="shared" ref="L10:L15" si="1">AVERAGE(C10:J10)</f>
        <v>13.25</v>
      </c>
      <c r="M10" s="19">
        <f>(L10/$L$16)*$M$16</f>
        <v>0.35333333333333333</v>
      </c>
      <c r="O10">
        <f>$P$12*M10</f>
        <v>34556</v>
      </c>
    </row>
    <row r="11" spans="2:24" x14ac:dyDescent="0.35">
      <c r="B11" s="4" t="s">
        <v>5</v>
      </c>
      <c r="C11" s="8">
        <v>0</v>
      </c>
      <c r="D11" s="8">
        <v>7</v>
      </c>
      <c r="E11" s="8">
        <v>0</v>
      </c>
      <c r="F11" s="8">
        <v>0</v>
      </c>
      <c r="G11" s="8">
        <v>0</v>
      </c>
      <c r="H11" s="8">
        <v>0</v>
      </c>
      <c r="I11" s="8">
        <v>14</v>
      </c>
      <c r="J11" s="8">
        <v>0</v>
      </c>
      <c r="K11" s="8">
        <f t="shared" si="0"/>
        <v>21</v>
      </c>
      <c r="L11" s="14">
        <f t="shared" si="1"/>
        <v>2.625</v>
      </c>
      <c r="M11" s="17">
        <f t="shared" ref="M11:M15" si="2">(L11/$L$16)*$M$16</f>
        <v>7.0000000000000007E-2</v>
      </c>
      <c r="S11" t="s">
        <v>43</v>
      </c>
    </row>
    <row r="12" spans="2:24" x14ac:dyDescent="0.35">
      <c r="B12" s="5" t="s">
        <v>6</v>
      </c>
      <c r="C12" s="8">
        <v>3</v>
      </c>
      <c r="D12" s="8">
        <v>0</v>
      </c>
      <c r="E12" s="8">
        <v>0</v>
      </c>
      <c r="F12" s="8">
        <v>0</v>
      </c>
      <c r="G12" s="8">
        <v>0</v>
      </c>
      <c r="H12" s="8">
        <v>2</v>
      </c>
      <c r="I12" s="18">
        <v>57</v>
      </c>
      <c r="J12" s="8">
        <v>0</v>
      </c>
      <c r="K12" s="8">
        <f t="shared" si="0"/>
        <v>62</v>
      </c>
      <c r="L12" s="14">
        <f t="shared" si="1"/>
        <v>7.75</v>
      </c>
      <c r="M12" s="19">
        <f t="shared" si="2"/>
        <v>0.20666666666666667</v>
      </c>
      <c r="O12">
        <f t="shared" ref="O12:O15" si="3">$P$12*M12</f>
        <v>20212</v>
      </c>
      <c r="P12">
        <v>97800</v>
      </c>
      <c r="S12" s="45" t="s">
        <v>44</v>
      </c>
      <c r="T12" s="45"/>
      <c r="U12" s="45"/>
      <c r="V12" s="45" t="s">
        <v>45</v>
      </c>
      <c r="W12" s="45"/>
      <c r="X12" s="45"/>
    </row>
    <row r="13" spans="2:24" x14ac:dyDescent="0.35">
      <c r="B13" s="4" t="s">
        <v>7</v>
      </c>
      <c r="C13" s="8">
        <v>0</v>
      </c>
      <c r="D13" s="8">
        <v>0</v>
      </c>
      <c r="E13" s="8">
        <v>0</v>
      </c>
      <c r="F13" s="8">
        <v>0</v>
      </c>
      <c r="G13" s="8">
        <v>14</v>
      </c>
      <c r="H13" s="8">
        <v>0</v>
      </c>
      <c r="I13" s="8">
        <v>0</v>
      </c>
      <c r="J13" s="8">
        <v>0</v>
      </c>
      <c r="K13" s="8">
        <f t="shared" si="0"/>
        <v>14</v>
      </c>
      <c r="L13" s="8">
        <f t="shared" si="1"/>
        <v>1.75</v>
      </c>
      <c r="M13" s="17">
        <f t="shared" si="2"/>
        <v>4.6666666666666669E-2</v>
      </c>
      <c r="S13" s="45">
        <v>114000</v>
      </c>
      <c r="T13" s="45"/>
      <c r="U13" s="2">
        <f>S13+S14</f>
        <v>123763</v>
      </c>
      <c r="V13" s="45">
        <v>105450</v>
      </c>
      <c r="W13" s="45"/>
      <c r="X13" s="2">
        <f>V13+V14</f>
        <v>109095</v>
      </c>
    </row>
    <row r="14" spans="2:24" x14ac:dyDescent="0.35">
      <c r="B14" s="4" t="s">
        <v>8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9</v>
      </c>
      <c r="K14" s="8">
        <f t="shared" si="0"/>
        <v>9</v>
      </c>
      <c r="L14" s="14">
        <f t="shared" si="1"/>
        <v>1.125</v>
      </c>
      <c r="M14" s="17">
        <f t="shared" si="2"/>
        <v>0.03</v>
      </c>
      <c r="S14" s="45">
        <v>9763</v>
      </c>
      <c r="T14" s="45"/>
      <c r="U14" s="46">
        <f>S13/U13*S15</f>
        <v>0.92111535757859775</v>
      </c>
      <c r="V14" s="45">
        <v>3645</v>
      </c>
      <c r="W14" s="45"/>
      <c r="X14" s="47">
        <f>V13/X13*V15</f>
        <v>0.96658875292176538</v>
      </c>
    </row>
    <row r="15" spans="2:24" x14ac:dyDescent="0.35">
      <c r="B15" s="5" t="s">
        <v>9</v>
      </c>
      <c r="C15" s="8">
        <v>0</v>
      </c>
      <c r="D15" s="18">
        <v>47</v>
      </c>
      <c r="E15" s="8">
        <v>9</v>
      </c>
      <c r="F15" s="8">
        <v>0</v>
      </c>
      <c r="G15" s="8">
        <v>0</v>
      </c>
      <c r="H15" s="18">
        <v>26</v>
      </c>
      <c r="I15" s="8">
        <v>0</v>
      </c>
      <c r="J15" s="8">
        <v>0</v>
      </c>
      <c r="K15" s="8">
        <f t="shared" si="0"/>
        <v>82</v>
      </c>
      <c r="L15" s="8">
        <f t="shared" si="1"/>
        <v>10.25</v>
      </c>
      <c r="M15" s="19">
        <f t="shared" si="2"/>
        <v>0.27333333333333332</v>
      </c>
      <c r="O15">
        <f t="shared" si="3"/>
        <v>26732</v>
      </c>
      <c r="S15" s="46">
        <v>1</v>
      </c>
      <c r="T15" s="46"/>
      <c r="U15" s="46"/>
      <c r="V15" s="46">
        <f>S15</f>
        <v>1</v>
      </c>
      <c r="W15" s="46"/>
      <c r="X15" s="47"/>
    </row>
    <row r="16" spans="2:24" x14ac:dyDescent="0.35">
      <c r="B16" s="4" t="s">
        <v>18</v>
      </c>
      <c r="C16" s="53"/>
      <c r="D16" s="54"/>
      <c r="E16" s="54"/>
      <c r="F16" s="54"/>
      <c r="G16" s="54"/>
      <c r="H16" s="54"/>
      <c r="I16" s="54"/>
      <c r="J16" s="55"/>
      <c r="K16" s="8">
        <f>SUM(K9:K15)</f>
        <v>300</v>
      </c>
      <c r="L16" s="20">
        <f>SUM(L9:L15)</f>
        <v>37.5</v>
      </c>
      <c r="M16" s="17">
        <v>1</v>
      </c>
    </row>
    <row r="17" spans="2:24" x14ac:dyDescent="0.35">
      <c r="B17" s="21"/>
      <c r="C17" s="21"/>
      <c r="D17" s="21"/>
      <c r="E17" s="21"/>
      <c r="F17" s="21"/>
      <c r="G17" s="21"/>
      <c r="H17" s="21"/>
      <c r="I17" s="21"/>
      <c r="J17" s="21"/>
      <c r="K17" s="12"/>
      <c r="L17" s="21"/>
      <c r="M17" s="21"/>
    </row>
    <row r="18" spans="2:24" x14ac:dyDescent="0.3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O18">
        <f>SUM(O10:O15)</f>
        <v>81500</v>
      </c>
    </row>
    <row r="19" spans="2:24" x14ac:dyDescent="0.3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S19" s="22"/>
    </row>
    <row r="20" spans="2:24" x14ac:dyDescent="0.3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U20">
        <f>S14-V14</f>
        <v>6118</v>
      </c>
      <c r="X20">
        <f>V14*5%</f>
        <v>182.25</v>
      </c>
    </row>
    <row r="21" spans="2:24" x14ac:dyDescent="0.35">
      <c r="B21" s="12" t="s">
        <v>32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</row>
    <row r="22" spans="2:24" ht="15" thickBot="1" x14ac:dyDescent="0.4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</row>
    <row r="23" spans="2:24" ht="15" thickBot="1" x14ac:dyDescent="0.4">
      <c r="B23" s="49" t="s">
        <v>30</v>
      </c>
      <c r="C23" s="49"/>
      <c r="D23" s="8"/>
      <c r="E23" s="48" t="s">
        <v>2</v>
      </c>
      <c r="F23" s="48"/>
      <c r="G23" s="48"/>
      <c r="H23" s="48"/>
      <c r="I23" s="48"/>
      <c r="J23" s="48"/>
      <c r="K23" s="48"/>
      <c r="L23" s="48" t="s">
        <v>18</v>
      </c>
      <c r="M23" s="48" t="s">
        <v>21</v>
      </c>
      <c r="Q23" s="7"/>
      <c r="R23" s="7"/>
      <c r="S23" s="23" t="s">
        <v>46</v>
      </c>
      <c r="T23" s="24" t="s">
        <v>44</v>
      </c>
      <c r="U23" s="24" t="s">
        <v>45</v>
      </c>
      <c r="V23" s="7"/>
      <c r="W23" s="7"/>
    </row>
    <row r="24" spans="2:24" ht="15" thickBot="1" x14ac:dyDescent="0.4">
      <c r="B24" s="49"/>
      <c r="C24" s="49"/>
      <c r="D24" s="8"/>
      <c r="E24" s="13" t="s">
        <v>3</v>
      </c>
      <c r="F24" s="13" t="s">
        <v>4</v>
      </c>
      <c r="G24" s="13" t="s">
        <v>5</v>
      </c>
      <c r="H24" s="13" t="s">
        <v>6</v>
      </c>
      <c r="I24" s="13" t="s">
        <v>7</v>
      </c>
      <c r="J24" s="13" t="s">
        <v>8</v>
      </c>
      <c r="K24" s="13" t="s">
        <v>9</v>
      </c>
      <c r="L24" s="48"/>
      <c r="M24" s="48"/>
      <c r="S24" s="25" t="s">
        <v>43</v>
      </c>
      <c r="T24" s="26">
        <v>0.92</v>
      </c>
      <c r="U24" s="26">
        <v>0.97</v>
      </c>
    </row>
    <row r="25" spans="2:24" ht="15" thickBot="1" x14ac:dyDescent="0.4">
      <c r="B25" s="49"/>
      <c r="C25" s="49"/>
      <c r="D25" s="8" t="s">
        <v>10</v>
      </c>
      <c r="E25" s="8">
        <f>L9</f>
        <v>0.75</v>
      </c>
      <c r="F25" s="14">
        <f>L10</f>
        <v>13.25</v>
      </c>
      <c r="G25" s="14">
        <f>L11</f>
        <v>2.625</v>
      </c>
      <c r="H25" s="14">
        <f>L12</f>
        <v>7.75</v>
      </c>
      <c r="I25" s="8">
        <f>L13</f>
        <v>1.75</v>
      </c>
      <c r="J25" s="14">
        <f>L14</f>
        <v>1.125</v>
      </c>
      <c r="K25" s="8">
        <f>L15</f>
        <v>10.25</v>
      </c>
      <c r="L25" s="8">
        <f>SUM(E25:K25)</f>
        <v>37.5</v>
      </c>
      <c r="M25" s="8"/>
      <c r="S25" s="25" t="s">
        <v>19</v>
      </c>
      <c r="T25" s="27">
        <v>114000</v>
      </c>
      <c r="U25" s="27">
        <v>105450</v>
      </c>
      <c r="W25">
        <f>T25-U25</f>
        <v>8550</v>
      </c>
    </row>
    <row r="26" spans="2:24" ht="15" thickBot="1" x14ac:dyDescent="0.4">
      <c r="B26" s="56" t="s">
        <v>11</v>
      </c>
      <c r="C26" s="56"/>
      <c r="D26" s="56"/>
      <c r="E26" s="8">
        <f>E25*1</f>
        <v>0.75</v>
      </c>
      <c r="F26" s="8">
        <f>F25*9</f>
        <v>119.25</v>
      </c>
      <c r="G26" s="14">
        <f>G25*9</f>
        <v>23.625</v>
      </c>
      <c r="H26" s="8">
        <f t="shared" ref="H26" si="4">H25*9</f>
        <v>69.75</v>
      </c>
      <c r="I26" s="8">
        <f>I25*3</f>
        <v>5.25</v>
      </c>
      <c r="J26" s="14">
        <f t="shared" ref="J26" si="5">J25*9</f>
        <v>10.125</v>
      </c>
      <c r="K26" s="8">
        <f>K25*1</f>
        <v>10.25</v>
      </c>
      <c r="L26" s="8">
        <f t="shared" ref="L26:L32" si="6">SUM(E26:K26)</f>
        <v>239</v>
      </c>
      <c r="M26" s="15">
        <f>L26/$L$33*$M$33</f>
        <v>0.35791838262822911</v>
      </c>
      <c r="N26" s="11"/>
      <c r="S26" s="25" t="s">
        <v>20</v>
      </c>
      <c r="T26" s="27">
        <v>9763</v>
      </c>
      <c r="U26" s="27">
        <v>3645</v>
      </c>
    </row>
    <row r="27" spans="2:24" ht="15" thickBot="1" x14ac:dyDescent="0.4">
      <c r="B27" s="49" t="s">
        <v>12</v>
      </c>
      <c r="C27" s="49"/>
      <c r="D27" s="49"/>
      <c r="E27" s="8">
        <f>E25*3</f>
        <v>2.25</v>
      </c>
      <c r="F27" s="8">
        <f>F25*9</f>
        <v>119.25</v>
      </c>
      <c r="G27" s="14"/>
      <c r="H27" s="8"/>
      <c r="I27" s="8">
        <f>I25*9</f>
        <v>15.75</v>
      </c>
      <c r="J27" s="14">
        <f>J25*1</f>
        <v>1.125</v>
      </c>
      <c r="K27" s="8">
        <f t="shared" ref="K27" si="7">K25*3</f>
        <v>30.75</v>
      </c>
      <c r="L27" s="14">
        <f t="shared" si="6"/>
        <v>169.125</v>
      </c>
      <c r="M27" s="16">
        <f t="shared" ref="M27:M32" si="8">L27/$L$33*$M$33</f>
        <v>0.25327592661924375</v>
      </c>
      <c r="N27" s="11"/>
      <c r="R27" s="7"/>
      <c r="S27" s="25" t="s">
        <v>47</v>
      </c>
      <c r="T27" s="27">
        <v>6118</v>
      </c>
      <c r="U27" s="27">
        <v>182</v>
      </c>
    </row>
    <row r="28" spans="2:24" ht="15" thickBot="1" x14ac:dyDescent="0.4">
      <c r="B28" s="49" t="s">
        <v>13</v>
      </c>
      <c r="C28" s="49"/>
      <c r="D28" s="49"/>
      <c r="E28" s="8"/>
      <c r="F28" s="8">
        <f>F25*1</f>
        <v>13.25</v>
      </c>
      <c r="G28" s="14"/>
      <c r="H28" s="8">
        <f>H25*3</f>
        <v>23.25</v>
      </c>
      <c r="I28" s="8">
        <f>I25*3</f>
        <v>5.25</v>
      </c>
      <c r="J28" s="14"/>
      <c r="K28" s="8"/>
      <c r="L28" s="8">
        <f>SUM(E28:K28)</f>
        <v>41.75</v>
      </c>
      <c r="M28" s="16">
        <f t="shared" si="8"/>
        <v>6.252339947585174E-2</v>
      </c>
      <c r="N28" s="11"/>
      <c r="S28" s="25" t="s">
        <v>18</v>
      </c>
      <c r="T28" s="28">
        <f>SUM(T25:T27)</f>
        <v>129881</v>
      </c>
      <c r="U28" s="28">
        <f>SUM(U25:U27)</f>
        <v>109277</v>
      </c>
    </row>
    <row r="29" spans="2:24" x14ac:dyDescent="0.35">
      <c r="B29" s="49" t="s">
        <v>14</v>
      </c>
      <c r="C29" s="49"/>
      <c r="D29" s="49"/>
      <c r="E29" s="8">
        <f>E25*1</f>
        <v>0.75</v>
      </c>
      <c r="F29" s="8"/>
      <c r="G29" s="14"/>
      <c r="H29" s="8">
        <f>H25*1</f>
        <v>7.75</v>
      </c>
      <c r="I29" s="8"/>
      <c r="J29" s="14"/>
      <c r="K29" s="8">
        <f>K25*9</f>
        <v>92.25</v>
      </c>
      <c r="L29" s="14">
        <f t="shared" si="6"/>
        <v>100.75</v>
      </c>
      <c r="M29" s="16">
        <f t="shared" si="8"/>
        <v>0.15087982029202546</v>
      </c>
      <c r="N29" s="11"/>
    </row>
    <row r="30" spans="2:24" x14ac:dyDescent="0.35">
      <c r="B30" s="49" t="s">
        <v>15</v>
      </c>
      <c r="C30" s="49"/>
      <c r="D30" s="49"/>
      <c r="E30" s="8">
        <f>E25*3</f>
        <v>2.25</v>
      </c>
      <c r="F30" s="8">
        <f>F25*3</f>
        <v>39.75</v>
      </c>
      <c r="G30" s="14"/>
      <c r="H30" s="8"/>
      <c r="I30" s="8">
        <f>I25*9</f>
        <v>15.75</v>
      </c>
      <c r="J30" s="8"/>
      <c r="K30" s="8"/>
      <c r="L30" s="8">
        <f t="shared" si="6"/>
        <v>57.75</v>
      </c>
      <c r="M30" s="16">
        <f t="shared" si="8"/>
        <v>8.6484462748034438E-2</v>
      </c>
      <c r="N30" s="11"/>
    </row>
    <row r="31" spans="2:24" x14ac:dyDescent="0.35">
      <c r="B31" s="49" t="s">
        <v>16</v>
      </c>
      <c r="C31" s="49"/>
      <c r="D31" s="49"/>
      <c r="E31" s="8">
        <f>E25*3</f>
        <v>2.25</v>
      </c>
      <c r="F31" s="8">
        <f>F25*3</f>
        <v>39.75</v>
      </c>
      <c r="G31" s="14"/>
      <c r="H31" s="8">
        <f>H25*1</f>
        <v>7.75</v>
      </c>
      <c r="I31" s="8">
        <f>I25*3</f>
        <v>5.25</v>
      </c>
      <c r="J31" s="8"/>
      <c r="K31" s="8"/>
      <c r="L31" s="8">
        <f t="shared" si="6"/>
        <v>55</v>
      </c>
      <c r="M31" s="16">
        <f t="shared" si="8"/>
        <v>8.2366154998128036E-2</v>
      </c>
      <c r="N31" s="11"/>
    </row>
    <row r="32" spans="2:24" x14ac:dyDescent="0.35">
      <c r="B32" s="49" t="s">
        <v>17</v>
      </c>
      <c r="C32" s="49"/>
      <c r="D32" s="49"/>
      <c r="E32" s="8"/>
      <c r="F32" s="8"/>
      <c r="G32" s="14">
        <f>G25*1</f>
        <v>2.625</v>
      </c>
      <c r="H32" s="8"/>
      <c r="I32" s="8">
        <f>I25*1</f>
        <v>1.75</v>
      </c>
      <c r="J32" s="8"/>
      <c r="K32" s="8"/>
      <c r="L32" s="8">
        <f t="shared" si="6"/>
        <v>4.375</v>
      </c>
      <c r="M32" s="16">
        <f t="shared" si="8"/>
        <v>6.5518532384874579E-3</v>
      </c>
      <c r="N32" s="11"/>
    </row>
    <row r="33" spans="2:34" x14ac:dyDescent="0.35">
      <c r="B33" s="48" t="s">
        <v>18</v>
      </c>
      <c r="C33" s="48"/>
      <c r="D33" s="48"/>
      <c r="E33" s="48"/>
      <c r="F33" s="48"/>
      <c r="G33" s="48"/>
      <c r="H33" s="48"/>
      <c r="I33" s="48"/>
      <c r="J33" s="48"/>
      <c r="K33" s="48"/>
      <c r="L33" s="8">
        <f>SUM(L26:L32)</f>
        <v>667.75</v>
      </c>
      <c r="M33" s="17">
        <v>1</v>
      </c>
      <c r="N33" s="11"/>
    </row>
    <row r="34" spans="2:34" x14ac:dyDescent="0.3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</row>
    <row r="35" spans="2:34" x14ac:dyDescent="0.3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2:34" x14ac:dyDescent="0.3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8" spans="2:34" x14ac:dyDescent="0.35">
      <c r="O38" s="8" t="s">
        <v>33</v>
      </c>
      <c r="P38" s="8" t="s">
        <v>34</v>
      </c>
      <c r="Q38" s="8" t="s">
        <v>35</v>
      </c>
      <c r="R38" s="8" t="s">
        <v>36</v>
      </c>
      <c r="S38" s="8" t="s">
        <v>37</v>
      </c>
      <c r="T38" s="8" t="s">
        <v>38</v>
      </c>
      <c r="U38" s="8" t="s">
        <v>39</v>
      </c>
      <c r="V38" s="8" t="s">
        <v>40</v>
      </c>
      <c r="W38" s="8" t="s">
        <v>41</v>
      </c>
    </row>
    <row r="39" spans="2:34" x14ac:dyDescent="0.35">
      <c r="O39" s="48">
        <v>1</v>
      </c>
      <c r="P39" s="48" t="s">
        <v>42</v>
      </c>
      <c r="Q39" s="3"/>
      <c r="R39" s="3"/>
      <c r="S39" s="3"/>
      <c r="T39" s="3"/>
      <c r="U39" s="3"/>
      <c r="V39" s="3"/>
      <c r="W39" s="3"/>
    </row>
    <row r="40" spans="2:34" x14ac:dyDescent="0.35">
      <c r="O40" s="48"/>
      <c r="P40" s="48"/>
      <c r="Q40" s="3"/>
      <c r="R40" s="3"/>
      <c r="S40" s="3"/>
      <c r="T40" s="3"/>
      <c r="U40" s="3"/>
      <c r="V40" s="3"/>
      <c r="W40" s="3"/>
    </row>
    <row r="41" spans="2:34" x14ac:dyDescent="0.35">
      <c r="O41" s="48"/>
      <c r="P41" s="48"/>
      <c r="Q41" s="3"/>
      <c r="R41" s="3"/>
      <c r="S41" s="3"/>
      <c r="T41" s="3"/>
      <c r="U41" s="3"/>
      <c r="V41" s="3"/>
      <c r="W41" s="3"/>
    </row>
    <row r="42" spans="2:34" x14ac:dyDescent="0.35">
      <c r="O42" s="48">
        <v>2</v>
      </c>
      <c r="P42" s="48" t="s">
        <v>9</v>
      </c>
      <c r="Q42" s="3"/>
      <c r="R42" s="3"/>
      <c r="S42" s="3"/>
      <c r="T42" s="3"/>
      <c r="U42" s="3"/>
      <c r="V42" s="3"/>
      <c r="W42" s="3"/>
    </row>
    <row r="43" spans="2:34" x14ac:dyDescent="0.35">
      <c r="O43" s="48"/>
      <c r="P43" s="48"/>
      <c r="Q43" s="3"/>
      <c r="R43" s="3"/>
      <c r="S43" s="3"/>
      <c r="T43" s="3"/>
      <c r="U43" s="3"/>
      <c r="V43" s="3"/>
      <c r="W43" s="3"/>
    </row>
    <row r="44" spans="2:34" x14ac:dyDescent="0.35">
      <c r="O44" s="8">
        <v>3</v>
      </c>
      <c r="P44" s="8" t="s">
        <v>6</v>
      </c>
      <c r="Q44" s="3"/>
      <c r="R44" s="3"/>
      <c r="S44" s="3"/>
      <c r="T44" s="3"/>
      <c r="U44" s="3"/>
      <c r="V44" s="3"/>
      <c r="W44" s="3"/>
    </row>
    <row r="45" spans="2:34" ht="15" thickBot="1" x14ac:dyDescent="0.4"/>
    <row r="46" spans="2:34" ht="39.5" thickBot="1" x14ac:dyDescent="0.4">
      <c r="Z46" s="29" t="s">
        <v>33</v>
      </c>
      <c r="AA46" s="30" t="s">
        <v>48</v>
      </c>
      <c r="AB46" s="30" t="s">
        <v>49</v>
      </c>
      <c r="AC46" s="30" t="s">
        <v>50</v>
      </c>
      <c r="AD46" s="30" t="s">
        <v>37</v>
      </c>
      <c r="AE46" s="30" t="s">
        <v>38</v>
      </c>
      <c r="AF46" s="30" t="s">
        <v>51</v>
      </c>
      <c r="AG46" s="30" t="s">
        <v>40</v>
      </c>
      <c r="AH46" s="31" t="s">
        <v>41</v>
      </c>
    </row>
    <row r="47" spans="2:34" ht="104.5" thickBot="1" x14ac:dyDescent="0.4">
      <c r="Z47" s="36">
        <v>1</v>
      </c>
      <c r="AA47" s="39" t="s">
        <v>42</v>
      </c>
      <c r="AB47" s="42" t="s">
        <v>52</v>
      </c>
      <c r="AC47" s="32" t="s">
        <v>53</v>
      </c>
      <c r="AD47" s="32" t="s">
        <v>54</v>
      </c>
      <c r="AE47" s="33">
        <v>8</v>
      </c>
      <c r="AF47" s="33">
        <v>6</v>
      </c>
      <c r="AG47" s="33">
        <v>6</v>
      </c>
      <c r="AH47" s="33">
        <v>288</v>
      </c>
    </row>
    <row r="48" spans="2:34" ht="65.5" thickBot="1" x14ac:dyDescent="0.4">
      <c r="Z48" s="37"/>
      <c r="AA48" s="40"/>
      <c r="AB48" s="43"/>
      <c r="AC48" s="32" t="s">
        <v>55</v>
      </c>
      <c r="AD48" s="32" t="s">
        <v>56</v>
      </c>
      <c r="AE48" s="33">
        <v>3</v>
      </c>
      <c r="AF48" s="33">
        <v>2</v>
      </c>
      <c r="AG48" s="33">
        <v>1</v>
      </c>
      <c r="AH48" s="33">
        <v>6</v>
      </c>
    </row>
    <row r="49" spans="26:34" ht="130.5" thickBot="1" x14ac:dyDescent="0.4">
      <c r="Z49" s="38"/>
      <c r="AA49" s="41"/>
      <c r="AB49" s="44"/>
      <c r="AC49" s="32" t="s">
        <v>57</v>
      </c>
      <c r="AD49" s="32" t="s">
        <v>58</v>
      </c>
      <c r="AE49" s="33">
        <v>5</v>
      </c>
      <c r="AF49" s="33">
        <v>2</v>
      </c>
      <c r="AG49" s="33">
        <v>1</v>
      </c>
      <c r="AH49" s="33">
        <v>10</v>
      </c>
    </row>
    <row r="50" spans="26:34" ht="91.5" thickBot="1" x14ac:dyDescent="0.4">
      <c r="Z50" s="36">
        <v>2</v>
      </c>
      <c r="AA50" s="39" t="s">
        <v>9</v>
      </c>
      <c r="AB50" s="32" t="s">
        <v>59</v>
      </c>
      <c r="AC50" s="32" t="s">
        <v>60</v>
      </c>
      <c r="AD50" s="32" t="s">
        <v>61</v>
      </c>
      <c r="AE50" s="33">
        <v>5</v>
      </c>
      <c r="AF50" s="33">
        <v>4</v>
      </c>
      <c r="AG50" s="33">
        <v>2</v>
      </c>
      <c r="AH50" s="33">
        <v>40</v>
      </c>
    </row>
    <row r="51" spans="26:34" ht="130.5" thickBot="1" x14ac:dyDescent="0.4">
      <c r="Z51" s="38"/>
      <c r="AA51" s="41"/>
      <c r="AB51" s="32" t="s">
        <v>62</v>
      </c>
      <c r="AC51" s="32" t="s">
        <v>63</v>
      </c>
      <c r="AD51" s="32" t="s">
        <v>64</v>
      </c>
      <c r="AE51" s="33">
        <v>4</v>
      </c>
      <c r="AF51" s="33">
        <v>3</v>
      </c>
      <c r="AG51" s="33">
        <v>2</v>
      </c>
      <c r="AH51" s="33">
        <v>24</v>
      </c>
    </row>
    <row r="52" spans="26:34" ht="104.5" thickBot="1" x14ac:dyDescent="0.4">
      <c r="Z52" s="34">
        <v>3</v>
      </c>
      <c r="AA52" s="35" t="s">
        <v>65</v>
      </c>
      <c r="AB52" s="32" t="s">
        <v>66</v>
      </c>
      <c r="AC52" s="32" t="s">
        <v>67</v>
      </c>
      <c r="AD52" s="32" t="s">
        <v>68</v>
      </c>
      <c r="AE52" s="33">
        <v>6</v>
      </c>
      <c r="AF52" s="33">
        <v>6</v>
      </c>
      <c r="AG52" s="33">
        <v>1</v>
      </c>
      <c r="AH52" s="33">
        <v>36</v>
      </c>
    </row>
  </sheetData>
  <mergeCells count="46">
    <mergeCell ref="B6:B8"/>
    <mergeCell ref="C6:J6"/>
    <mergeCell ref="K6:K8"/>
    <mergeCell ref="C7:C8"/>
    <mergeCell ref="D7:D8"/>
    <mergeCell ref="E7:E8"/>
    <mergeCell ref="F7:F8"/>
    <mergeCell ref="G7:G8"/>
    <mergeCell ref="O39:O41"/>
    <mergeCell ref="O42:O43"/>
    <mergeCell ref="P42:P43"/>
    <mergeCell ref="E33:K33"/>
    <mergeCell ref="H7:H8"/>
    <mergeCell ref="I7:I8"/>
    <mergeCell ref="M23:M24"/>
    <mergeCell ref="J7:J8"/>
    <mergeCell ref="L6:L8"/>
    <mergeCell ref="M6:M8"/>
    <mergeCell ref="C16:J16"/>
    <mergeCell ref="E23:K23"/>
    <mergeCell ref="L23:L24"/>
    <mergeCell ref="B23:C25"/>
    <mergeCell ref="B26:D26"/>
    <mergeCell ref="B27:D27"/>
    <mergeCell ref="B28:D28"/>
    <mergeCell ref="B33:D33"/>
    <mergeCell ref="B30:D30"/>
    <mergeCell ref="B31:D31"/>
    <mergeCell ref="B32:D32"/>
    <mergeCell ref="B29:D29"/>
    <mergeCell ref="S13:T13"/>
    <mergeCell ref="S14:T14"/>
    <mergeCell ref="S15:T15"/>
    <mergeCell ref="S12:U12"/>
    <mergeCell ref="P39:P41"/>
    <mergeCell ref="V12:X12"/>
    <mergeCell ref="V13:W13"/>
    <mergeCell ref="V14:W14"/>
    <mergeCell ref="V15:W15"/>
    <mergeCell ref="U14:U15"/>
    <mergeCell ref="X14:X15"/>
    <mergeCell ref="Z47:Z49"/>
    <mergeCell ref="AA47:AA49"/>
    <mergeCell ref="AB47:AB49"/>
    <mergeCell ref="Z50:Z51"/>
    <mergeCell ref="AA50:AA51"/>
  </mergeCells>
  <pageMargins left="0.7" right="0.7" top="0.75" bottom="0.75" header="0.3" footer="0.3"/>
  <ignoredErrors>
    <ignoredError sqref="I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E7748-3207-44C1-8382-D4C88C7EA64E}">
  <dimension ref="A1:D16"/>
  <sheetViews>
    <sheetView workbookViewId="0">
      <selection activeCell="D13" sqref="D13"/>
    </sheetView>
  </sheetViews>
  <sheetFormatPr defaultRowHeight="14.5" x14ac:dyDescent="0.35"/>
  <cols>
    <col min="1" max="1" width="3.36328125" customWidth="1"/>
    <col min="2" max="2" width="37.7265625" customWidth="1"/>
    <col min="3" max="3" width="11.36328125" customWidth="1"/>
  </cols>
  <sheetData>
    <row r="1" spans="1:4" x14ac:dyDescent="0.35">
      <c r="A1" t="s">
        <v>69</v>
      </c>
      <c r="B1" t="s">
        <v>70</v>
      </c>
      <c r="C1" t="s">
        <v>85</v>
      </c>
      <c r="D1" t="s">
        <v>71</v>
      </c>
    </row>
    <row r="2" spans="1:4" x14ac:dyDescent="0.35">
      <c r="A2">
        <v>1</v>
      </c>
      <c r="B2" t="s">
        <v>72</v>
      </c>
      <c r="C2">
        <v>1200</v>
      </c>
      <c r="D2" t="s">
        <v>80</v>
      </c>
    </row>
    <row r="3" spans="1:4" x14ac:dyDescent="0.35">
      <c r="A3">
        <v>2</v>
      </c>
      <c r="B3" t="s">
        <v>83</v>
      </c>
      <c r="C3">
        <v>120</v>
      </c>
      <c r="D3" t="s">
        <v>82</v>
      </c>
    </row>
    <row r="4" spans="1:4" x14ac:dyDescent="0.35">
      <c r="A4">
        <v>3</v>
      </c>
      <c r="B4" t="s">
        <v>73</v>
      </c>
      <c r="C4">
        <v>3600</v>
      </c>
      <c r="D4" t="s">
        <v>80</v>
      </c>
    </row>
    <row r="5" spans="1:4" x14ac:dyDescent="0.35">
      <c r="A5">
        <v>4</v>
      </c>
      <c r="B5" t="s">
        <v>74</v>
      </c>
      <c r="C5">
        <v>2400</v>
      </c>
      <c r="D5" t="s">
        <v>81</v>
      </c>
    </row>
    <row r="6" spans="1:4" x14ac:dyDescent="0.35">
      <c r="A6">
        <v>5</v>
      </c>
      <c r="B6" t="s">
        <v>23</v>
      </c>
      <c r="C6">
        <v>30000</v>
      </c>
      <c r="D6" t="s">
        <v>80</v>
      </c>
    </row>
    <row r="7" spans="1:4" x14ac:dyDescent="0.35">
      <c r="A7">
        <v>6</v>
      </c>
      <c r="B7" t="s">
        <v>75</v>
      </c>
      <c r="C7">
        <v>3850</v>
      </c>
      <c r="D7" t="s">
        <v>81</v>
      </c>
    </row>
    <row r="8" spans="1:4" x14ac:dyDescent="0.35">
      <c r="A8">
        <v>7</v>
      </c>
      <c r="B8" t="s">
        <v>76</v>
      </c>
      <c r="C8">
        <v>24000</v>
      </c>
      <c r="D8" t="s">
        <v>80</v>
      </c>
    </row>
    <row r="9" spans="1:4" x14ac:dyDescent="0.35">
      <c r="A9">
        <v>8</v>
      </c>
      <c r="B9" t="s">
        <v>77</v>
      </c>
      <c r="C9">
        <v>900</v>
      </c>
      <c r="D9" t="s">
        <v>81</v>
      </c>
    </row>
    <row r="10" spans="1:4" x14ac:dyDescent="0.35">
      <c r="A10">
        <v>9</v>
      </c>
      <c r="B10" t="s">
        <v>78</v>
      </c>
      <c r="C10">
        <v>18000</v>
      </c>
      <c r="D10" t="s">
        <v>80</v>
      </c>
    </row>
    <row r="11" spans="1:4" x14ac:dyDescent="0.35">
      <c r="A11">
        <v>10</v>
      </c>
      <c r="B11" t="s">
        <v>77</v>
      </c>
      <c r="C11">
        <v>900</v>
      </c>
      <c r="D11" t="s">
        <v>81</v>
      </c>
    </row>
    <row r="12" spans="1:4" x14ac:dyDescent="0.35">
      <c r="A12">
        <v>11</v>
      </c>
      <c r="B12" t="s">
        <v>79</v>
      </c>
      <c r="C12">
        <v>30000</v>
      </c>
      <c r="D12" t="s">
        <v>80</v>
      </c>
    </row>
    <row r="13" spans="1:4" x14ac:dyDescent="0.35">
      <c r="A13">
        <v>12</v>
      </c>
      <c r="B13" t="s">
        <v>86</v>
      </c>
      <c r="C13">
        <v>385</v>
      </c>
      <c r="D13" t="s">
        <v>82</v>
      </c>
    </row>
    <row r="14" spans="1:4" x14ac:dyDescent="0.35">
      <c r="A14">
        <v>13</v>
      </c>
      <c r="B14" t="s">
        <v>25</v>
      </c>
      <c r="C14">
        <v>2100</v>
      </c>
      <c r="D14" t="s">
        <v>80</v>
      </c>
    </row>
    <row r="15" spans="1:4" x14ac:dyDescent="0.35">
      <c r="A15">
        <v>14</v>
      </c>
      <c r="B15" t="s">
        <v>84</v>
      </c>
      <c r="C15">
        <v>2108</v>
      </c>
      <c r="D15" t="s">
        <v>81</v>
      </c>
    </row>
    <row r="16" spans="1:4" x14ac:dyDescent="0.35">
      <c r="A16">
        <v>15</v>
      </c>
      <c r="B16" t="s">
        <v>24</v>
      </c>
      <c r="C16">
        <v>5100</v>
      </c>
      <c r="D16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 1</vt:lpstr>
      <vt:lpstr>PAM</vt:lpstr>
      <vt:lpstr>'Sheet 1'!_Hlk186231397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Digitaloffice0506</dc:creator>
  <cp:lastModifiedBy>ricky kurniawan</cp:lastModifiedBy>
  <dcterms:created xsi:type="dcterms:W3CDTF">2024-04-29T17:07:09Z</dcterms:created>
  <dcterms:modified xsi:type="dcterms:W3CDTF">2025-10-05T05:05:40Z</dcterms:modified>
</cp:coreProperties>
</file>