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vi\Documents\Bismillah Skripsi\"/>
    </mc:Choice>
  </mc:AlternateContent>
  <bookViews>
    <workbookView xWindow="-120" yWindow="-120" windowWidth="20730" windowHeight="11160" activeTab="3"/>
  </bookViews>
  <sheets>
    <sheet name="Protein" sheetId="3" r:id="rId1"/>
    <sheet name="Warna" sheetId="1" r:id="rId2"/>
    <sheet name="SIneresis" sheetId="2" r:id="rId3"/>
    <sheet name="Rendemen" sheetId="6" r:id="rId4"/>
    <sheet name="Organoleptik" sheetId="4" r:id="rId5"/>
    <sheet name="Perlakuan Terbaik" sheetId="5" r:id="rId6"/>
    <sheet name="Sheet1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K48" i="2" l="1"/>
  <c r="K49" i="2"/>
  <c r="K50" i="2"/>
  <c r="K51" i="2"/>
  <c r="K52" i="2"/>
  <c r="K53" i="2"/>
  <c r="K54" i="2"/>
  <c r="K55" i="2"/>
  <c r="K47" i="2"/>
  <c r="J43" i="2"/>
  <c r="AJ85" i="4" l="1"/>
  <c r="AL105" i="4"/>
  <c r="AL104" i="4"/>
  <c r="AL103" i="4"/>
  <c r="AL102" i="4"/>
  <c r="AL101" i="4"/>
  <c r="AL100" i="4"/>
  <c r="AL99" i="4"/>
  <c r="AL98" i="4"/>
  <c r="AJ63" i="4"/>
  <c r="AJ64" i="4"/>
  <c r="AJ62" i="4"/>
  <c r="AJ61" i="4"/>
  <c r="AJ60" i="4"/>
  <c r="AJ59" i="4"/>
  <c r="AJ58" i="4"/>
  <c r="AJ57" i="4"/>
  <c r="AJ23" i="4"/>
  <c r="AJ22" i="4"/>
  <c r="AJ21" i="4"/>
  <c r="AJ20" i="4"/>
  <c r="AJ19" i="4"/>
  <c r="AJ18" i="4"/>
  <c r="AJ17" i="4"/>
  <c r="AI52" i="4"/>
  <c r="AQ64" i="4"/>
  <c r="AP64" i="4"/>
  <c r="AP63" i="4"/>
  <c r="AO63" i="4"/>
  <c r="AO64" i="4"/>
  <c r="AO62" i="4"/>
  <c r="AN62" i="4"/>
  <c r="AN63" i="4"/>
  <c r="AN64" i="4"/>
  <c r="AN61" i="4"/>
  <c r="AM61" i="4"/>
  <c r="AM62" i="4"/>
  <c r="AM63" i="4"/>
  <c r="AM64" i="4"/>
  <c r="AM60" i="4"/>
  <c r="AL60" i="4"/>
  <c r="AL61" i="4"/>
  <c r="AL62" i="4"/>
  <c r="AL63" i="4"/>
  <c r="AL64" i="4"/>
  <c r="AL59" i="4"/>
  <c r="AK59" i="4"/>
  <c r="AK60" i="4"/>
  <c r="AK61" i="4"/>
  <c r="AK62" i="4"/>
  <c r="AK63" i="4"/>
  <c r="AK64" i="4"/>
  <c r="AK58" i="4"/>
  <c r="AQ55" i="4"/>
  <c r="AP55" i="4"/>
  <c r="AO55" i="4"/>
  <c r="AN55" i="4"/>
  <c r="AM55" i="4"/>
  <c r="AL55" i="4"/>
  <c r="AK55" i="4"/>
  <c r="AJ55" i="4"/>
  <c r="AJ43" i="4"/>
  <c r="AJ49" i="4"/>
  <c r="AI49" i="4"/>
  <c r="AI46" i="4"/>
  <c r="AI43" i="4"/>
  <c r="AA88" i="4"/>
  <c r="AH5" i="4"/>
  <c r="AH3" i="4"/>
  <c r="D34" i="4"/>
  <c r="E34" i="4"/>
  <c r="F34" i="4"/>
  <c r="G34" i="4"/>
  <c r="H34" i="4"/>
  <c r="I34" i="4"/>
  <c r="J34" i="4"/>
  <c r="K34" i="4"/>
  <c r="L34" i="4"/>
  <c r="AI3" i="4"/>
  <c r="Q34" i="4"/>
  <c r="AI5" i="4"/>
  <c r="AH6" i="4"/>
  <c r="AH4" i="4"/>
  <c r="V28" i="2"/>
  <c r="U39" i="2"/>
  <c r="W34" i="4"/>
  <c r="W35" i="4"/>
  <c r="W36" i="4"/>
  <c r="W73" i="4"/>
  <c r="W74" i="4"/>
  <c r="W75" i="4"/>
  <c r="W110" i="4"/>
  <c r="W116" i="4"/>
  <c r="W117" i="4"/>
  <c r="W118" i="4"/>
  <c r="W168" i="4"/>
  <c r="W169" i="4"/>
  <c r="W170" i="4"/>
  <c r="AH12" i="4"/>
  <c r="AD3" i="4"/>
  <c r="N4" i="4"/>
  <c r="M5" i="4"/>
  <c r="M4" i="4"/>
  <c r="AD34" i="5" l="1"/>
  <c r="AD35" i="5"/>
  <c r="AD36" i="5"/>
  <c r="AD37" i="5"/>
  <c r="AD33" i="5"/>
  <c r="AG10" i="5"/>
  <c r="AG11" i="5"/>
  <c r="AG12" i="5"/>
  <c r="AG13" i="5"/>
  <c r="AG9" i="5"/>
  <c r="AD28" i="5"/>
  <c r="AD29" i="5"/>
  <c r="AD30" i="5"/>
  <c r="AD31" i="5"/>
  <c r="AD27" i="5"/>
  <c r="AD22" i="5"/>
  <c r="AD23" i="5"/>
  <c r="AD24" i="5"/>
  <c r="AD21" i="5"/>
  <c r="X22" i="5"/>
  <c r="X23" i="5"/>
  <c r="X24" i="5"/>
  <c r="X25" i="5"/>
  <c r="X21" i="5"/>
  <c r="X16" i="5"/>
  <c r="X17" i="5"/>
  <c r="X18" i="5"/>
  <c r="X15" i="5"/>
  <c r="AD10" i="5"/>
  <c r="AD11" i="5"/>
  <c r="AD12" i="5"/>
  <c r="AD9" i="5"/>
  <c r="AD16" i="5"/>
  <c r="AD17" i="5"/>
  <c r="AD18" i="5"/>
  <c r="AD15" i="5"/>
  <c r="X29" i="5"/>
  <c r="X28" i="5"/>
  <c r="X27" i="5"/>
  <c r="AK23" i="5"/>
  <c r="X10" i="5"/>
  <c r="X11" i="5"/>
  <c r="X12" i="5"/>
  <c r="X9" i="5"/>
  <c r="V28" i="5" l="1"/>
  <c r="G13" i="5" s="1"/>
  <c r="V29" i="5"/>
  <c r="I13" i="5" s="1"/>
  <c r="V30" i="5"/>
  <c r="K13" i="5" s="1"/>
  <c r="V31" i="5"/>
  <c r="M13" i="5" s="1"/>
  <c r="V32" i="5"/>
  <c r="O13" i="5" s="1"/>
  <c r="V33" i="5"/>
  <c r="Q13" i="5" s="1"/>
  <c r="V34" i="5"/>
  <c r="S13" i="5" s="1"/>
  <c r="V35" i="5"/>
  <c r="U13" i="5" s="1"/>
  <c r="V27" i="5"/>
  <c r="E13" i="5" s="1"/>
  <c r="T28" i="5"/>
  <c r="G12" i="5" s="1"/>
  <c r="T29" i="5"/>
  <c r="I12" i="5" s="1"/>
  <c r="T30" i="5"/>
  <c r="K12" i="5" s="1"/>
  <c r="T31" i="5"/>
  <c r="M12" i="5" s="1"/>
  <c r="T32" i="5"/>
  <c r="O12" i="5" s="1"/>
  <c r="T33" i="5"/>
  <c r="Q12" i="5" s="1"/>
  <c r="T34" i="5"/>
  <c r="S12" i="5" s="1"/>
  <c r="T35" i="5"/>
  <c r="U12" i="5" s="1"/>
  <c r="T27" i="5"/>
  <c r="E12" i="5" s="1"/>
  <c r="R28" i="5"/>
  <c r="G14" i="5" s="1"/>
  <c r="R29" i="5"/>
  <c r="I14" i="5" s="1"/>
  <c r="R30" i="5"/>
  <c r="K14" i="5" s="1"/>
  <c r="R31" i="5"/>
  <c r="M14" i="5" s="1"/>
  <c r="R32" i="5"/>
  <c r="O14" i="5" s="1"/>
  <c r="R33" i="5"/>
  <c r="Q14" i="5" s="1"/>
  <c r="R34" i="5"/>
  <c r="S14" i="5" s="1"/>
  <c r="R35" i="5"/>
  <c r="U14" i="5" s="1"/>
  <c r="R27" i="5"/>
  <c r="E14" i="5" s="1"/>
  <c r="P28" i="5"/>
  <c r="G15" i="5" s="1"/>
  <c r="P29" i="5"/>
  <c r="I15" i="5" s="1"/>
  <c r="P30" i="5"/>
  <c r="K15" i="5" s="1"/>
  <c r="P31" i="5"/>
  <c r="M15" i="5" s="1"/>
  <c r="P32" i="5"/>
  <c r="O15" i="5" s="1"/>
  <c r="P33" i="5"/>
  <c r="Q15" i="5" s="1"/>
  <c r="P34" i="5"/>
  <c r="S15" i="5" s="1"/>
  <c r="P35" i="5"/>
  <c r="U15" i="5" s="1"/>
  <c r="P27" i="5"/>
  <c r="E15" i="5" s="1"/>
  <c r="L35" i="5" l="1"/>
  <c r="U10" i="5" s="1"/>
  <c r="L28" i="5"/>
  <c r="G10" i="5" s="1"/>
  <c r="L29" i="5"/>
  <c r="I10" i="5" s="1"/>
  <c r="L30" i="5"/>
  <c r="K10" i="5" s="1"/>
  <c r="L31" i="5"/>
  <c r="M10" i="5" s="1"/>
  <c r="L32" i="5"/>
  <c r="O10" i="5" s="1"/>
  <c r="L33" i="5"/>
  <c r="Q10" i="5" s="1"/>
  <c r="L34" i="5"/>
  <c r="S10" i="5" s="1"/>
  <c r="L27" i="5"/>
  <c r="E10" i="5" s="1"/>
  <c r="J30" i="5"/>
  <c r="J28" i="5"/>
  <c r="J29" i="5"/>
  <c r="J31" i="5"/>
  <c r="J32" i="5"/>
  <c r="J33" i="5"/>
  <c r="J34" i="5"/>
  <c r="J35" i="5"/>
  <c r="J27" i="5"/>
  <c r="H35" i="5"/>
  <c r="U8" i="5" s="1"/>
  <c r="H28" i="5"/>
  <c r="G8" i="5" s="1"/>
  <c r="H29" i="5"/>
  <c r="I8" i="5" s="1"/>
  <c r="H30" i="5"/>
  <c r="K8" i="5" s="1"/>
  <c r="H31" i="5"/>
  <c r="M8" i="5" s="1"/>
  <c r="H32" i="5"/>
  <c r="O8" i="5" s="1"/>
  <c r="H33" i="5"/>
  <c r="Q8" i="5" s="1"/>
  <c r="H34" i="5"/>
  <c r="S8" i="5" s="1"/>
  <c r="H27" i="5"/>
  <c r="E8" i="5" s="1"/>
  <c r="F28" i="5"/>
  <c r="G7" i="5" s="1"/>
  <c r="F29" i="5"/>
  <c r="I7" i="5" s="1"/>
  <c r="F30" i="5"/>
  <c r="K7" i="5" s="1"/>
  <c r="F31" i="5"/>
  <c r="M7" i="5" s="1"/>
  <c r="F32" i="5"/>
  <c r="O7" i="5" s="1"/>
  <c r="F33" i="5"/>
  <c r="Q7" i="5" s="1"/>
  <c r="F34" i="5"/>
  <c r="S7" i="5" s="1"/>
  <c r="F35" i="5"/>
  <c r="U7" i="5" s="1"/>
  <c r="F27" i="5"/>
  <c r="E7" i="5" s="1"/>
  <c r="D30" i="5"/>
  <c r="K6" i="5" s="1"/>
  <c r="D29" i="5"/>
  <c r="I6" i="5" s="1"/>
  <c r="D28" i="5"/>
  <c r="G6" i="5" s="1"/>
  <c r="D31" i="5"/>
  <c r="M6" i="5" s="1"/>
  <c r="D32" i="5"/>
  <c r="O6" i="5" s="1"/>
  <c r="D33" i="5"/>
  <c r="Q6" i="5" s="1"/>
  <c r="D34" i="5"/>
  <c r="S6" i="5" s="1"/>
  <c r="D27" i="5"/>
  <c r="E6" i="5" s="1"/>
  <c r="D35" i="5"/>
  <c r="U6" i="5" s="1"/>
  <c r="U9" i="5" l="1"/>
  <c r="M35" i="5"/>
  <c r="Q9" i="5"/>
  <c r="M33" i="5"/>
  <c r="M9" i="5"/>
  <c r="M31" i="5"/>
  <c r="G9" i="5"/>
  <c r="M28" i="5"/>
  <c r="E9" i="5"/>
  <c r="M27" i="5"/>
  <c r="S9" i="5"/>
  <c r="M34" i="5"/>
  <c r="O9" i="5"/>
  <c r="M32" i="5"/>
  <c r="N32" i="5" s="1"/>
  <c r="O11" i="5" s="1"/>
  <c r="I9" i="5"/>
  <c r="M29" i="5"/>
  <c r="N29" i="5" s="1"/>
  <c r="I11" i="5" s="1"/>
  <c r="K9" i="5"/>
  <c r="M30" i="5"/>
  <c r="N30" i="5" s="1"/>
  <c r="K11" i="5" s="1"/>
  <c r="C16" i="5"/>
  <c r="N34" i="5" l="1"/>
  <c r="S11" i="5" s="1"/>
  <c r="N28" i="5"/>
  <c r="G11" i="5" s="1"/>
  <c r="N31" i="5"/>
  <c r="M11" i="5" s="1"/>
  <c r="N35" i="5"/>
  <c r="U11" i="5" s="1"/>
  <c r="N27" i="5"/>
  <c r="E11" i="5" s="1"/>
  <c r="N33" i="5"/>
  <c r="Q11" i="5" s="1"/>
  <c r="D6" i="5"/>
  <c r="D10" i="5"/>
  <c r="D11" i="5"/>
  <c r="F11" i="5" s="1"/>
  <c r="D7" i="5"/>
  <c r="F7" i="5" s="1"/>
  <c r="D8" i="5"/>
  <c r="H8" i="5" s="1"/>
  <c r="D9" i="5"/>
  <c r="D12" i="5"/>
  <c r="F12" i="5" s="1"/>
  <c r="D13" i="5"/>
  <c r="F13" i="5" s="1"/>
  <c r="D14" i="5"/>
  <c r="F14" i="5" s="1"/>
  <c r="D15" i="5"/>
  <c r="F8" i="5"/>
  <c r="H7" i="5"/>
  <c r="J7" i="5"/>
  <c r="L7" i="5"/>
  <c r="N7" i="5"/>
  <c r="P7" i="5"/>
  <c r="R7" i="5"/>
  <c r="T7" i="5"/>
  <c r="V7" i="5"/>
  <c r="J8" i="5"/>
  <c r="L8" i="5"/>
  <c r="N8" i="5"/>
  <c r="P8" i="5"/>
  <c r="R8" i="5"/>
  <c r="T8" i="5"/>
  <c r="V8" i="5"/>
  <c r="J9" i="5"/>
  <c r="L9" i="5"/>
  <c r="N9" i="5"/>
  <c r="P9" i="5"/>
  <c r="R9" i="5"/>
  <c r="T9" i="5"/>
  <c r="V9" i="5"/>
  <c r="H12" i="5"/>
  <c r="J12" i="5"/>
  <c r="L12" i="5"/>
  <c r="N12" i="5"/>
  <c r="P12" i="5"/>
  <c r="R12" i="5"/>
  <c r="T12" i="5"/>
  <c r="V12" i="5"/>
  <c r="H13" i="5"/>
  <c r="J13" i="5"/>
  <c r="L13" i="5"/>
  <c r="N13" i="5"/>
  <c r="P13" i="5"/>
  <c r="R13" i="5"/>
  <c r="T13" i="5"/>
  <c r="V13" i="5"/>
  <c r="H14" i="5"/>
  <c r="J14" i="5"/>
  <c r="L14" i="5"/>
  <c r="N14" i="5"/>
  <c r="P14" i="5"/>
  <c r="R14" i="5"/>
  <c r="T14" i="5"/>
  <c r="V14" i="5"/>
  <c r="H15" i="5"/>
  <c r="L15" i="5"/>
  <c r="N15" i="5"/>
  <c r="P15" i="5"/>
  <c r="R15" i="5"/>
  <c r="T15" i="5"/>
  <c r="V15" i="5"/>
  <c r="H10" i="5"/>
  <c r="J10" i="5"/>
  <c r="L10" i="5"/>
  <c r="N10" i="5"/>
  <c r="P10" i="5"/>
  <c r="V10" i="5"/>
  <c r="H11" i="5"/>
  <c r="J11" i="5"/>
  <c r="L11" i="5"/>
  <c r="N11" i="5"/>
  <c r="P11" i="5"/>
  <c r="R11" i="5"/>
  <c r="T11" i="5"/>
  <c r="V11" i="5"/>
  <c r="F15" i="5" l="1"/>
  <c r="J15" i="5"/>
  <c r="F9" i="5"/>
  <c r="H9" i="5"/>
  <c r="T10" i="5"/>
  <c r="R10" i="5"/>
  <c r="F10" i="5"/>
  <c r="F6" i="5"/>
  <c r="V6" i="5"/>
  <c r="T6" i="5"/>
  <c r="R6" i="5"/>
  <c r="P6" i="5"/>
  <c r="P16" i="5" s="1"/>
  <c r="N6" i="5"/>
  <c r="H6" i="5"/>
  <c r="H16" i="5" s="1"/>
  <c r="J6" i="5"/>
  <c r="L6" i="5"/>
  <c r="L16" i="5" s="1"/>
  <c r="V16" i="5"/>
  <c r="N16" i="5"/>
  <c r="J16" i="5"/>
  <c r="T16" i="5" l="1"/>
  <c r="F16" i="5"/>
  <c r="AK143" i="4"/>
  <c r="AJ145" i="4"/>
  <c r="AJ144" i="4"/>
  <c r="AJ143" i="4"/>
  <c r="AJ142" i="4"/>
  <c r="AJ141" i="4"/>
  <c r="AJ140" i="4"/>
  <c r="AJ139" i="4"/>
  <c r="AJ138" i="4"/>
  <c r="AJ137" i="4"/>
  <c r="AJ94" i="4"/>
  <c r="AJ93" i="4"/>
  <c r="AJ92" i="4"/>
  <c r="AJ91" i="4"/>
  <c r="AJ90" i="4"/>
  <c r="AJ89" i="4"/>
  <c r="AJ88" i="4"/>
  <c r="AJ87" i="4"/>
  <c r="AJ86" i="4"/>
  <c r="AJ146" i="4"/>
  <c r="AF137" i="4"/>
  <c r="AF85" i="4"/>
  <c r="AI51" i="4"/>
  <c r="AI50" i="4"/>
  <c r="AI48" i="4"/>
  <c r="AI47" i="4"/>
  <c r="AI45" i="4"/>
  <c r="AI44" i="4"/>
  <c r="AE43" i="4"/>
  <c r="AH11" i="4"/>
  <c r="AH10" i="4"/>
  <c r="AH9" i="4"/>
  <c r="AH8" i="4"/>
  <c r="AH7" i="4"/>
  <c r="C29" i="6" l="1"/>
  <c r="C18" i="6"/>
  <c r="C19" i="6"/>
  <c r="R5" i="6"/>
  <c r="T5" i="6" s="1"/>
  <c r="S5" i="6"/>
  <c r="R6" i="6"/>
  <c r="S6" i="6"/>
  <c r="Q7" i="6"/>
  <c r="T7" i="6" s="1"/>
  <c r="R7" i="6"/>
  <c r="S7" i="6"/>
  <c r="Q8" i="6"/>
  <c r="R8" i="6"/>
  <c r="T8" i="6" s="1"/>
  <c r="S8" i="6"/>
  <c r="R9" i="6"/>
  <c r="S9" i="6"/>
  <c r="Q10" i="6"/>
  <c r="T10" i="6" s="1"/>
  <c r="R10" i="6"/>
  <c r="S10" i="6"/>
  <c r="Q11" i="6"/>
  <c r="R11" i="6"/>
  <c r="T11" i="6" s="1"/>
  <c r="S11" i="6"/>
  <c r="Q12" i="6"/>
  <c r="T12" i="6" s="1"/>
  <c r="R12" i="6"/>
  <c r="S12" i="6"/>
  <c r="R13" i="6"/>
  <c r="Q5" i="6"/>
  <c r="S13" i="6"/>
  <c r="F5" i="6"/>
  <c r="J7" i="6" s="1"/>
  <c r="S14" i="6"/>
  <c r="U12" i="6"/>
  <c r="U11" i="6"/>
  <c r="U10" i="6"/>
  <c r="U8" i="6"/>
  <c r="U7" i="6"/>
  <c r="U5" i="6"/>
  <c r="F26" i="6"/>
  <c r="K9" i="6" s="1"/>
  <c r="F20" i="6"/>
  <c r="L8" i="6" s="1"/>
  <c r="F23" i="6"/>
  <c r="J9" i="6" s="1"/>
  <c r="R14" i="6" l="1"/>
  <c r="J22" i="2"/>
  <c r="F11" i="6" l="1"/>
  <c r="L7" i="6" s="1"/>
  <c r="F14" i="6"/>
  <c r="J8" i="6" s="1"/>
  <c r="C17" i="6"/>
  <c r="C8" i="6"/>
  <c r="D29" i="6"/>
  <c r="F13" i="2"/>
  <c r="Q13" i="6" l="1"/>
  <c r="F29" i="6"/>
  <c r="L9" i="6" s="1"/>
  <c r="M9" i="6" s="1"/>
  <c r="N9" i="6" s="1"/>
  <c r="Q6" i="6"/>
  <c r="F8" i="6"/>
  <c r="K7" i="6" s="1"/>
  <c r="M7" i="6" s="1"/>
  <c r="N7" i="6" s="1"/>
  <c r="Q9" i="6"/>
  <c r="F17" i="6"/>
  <c r="K8" i="6" s="1"/>
  <c r="M8" i="6"/>
  <c r="N8" i="6" s="1"/>
  <c r="J10" i="6"/>
  <c r="J11" i="6" s="1"/>
  <c r="L10" i="6"/>
  <c r="Y110" i="4"/>
  <c r="Y111" i="4"/>
  <c r="V110" i="4"/>
  <c r="V111" i="4"/>
  <c r="U110" i="4"/>
  <c r="U111" i="4"/>
  <c r="T110" i="4"/>
  <c r="T111" i="4"/>
  <c r="S111" i="4"/>
  <c r="R110" i="4"/>
  <c r="R111" i="4"/>
  <c r="AA87" i="4"/>
  <c r="AA89" i="4"/>
  <c r="AA90" i="4"/>
  <c r="AA91" i="4"/>
  <c r="AA92" i="4"/>
  <c r="AA93" i="4"/>
  <c r="AA94" i="4"/>
  <c r="AA95" i="4"/>
  <c r="AA96" i="4"/>
  <c r="AA97" i="4"/>
  <c r="AA98" i="4"/>
  <c r="AA99" i="4"/>
  <c r="AA100" i="4"/>
  <c r="AA101" i="4"/>
  <c r="AA102" i="4"/>
  <c r="AA103" i="4"/>
  <c r="AA104" i="4"/>
  <c r="AA105" i="4"/>
  <c r="AA106" i="4"/>
  <c r="AA107" i="4"/>
  <c r="AA108" i="4"/>
  <c r="AA109" i="4"/>
  <c r="Q110" i="4"/>
  <c r="AA110" i="4" s="1"/>
  <c r="Q111" i="4"/>
  <c r="AA111" i="4" s="1"/>
  <c r="AA112" i="4"/>
  <c r="AA113" i="4"/>
  <c r="AA114" i="4"/>
  <c r="AA115" i="4"/>
  <c r="T52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19" i="4"/>
  <c r="AA23" i="4"/>
  <c r="AA25" i="4"/>
  <c r="AA26" i="4"/>
  <c r="AA27" i="4"/>
  <c r="AA28" i="4"/>
  <c r="AA29" i="4"/>
  <c r="AA30" i="4"/>
  <c r="AA31" i="4"/>
  <c r="AA32" i="4"/>
  <c r="AA33" i="4"/>
  <c r="AA18" i="4"/>
  <c r="AA17" i="4"/>
  <c r="AA16" i="4"/>
  <c r="AA15" i="4"/>
  <c r="AA14" i="4"/>
  <c r="V13" i="4"/>
  <c r="AA13" i="4"/>
  <c r="AA12" i="4"/>
  <c r="AA11" i="4"/>
  <c r="AA10" i="4"/>
  <c r="AA9" i="4"/>
  <c r="AA8" i="4"/>
  <c r="AA7" i="4"/>
  <c r="AA5" i="4"/>
  <c r="AI6" i="4"/>
  <c r="AI8" i="4"/>
  <c r="AI9" i="4"/>
  <c r="AI10" i="4"/>
  <c r="AI11" i="4"/>
  <c r="N9" i="4"/>
  <c r="N5" i="4"/>
  <c r="N6" i="4"/>
  <c r="N7" i="4"/>
  <c r="N8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AA167" i="4" l="1"/>
  <c r="AA166" i="4"/>
  <c r="AA165" i="4"/>
  <c r="AA164" i="4"/>
  <c r="AA163" i="4"/>
  <c r="AA162" i="4"/>
  <c r="AA161" i="4"/>
  <c r="AA160" i="4"/>
  <c r="AA159" i="4"/>
  <c r="AA158" i="4"/>
  <c r="AA157" i="4"/>
  <c r="AA156" i="4"/>
  <c r="AA155" i="4"/>
  <c r="AA154" i="4"/>
  <c r="AA153" i="4"/>
  <c r="AA152" i="4"/>
  <c r="AA151" i="4"/>
  <c r="AA150" i="4"/>
  <c r="AA149" i="4"/>
  <c r="AA148" i="4"/>
  <c r="AA147" i="4"/>
  <c r="AA146" i="4"/>
  <c r="AA145" i="4"/>
  <c r="AA144" i="4"/>
  <c r="AA143" i="4"/>
  <c r="AA142" i="4"/>
  <c r="AA141" i="4"/>
  <c r="AA140" i="4"/>
  <c r="AA139" i="4"/>
  <c r="AK145" i="4"/>
  <c r="Y169" i="4"/>
  <c r="Y168" i="4"/>
  <c r="Y170" i="4" s="1"/>
  <c r="AK144" i="4"/>
  <c r="X169" i="4"/>
  <c r="X168" i="4"/>
  <c r="X170" i="4" s="1"/>
  <c r="AK142" i="4"/>
  <c r="V169" i="4"/>
  <c r="V168" i="4"/>
  <c r="V170" i="4" s="1"/>
  <c r="AK141" i="4"/>
  <c r="U169" i="4"/>
  <c r="U168" i="4"/>
  <c r="U170" i="4" s="1"/>
  <c r="AK140" i="4"/>
  <c r="T169" i="4"/>
  <c r="T168" i="4"/>
  <c r="T170" i="4" s="1"/>
  <c r="AK139" i="4"/>
  <c r="S169" i="4"/>
  <c r="S168" i="4"/>
  <c r="S170" i="4" s="1"/>
  <c r="AK138" i="4"/>
  <c r="R169" i="4"/>
  <c r="R168" i="4"/>
  <c r="R170" i="4" s="1"/>
  <c r="AK137" i="4"/>
  <c r="AA138" i="4"/>
  <c r="Q168" i="4"/>
  <c r="Q169" i="4"/>
  <c r="AK85" i="4"/>
  <c r="AA86" i="4"/>
  <c r="Q117" i="4"/>
  <c r="Q116" i="4"/>
  <c r="AK86" i="4"/>
  <c r="R116" i="4"/>
  <c r="R118" i="4" s="1"/>
  <c r="R117" i="4"/>
  <c r="AK87" i="4"/>
  <c r="S116" i="4"/>
  <c r="S118" i="4" s="1"/>
  <c r="S117" i="4"/>
  <c r="AK88" i="4"/>
  <c r="T117" i="4"/>
  <c r="T116" i="4"/>
  <c r="T118" i="4" s="1"/>
  <c r="AK89" i="4"/>
  <c r="U117" i="4"/>
  <c r="U116" i="4"/>
  <c r="U118" i="4" s="1"/>
  <c r="AK90" i="4"/>
  <c r="V117" i="4"/>
  <c r="V116" i="4"/>
  <c r="V118" i="4" s="1"/>
  <c r="AK91" i="4"/>
  <c r="AK92" i="4"/>
  <c r="X117" i="4"/>
  <c r="X116" i="4"/>
  <c r="X118" i="4" s="1"/>
  <c r="AK93" i="4"/>
  <c r="Y117" i="4"/>
  <c r="Y116" i="4"/>
  <c r="Y118" i="4" s="1"/>
  <c r="AA43" i="4"/>
  <c r="Q74" i="4"/>
  <c r="Q73" i="4"/>
  <c r="AJ44" i="4"/>
  <c r="R74" i="4"/>
  <c r="R73" i="4"/>
  <c r="R75" i="4" s="1"/>
  <c r="AJ45" i="4"/>
  <c r="S74" i="4"/>
  <c r="S73" i="4"/>
  <c r="S75" i="4" s="1"/>
  <c r="AJ46" i="4"/>
  <c r="T74" i="4"/>
  <c r="T73" i="4"/>
  <c r="T75" i="4" s="1"/>
  <c r="AJ47" i="4"/>
  <c r="U74" i="4"/>
  <c r="U73" i="4"/>
  <c r="U75" i="4" s="1"/>
  <c r="AJ48" i="4"/>
  <c r="V74" i="4"/>
  <c r="V73" i="4"/>
  <c r="V75" i="4" s="1"/>
  <c r="AJ50" i="4"/>
  <c r="X74" i="4"/>
  <c r="X73" i="4"/>
  <c r="X75" i="4" s="1"/>
  <c r="Y74" i="4"/>
  <c r="Y73" i="4"/>
  <c r="Y75" i="4" s="1"/>
  <c r="AJ51" i="4"/>
  <c r="AI7" i="4"/>
  <c r="AA4" i="4"/>
  <c r="R34" i="4"/>
  <c r="AI4" i="4"/>
  <c r="AA6" i="4"/>
  <c r="AA24" i="4"/>
  <c r="U9" i="6"/>
  <c r="T9" i="6"/>
  <c r="K10" i="6"/>
  <c r="K11" i="6" s="1"/>
  <c r="Q14" i="6"/>
  <c r="U6" i="6"/>
  <c r="T6" i="6"/>
  <c r="U13" i="6"/>
  <c r="T13" i="6"/>
  <c r="L11" i="6"/>
  <c r="M10" i="6"/>
  <c r="J15" i="6" s="1"/>
  <c r="K20" i="6" s="1"/>
  <c r="Q35" i="4"/>
  <c r="Y35" i="4"/>
  <c r="Y34" i="4"/>
  <c r="Y36" i="4" s="1"/>
  <c r="X35" i="4"/>
  <c r="X34" i="4"/>
  <c r="X36" i="4" s="1"/>
  <c r="V35" i="4"/>
  <c r="V34" i="4"/>
  <c r="V36" i="4" s="1"/>
  <c r="U35" i="4"/>
  <c r="U34" i="4"/>
  <c r="U36" i="4" s="1"/>
  <c r="S35" i="4"/>
  <c r="S34" i="4"/>
  <c r="R35" i="4"/>
  <c r="R36" i="4"/>
  <c r="T35" i="4"/>
  <c r="T34" i="4"/>
  <c r="T36" i="4" s="1"/>
  <c r="F38" i="1"/>
  <c r="F37" i="1"/>
  <c r="F35" i="1"/>
  <c r="F32" i="1"/>
  <c r="J27" i="3"/>
  <c r="K30" i="3"/>
  <c r="L30" i="3"/>
  <c r="G32" i="1"/>
  <c r="F34" i="1"/>
  <c r="K22" i="2"/>
  <c r="L22" i="2"/>
  <c r="F8" i="2"/>
  <c r="F7" i="2"/>
  <c r="S36" i="4" l="1"/>
  <c r="AD2" i="4"/>
  <c r="AF136" i="4"/>
  <c r="Q170" i="4"/>
  <c r="AF84" i="4"/>
  <c r="Q118" i="4"/>
  <c r="AE42" i="4"/>
  <c r="Q75" i="4"/>
  <c r="Q36" i="4"/>
  <c r="AA22" i="4"/>
  <c r="AA21" i="4"/>
  <c r="AA20" i="4"/>
  <c r="T14" i="6"/>
  <c r="K24" i="6"/>
  <c r="K19" i="6"/>
  <c r="L20" i="6"/>
  <c r="M5" i="3"/>
  <c r="M6" i="3"/>
  <c r="M7" i="3"/>
  <c r="M8" i="3"/>
  <c r="M9" i="3"/>
  <c r="M10" i="3"/>
  <c r="M11" i="3"/>
  <c r="M12" i="3"/>
  <c r="M13" i="3"/>
  <c r="K36" i="3"/>
  <c r="K21" i="3"/>
  <c r="K20" i="3"/>
  <c r="J22" i="3"/>
  <c r="J21" i="3"/>
  <c r="J20" i="3"/>
  <c r="J23" i="3"/>
  <c r="L22" i="3"/>
  <c r="L21" i="3"/>
  <c r="L20" i="3"/>
  <c r="K22" i="3"/>
  <c r="G9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6" i="3"/>
  <c r="G6" i="3"/>
  <c r="K21" i="6" l="1"/>
  <c r="L21" i="6" s="1"/>
  <c r="K18" i="6"/>
  <c r="L18" i="6" s="1"/>
  <c r="K22" i="6"/>
  <c r="L22" i="6" s="1"/>
  <c r="L19" i="6"/>
  <c r="F16" i="2"/>
  <c r="L24" i="2"/>
  <c r="L23" i="2"/>
  <c r="K24" i="2"/>
  <c r="K23" i="2"/>
  <c r="J24" i="2"/>
  <c r="J23" i="2"/>
  <c r="M7" i="2"/>
  <c r="F33" i="1"/>
  <c r="Y27" i="1"/>
  <c r="Y26" i="1"/>
  <c r="Y25" i="1"/>
  <c r="Y24" i="1"/>
  <c r="Y23" i="1"/>
  <c r="AD7" i="1"/>
  <c r="AD8" i="1"/>
  <c r="AD10" i="1"/>
  <c r="U9" i="1"/>
  <c r="U8" i="1"/>
  <c r="U7" i="1"/>
  <c r="T9" i="1"/>
  <c r="T8" i="1"/>
  <c r="T7" i="1"/>
  <c r="S9" i="1"/>
  <c r="V9" i="1" s="1"/>
  <c r="S8" i="1"/>
  <c r="S7" i="1"/>
  <c r="V7" i="1" s="1"/>
  <c r="K14" i="3"/>
  <c r="L14" i="3"/>
  <c r="J14" i="3"/>
  <c r="N5" i="3"/>
  <c r="G19" i="3"/>
  <c r="G18" i="3"/>
  <c r="G17" i="3"/>
  <c r="G16" i="3"/>
  <c r="G15" i="3"/>
  <c r="G14" i="3"/>
  <c r="G13" i="3"/>
  <c r="G12" i="3"/>
  <c r="G11" i="3"/>
  <c r="N13" i="3"/>
  <c r="N12" i="3"/>
  <c r="N11" i="3"/>
  <c r="N10" i="3"/>
  <c r="N9" i="3"/>
  <c r="N8" i="3"/>
  <c r="N7" i="3"/>
  <c r="N6" i="3"/>
  <c r="G7" i="3"/>
  <c r="G8" i="3"/>
  <c r="G10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N7" i="2"/>
  <c r="M18" i="6" l="1"/>
  <c r="K23" i="6"/>
  <c r="L23" i="6" s="1"/>
  <c r="M27" i="6" s="1"/>
  <c r="M21" i="6"/>
  <c r="M20" i="6"/>
  <c r="M19" i="6"/>
  <c r="M22" i="6"/>
  <c r="M14" i="3"/>
  <c r="K23" i="3"/>
  <c r="U36" i="1"/>
  <c r="U37" i="1"/>
  <c r="U35" i="1"/>
  <c r="I23" i="1"/>
  <c r="I24" i="1"/>
  <c r="I22" i="1"/>
  <c r="I6" i="1"/>
  <c r="X28" i="6" l="1"/>
  <c r="X27" i="6"/>
  <c r="X29" i="6"/>
  <c r="L28" i="6"/>
  <c r="L30" i="6"/>
  <c r="L29" i="6"/>
  <c r="M22" i="3"/>
  <c r="M21" i="3"/>
  <c r="M20" i="3"/>
  <c r="L23" i="3"/>
  <c r="M23" i="3" s="1"/>
  <c r="M22" i="2"/>
  <c r="L25" i="2"/>
  <c r="L26" i="2" s="1"/>
  <c r="K25" i="2"/>
  <c r="K26" i="2" s="1"/>
  <c r="J25" i="2"/>
  <c r="J26" i="2" s="1"/>
  <c r="M24" i="2"/>
  <c r="N24" i="2" s="1"/>
  <c r="M23" i="2"/>
  <c r="N23" i="2" s="1"/>
  <c r="L16" i="2"/>
  <c r="K16" i="2"/>
  <c r="J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M25" i="2" l="1"/>
  <c r="N22" i="2"/>
  <c r="M16" i="2"/>
  <c r="J29" i="2" s="1"/>
  <c r="K32" i="3"/>
  <c r="M24" i="3"/>
  <c r="K38" i="2" l="1"/>
  <c r="K33" i="2"/>
  <c r="K32" i="2"/>
  <c r="K34" i="2"/>
  <c r="L32" i="2"/>
  <c r="K35" i="2"/>
  <c r="L35" i="2" s="1"/>
  <c r="L34" i="2"/>
  <c r="K31" i="3"/>
  <c r="K33" i="3"/>
  <c r="L33" i="3" s="1"/>
  <c r="L32" i="3"/>
  <c r="F9" i="2"/>
  <c r="F10" i="2"/>
  <c r="F11" i="2"/>
  <c r="F12" i="2"/>
  <c r="F14" i="2"/>
  <c r="F15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P14" i="1"/>
  <c r="P7" i="1"/>
  <c r="P8" i="1"/>
  <c r="P9" i="1"/>
  <c r="P10" i="1"/>
  <c r="P11" i="1"/>
  <c r="P12" i="1"/>
  <c r="P13" i="1"/>
  <c r="P6" i="1"/>
  <c r="U22" i="1"/>
  <c r="U23" i="1"/>
  <c r="U24" i="1"/>
  <c r="U25" i="1"/>
  <c r="U26" i="1"/>
  <c r="U27" i="1"/>
  <c r="U28" i="1"/>
  <c r="U29" i="1"/>
  <c r="U21" i="1"/>
  <c r="I7" i="1"/>
  <c r="I8" i="1"/>
  <c r="I9" i="1"/>
  <c r="I10" i="1"/>
  <c r="I11" i="1"/>
  <c r="I12" i="1"/>
  <c r="I13" i="1"/>
  <c r="I14" i="1"/>
  <c r="K36" i="2" l="1"/>
  <c r="K37" i="2"/>
  <c r="L33" i="2"/>
  <c r="L36" i="2"/>
  <c r="L37" i="2"/>
  <c r="K34" i="3"/>
  <c r="K35" i="3"/>
  <c r="L35" i="3" s="1"/>
  <c r="L31" i="3"/>
  <c r="L34" i="3"/>
  <c r="H6" i="1"/>
  <c r="T36" i="1"/>
  <c r="T37" i="1"/>
  <c r="T35" i="1"/>
  <c r="V8" i="1"/>
  <c r="W8" i="1" s="1"/>
  <c r="W9" i="1"/>
  <c r="H23" i="1"/>
  <c r="H24" i="1"/>
  <c r="H22" i="1"/>
  <c r="G34" i="1" s="1"/>
  <c r="S38" i="1"/>
  <c r="R38" i="1"/>
  <c r="Q38" i="1"/>
  <c r="T38" i="1" s="1"/>
  <c r="U10" i="1"/>
  <c r="T10" i="1"/>
  <c r="S10" i="1"/>
  <c r="F25" i="1"/>
  <c r="G25" i="1"/>
  <c r="E25" i="1"/>
  <c r="S30" i="1"/>
  <c r="R30" i="1"/>
  <c r="Q30" i="1"/>
  <c r="T29" i="1"/>
  <c r="T28" i="1"/>
  <c r="T27" i="1"/>
  <c r="T26" i="1"/>
  <c r="T25" i="1"/>
  <c r="T24" i="1"/>
  <c r="T23" i="1"/>
  <c r="T22" i="1"/>
  <c r="T21" i="1"/>
  <c r="N15" i="1"/>
  <c r="M15" i="1"/>
  <c r="L15" i="1"/>
  <c r="O14" i="1"/>
  <c r="O13" i="1"/>
  <c r="O12" i="1"/>
  <c r="O11" i="1"/>
  <c r="O10" i="1"/>
  <c r="O9" i="1"/>
  <c r="O8" i="1"/>
  <c r="O7" i="1"/>
  <c r="O6" i="1"/>
  <c r="F15" i="1"/>
  <c r="G15" i="1"/>
  <c r="E15" i="1"/>
  <c r="H7" i="1"/>
  <c r="H8" i="1"/>
  <c r="H9" i="1"/>
  <c r="H10" i="1"/>
  <c r="H11" i="1"/>
  <c r="H12" i="1"/>
  <c r="H13" i="1"/>
  <c r="H14" i="1"/>
  <c r="M32" i="2" l="1"/>
  <c r="V42" i="2"/>
  <c r="M34" i="2"/>
  <c r="M35" i="2"/>
  <c r="M36" i="2"/>
  <c r="M33" i="2"/>
  <c r="M31" i="3"/>
  <c r="M30" i="3"/>
  <c r="M32" i="3"/>
  <c r="M33" i="3"/>
  <c r="M34" i="3"/>
  <c r="V10" i="1"/>
  <c r="W7" i="1"/>
  <c r="O15" i="1"/>
  <c r="Y6" i="1" s="1"/>
  <c r="T30" i="1"/>
  <c r="X20" i="1" s="1"/>
  <c r="Z23" i="1"/>
  <c r="Z26" i="1"/>
  <c r="H25" i="1"/>
  <c r="G35" i="1"/>
  <c r="Z25" i="1"/>
  <c r="G33" i="1"/>
  <c r="G37" i="1"/>
  <c r="H35" i="1"/>
  <c r="H34" i="1"/>
  <c r="H33" i="1"/>
  <c r="H15" i="1"/>
  <c r="F36" i="1" s="1"/>
  <c r="G36" i="1" s="1"/>
  <c r="V48" i="2" l="1"/>
  <c r="U68" i="2" s="1"/>
  <c r="V47" i="2"/>
  <c r="V30" i="2"/>
  <c r="V29" i="2"/>
  <c r="T32" i="2"/>
  <c r="AB53" i="2"/>
  <c r="AB52" i="2"/>
  <c r="AB54" i="2"/>
  <c r="AB48" i="2"/>
  <c r="AB49" i="2"/>
  <c r="AB47" i="2"/>
  <c r="AB43" i="2"/>
  <c r="AB44" i="2"/>
  <c r="AB42" i="2"/>
  <c r="V53" i="2"/>
  <c r="V54" i="2"/>
  <c r="V52" i="2"/>
  <c r="V49" i="2"/>
  <c r="V68" i="2" s="1"/>
  <c r="V44" i="2"/>
  <c r="V43" i="2"/>
  <c r="H36" i="1"/>
  <c r="H32" i="1"/>
  <c r="AD9" i="1"/>
  <c r="AE9" i="1" s="1"/>
  <c r="AE10" i="1"/>
  <c r="Y29" i="1"/>
  <c r="T68" i="2" l="1"/>
  <c r="AD11" i="1"/>
  <c r="Z27" i="1"/>
  <c r="Z24" i="1"/>
  <c r="Y28" i="1"/>
  <c r="Z28" i="1" s="1"/>
  <c r="AE7" i="1"/>
  <c r="AD13" i="1"/>
  <c r="AD12" i="1" s="1"/>
  <c r="AE12" i="1" s="1"/>
  <c r="AF7" i="1" s="1"/>
  <c r="AF9" i="1" l="1"/>
  <c r="AF10" i="1"/>
  <c r="AE11" i="1"/>
  <c r="AF11" i="1" s="1"/>
  <c r="AE8" i="1"/>
  <c r="AF8" i="1" s="1"/>
  <c r="AA25" i="1"/>
  <c r="AA26" i="1"/>
  <c r="AA23" i="1"/>
  <c r="AA24" i="1"/>
  <c r="AA27" i="1"/>
</calcChain>
</file>

<file path=xl/sharedStrings.xml><?xml version="1.0" encoding="utf-8"?>
<sst xmlns="http://schemas.openxmlformats.org/spreadsheetml/2006/main" count="867" uniqueCount="184">
  <si>
    <t>Perlakuan</t>
  </si>
  <si>
    <t>Ulangan 1</t>
  </si>
  <si>
    <t>Ulangan 2</t>
  </si>
  <si>
    <t>Ulangan 3</t>
  </si>
  <si>
    <t>Total</t>
  </si>
  <si>
    <t>J1S1</t>
  </si>
  <si>
    <t>J1S2</t>
  </si>
  <si>
    <t>J1S3</t>
  </si>
  <si>
    <t>J2S1</t>
  </si>
  <si>
    <t>J2S2</t>
  </si>
  <si>
    <t>J2S3</t>
  </si>
  <si>
    <t>J3S1</t>
  </si>
  <si>
    <t>Lighness</t>
  </si>
  <si>
    <t>J3S2</t>
  </si>
  <si>
    <t>J3S3</t>
  </si>
  <si>
    <t>Redness</t>
  </si>
  <si>
    <t xml:space="preserve">Yellowness </t>
  </si>
  <si>
    <t>Lightness</t>
  </si>
  <si>
    <t>Tabel dua arah</t>
  </si>
  <si>
    <t>J</t>
  </si>
  <si>
    <t>S</t>
  </si>
  <si>
    <t>S1</t>
  </si>
  <si>
    <t>S2</t>
  </si>
  <si>
    <t>S3</t>
  </si>
  <si>
    <t>J1</t>
  </si>
  <si>
    <t>J2</t>
  </si>
  <si>
    <t>J3</t>
  </si>
  <si>
    <t>Analisis ragam ;</t>
  </si>
  <si>
    <t xml:space="preserve">Fk </t>
  </si>
  <si>
    <t>Total 2/perlakuan</t>
  </si>
  <si>
    <t>Tabel analisa ragam</t>
  </si>
  <si>
    <t>SK</t>
  </si>
  <si>
    <t>db</t>
  </si>
  <si>
    <t>JK</t>
  </si>
  <si>
    <t>KT</t>
  </si>
  <si>
    <t>F hit</t>
  </si>
  <si>
    <t>F 0,05</t>
  </si>
  <si>
    <t>F 0,01</t>
  </si>
  <si>
    <t>Kelompok</t>
  </si>
  <si>
    <t>tn</t>
  </si>
  <si>
    <t>**</t>
  </si>
  <si>
    <t xml:space="preserve">Galat </t>
  </si>
  <si>
    <t>JXS</t>
  </si>
  <si>
    <t>Rerata</t>
  </si>
  <si>
    <t>Nama Sampel</t>
  </si>
  <si>
    <t>Berat Sampel</t>
  </si>
  <si>
    <t>B-A</t>
  </si>
  <si>
    <t>J1S1U1</t>
  </si>
  <si>
    <t>J1S2U1</t>
  </si>
  <si>
    <t>J2S1U1</t>
  </si>
  <si>
    <t>J2S2U1</t>
  </si>
  <si>
    <t>J2S3U1</t>
  </si>
  <si>
    <t>J3S1U1</t>
  </si>
  <si>
    <t>J3S2U1</t>
  </si>
  <si>
    <t>J3S3U1</t>
  </si>
  <si>
    <t>J1S1U2</t>
  </si>
  <si>
    <t>J1S2U2</t>
  </si>
  <si>
    <t>J2S1U2</t>
  </si>
  <si>
    <t>J2S2U2</t>
  </si>
  <si>
    <t>J2S3U2</t>
  </si>
  <si>
    <t>J3S1U2</t>
  </si>
  <si>
    <t>J3S2U2</t>
  </si>
  <si>
    <t>J3S3U2</t>
  </si>
  <si>
    <t>J1S1U3</t>
  </si>
  <si>
    <t>J1S2U3</t>
  </si>
  <si>
    <t>J2S1U3</t>
  </si>
  <si>
    <t>J2S2U3</t>
  </si>
  <si>
    <t>J2S3U3</t>
  </si>
  <si>
    <t>J3S1U3</t>
  </si>
  <si>
    <t>J3S2U3</t>
  </si>
  <si>
    <t>J3S3U3</t>
  </si>
  <si>
    <t>J1S3U1</t>
  </si>
  <si>
    <t>J1S3U3</t>
  </si>
  <si>
    <t>J1S3U2</t>
  </si>
  <si>
    <t>Sineresis</t>
  </si>
  <si>
    <t xml:space="preserve">Tabel 2 arah </t>
  </si>
  <si>
    <t>Sampel</t>
  </si>
  <si>
    <t>Berat sampel</t>
  </si>
  <si>
    <t>Titrasi</t>
  </si>
  <si>
    <t>Blanko</t>
  </si>
  <si>
    <t>%N</t>
  </si>
  <si>
    <t>%Protein</t>
  </si>
  <si>
    <t>Panelis</t>
  </si>
  <si>
    <t>Kode Smpel</t>
  </si>
  <si>
    <t>1. Rasa</t>
  </si>
  <si>
    <t xml:space="preserve">2. Tekstur </t>
  </si>
  <si>
    <t>total</t>
  </si>
  <si>
    <t>Rata-rata</t>
  </si>
  <si>
    <t>Rank</t>
  </si>
  <si>
    <t>Total^2</t>
  </si>
  <si>
    <t>3. Warna</t>
  </si>
  <si>
    <t>4. Aroma</t>
  </si>
  <si>
    <t>Rendemen</t>
  </si>
  <si>
    <t>Kode Sampel</t>
  </si>
  <si>
    <t>Ulangan</t>
  </si>
  <si>
    <t>Rendemen (%)</t>
  </si>
  <si>
    <t>Berat puding</t>
  </si>
  <si>
    <t>Berat mix</t>
  </si>
  <si>
    <t xml:space="preserve">J1S2 </t>
  </si>
  <si>
    <t xml:space="preserve">J1S3 </t>
  </si>
  <si>
    <t>BNJ =</t>
  </si>
  <si>
    <t>rerata</t>
  </si>
  <si>
    <t>notasi</t>
  </si>
  <si>
    <t>BNJ</t>
  </si>
  <si>
    <t>a</t>
  </si>
  <si>
    <t>b</t>
  </si>
  <si>
    <t>Uji lanjut interaksi</t>
  </si>
  <si>
    <t>Perlakuan J1</t>
  </si>
  <si>
    <t>ab</t>
  </si>
  <si>
    <t>Perlakuan J2</t>
  </si>
  <si>
    <t>Perlakuan J3</t>
  </si>
  <si>
    <t>Notasi</t>
  </si>
  <si>
    <t>bc</t>
  </si>
  <si>
    <t>Perlakuan S1</t>
  </si>
  <si>
    <t>Perlakuan S2</t>
  </si>
  <si>
    <t>Perlakuan S3</t>
  </si>
  <si>
    <t>0,36 (abc)</t>
  </si>
  <si>
    <t>0,31 (ab)</t>
  </si>
  <si>
    <t>0,30(a)</t>
  </si>
  <si>
    <t>perlakuan</t>
  </si>
  <si>
    <t xml:space="preserve">interaksi </t>
  </si>
  <si>
    <t>0,32(a)</t>
  </si>
  <si>
    <t>0,32(ab)</t>
  </si>
  <si>
    <t>0,33(bc)</t>
  </si>
  <si>
    <t>0,356 (bc)</t>
  </si>
  <si>
    <t>0,34 (b)</t>
  </si>
  <si>
    <t>0,25(a)</t>
  </si>
  <si>
    <t>A</t>
  </si>
  <si>
    <t>ac</t>
  </si>
  <si>
    <t>AC</t>
  </si>
  <si>
    <t>*</t>
  </si>
  <si>
    <t>rendemen</t>
  </si>
  <si>
    <t>BNJ 5%=</t>
  </si>
  <si>
    <t>c</t>
  </si>
  <si>
    <t>T</t>
  </si>
  <si>
    <t>X2</t>
  </si>
  <si>
    <t>T&gt;X2</t>
  </si>
  <si>
    <t>H0 diterima</t>
  </si>
  <si>
    <t>Total Ranking</t>
  </si>
  <si>
    <t>Titik kritis</t>
  </si>
  <si>
    <t>r=ulangan</t>
  </si>
  <si>
    <t>n=perlakuan</t>
  </si>
  <si>
    <t>x tabel n-1;0,05)</t>
  </si>
  <si>
    <t>T&lt;X2</t>
  </si>
  <si>
    <t>H1 diterima</t>
  </si>
  <si>
    <t>Parameter</t>
  </si>
  <si>
    <t>Bobot parameter</t>
  </si>
  <si>
    <t>Bobot normal</t>
  </si>
  <si>
    <t>Nilai efektif</t>
  </si>
  <si>
    <t>Nilai hasil</t>
  </si>
  <si>
    <t>Warna L</t>
  </si>
  <si>
    <t>Warna a</t>
  </si>
  <si>
    <t>Warna b</t>
  </si>
  <si>
    <t>O. Warna</t>
  </si>
  <si>
    <t>O. Aroma</t>
  </si>
  <si>
    <t>O. Tekstur</t>
  </si>
  <si>
    <t>O. Rasa</t>
  </si>
  <si>
    <t>Protein</t>
  </si>
  <si>
    <t>Nilai Efektif</t>
  </si>
  <si>
    <t>S1J1</t>
  </si>
  <si>
    <t>Kadar Protein</t>
  </si>
  <si>
    <t>NE</t>
  </si>
  <si>
    <t>Ne</t>
  </si>
  <si>
    <t>O.Warna</t>
  </si>
  <si>
    <t>O.Rasa</t>
  </si>
  <si>
    <t>O.Tekstur</t>
  </si>
  <si>
    <t>O.Aroma</t>
  </si>
  <si>
    <t>TOTAL</t>
  </si>
  <si>
    <t>0.55</t>
  </si>
  <si>
    <t>Analisis</t>
  </si>
  <si>
    <t xml:space="preserve">Protein </t>
  </si>
  <si>
    <t>sineresis</t>
  </si>
  <si>
    <t xml:space="preserve">Rendemen </t>
  </si>
  <si>
    <t>L</t>
  </si>
  <si>
    <t>o warna</t>
  </si>
  <si>
    <t>orlep aroma</t>
  </si>
  <si>
    <t xml:space="preserve">Rasa </t>
  </si>
  <si>
    <t xml:space="preserve">tekstur </t>
  </si>
  <si>
    <t>BNJ = q(dbG,Perlakuan) . Akar KTG/r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</si>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</sst>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0.000000000E+00"/>
    <numFmt numFmtId="166" formatCode="0.0"/>
    <numFmt numFmtId="167" formatCode="0.0000"/>
    <numFmt numFmtId="168" formatCode="0.00000000"/>
  </numFmts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1" fontId="0" fillId="0" borderId="0" xfId="0" applyNumberFormat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2" fillId="0" borderId="2" xfId="0" applyFont="1" applyBorder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0" fillId="10" borderId="1" xfId="0" applyFill="1" applyBorder="1"/>
    <xf numFmtId="0" fontId="3" fillId="0" borderId="3" xfId="0" applyFont="1" applyBorder="1"/>
    <xf numFmtId="0" fontId="5" fillId="0" borderId="1" xfId="0" applyFont="1" applyBorder="1" applyAlignment="1">
      <alignment vertical="center"/>
    </xf>
    <xf numFmtId="164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/>
    <xf numFmtId="0" fontId="2" fillId="11" borderId="1" xfId="0" applyFont="1" applyFill="1" applyBorder="1"/>
    <xf numFmtId="0" fontId="0" fillId="11" borderId="1" xfId="0" applyFill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1" fillId="7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166" fontId="2" fillId="0" borderId="1" xfId="0" applyNumberFormat="1" applyFont="1" applyBorder="1"/>
    <xf numFmtId="167" fontId="2" fillId="0" borderId="1" xfId="0" applyNumberFormat="1" applyFont="1" applyBorder="1"/>
    <xf numFmtId="0" fontId="3" fillId="0" borderId="0" xfId="0" applyFont="1"/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7" fontId="1" fillId="0" borderId="1" xfId="0" applyNumberFormat="1" applyFont="1" applyBorder="1" applyAlignment="1">
      <alignment vertical="center"/>
    </xf>
    <xf numFmtId="0" fontId="6" fillId="11" borderId="1" xfId="0" applyFont="1" applyFill="1" applyBorder="1"/>
    <xf numFmtId="167" fontId="1" fillId="0" borderId="1" xfId="0" applyNumberFormat="1" applyFont="1" applyBorder="1" applyAlignment="1">
      <alignment horizontal="center" vertical="center"/>
    </xf>
    <xf numFmtId="167" fontId="0" fillId="10" borderId="1" xfId="0" applyNumberFormat="1" applyFill="1" applyBorder="1"/>
    <xf numFmtId="167" fontId="1" fillId="9" borderId="1" xfId="0" applyNumberFormat="1" applyFont="1" applyFill="1" applyBorder="1" applyAlignment="1">
      <alignment horizontal="center" vertical="center"/>
    </xf>
    <xf numFmtId="167" fontId="0" fillId="5" borderId="1" xfId="0" applyNumberFormat="1" applyFill="1" applyBorder="1"/>
    <xf numFmtId="167" fontId="2" fillId="9" borderId="1" xfId="0" applyNumberFormat="1" applyFont="1" applyFill="1" applyBorder="1" applyAlignment="1">
      <alignment horizontal="center"/>
    </xf>
    <xf numFmtId="0" fontId="0" fillId="11" borderId="0" xfId="0" applyFill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2" fontId="2" fillId="0" borderId="10" xfId="0" applyNumberFormat="1" applyFont="1" applyBorder="1"/>
    <xf numFmtId="2" fontId="2" fillId="0" borderId="1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2" fontId="2" fillId="8" borderId="1" xfId="0" applyNumberFormat="1" applyFont="1" applyFill="1" applyBorder="1"/>
    <xf numFmtId="0" fontId="2" fillId="8" borderId="1" xfId="0" applyFont="1" applyFill="1" applyBorder="1"/>
    <xf numFmtId="2" fontId="2" fillId="8" borderId="1" xfId="0" applyNumberFormat="1" applyFont="1" applyFill="1" applyBorder="1" applyAlignment="1">
      <alignment horizontal="right"/>
    </xf>
    <xf numFmtId="0" fontId="0" fillId="13" borderId="1" xfId="0" applyFill="1" applyBorder="1"/>
    <xf numFmtId="168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/>
    <xf numFmtId="0" fontId="2" fillId="0" borderId="7" xfId="0" applyFont="1" applyBorder="1" applyAlignment="1">
      <alignment horizontal="center"/>
    </xf>
    <xf numFmtId="0" fontId="0" fillId="0" borderId="5" xfId="0" applyBorder="1"/>
    <xf numFmtId="0" fontId="5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3" fillId="11" borderId="1" xfId="0" applyFont="1" applyFill="1" applyBorder="1"/>
    <xf numFmtId="0" fontId="0" fillId="8" borderId="1" xfId="0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2" fontId="6" fillId="0" borderId="0" xfId="0" applyNumberFormat="1" applyFont="1"/>
    <xf numFmtId="0" fontId="6" fillId="0" borderId="0" xfId="0" applyFont="1"/>
    <xf numFmtId="2" fontId="2" fillId="0" borderId="1" xfId="0" applyNumberFormat="1" applyFont="1" applyBorder="1" applyAlignment="1"/>
    <xf numFmtId="0" fontId="5" fillId="0" borderId="0" xfId="0" applyFont="1" applyBorder="1" applyAlignment="1">
      <alignment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Tabel Interaksi Antara Konsentrasi Jahe dan Lama Pasteurisasi Susu Sapi Segar</a:t>
            </a:r>
          </a:p>
        </c:rich>
      </c:tx>
      <c:layout>
        <c:manualLayout>
          <c:xMode val="edge"/>
          <c:yMode val="edge"/>
          <c:x val="0.17843090055387095"/>
          <c:y val="2.3630500836370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SIneresis!$Y$59</c:f>
              <c:strCache>
                <c:ptCount val="1"/>
                <c:pt idx="0">
                  <c:v>J1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SIneresis!$Z$57:$AB$58</c:f>
              <c:multiLvlStrCache>
                <c:ptCount val="3"/>
                <c:lvl>
                  <c:pt idx="0">
                    <c:v>S1</c:v>
                  </c:pt>
                  <c:pt idx="1">
                    <c:v>S2</c:v>
                  </c:pt>
                  <c:pt idx="2">
                    <c:v>S3</c:v>
                  </c:pt>
                </c:lvl>
                <c:lvl>
                  <c:pt idx="0">
                    <c:v>S</c:v>
                  </c:pt>
                </c:lvl>
              </c:multiLvlStrCache>
            </c:multiLvlStrRef>
          </c:cat>
          <c:val>
            <c:numRef>
              <c:f>SIneresis!$Z$59:$AB$59</c:f>
              <c:numCache>
                <c:formatCode>General</c:formatCode>
                <c:ptCount val="3"/>
                <c:pt idx="0">
                  <c:v>0.36</c:v>
                </c:pt>
                <c:pt idx="1">
                  <c:v>0.33</c:v>
                </c:pt>
                <c:pt idx="2">
                  <c:v>0.35599999999999998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DC-4272-BCC7-7E4B5EE1EA45}"/>
            </c:ext>
          </c:extLst>
        </c:ser>
        <c:ser>
          <c:idx val="1"/>
          <c:order val="1"/>
          <c:tx>
            <c:strRef>
              <c:f>SIneresis!$Y$60</c:f>
              <c:strCache>
                <c:ptCount val="1"/>
                <c:pt idx="0">
                  <c:v>J2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SIneresis!$Z$57:$AB$58</c:f>
              <c:multiLvlStrCache>
                <c:ptCount val="3"/>
                <c:lvl>
                  <c:pt idx="0">
                    <c:v>S1</c:v>
                  </c:pt>
                  <c:pt idx="1">
                    <c:v>S2</c:v>
                  </c:pt>
                  <c:pt idx="2">
                    <c:v>S3</c:v>
                  </c:pt>
                </c:lvl>
                <c:lvl>
                  <c:pt idx="0">
                    <c:v>S</c:v>
                  </c:pt>
                </c:lvl>
              </c:multiLvlStrCache>
            </c:multiLvlStrRef>
          </c:cat>
          <c:val>
            <c:numRef>
              <c:f>SIneresis!$Z$60:$AB$60</c:f>
              <c:numCache>
                <c:formatCode>General</c:formatCode>
                <c:ptCount val="3"/>
                <c:pt idx="0">
                  <c:v>0.31</c:v>
                </c:pt>
                <c:pt idx="1">
                  <c:v>0.32</c:v>
                </c:pt>
                <c:pt idx="2">
                  <c:v>0.34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DC-4272-BCC7-7E4B5EE1EA45}"/>
            </c:ext>
          </c:extLst>
        </c:ser>
        <c:ser>
          <c:idx val="2"/>
          <c:order val="2"/>
          <c:tx>
            <c:strRef>
              <c:f>SIneresis!$Y$61</c:f>
              <c:strCache>
                <c:ptCount val="1"/>
                <c:pt idx="0">
                  <c:v>J3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multiLvlStrRef>
              <c:f>SIneresis!$Z$57:$AB$58</c:f>
              <c:multiLvlStrCache>
                <c:ptCount val="3"/>
                <c:lvl>
                  <c:pt idx="0">
                    <c:v>S1</c:v>
                  </c:pt>
                  <c:pt idx="1">
                    <c:v>S2</c:v>
                  </c:pt>
                  <c:pt idx="2">
                    <c:v>S3</c:v>
                  </c:pt>
                </c:lvl>
                <c:lvl>
                  <c:pt idx="0">
                    <c:v>S</c:v>
                  </c:pt>
                </c:lvl>
              </c:multiLvlStrCache>
            </c:multiLvlStrRef>
          </c:cat>
          <c:val>
            <c:numRef>
              <c:f>SIneresis!$Z$61:$AB$61</c:f>
              <c:numCache>
                <c:formatCode>General</c:formatCode>
                <c:ptCount val="3"/>
                <c:pt idx="0">
                  <c:v>0.3</c:v>
                </c:pt>
                <c:pt idx="1">
                  <c:v>0.32</c:v>
                </c:pt>
                <c:pt idx="2">
                  <c:v>0.25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DC-4272-BCC7-7E4B5EE1E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72912"/>
        <c:axId val="357973304"/>
      </c:lineChart>
      <c:catAx>
        <c:axId val="35797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973304"/>
        <c:crosses val="autoZero"/>
        <c:auto val="1"/>
        <c:lblAlgn val="ctr"/>
        <c:lblOffset val="100"/>
        <c:noMultiLvlLbl val="0"/>
      </c:catAx>
      <c:valAx>
        <c:axId val="35797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97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484909</xdr:colOff>
      <xdr:row>62</xdr:row>
      <xdr:rowOff>31172</xdr:rowOff>
    </xdr:from>
    <xdr:to>
      <xdr:col>27</xdr:col>
      <xdr:colOff>1021772</xdr:colOff>
      <xdr:row>78</xdr:row>
      <xdr:rowOff>103909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3960DFA-0E80-72FE-943A-C3799AD0A3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P41"/>
  <sheetViews>
    <sheetView topLeftCell="L1" zoomScale="72" workbookViewId="0">
      <selection activeCell="Q15" sqref="Q15"/>
    </sheetView>
  </sheetViews>
  <sheetFormatPr defaultRowHeight="15" x14ac:dyDescent="0.25"/>
  <cols>
    <col min="3" max="3" width="11.7109375" customWidth="1"/>
    <col min="4" max="4" width="14.42578125" customWidth="1"/>
    <col min="5" max="5" width="15.5703125" customWidth="1"/>
    <col min="6" max="6" width="43.7109375" customWidth="1"/>
    <col min="7" max="7" width="16.42578125" customWidth="1"/>
    <col min="9" max="9" width="12.28515625" customWidth="1"/>
    <col min="10" max="10" width="21.5703125" customWidth="1"/>
    <col min="11" max="11" width="39.42578125" customWidth="1"/>
    <col min="12" max="12" width="38.42578125" customWidth="1"/>
    <col min="13" max="13" width="25.42578125" customWidth="1"/>
    <col min="14" max="14" width="11.7109375" customWidth="1"/>
  </cols>
  <sheetData>
    <row r="4" spans="3:14" ht="15.75" x14ac:dyDescent="0.25">
      <c r="C4" s="27" t="s">
        <v>76</v>
      </c>
      <c r="D4" s="27" t="s">
        <v>77</v>
      </c>
      <c r="E4" s="27" t="s">
        <v>78</v>
      </c>
      <c r="F4" s="27" t="s">
        <v>80</v>
      </c>
      <c r="G4" s="27" t="s">
        <v>81</v>
      </c>
      <c r="I4" s="9" t="s">
        <v>0</v>
      </c>
      <c r="J4" s="9" t="s">
        <v>1</v>
      </c>
      <c r="K4" s="9" t="s">
        <v>2</v>
      </c>
      <c r="L4" s="9" t="s">
        <v>3</v>
      </c>
      <c r="M4" s="20" t="s">
        <v>4</v>
      </c>
      <c r="N4" s="9" t="s">
        <v>43</v>
      </c>
    </row>
    <row r="5" spans="3:14" ht="15.75" x14ac:dyDescent="0.25">
      <c r="C5" s="28" t="s">
        <v>79</v>
      </c>
      <c r="D5" s="28">
        <v>1.0801000000000001</v>
      </c>
      <c r="E5" s="28">
        <v>81.5</v>
      </c>
      <c r="F5" s="28">
        <v>0</v>
      </c>
      <c r="G5" s="28">
        <v>0</v>
      </c>
      <c r="I5" s="9" t="s">
        <v>5</v>
      </c>
      <c r="J5" s="28">
        <v>14.48453255017132</v>
      </c>
      <c r="K5" s="21">
        <v>8.7845555138784697</v>
      </c>
      <c r="L5" s="16">
        <v>2.9370746669222663</v>
      </c>
      <c r="M5" s="19">
        <f>SUM(J5:L5)</f>
        <v>26.206162730972057</v>
      </c>
      <c r="N5" s="10">
        <f>AVERAGE(J5:L5)</f>
        <v>8.7353875769906857</v>
      </c>
    </row>
    <row r="6" spans="3:14" ht="15.75" x14ac:dyDescent="0.25">
      <c r="C6" s="6" t="s">
        <v>47</v>
      </c>
      <c r="D6" s="28">
        <v>1.0215000000000001</v>
      </c>
      <c r="E6" s="28">
        <v>64.599999999999994</v>
      </c>
      <c r="F6" s="28">
        <f>((E$5-E6)*0.1)/(D6*1000)*100*14.008</f>
        <v>2.3175252080274111</v>
      </c>
      <c r="G6" s="28">
        <f>F6*6.25</f>
        <v>14.48453255017132</v>
      </c>
      <c r="I6" s="9" t="s">
        <v>6</v>
      </c>
      <c r="J6" s="28">
        <v>15.504722550177094</v>
      </c>
      <c r="K6" s="21">
        <v>5.0014281633818918</v>
      </c>
      <c r="L6" s="16">
        <v>9.9379667430050826</v>
      </c>
      <c r="M6" s="19">
        <f t="shared" ref="M6:M12" si="0">SUM(J6:L6)</f>
        <v>30.444117456564072</v>
      </c>
      <c r="N6" s="10">
        <f>AVERAGE(J6:L6)</f>
        <v>10.148039152188025</v>
      </c>
    </row>
    <row r="7" spans="3:14" ht="15.75" x14ac:dyDescent="0.25">
      <c r="C7" s="6" t="s">
        <v>48</v>
      </c>
      <c r="D7" s="28">
        <v>1.0164</v>
      </c>
      <c r="E7" s="28">
        <v>63.5</v>
      </c>
      <c r="F7" s="28">
        <f t="shared" ref="F7:F32" si="1">((E$5-E7)*0.1)/(D7*1000)*100*14.008</f>
        <v>2.4807556080283351</v>
      </c>
      <c r="G7" s="28">
        <f t="shared" ref="G7:G32" si="2">F7*6.25</f>
        <v>15.504722550177094</v>
      </c>
      <c r="I7" s="9" t="s">
        <v>7</v>
      </c>
      <c r="J7" s="28">
        <v>21.038361320208455</v>
      </c>
      <c r="K7" s="21">
        <v>37.477120645542215</v>
      </c>
      <c r="L7" s="16">
        <v>28.052723565394693</v>
      </c>
      <c r="M7" s="19">
        <f t="shared" si="0"/>
        <v>86.568205531145367</v>
      </c>
      <c r="N7" s="10">
        <f t="shared" ref="N7:N13" si="3">AVERAGE(J7:L7)</f>
        <v>28.856068510381789</v>
      </c>
    </row>
    <row r="8" spans="3:14" ht="15.75" x14ac:dyDescent="0.25">
      <c r="C8" s="6" t="s">
        <v>71</v>
      </c>
      <c r="D8" s="28">
        <v>1.0362</v>
      </c>
      <c r="E8" s="28">
        <v>56.6</v>
      </c>
      <c r="F8" s="28">
        <f t="shared" si="1"/>
        <v>3.3661378112333527</v>
      </c>
      <c r="G8" s="28">
        <f t="shared" si="2"/>
        <v>21.038361320208455</v>
      </c>
      <c r="I8" s="9" t="s">
        <v>8</v>
      </c>
      <c r="J8" s="28">
        <v>14.271636040308239</v>
      </c>
      <c r="K8" s="21">
        <v>11.484440827269246</v>
      </c>
      <c r="L8" s="16">
        <v>36.722676098435784</v>
      </c>
      <c r="M8" s="19">
        <f t="shared" si="0"/>
        <v>62.478752966013268</v>
      </c>
      <c r="N8" s="10">
        <f t="shared" si="3"/>
        <v>20.826250988671088</v>
      </c>
    </row>
    <row r="9" spans="3:14" ht="15.75" x14ac:dyDescent="0.25">
      <c r="C9" s="6" t="s">
        <v>49</v>
      </c>
      <c r="D9" s="28">
        <v>1.0122</v>
      </c>
      <c r="E9" s="28">
        <v>65</v>
      </c>
      <c r="F9" s="28">
        <f t="shared" si="1"/>
        <v>2.2834617664493182</v>
      </c>
      <c r="G9" s="28">
        <f>F9*6.25</f>
        <v>14.271636040308239</v>
      </c>
      <c r="I9" s="9" t="s">
        <v>9</v>
      </c>
      <c r="J9" s="28">
        <v>12.735179834611932</v>
      </c>
      <c r="K9" s="21">
        <v>48.529588014981286</v>
      </c>
      <c r="L9" s="16">
        <v>6.0919483101391645</v>
      </c>
      <c r="M9" s="19">
        <f>SUM(J9:L9)</f>
        <v>67.356716159732386</v>
      </c>
      <c r="N9" s="10">
        <f t="shared" si="3"/>
        <v>22.452238719910795</v>
      </c>
    </row>
    <row r="10" spans="3:14" ht="15.75" x14ac:dyDescent="0.25">
      <c r="C10" s="6" t="s">
        <v>50</v>
      </c>
      <c r="D10" s="28">
        <v>1.0037</v>
      </c>
      <c r="E10" s="28">
        <v>66.900000000000006</v>
      </c>
      <c r="F10" s="28">
        <f t="shared" si="1"/>
        <v>2.0376287735379091</v>
      </c>
      <c r="G10" s="28">
        <f t="shared" si="2"/>
        <v>12.735179834611932</v>
      </c>
      <c r="I10" s="9" t="s">
        <v>10</v>
      </c>
      <c r="J10" s="28">
        <v>14.504527066075903</v>
      </c>
      <c r="K10" s="21">
        <v>13.619631609085703</v>
      </c>
      <c r="L10" s="16">
        <v>8.0146753491883747</v>
      </c>
      <c r="M10" s="19">
        <f>SUM(J10:L10)</f>
        <v>36.138834024349983</v>
      </c>
      <c r="N10" s="10">
        <f t="shared" si="3"/>
        <v>12.04627800811666</v>
      </c>
    </row>
    <row r="11" spans="3:14" ht="15.75" x14ac:dyDescent="0.25">
      <c r="C11" s="6" t="s">
        <v>51</v>
      </c>
      <c r="D11" s="28">
        <v>1.0382</v>
      </c>
      <c r="E11" s="28">
        <v>64.3</v>
      </c>
      <c r="F11" s="28">
        <f t="shared" si="1"/>
        <v>2.3207243305721446</v>
      </c>
      <c r="G11" s="28">
        <f t="shared" si="2"/>
        <v>14.504527066075903</v>
      </c>
      <c r="I11" s="9" t="s">
        <v>11</v>
      </c>
      <c r="J11" s="28">
        <v>11.43960330889265</v>
      </c>
      <c r="K11" s="21">
        <v>5.37015192979145</v>
      </c>
      <c r="L11" s="16">
        <v>50.737226640159037</v>
      </c>
      <c r="M11" s="19">
        <f t="shared" si="0"/>
        <v>67.546981878843141</v>
      </c>
      <c r="N11" s="10">
        <f t="shared" si="3"/>
        <v>22.515660626281047</v>
      </c>
    </row>
    <row r="12" spans="3:14" ht="15.75" x14ac:dyDescent="0.25">
      <c r="C12" s="6" t="s">
        <v>52</v>
      </c>
      <c r="D12" s="28">
        <v>1.0638000000000001</v>
      </c>
      <c r="E12" s="28">
        <v>67.599999999999994</v>
      </c>
      <c r="F12" s="28">
        <f t="shared" si="1"/>
        <v>1.830336529422824</v>
      </c>
      <c r="G12" s="28">
        <f t="shared" si="2"/>
        <v>11.43960330889265</v>
      </c>
      <c r="I12" s="6" t="s">
        <v>13</v>
      </c>
      <c r="J12" s="28">
        <v>30.517962909020284</v>
      </c>
      <c r="K12" s="22">
        <v>34.487389004345367</v>
      </c>
      <c r="L12" s="16">
        <v>26.270658295632902</v>
      </c>
      <c r="M12" s="19">
        <f t="shared" si="0"/>
        <v>91.276010208998542</v>
      </c>
      <c r="N12" s="10">
        <f t="shared" si="3"/>
        <v>30.425336736332849</v>
      </c>
    </row>
    <row r="13" spans="3:14" ht="15.75" x14ac:dyDescent="0.25">
      <c r="C13" s="6" t="s">
        <v>53</v>
      </c>
      <c r="D13" s="28">
        <v>1.0299</v>
      </c>
      <c r="E13" s="28">
        <v>45.6</v>
      </c>
      <c r="F13" s="28">
        <f t="shared" si="1"/>
        <v>4.8828740654432456</v>
      </c>
      <c r="G13" s="28">
        <f t="shared" si="2"/>
        <v>30.517962909020284</v>
      </c>
      <c r="I13" s="9" t="s">
        <v>14</v>
      </c>
      <c r="J13" s="28">
        <v>27.318722139673103</v>
      </c>
      <c r="K13" s="22">
        <v>35.578617546524882</v>
      </c>
      <c r="L13" s="16">
        <v>32.036892621475701</v>
      </c>
      <c r="M13" s="19">
        <f>SUM(J13:L13)</f>
        <v>94.934232307673682</v>
      </c>
      <c r="N13" s="10">
        <f t="shared" si="3"/>
        <v>31.644744102557894</v>
      </c>
    </row>
    <row r="14" spans="3:14" ht="15.75" x14ac:dyDescent="0.25">
      <c r="C14" s="6" t="s">
        <v>54</v>
      </c>
      <c r="D14" s="28">
        <v>1.0095000000000001</v>
      </c>
      <c r="E14" s="28">
        <v>50</v>
      </c>
      <c r="F14" s="28">
        <f t="shared" si="1"/>
        <v>4.3709955423476963</v>
      </c>
      <c r="G14" s="28">
        <f t="shared" si="2"/>
        <v>27.318722139673103</v>
      </c>
      <c r="I14" s="17" t="s">
        <v>4</v>
      </c>
      <c r="J14" s="28">
        <f>SUM(J5:J13)</f>
        <v>161.81524771913897</v>
      </c>
      <c r="K14" s="28">
        <f>SUM(K5:K13)</f>
        <v>200.33292325480051</v>
      </c>
      <c r="L14" s="28">
        <f>SUM(L5:L13)</f>
        <v>200.80184229035302</v>
      </c>
      <c r="M14" s="18">
        <f>SUM(J14:L14)</f>
        <v>562.95001326429247</v>
      </c>
      <c r="N14" s="11"/>
    </row>
    <row r="15" spans="3:14" ht="15.75" x14ac:dyDescent="0.25">
      <c r="C15" s="6" t="s">
        <v>55</v>
      </c>
      <c r="D15" s="31">
        <v>1.0664</v>
      </c>
      <c r="E15" s="31">
        <v>70.8</v>
      </c>
      <c r="F15" s="28">
        <f t="shared" si="1"/>
        <v>1.4055288822205554</v>
      </c>
      <c r="G15" s="28">
        <f t="shared" si="2"/>
        <v>8.7845555138784714</v>
      </c>
      <c r="M15" s="34"/>
    </row>
    <row r="16" spans="3:14" ht="15.75" x14ac:dyDescent="0.25">
      <c r="C16" s="6" t="s">
        <v>56</v>
      </c>
      <c r="D16" s="31">
        <v>1.0503</v>
      </c>
      <c r="E16" s="31">
        <v>75.5</v>
      </c>
      <c r="F16" s="28">
        <f t="shared" si="1"/>
        <v>0.80022850614110264</v>
      </c>
      <c r="G16" s="28">
        <f t="shared" si="2"/>
        <v>5.0014281633818918</v>
      </c>
    </row>
    <row r="17" spans="3:16" ht="15.75" x14ac:dyDescent="0.25">
      <c r="C17" s="6" t="s">
        <v>73</v>
      </c>
      <c r="D17" s="31">
        <v>1.0162</v>
      </c>
      <c r="E17" s="31">
        <v>38</v>
      </c>
      <c r="F17" s="28">
        <f t="shared" si="1"/>
        <v>5.9963393032867547</v>
      </c>
      <c r="G17" s="28">
        <f t="shared" si="2"/>
        <v>37.477120645542215</v>
      </c>
      <c r="I17" s="24" t="s">
        <v>75</v>
      </c>
      <c r="J17" s="24"/>
    </row>
    <row r="18" spans="3:16" ht="15.75" x14ac:dyDescent="0.25">
      <c r="C18" s="6" t="s">
        <v>57</v>
      </c>
      <c r="D18" s="31">
        <v>1.0444</v>
      </c>
      <c r="E18" s="31">
        <v>67.8</v>
      </c>
      <c r="F18" s="28">
        <f t="shared" si="1"/>
        <v>1.8375105323630794</v>
      </c>
      <c r="G18" s="28">
        <f t="shared" si="2"/>
        <v>11.484440827269246</v>
      </c>
      <c r="I18" s="86" t="s">
        <v>19</v>
      </c>
      <c r="J18" s="86" t="s">
        <v>20</v>
      </c>
      <c r="K18" s="86"/>
      <c r="L18" s="86"/>
      <c r="M18" s="86" t="s">
        <v>4</v>
      </c>
    </row>
    <row r="19" spans="3:16" ht="15.75" x14ac:dyDescent="0.25">
      <c r="C19" s="6" t="s">
        <v>58</v>
      </c>
      <c r="D19" s="31">
        <v>1.0680000000000001</v>
      </c>
      <c r="E19" s="31">
        <v>22.3</v>
      </c>
      <c r="F19" s="28">
        <f t="shared" si="1"/>
        <v>7.7647340823970055</v>
      </c>
      <c r="G19" s="28">
        <f t="shared" si="2"/>
        <v>48.529588014981286</v>
      </c>
      <c r="I19" s="86"/>
      <c r="J19" s="25" t="s">
        <v>21</v>
      </c>
      <c r="K19" s="25" t="s">
        <v>22</v>
      </c>
      <c r="L19" s="25" t="s">
        <v>23</v>
      </c>
      <c r="M19" s="86"/>
    </row>
    <row r="20" spans="3:16" ht="15.75" x14ac:dyDescent="0.25">
      <c r="C20" s="6" t="s">
        <v>59</v>
      </c>
      <c r="D20" s="31">
        <v>1.0478000000000001</v>
      </c>
      <c r="E20" s="31">
        <v>65.2</v>
      </c>
      <c r="F20" s="28">
        <f t="shared" si="1"/>
        <v>2.1791410574537124</v>
      </c>
      <c r="G20" s="28">
        <f t="shared" si="2"/>
        <v>13.619631609085703</v>
      </c>
      <c r="I20" s="25" t="s">
        <v>24</v>
      </c>
      <c r="J20" s="19">
        <f>SUM(J5:L5)</f>
        <v>26.206162730972057</v>
      </c>
      <c r="K20" s="19">
        <f>SUM(J6:L6)</f>
        <v>30.444117456564072</v>
      </c>
      <c r="L20" s="19">
        <f>SUM(J7:L7)</f>
        <v>86.568205531145367</v>
      </c>
      <c r="M20" s="9">
        <f>SUM(J20:L20)</f>
        <v>143.21848571868151</v>
      </c>
    </row>
    <row r="21" spans="3:16" ht="15.75" x14ac:dyDescent="0.25">
      <c r="C21" s="6" t="s">
        <v>60</v>
      </c>
      <c r="D21" s="31">
        <v>1.0597000000000001</v>
      </c>
      <c r="E21" s="31">
        <v>75</v>
      </c>
      <c r="F21" s="28">
        <f t="shared" si="1"/>
        <v>0.85922430876663203</v>
      </c>
      <c r="G21" s="28">
        <f t="shared" si="2"/>
        <v>5.37015192979145</v>
      </c>
      <c r="I21" s="25" t="s">
        <v>25</v>
      </c>
      <c r="J21">
        <f>SUM(J8:L8)</f>
        <v>62.478752966013268</v>
      </c>
      <c r="K21" s="19">
        <f>SUM(J9:L9)</f>
        <v>67.356716159732386</v>
      </c>
      <c r="L21" s="19">
        <f>SUM(J10:L10)</f>
        <v>36.138834024349983</v>
      </c>
      <c r="M21" s="9">
        <f>SUM(J21:L21)</f>
        <v>165.97430315009564</v>
      </c>
    </row>
    <row r="22" spans="3:16" ht="15.75" x14ac:dyDescent="0.25">
      <c r="C22" s="6" t="s">
        <v>61</v>
      </c>
      <c r="D22" s="31">
        <v>1.0586</v>
      </c>
      <c r="E22" s="31">
        <v>39.799999999999997</v>
      </c>
      <c r="F22" s="28">
        <f t="shared" si="1"/>
        <v>5.5179822406952592</v>
      </c>
      <c r="G22" s="28">
        <f t="shared" si="2"/>
        <v>34.487389004345367</v>
      </c>
      <c r="I22" s="25" t="s">
        <v>26</v>
      </c>
      <c r="J22">
        <f>SUM(J11:L11)</f>
        <v>67.546981878843141</v>
      </c>
      <c r="K22" s="19">
        <f>SUM(J12:L12)</f>
        <v>91.276010208998542</v>
      </c>
      <c r="L22" s="19">
        <f>SUM(J13:L13)</f>
        <v>94.934232307673682</v>
      </c>
      <c r="M22" s="9">
        <f>SUM(J22:L22)</f>
        <v>253.75722439551535</v>
      </c>
    </row>
    <row r="23" spans="3:16" ht="15.75" x14ac:dyDescent="0.25">
      <c r="C23" s="6" t="s">
        <v>62</v>
      </c>
      <c r="D23" s="31">
        <v>1.0531999999999999</v>
      </c>
      <c r="E23" s="31">
        <v>38.700000000000003</v>
      </c>
      <c r="F23" s="28">
        <f t="shared" si="1"/>
        <v>5.6925788074439811</v>
      </c>
      <c r="G23" s="28">
        <f t="shared" si="2"/>
        <v>35.578617546524882</v>
      </c>
      <c r="I23" s="25" t="s">
        <v>4</v>
      </c>
      <c r="J23" s="28">
        <f>SUM(J20:J22)</f>
        <v>156.23189757582847</v>
      </c>
      <c r="K23" s="28">
        <f>SUM(K20:K22)</f>
        <v>189.07684382529499</v>
      </c>
      <c r="L23" s="28">
        <f>SUM(L20:L22)</f>
        <v>217.64127186316904</v>
      </c>
      <c r="M23" s="9">
        <f>SUM(J23:L23)</f>
        <v>562.95001326429247</v>
      </c>
    </row>
    <row r="24" spans="3:16" ht="15.75" x14ac:dyDescent="0.25">
      <c r="C24" s="6" t="s">
        <v>63</v>
      </c>
      <c r="D24" s="28">
        <v>1.0432999999999999</v>
      </c>
      <c r="E24" s="28">
        <v>78</v>
      </c>
      <c r="F24" s="28">
        <f t="shared" si="1"/>
        <v>0.46993194670756261</v>
      </c>
      <c r="G24" s="28">
        <f t="shared" si="2"/>
        <v>2.9370746669222663</v>
      </c>
      <c r="M24" s="35">
        <f>SUM(M20:M22)</f>
        <v>562.95001326429247</v>
      </c>
    </row>
    <row r="25" spans="3:16" ht="15.75" x14ac:dyDescent="0.25">
      <c r="C25" s="6" t="s">
        <v>64</v>
      </c>
      <c r="D25" s="28">
        <v>1.0043</v>
      </c>
      <c r="E25" s="28">
        <v>70.099999999999994</v>
      </c>
      <c r="F25" s="28">
        <f t="shared" si="1"/>
        <v>1.5900746788808133</v>
      </c>
      <c r="G25" s="28">
        <f t="shared" si="2"/>
        <v>9.9379667430050826</v>
      </c>
    </row>
    <row r="26" spans="3:16" ht="15.75" x14ac:dyDescent="0.25">
      <c r="C26" s="6" t="s">
        <v>72</v>
      </c>
      <c r="D26" s="28">
        <v>1.0299</v>
      </c>
      <c r="E26" s="28">
        <v>48.5</v>
      </c>
      <c r="F26" s="28">
        <f t="shared" si="1"/>
        <v>4.488435770463151</v>
      </c>
      <c r="G26" s="28">
        <f t="shared" si="2"/>
        <v>28.052723565394693</v>
      </c>
      <c r="I26" s="1" t="s">
        <v>28</v>
      </c>
      <c r="J26" t="s">
        <v>29</v>
      </c>
    </row>
    <row r="27" spans="3:16" ht="15.75" x14ac:dyDescent="0.25">
      <c r="C27" s="6" t="s">
        <v>65</v>
      </c>
      <c r="D27" s="28">
        <v>1.0037</v>
      </c>
      <c r="E27" s="28">
        <v>39.4</v>
      </c>
      <c r="F27" s="28">
        <f t="shared" si="1"/>
        <v>5.8756281757497248</v>
      </c>
      <c r="G27" s="28">
        <f t="shared" si="2"/>
        <v>36.722676098435784</v>
      </c>
      <c r="J27" s="29">
        <f>M23^2/27</f>
        <v>11737.508053121002</v>
      </c>
    </row>
    <row r="28" spans="3:16" ht="15.75" x14ac:dyDescent="0.25">
      <c r="C28" s="6" t="s">
        <v>66</v>
      </c>
      <c r="D28" s="28">
        <v>1.006</v>
      </c>
      <c r="E28" s="28">
        <v>74.5</v>
      </c>
      <c r="F28" s="28">
        <f t="shared" si="1"/>
        <v>0.97471172962226638</v>
      </c>
      <c r="G28" s="28">
        <f t="shared" si="2"/>
        <v>6.0919483101391645</v>
      </c>
      <c r="I28" s="3" t="s">
        <v>30</v>
      </c>
      <c r="J28" s="3"/>
      <c r="K28" s="3"/>
      <c r="L28" s="3"/>
      <c r="M28" s="3"/>
      <c r="N28" s="3"/>
      <c r="O28" s="3"/>
      <c r="P28" s="3"/>
    </row>
    <row r="29" spans="3:16" ht="15.75" x14ac:dyDescent="0.25">
      <c r="C29" s="6" t="s">
        <v>67</v>
      </c>
      <c r="D29" s="28">
        <v>1.0596000000000001</v>
      </c>
      <c r="E29" s="28">
        <v>71.8</v>
      </c>
      <c r="F29" s="28">
        <f t="shared" si="1"/>
        <v>1.2823480558701399</v>
      </c>
      <c r="G29" s="28">
        <f t="shared" si="2"/>
        <v>8.0146753491883747</v>
      </c>
      <c r="I29" s="4" t="s">
        <v>31</v>
      </c>
      <c r="J29" s="4" t="s">
        <v>32</v>
      </c>
      <c r="K29" s="4" t="s">
        <v>33</v>
      </c>
      <c r="L29" s="4" t="s">
        <v>34</v>
      </c>
      <c r="M29" s="4" t="s">
        <v>35</v>
      </c>
      <c r="N29" s="4"/>
      <c r="O29" s="4" t="s">
        <v>36</v>
      </c>
      <c r="P29" s="4" t="s">
        <v>37</v>
      </c>
    </row>
    <row r="30" spans="3:16" ht="15.75" x14ac:dyDescent="0.25">
      <c r="C30" s="6" t="s">
        <v>68</v>
      </c>
      <c r="D30" s="28">
        <v>1.006</v>
      </c>
      <c r="E30" s="28">
        <v>23.2</v>
      </c>
      <c r="F30" s="28">
        <f t="shared" si="1"/>
        <v>8.1179562624254462</v>
      </c>
      <c r="G30" s="28">
        <f t="shared" si="2"/>
        <v>50.737226640159037</v>
      </c>
      <c r="I30" s="4" t="s">
        <v>38</v>
      </c>
      <c r="J30" s="4">
        <v>2</v>
      </c>
      <c r="K30" s="26">
        <f>SUMSQ(J14:L14)/9-J27</f>
        <v>111.25132481454239</v>
      </c>
      <c r="L30" s="26">
        <f t="shared" ref="L30:L35" si="4">K30/J30</f>
        <v>55.625662407271193</v>
      </c>
      <c r="M30" s="5">
        <f>L30/L$35</f>
        <v>6.0895939327238725E-2</v>
      </c>
      <c r="N30" s="6" t="s">
        <v>39</v>
      </c>
      <c r="O30" s="4">
        <v>3.63</v>
      </c>
      <c r="P30" s="4">
        <v>6.23</v>
      </c>
    </row>
    <row r="31" spans="3:16" ht="15.75" x14ac:dyDescent="0.25">
      <c r="C31" s="6" t="s">
        <v>69</v>
      </c>
      <c r="D31" s="28">
        <v>1.0831</v>
      </c>
      <c r="E31" s="28">
        <v>49</v>
      </c>
      <c r="F31" s="28">
        <f t="shared" si="1"/>
        <v>4.2033053273012646</v>
      </c>
      <c r="G31" s="28">
        <f t="shared" si="2"/>
        <v>26.270658295632902</v>
      </c>
      <c r="I31" s="4" t="s">
        <v>0</v>
      </c>
      <c r="J31" s="4">
        <v>8</v>
      </c>
      <c r="K31" s="26">
        <f>SUMSQ(M5:M13)/3-J27</f>
        <v>1849.3625584741912</v>
      </c>
      <c r="L31" s="26">
        <f t="shared" si="4"/>
        <v>231.17031980927391</v>
      </c>
      <c r="M31" s="5">
        <f>L31/L$35</f>
        <v>0.25307264956765307</v>
      </c>
      <c r="N31" s="6" t="s">
        <v>39</v>
      </c>
      <c r="O31" s="4">
        <v>2.59</v>
      </c>
      <c r="P31" s="4">
        <v>3.89</v>
      </c>
    </row>
    <row r="32" spans="3:16" ht="15.75" x14ac:dyDescent="0.25">
      <c r="C32" s="6" t="s">
        <v>70</v>
      </c>
      <c r="D32" s="28">
        <v>1.0002</v>
      </c>
      <c r="E32" s="28">
        <v>44.9</v>
      </c>
      <c r="F32" s="28">
        <f t="shared" si="1"/>
        <v>5.1259028194361127</v>
      </c>
      <c r="G32" s="28">
        <f t="shared" si="2"/>
        <v>32.036892621475701</v>
      </c>
      <c r="I32" s="4" t="s">
        <v>19</v>
      </c>
      <c r="J32" s="4">
        <v>2</v>
      </c>
      <c r="K32" s="5">
        <f>SUMSQ(M20:M22)/9-J27</f>
        <v>757.12893472654832</v>
      </c>
      <c r="L32" s="5">
        <f t="shared" si="4"/>
        <v>378.56446736327416</v>
      </c>
      <c r="M32" s="5">
        <f>L32/L$35</f>
        <v>0.41443171799404899</v>
      </c>
      <c r="N32" s="6" t="s">
        <v>39</v>
      </c>
      <c r="O32" s="4">
        <v>3.63</v>
      </c>
      <c r="P32" s="4">
        <v>6.23</v>
      </c>
    </row>
    <row r="33" spans="6:16" ht="15.75" x14ac:dyDescent="0.25">
      <c r="I33" s="4" t="s">
        <v>20</v>
      </c>
      <c r="J33" s="4">
        <v>2</v>
      </c>
      <c r="K33" s="5">
        <f>SUMSQ(J23:L23)/9-J27</f>
        <v>209.84549235644408</v>
      </c>
      <c r="L33" s="5">
        <f t="shared" si="4"/>
        <v>104.92274617822204</v>
      </c>
      <c r="M33" s="5">
        <f>L33/L$35</f>
        <v>0.1148636961576404</v>
      </c>
      <c r="N33" s="6" t="s">
        <v>39</v>
      </c>
      <c r="O33" s="4">
        <v>3.63</v>
      </c>
      <c r="P33" s="4">
        <v>6.23</v>
      </c>
    </row>
    <row r="34" spans="6:16" ht="15.75" x14ac:dyDescent="0.25">
      <c r="I34" s="4" t="s">
        <v>42</v>
      </c>
      <c r="J34" s="4">
        <v>4</v>
      </c>
      <c r="K34" s="5">
        <f>K31-K32-K33</f>
        <v>882.38813139119884</v>
      </c>
      <c r="L34" s="5">
        <f t="shared" si="4"/>
        <v>220.59703284779971</v>
      </c>
      <c r="M34" s="5">
        <f>L34/L$35</f>
        <v>0.24149759205946145</v>
      </c>
      <c r="N34" s="6" t="s">
        <v>39</v>
      </c>
      <c r="O34" s="4">
        <v>3.01</v>
      </c>
      <c r="P34" s="4">
        <v>4.7699999999999996</v>
      </c>
    </row>
    <row r="35" spans="6:16" ht="15.75" x14ac:dyDescent="0.25">
      <c r="I35" s="4" t="s">
        <v>41</v>
      </c>
      <c r="J35" s="4">
        <v>16</v>
      </c>
      <c r="K35" s="32">
        <f>K36-K30-K31</f>
        <v>14615.270054931852</v>
      </c>
      <c r="L35" s="5">
        <f t="shared" si="4"/>
        <v>913.45437843324078</v>
      </c>
      <c r="M35" s="8"/>
      <c r="N35" s="7"/>
      <c r="O35" s="7"/>
      <c r="P35" s="7"/>
    </row>
    <row r="36" spans="6:16" ht="15.75" x14ac:dyDescent="0.25">
      <c r="F36" t="s">
        <v>159</v>
      </c>
      <c r="G36">
        <v>26.21</v>
      </c>
      <c r="I36" s="4" t="s">
        <v>4</v>
      </c>
      <c r="J36" s="4">
        <v>26</v>
      </c>
      <c r="K36" s="5">
        <f>SUMSQ(J5:L13)/1-K27</f>
        <v>16575.883938220584</v>
      </c>
      <c r="L36" s="8"/>
      <c r="M36" s="8"/>
      <c r="N36" s="7"/>
      <c r="O36" s="7"/>
      <c r="P36" s="7"/>
    </row>
    <row r="41" spans="6:16" x14ac:dyDescent="0.25">
      <c r="L41" s="33"/>
    </row>
  </sheetData>
  <mergeCells count="3">
    <mergeCell ref="I18:I19"/>
    <mergeCell ref="J18:L18"/>
    <mergeCell ref="M18:M19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AI38"/>
  <sheetViews>
    <sheetView zoomScale="54" workbookViewId="0">
      <selection activeCell="T21" sqref="T21:T29"/>
    </sheetView>
  </sheetViews>
  <sheetFormatPr defaultRowHeight="15" x14ac:dyDescent="0.25"/>
  <cols>
    <col min="3" max="3" width="1.85546875" customWidth="1"/>
    <col min="4" max="4" width="26.140625" customWidth="1"/>
    <col min="5" max="5" width="15.85546875" customWidth="1"/>
    <col min="6" max="6" width="11.140625" customWidth="1"/>
    <col min="7" max="7" width="20.42578125" customWidth="1"/>
    <col min="8" max="8" width="16.85546875" customWidth="1"/>
    <col min="11" max="11" width="11.5703125" customWidth="1"/>
    <col min="12" max="12" width="8.28515625" customWidth="1"/>
    <col min="13" max="13" width="14.5703125" customWidth="1"/>
    <col min="14" max="14" width="11.5703125" customWidth="1"/>
    <col min="15" max="15" width="12.42578125" customWidth="1"/>
    <col min="20" max="20" width="17" customWidth="1"/>
    <col min="21" max="21" width="15.140625" customWidth="1"/>
    <col min="28" max="28" width="10.28515625" customWidth="1"/>
  </cols>
  <sheetData>
    <row r="3" spans="4:35" x14ac:dyDescent="0.25">
      <c r="D3" t="s">
        <v>12</v>
      </c>
      <c r="K3" t="s">
        <v>15</v>
      </c>
    </row>
    <row r="5" spans="4:35" ht="15.75" x14ac:dyDescent="0.25">
      <c r="D5" s="9" t="s">
        <v>0</v>
      </c>
      <c r="E5" s="9" t="s">
        <v>1</v>
      </c>
      <c r="F5" s="9" t="s">
        <v>2</v>
      </c>
      <c r="G5" s="9" t="s">
        <v>3</v>
      </c>
      <c r="H5" s="9" t="s">
        <v>4</v>
      </c>
      <c r="I5" s="9" t="s">
        <v>43</v>
      </c>
      <c r="K5" s="9" t="s">
        <v>0</v>
      </c>
      <c r="L5" s="9" t="s">
        <v>1</v>
      </c>
      <c r="M5" s="9" t="s">
        <v>2</v>
      </c>
      <c r="N5" s="9" t="s">
        <v>3</v>
      </c>
      <c r="O5" s="9" t="s">
        <v>4</v>
      </c>
      <c r="P5" s="10" t="s">
        <v>43</v>
      </c>
      <c r="R5" s="87" t="s">
        <v>19</v>
      </c>
      <c r="S5" s="9" t="s">
        <v>20</v>
      </c>
      <c r="T5" s="9"/>
      <c r="U5" s="9"/>
      <c r="V5" s="9" t="s">
        <v>4</v>
      </c>
      <c r="X5" s="1" t="s">
        <v>28</v>
      </c>
      <c r="Y5" t="s">
        <v>29</v>
      </c>
      <c r="AB5" s="3" t="s">
        <v>30</v>
      </c>
      <c r="AC5" s="3"/>
      <c r="AD5" s="3"/>
      <c r="AE5" s="3"/>
      <c r="AF5" s="3"/>
      <c r="AG5" s="3"/>
      <c r="AH5" s="3"/>
      <c r="AI5" s="3"/>
    </row>
    <row r="6" spans="4:35" ht="15.75" x14ac:dyDescent="0.25">
      <c r="D6" s="9" t="s">
        <v>5</v>
      </c>
      <c r="E6" s="9">
        <v>71.58</v>
      </c>
      <c r="F6" s="9">
        <v>61.91</v>
      </c>
      <c r="G6" s="9">
        <v>57.5</v>
      </c>
      <c r="H6" s="9">
        <f>SUM(E6:G6)</f>
        <v>190.99</v>
      </c>
      <c r="I6" s="10">
        <f>AVERAGE(E6:G6)</f>
        <v>63.663333333333334</v>
      </c>
      <c r="K6" s="9" t="s">
        <v>5</v>
      </c>
      <c r="L6" s="9">
        <v>-0.46</v>
      </c>
      <c r="M6" s="9">
        <v>0.15</v>
      </c>
      <c r="N6" s="9">
        <v>0.18</v>
      </c>
      <c r="O6" s="9">
        <f>SUM(L6:N6)</f>
        <v>-0.13000000000000006</v>
      </c>
      <c r="P6" s="10">
        <f>AVERAGE(L6:N6)</f>
        <v>-4.3333333333333356E-2</v>
      </c>
      <c r="R6" s="88"/>
      <c r="S6" s="13" t="s">
        <v>21</v>
      </c>
      <c r="T6" s="13" t="s">
        <v>22</v>
      </c>
      <c r="U6" s="13" t="s">
        <v>23</v>
      </c>
      <c r="V6" s="9"/>
      <c r="Y6" s="2">
        <f>O15^2/27</f>
        <v>2.4600925925925914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/>
      <c r="AH6" s="4" t="s">
        <v>36</v>
      </c>
      <c r="AI6" s="4" t="s">
        <v>37</v>
      </c>
    </row>
    <row r="7" spans="4:35" ht="15.75" x14ac:dyDescent="0.25">
      <c r="D7" s="9" t="s">
        <v>6</v>
      </c>
      <c r="E7" s="9">
        <v>45.28</v>
      </c>
      <c r="F7" s="9">
        <v>66.77</v>
      </c>
      <c r="G7" s="9">
        <v>62.66</v>
      </c>
      <c r="H7" s="9">
        <f t="shared" ref="H7:H14" si="0">SUM(E7:G7)</f>
        <v>174.70999999999998</v>
      </c>
      <c r="I7" s="10">
        <f>AVERAGE(E7:G7)</f>
        <v>58.236666666666657</v>
      </c>
      <c r="K7" s="9" t="s">
        <v>6</v>
      </c>
      <c r="L7" s="9">
        <v>1.35</v>
      </c>
      <c r="M7" s="9">
        <v>-0.35</v>
      </c>
      <c r="N7" s="9">
        <v>0.52</v>
      </c>
      <c r="O7" s="9">
        <f t="shared" ref="O7:O14" si="1">SUM(L7:N7)</f>
        <v>1.52</v>
      </c>
      <c r="P7" s="10">
        <f t="shared" ref="P7:P13" si="2">AVERAGE(L7:N7)</f>
        <v>0.50666666666666671</v>
      </c>
      <c r="R7" s="13" t="s">
        <v>24</v>
      </c>
      <c r="S7" s="9">
        <f>SUM(L6:N6)</f>
        <v>-0.13000000000000006</v>
      </c>
      <c r="T7" s="13">
        <f>SUM(L7:N7)</f>
        <v>1.52</v>
      </c>
      <c r="U7" s="13">
        <f>SUM(L8:N8)</f>
        <v>0.5</v>
      </c>
      <c r="V7" s="9">
        <f>SUM(S7:U7)</f>
        <v>1.89</v>
      </c>
      <c r="W7">
        <f>V7/9</f>
        <v>0.21</v>
      </c>
      <c r="AB7" s="4" t="s">
        <v>38</v>
      </c>
      <c r="AC7" s="4">
        <v>2</v>
      </c>
      <c r="AD7" s="5">
        <f>SUMSQ(L15:N15)/9-Y6</f>
        <v>0.96160740740740858</v>
      </c>
      <c r="AE7" s="5">
        <f t="shared" ref="AE7:AE12" si="3">AD7/AC7</f>
        <v>0.48080370370370429</v>
      </c>
      <c r="AF7" s="5">
        <f>AE7/AE$12</f>
        <v>0.39347665970544698</v>
      </c>
      <c r="AG7" s="6" t="s">
        <v>39</v>
      </c>
      <c r="AH7" s="4">
        <v>3.63</v>
      </c>
      <c r="AI7" s="4">
        <v>6.23</v>
      </c>
    </row>
    <row r="8" spans="4:35" ht="15.75" x14ac:dyDescent="0.25">
      <c r="D8" s="9" t="s">
        <v>7</v>
      </c>
      <c r="E8" s="9">
        <v>59.59</v>
      </c>
      <c r="F8" s="9">
        <v>71.3</v>
      </c>
      <c r="G8" s="9">
        <v>75.88</v>
      </c>
      <c r="H8" s="9">
        <f t="shared" si="0"/>
        <v>206.76999999999998</v>
      </c>
      <c r="I8" s="10">
        <f t="shared" ref="I8:I14" si="4">AVERAGE(E8:G8)</f>
        <v>68.923333333333332</v>
      </c>
      <c r="K8" s="9" t="s">
        <v>7</v>
      </c>
      <c r="L8" s="9">
        <v>1.27</v>
      </c>
      <c r="M8" s="9">
        <v>-0.8</v>
      </c>
      <c r="N8" s="9">
        <v>0.03</v>
      </c>
      <c r="O8" s="9">
        <f t="shared" si="1"/>
        <v>0.5</v>
      </c>
      <c r="P8" s="10">
        <f t="shared" si="2"/>
        <v>0.16666666666666666</v>
      </c>
      <c r="R8" s="13" t="s">
        <v>25</v>
      </c>
      <c r="S8" s="13">
        <f>SUM(L9:N9)</f>
        <v>1.68</v>
      </c>
      <c r="T8" s="13">
        <f>SUM(L10:N10)</f>
        <v>0.25</v>
      </c>
      <c r="U8" s="13">
        <f>SUM(L11:N11)</f>
        <v>0.53</v>
      </c>
      <c r="V8" s="9">
        <f>SUM(S8:U8)</f>
        <v>2.46</v>
      </c>
      <c r="W8">
        <f>V8/9</f>
        <v>0.27333333333333332</v>
      </c>
      <c r="AB8" s="4" t="s">
        <v>0</v>
      </c>
      <c r="AC8" s="4">
        <v>8</v>
      </c>
      <c r="AD8" s="5">
        <f>SUMSQ(O6:O14)/3-Y6</f>
        <v>1.0910074074074081</v>
      </c>
      <c r="AE8" s="5">
        <f t="shared" si="3"/>
        <v>0.13637592592592601</v>
      </c>
      <c r="AF8" s="5">
        <f>AE8/AE$12</f>
        <v>0.11160634451068895</v>
      </c>
      <c r="AG8" s="6" t="s">
        <v>39</v>
      </c>
      <c r="AH8" s="4">
        <v>2.59</v>
      </c>
      <c r="AI8" s="4">
        <v>3.89</v>
      </c>
    </row>
    <row r="9" spans="4:35" ht="15.75" x14ac:dyDescent="0.25">
      <c r="D9" s="9" t="s">
        <v>8</v>
      </c>
      <c r="E9" s="9">
        <v>56.7</v>
      </c>
      <c r="F9" s="9">
        <v>52.42</v>
      </c>
      <c r="G9" s="9">
        <v>56.15</v>
      </c>
      <c r="H9" s="9">
        <f t="shared" si="0"/>
        <v>165.27</v>
      </c>
      <c r="I9" s="10">
        <f t="shared" si="4"/>
        <v>55.09</v>
      </c>
      <c r="K9" s="9" t="s">
        <v>8</v>
      </c>
      <c r="L9" s="9">
        <v>0.48</v>
      </c>
      <c r="M9" s="9">
        <v>0.86</v>
      </c>
      <c r="N9" s="9">
        <v>0.34</v>
      </c>
      <c r="O9" s="9">
        <f t="shared" si="1"/>
        <v>1.68</v>
      </c>
      <c r="P9" s="10">
        <f t="shared" si="2"/>
        <v>0.55999999999999994</v>
      </c>
      <c r="R9" s="13" t="s">
        <v>26</v>
      </c>
      <c r="S9" s="13">
        <f>SUM(L12:N12)</f>
        <v>1.26</v>
      </c>
      <c r="T9" s="13">
        <f>SUM(L13:N13)</f>
        <v>1.05</v>
      </c>
      <c r="U9" s="13">
        <f>SUM(L14:N14)</f>
        <v>1.4899999999999998</v>
      </c>
      <c r="V9" s="9">
        <f>SUM(S9:U9)</f>
        <v>3.8</v>
      </c>
      <c r="W9">
        <f>V9/9</f>
        <v>0.42222222222222222</v>
      </c>
      <c r="AB9" s="4" t="s">
        <v>19</v>
      </c>
      <c r="AC9" s="4">
        <v>2</v>
      </c>
      <c r="AD9" s="5">
        <f>SUMSQ(V7:V9)/9-Y6</f>
        <v>0.21365185185185265</v>
      </c>
      <c r="AE9" s="5">
        <f t="shared" si="3"/>
        <v>0.10682592592592632</v>
      </c>
      <c r="AF9" s="5">
        <f>AE9/AE$12</f>
        <v>8.7423429103154718E-2</v>
      </c>
      <c r="AG9" s="6" t="s">
        <v>39</v>
      </c>
      <c r="AH9" s="4">
        <v>3.63</v>
      </c>
      <c r="AI9" s="4">
        <v>6.23</v>
      </c>
    </row>
    <row r="10" spans="4:35" ht="15.75" x14ac:dyDescent="0.25">
      <c r="D10" s="9" t="s">
        <v>9</v>
      </c>
      <c r="E10" s="9">
        <v>37.26</v>
      </c>
      <c r="F10" s="9">
        <v>72.790000000000006</v>
      </c>
      <c r="G10" s="9">
        <v>62.67</v>
      </c>
      <c r="H10" s="9">
        <f t="shared" si="0"/>
        <v>172.72000000000003</v>
      </c>
      <c r="I10" s="10">
        <f t="shared" si="4"/>
        <v>57.573333333333345</v>
      </c>
      <c r="K10" s="9" t="s">
        <v>9</v>
      </c>
      <c r="L10" s="9">
        <v>0.72</v>
      </c>
      <c r="M10" s="9">
        <v>-0.59</v>
      </c>
      <c r="N10" s="9">
        <v>0.12</v>
      </c>
      <c r="O10" s="9">
        <f t="shared" si="1"/>
        <v>0.25</v>
      </c>
      <c r="P10" s="10">
        <f t="shared" si="2"/>
        <v>8.3333333333333329E-2</v>
      </c>
      <c r="R10" s="13" t="s">
        <v>4</v>
      </c>
      <c r="S10" s="10">
        <f>SUM(S7:S9)</f>
        <v>2.8099999999999996</v>
      </c>
      <c r="T10" s="10">
        <f>SUM(T7:T9)</f>
        <v>2.8200000000000003</v>
      </c>
      <c r="U10" s="10">
        <f>SUM(U7:U9)</f>
        <v>2.5199999999999996</v>
      </c>
      <c r="V10" s="9">
        <f>SUM(S10:U10)</f>
        <v>8.1499999999999986</v>
      </c>
      <c r="AB10" s="4" t="s">
        <v>20</v>
      </c>
      <c r="AC10" s="4">
        <v>2</v>
      </c>
      <c r="AD10" s="5">
        <f>SUMSQ(S10:U10)/9-Y6</f>
        <v>6.451851851852819E-3</v>
      </c>
      <c r="AE10" s="5">
        <f t="shared" si="3"/>
        <v>3.2259259259264095E-3</v>
      </c>
      <c r="AF10" s="5">
        <f>AE10/AE$12</f>
        <v>2.6400099417140687E-3</v>
      </c>
      <c r="AG10" s="6" t="s">
        <v>39</v>
      </c>
      <c r="AH10" s="4">
        <v>3.63</v>
      </c>
      <c r="AI10" s="4">
        <v>6.23</v>
      </c>
    </row>
    <row r="11" spans="4:35" ht="15.75" x14ac:dyDescent="0.25">
      <c r="D11" s="9" t="s">
        <v>10</v>
      </c>
      <c r="E11" s="9">
        <v>61.4</v>
      </c>
      <c r="F11" s="9">
        <v>64.95</v>
      </c>
      <c r="G11" s="9">
        <v>64.040000000000006</v>
      </c>
      <c r="H11" s="9">
        <f t="shared" si="0"/>
        <v>190.39</v>
      </c>
      <c r="I11" s="10">
        <f t="shared" si="4"/>
        <v>63.463333333333331</v>
      </c>
      <c r="K11" s="9" t="s">
        <v>10</v>
      </c>
      <c r="L11" s="9">
        <v>0.43</v>
      </c>
      <c r="M11" s="9">
        <v>-0.25</v>
      </c>
      <c r="N11" s="9">
        <v>0.35</v>
      </c>
      <c r="O11" s="9">
        <f t="shared" si="1"/>
        <v>0.53</v>
      </c>
      <c r="P11" s="10">
        <f t="shared" si="2"/>
        <v>0.17666666666666667</v>
      </c>
      <c r="AB11" s="4" t="s">
        <v>42</v>
      </c>
      <c r="AC11" s="4">
        <v>4</v>
      </c>
      <c r="AD11" s="5">
        <f>AD8-AD9-AD10</f>
        <v>0.87090370370370263</v>
      </c>
      <c r="AE11" s="5">
        <f t="shared" si="3"/>
        <v>0.21772592592592566</v>
      </c>
      <c r="AF11" s="5">
        <f>AE11/AE$12</f>
        <v>0.17818096949894349</v>
      </c>
      <c r="AG11" s="6" t="s">
        <v>39</v>
      </c>
      <c r="AH11" s="4">
        <v>3.01</v>
      </c>
      <c r="AI11" s="4">
        <v>4.7699999999999996</v>
      </c>
    </row>
    <row r="12" spans="4:35" ht="15.75" x14ac:dyDescent="0.25">
      <c r="D12" s="9" t="s">
        <v>11</v>
      </c>
      <c r="E12" s="9">
        <v>73.12</v>
      </c>
      <c r="F12" s="9">
        <v>44.8</v>
      </c>
      <c r="G12" s="9">
        <v>56.33</v>
      </c>
      <c r="H12" s="9">
        <f t="shared" si="0"/>
        <v>174.25</v>
      </c>
      <c r="I12" s="10">
        <f t="shared" si="4"/>
        <v>58.083333333333336</v>
      </c>
      <c r="K12" s="9" t="s">
        <v>11</v>
      </c>
      <c r="L12" s="9">
        <v>-0.27</v>
      </c>
      <c r="M12" s="9">
        <v>1.27</v>
      </c>
      <c r="N12" s="9">
        <v>0.26</v>
      </c>
      <c r="O12" s="9">
        <f t="shared" si="1"/>
        <v>1.26</v>
      </c>
      <c r="P12" s="10">
        <f t="shared" si="2"/>
        <v>0.42</v>
      </c>
      <c r="AB12" s="4" t="s">
        <v>41</v>
      </c>
      <c r="AC12" s="4">
        <v>16</v>
      </c>
      <c r="AD12" s="5">
        <f>AD13-AD7-AD8</f>
        <v>19.550992592592589</v>
      </c>
      <c r="AE12" s="5">
        <f t="shared" si="3"/>
        <v>1.2219370370370368</v>
      </c>
      <c r="AF12" s="8"/>
      <c r="AG12" s="7"/>
      <c r="AH12" s="7"/>
      <c r="AI12" s="7"/>
    </row>
    <row r="13" spans="4:35" ht="15.75" x14ac:dyDescent="0.25">
      <c r="D13" s="6" t="s">
        <v>13</v>
      </c>
      <c r="E13" s="9">
        <v>29.2</v>
      </c>
      <c r="F13" s="6">
        <v>65.28</v>
      </c>
      <c r="G13" s="9">
        <v>60.01</v>
      </c>
      <c r="H13" s="9">
        <f t="shared" si="0"/>
        <v>154.49</v>
      </c>
      <c r="I13" s="10">
        <f t="shared" si="4"/>
        <v>51.49666666666667</v>
      </c>
      <c r="K13" s="6" t="s">
        <v>13</v>
      </c>
      <c r="L13" s="9">
        <v>0.85</v>
      </c>
      <c r="M13" s="6">
        <v>-0.14000000000000001</v>
      </c>
      <c r="N13" s="9">
        <v>0.34</v>
      </c>
      <c r="O13" s="9">
        <f t="shared" si="1"/>
        <v>1.05</v>
      </c>
      <c r="P13" s="10">
        <f t="shared" si="2"/>
        <v>0.35000000000000003</v>
      </c>
      <c r="AB13" s="4" t="s">
        <v>4</v>
      </c>
      <c r="AC13" s="4">
        <v>26</v>
      </c>
      <c r="AD13" s="5">
        <f>SUMSQ(V7:V9)/1-Y6</f>
        <v>21.603607407407406</v>
      </c>
      <c r="AE13" s="8"/>
      <c r="AF13" s="8"/>
      <c r="AG13" s="7"/>
      <c r="AH13" s="7"/>
      <c r="AI13" s="7"/>
    </row>
    <row r="14" spans="4:35" ht="15.75" x14ac:dyDescent="0.25">
      <c r="D14" s="9" t="s">
        <v>14</v>
      </c>
      <c r="E14" s="9">
        <v>51.07</v>
      </c>
      <c r="F14" s="6">
        <v>41.32</v>
      </c>
      <c r="G14" s="9">
        <v>65.55</v>
      </c>
      <c r="H14" s="9">
        <f t="shared" si="0"/>
        <v>157.94</v>
      </c>
      <c r="I14" s="10">
        <f t="shared" si="4"/>
        <v>52.646666666666668</v>
      </c>
      <c r="K14" s="9" t="s">
        <v>14</v>
      </c>
      <c r="L14" s="9">
        <v>0.41</v>
      </c>
      <c r="M14" s="6">
        <v>0.47</v>
      </c>
      <c r="N14" s="9">
        <v>0.61</v>
      </c>
      <c r="O14" s="9">
        <f t="shared" si="1"/>
        <v>1.4899999999999998</v>
      </c>
      <c r="P14" s="10">
        <f>AVERAGE(L14:N14)</f>
        <v>0.49666666666666659</v>
      </c>
    </row>
    <row r="15" spans="4:35" ht="15.75" x14ac:dyDescent="0.25">
      <c r="D15" s="9" t="s">
        <v>4</v>
      </c>
      <c r="E15" s="6">
        <f>SUM(E6:E14)</f>
        <v>485.19999999999993</v>
      </c>
      <c r="F15" s="6">
        <f>SUM(F6:F14)</f>
        <v>541.54000000000008</v>
      </c>
      <c r="G15" s="6">
        <f>SUM(G6:G14)</f>
        <v>560.79</v>
      </c>
      <c r="H15" s="6">
        <f>SUM(H6:H14)</f>
        <v>1587.53</v>
      </c>
      <c r="I15" s="11"/>
      <c r="K15" s="9" t="s">
        <v>4</v>
      </c>
      <c r="L15" s="6">
        <f>SUM(L6:L14)</f>
        <v>4.78</v>
      </c>
      <c r="M15" s="6">
        <f>SUM(M6:M14)</f>
        <v>0.62</v>
      </c>
      <c r="N15" s="6">
        <f>SUM(N6:N14)</f>
        <v>2.75</v>
      </c>
      <c r="O15" s="6">
        <f>SUM(O6:O14)</f>
        <v>8.1499999999999986</v>
      </c>
      <c r="P15" s="11"/>
    </row>
    <row r="18" spans="4:30" x14ac:dyDescent="0.25">
      <c r="D18" t="s">
        <v>17</v>
      </c>
      <c r="E18" t="s">
        <v>18</v>
      </c>
      <c r="P18" t="s">
        <v>16</v>
      </c>
    </row>
    <row r="20" spans="4:30" ht="15.75" x14ac:dyDescent="0.25">
      <c r="D20" s="89" t="s">
        <v>19</v>
      </c>
      <c r="E20" s="89" t="s">
        <v>20</v>
      </c>
      <c r="F20" s="89"/>
      <c r="G20" s="89"/>
      <c r="H20" s="89" t="s">
        <v>4</v>
      </c>
      <c r="P20" s="9" t="s">
        <v>0</v>
      </c>
      <c r="Q20" s="9" t="s">
        <v>1</v>
      </c>
      <c r="R20" s="9" t="s">
        <v>2</v>
      </c>
      <c r="S20" s="9" t="s">
        <v>3</v>
      </c>
      <c r="T20" s="9" t="s">
        <v>4</v>
      </c>
      <c r="U20" s="10" t="s">
        <v>43</v>
      </c>
      <c r="W20" t="s">
        <v>33</v>
      </c>
      <c r="X20">
        <f>T30^2/27</f>
        <v>1574.2988481481482</v>
      </c>
    </row>
    <row r="21" spans="4:30" ht="15.75" x14ac:dyDescent="0.25">
      <c r="D21" s="89"/>
      <c r="E21" s="13" t="s">
        <v>21</v>
      </c>
      <c r="F21" s="13" t="s">
        <v>22</v>
      </c>
      <c r="G21" s="13" t="s">
        <v>23</v>
      </c>
      <c r="H21" s="89"/>
      <c r="P21" s="9" t="s">
        <v>5</v>
      </c>
      <c r="Q21" s="9">
        <v>5.24</v>
      </c>
      <c r="R21" s="9">
        <v>8.7200000000000006</v>
      </c>
      <c r="S21" s="9">
        <v>8.07</v>
      </c>
      <c r="T21" s="9">
        <f>SUM(Q21:S21)</f>
        <v>22.03</v>
      </c>
      <c r="U21" s="10">
        <f>AVERAGE(Q21:S21)</f>
        <v>7.3433333333333337</v>
      </c>
      <c r="W21" s="3" t="s">
        <v>30</v>
      </c>
      <c r="X21" s="3"/>
      <c r="Y21" s="3"/>
      <c r="Z21" s="3"/>
      <c r="AA21" s="3"/>
      <c r="AB21" s="3"/>
      <c r="AC21" s="3"/>
      <c r="AD21" s="3"/>
    </row>
    <row r="22" spans="4:30" ht="15.75" x14ac:dyDescent="0.25">
      <c r="D22" s="13" t="s">
        <v>24</v>
      </c>
      <c r="E22" s="13">
        <v>190.99</v>
      </c>
      <c r="F22" s="13">
        <v>174.71</v>
      </c>
      <c r="G22" s="13">
        <v>206.77</v>
      </c>
      <c r="H22" s="9">
        <f>SUM(E22:G22)</f>
        <v>572.47</v>
      </c>
      <c r="I22">
        <f>H22/9</f>
        <v>63.607777777777784</v>
      </c>
      <c r="P22" s="9" t="s">
        <v>6</v>
      </c>
      <c r="Q22" s="9">
        <v>2.33</v>
      </c>
      <c r="R22" s="9">
        <v>6.93</v>
      </c>
      <c r="S22" s="9">
        <v>7</v>
      </c>
      <c r="T22" s="9">
        <f t="shared" ref="T22:T29" si="5">SUM(Q22:S22)</f>
        <v>16.259999999999998</v>
      </c>
      <c r="U22" s="10">
        <f t="shared" ref="U22:U29" si="6">AVERAGE(Q22:S22)</f>
        <v>5.419999999999999</v>
      </c>
      <c r="W22" s="12" t="s">
        <v>31</v>
      </c>
      <c r="X22" s="4" t="s">
        <v>32</v>
      </c>
      <c r="Y22" s="4" t="s">
        <v>33</v>
      </c>
      <c r="Z22" s="4" t="s">
        <v>34</v>
      </c>
      <c r="AA22" s="4" t="s">
        <v>35</v>
      </c>
      <c r="AB22" s="4"/>
      <c r="AC22" s="4" t="s">
        <v>36</v>
      </c>
      <c r="AD22" s="4" t="s">
        <v>37</v>
      </c>
    </row>
    <row r="23" spans="4:30" ht="15.75" x14ac:dyDescent="0.25">
      <c r="D23" s="13" t="s">
        <v>25</v>
      </c>
      <c r="E23" s="13">
        <v>165.27</v>
      </c>
      <c r="F23" s="13">
        <v>172.72</v>
      </c>
      <c r="G23" s="13">
        <v>190.39</v>
      </c>
      <c r="H23" s="9">
        <f>SUM(E23:G23)</f>
        <v>528.38</v>
      </c>
      <c r="I23">
        <f>H23/9</f>
        <v>58.708888888888886</v>
      </c>
      <c r="P23" s="9" t="s">
        <v>7</v>
      </c>
      <c r="Q23" s="9">
        <v>2.08</v>
      </c>
      <c r="R23" s="9">
        <v>6.95</v>
      </c>
      <c r="S23" s="9">
        <v>6.52</v>
      </c>
      <c r="T23" s="9">
        <f t="shared" si="5"/>
        <v>15.55</v>
      </c>
      <c r="U23" s="10">
        <f t="shared" si="6"/>
        <v>5.1833333333333336</v>
      </c>
      <c r="W23" s="12" t="s">
        <v>38</v>
      </c>
      <c r="X23" s="4">
        <v>2</v>
      </c>
      <c r="Y23" s="5">
        <f>SUMSQ(Q30:S30)/9-X20</f>
        <v>12.751251851851748</v>
      </c>
      <c r="Z23" s="5">
        <f t="shared" ref="Z23:Z28" si="7">Y23/X23</f>
        <v>6.3756259259258741</v>
      </c>
      <c r="AA23" s="5">
        <f>Z23/Z$28</f>
        <v>1.0665206572591683</v>
      </c>
      <c r="AB23" s="6" t="s">
        <v>39</v>
      </c>
      <c r="AC23" s="4">
        <v>3.63</v>
      </c>
      <c r="AD23" s="4">
        <v>6.23</v>
      </c>
    </row>
    <row r="24" spans="4:30" ht="15.75" x14ac:dyDescent="0.25">
      <c r="D24" s="13" t="s">
        <v>26</v>
      </c>
      <c r="E24" s="13">
        <v>174.25</v>
      </c>
      <c r="F24" s="13">
        <v>154.49</v>
      </c>
      <c r="G24" s="13">
        <v>157.94</v>
      </c>
      <c r="H24" s="9">
        <f>SUM(E24:G24)</f>
        <v>486.68</v>
      </c>
      <c r="I24">
        <f>H24/9</f>
        <v>54.075555555555553</v>
      </c>
      <c r="P24" s="9" t="s">
        <v>8</v>
      </c>
      <c r="Q24" s="9">
        <v>8.69</v>
      </c>
      <c r="R24" s="9">
        <v>6.58</v>
      </c>
      <c r="S24" s="9">
        <v>10.16</v>
      </c>
      <c r="T24" s="9">
        <f t="shared" si="5"/>
        <v>25.43</v>
      </c>
      <c r="U24" s="10">
        <f t="shared" si="6"/>
        <v>8.4766666666666666</v>
      </c>
      <c r="W24" s="12" t="s">
        <v>0</v>
      </c>
      <c r="X24" s="4">
        <v>8</v>
      </c>
      <c r="Y24" s="5">
        <f>SUMSQ(T21:T29)/3-X20</f>
        <v>60.048918518518576</v>
      </c>
      <c r="Z24" s="5">
        <f t="shared" si="7"/>
        <v>7.506114814814822</v>
      </c>
      <c r="AA24" s="5">
        <f>Z24/Z$28</f>
        <v>1.2556298940321737</v>
      </c>
      <c r="AB24" s="6" t="s">
        <v>39</v>
      </c>
      <c r="AC24" s="4">
        <v>2.59</v>
      </c>
      <c r="AD24" s="4">
        <v>3.89</v>
      </c>
    </row>
    <row r="25" spans="4:30" ht="15.75" x14ac:dyDescent="0.25">
      <c r="D25" s="13" t="s">
        <v>4</v>
      </c>
      <c r="E25" s="10">
        <f>SUM(E22:E24)</f>
        <v>530.51</v>
      </c>
      <c r="F25" s="10">
        <f>SUM(F22:F24)</f>
        <v>501.92</v>
      </c>
      <c r="G25" s="10">
        <f>SUM(G22:G24)</f>
        <v>555.09999999999991</v>
      </c>
      <c r="H25" s="9">
        <f>SUM(E25:G25)</f>
        <v>1587.53</v>
      </c>
      <c r="P25" s="9" t="s">
        <v>9</v>
      </c>
      <c r="Q25" s="9">
        <v>2.92</v>
      </c>
      <c r="R25" s="9">
        <v>8.75</v>
      </c>
      <c r="S25" s="9">
        <v>8.9</v>
      </c>
      <c r="T25" s="9">
        <f t="shared" si="5"/>
        <v>20.57</v>
      </c>
      <c r="U25" s="10">
        <f t="shared" si="6"/>
        <v>6.8566666666666665</v>
      </c>
      <c r="W25" s="12" t="s">
        <v>19</v>
      </c>
      <c r="X25" s="4">
        <v>2</v>
      </c>
      <c r="Y25" s="5">
        <f>SUMSQ(T35:T37)/9-X20</f>
        <v>42.049607407407393</v>
      </c>
      <c r="Z25" s="5">
        <f t="shared" si="7"/>
        <v>21.024803703703697</v>
      </c>
      <c r="AA25" s="5">
        <f>Z25/Z$28</f>
        <v>3.5170487925956415</v>
      </c>
      <c r="AB25" s="6" t="s">
        <v>39</v>
      </c>
      <c r="AC25" s="4">
        <v>3.63</v>
      </c>
      <c r="AD25" s="4">
        <v>6.23</v>
      </c>
    </row>
    <row r="26" spans="4:30" ht="15.75" x14ac:dyDescent="0.25">
      <c r="P26" s="9" t="s">
        <v>10</v>
      </c>
      <c r="Q26" s="9">
        <v>9.89</v>
      </c>
      <c r="R26" s="9">
        <v>7.02</v>
      </c>
      <c r="S26" s="9">
        <v>8.4499999999999993</v>
      </c>
      <c r="T26" s="9">
        <f t="shared" si="5"/>
        <v>25.36</v>
      </c>
      <c r="U26" s="10">
        <f t="shared" si="6"/>
        <v>8.4533333333333331</v>
      </c>
      <c r="W26" s="12" t="s">
        <v>20</v>
      </c>
      <c r="X26" s="4">
        <v>2</v>
      </c>
      <c r="Y26" s="5">
        <f>SUMSQ(Q30:S30)/9-X20</f>
        <v>12.751251851851748</v>
      </c>
      <c r="Z26" s="5">
        <f t="shared" si="7"/>
        <v>6.3756259259258741</v>
      </c>
      <c r="AA26" s="5">
        <f>Z26/Z$28</f>
        <v>1.0665206572591683</v>
      </c>
      <c r="AB26" s="6" t="s">
        <v>39</v>
      </c>
      <c r="AC26" s="4">
        <v>3.63</v>
      </c>
      <c r="AD26" s="4">
        <v>6.23</v>
      </c>
    </row>
    <row r="27" spans="4:30" ht="15.75" x14ac:dyDescent="0.25">
      <c r="D27" s="1" t="s">
        <v>27</v>
      </c>
      <c r="P27" s="9" t="s">
        <v>11</v>
      </c>
      <c r="Q27" s="9">
        <v>12.9</v>
      </c>
      <c r="R27" s="9">
        <v>6.19</v>
      </c>
      <c r="S27" s="9">
        <v>9.93</v>
      </c>
      <c r="T27" s="9">
        <f t="shared" si="5"/>
        <v>29.02</v>
      </c>
      <c r="U27" s="10">
        <f t="shared" si="6"/>
        <v>9.6733333333333338</v>
      </c>
      <c r="W27" s="12" t="s">
        <v>42</v>
      </c>
      <c r="X27" s="4">
        <v>4</v>
      </c>
      <c r="Y27" s="5">
        <f>Y24-Y25-Y26</f>
        <v>5.2480592592594348</v>
      </c>
      <c r="Z27" s="5">
        <f t="shared" si="7"/>
        <v>1.3120148148148587</v>
      </c>
      <c r="AA27" s="5">
        <f>Z27/Z$28</f>
        <v>0.21947506313694257</v>
      </c>
      <c r="AB27" s="6" t="s">
        <v>39</v>
      </c>
      <c r="AC27" s="4">
        <v>3.01</v>
      </c>
      <c r="AD27" s="4">
        <v>4.7699999999999996</v>
      </c>
    </row>
    <row r="28" spans="4:30" ht="15.75" x14ac:dyDescent="0.25">
      <c r="D28" s="1" t="s">
        <v>28</v>
      </c>
      <c r="E28" t="s">
        <v>29</v>
      </c>
      <c r="P28" s="6" t="s">
        <v>13</v>
      </c>
      <c r="Q28" s="9">
        <v>8.27</v>
      </c>
      <c r="R28" s="6">
        <v>10.23</v>
      </c>
      <c r="S28" s="9">
        <v>9.35</v>
      </c>
      <c r="T28" s="9">
        <f t="shared" si="5"/>
        <v>27.85</v>
      </c>
      <c r="U28" s="10">
        <f t="shared" si="6"/>
        <v>9.2833333333333332</v>
      </c>
      <c r="W28" s="12" t="s">
        <v>41</v>
      </c>
      <c r="X28" s="4">
        <v>16</v>
      </c>
      <c r="Y28" s="5">
        <f>Y29-Y23-Y24</f>
        <v>95.647481481481691</v>
      </c>
      <c r="Z28" s="5">
        <f t="shared" si="7"/>
        <v>5.9779675925926057</v>
      </c>
      <c r="AA28" s="8"/>
      <c r="AB28" s="7"/>
      <c r="AC28" s="7"/>
      <c r="AD28" s="7"/>
    </row>
    <row r="29" spans="4:30" ht="15.75" x14ac:dyDescent="0.25">
      <c r="E29">
        <v>93342.6</v>
      </c>
      <c r="P29" s="9" t="s">
        <v>14</v>
      </c>
      <c r="Q29" s="9">
        <v>10.24</v>
      </c>
      <c r="R29" s="6">
        <v>5.0599999999999996</v>
      </c>
      <c r="S29" s="9">
        <v>8.8000000000000007</v>
      </c>
      <c r="T29" s="9">
        <f t="shared" si="5"/>
        <v>24.1</v>
      </c>
      <c r="U29" s="10">
        <f t="shared" si="6"/>
        <v>8.0333333333333332</v>
      </c>
      <c r="W29" s="12" t="s">
        <v>4</v>
      </c>
      <c r="X29" s="4">
        <v>26</v>
      </c>
      <c r="Y29" s="5">
        <f>SUMSQ(Q21:S29)/1-X20</f>
        <v>168.44765185185202</v>
      </c>
      <c r="Z29" s="8"/>
      <c r="AA29" s="8"/>
      <c r="AB29" s="7"/>
      <c r="AC29" s="7"/>
      <c r="AD29" s="7"/>
    </row>
    <row r="30" spans="4:30" ht="15.75" x14ac:dyDescent="0.25">
      <c r="D30" s="3" t="s">
        <v>30</v>
      </c>
      <c r="E30" s="3"/>
      <c r="F30" s="3"/>
      <c r="G30" s="3"/>
      <c r="H30" s="3"/>
      <c r="I30" s="3"/>
      <c r="J30" s="3"/>
      <c r="K30" s="3"/>
      <c r="P30" s="9" t="s">
        <v>4</v>
      </c>
      <c r="Q30" s="6">
        <f>SUM(Q21:Q29)</f>
        <v>62.559999999999995</v>
      </c>
      <c r="R30" s="6">
        <f>SUM(R21:R29)</f>
        <v>66.430000000000007</v>
      </c>
      <c r="S30" s="6">
        <f>SUM(S21:S29)</f>
        <v>77.179999999999993</v>
      </c>
      <c r="T30" s="6">
        <f>SUM(T21:T29)</f>
        <v>206.17</v>
      </c>
      <c r="U30" s="11"/>
    </row>
    <row r="31" spans="4:30" ht="15.75" x14ac:dyDescent="0.25">
      <c r="D31" s="4" t="s">
        <v>31</v>
      </c>
      <c r="E31" s="4" t="s">
        <v>32</v>
      </c>
      <c r="F31" s="4" t="s">
        <v>33</v>
      </c>
      <c r="G31" s="4" t="s">
        <v>34</v>
      </c>
      <c r="H31" s="4" t="s">
        <v>35</v>
      </c>
      <c r="I31" s="4"/>
      <c r="J31" s="4" t="s">
        <v>36</v>
      </c>
      <c r="K31" s="4" t="s">
        <v>37</v>
      </c>
    </row>
    <row r="32" spans="4:30" ht="15.75" x14ac:dyDescent="0.25">
      <c r="D32" s="4" t="s">
        <v>38</v>
      </c>
      <c r="E32" s="4">
        <v>2</v>
      </c>
      <c r="F32" s="5">
        <f>SUMSQ(E15:G15)/9-E29</f>
        <v>342.95952222219785</v>
      </c>
      <c r="G32" s="5">
        <f t="shared" ref="G32:G37" si="8">F32/E32</f>
        <v>171.47976111109892</v>
      </c>
      <c r="H32" s="5">
        <f>G32/G$37</f>
        <v>1.1864627667022325</v>
      </c>
      <c r="I32" s="6" t="s">
        <v>39</v>
      </c>
      <c r="J32" s="4">
        <v>3.63</v>
      </c>
      <c r="K32" s="4">
        <v>6.23</v>
      </c>
    </row>
    <row r="33" spans="4:21" ht="15.75" x14ac:dyDescent="0.25">
      <c r="D33" s="4" t="s">
        <v>0</v>
      </c>
      <c r="E33" s="4">
        <v>8</v>
      </c>
      <c r="F33" s="5">
        <f>SUMSQ(H6:H14)/3-E29</f>
        <v>765.59556666665594</v>
      </c>
      <c r="G33" s="5">
        <f t="shared" si="8"/>
        <v>95.699445833331993</v>
      </c>
      <c r="H33" s="5">
        <f>G33/G$37</f>
        <v>0.66214128442669296</v>
      </c>
      <c r="I33" s="6" t="s">
        <v>39</v>
      </c>
      <c r="J33" s="4">
        <v>2.59</v>
      </c>
      <c r="K33" s="4">
        <v>3.89</v>
      </c>
      <c r="P33" s="89" t="s">
        <v>19</v>
      </c>
      <c r="Q33" s="89" t="s">
        <v>20</v>
      </c>
      <c r="R33" s="89"/>
      <c r="S33" s="89"/>
      <c r="T33" s="89" t="s">
        <v>4</v>
      </c>
    </row>
    <row r="34" spans="4:21" ht="15.75" x14ac:dyDescent="0.25">
      <c r="D34" s="4" t="s">
        <v>19</v>
      </c>
      <c r="E34" s="4">
        <v>2</v>
      </c>
      <c r="F34" s="5">
        <f>SUMSQ(H22:H24)/9-E29</f>
        <v>409.03863333332993</v>
      </c>
      <c r="G34" s="5">
        <f t="shared" si="8"/>
        <v>204.51931666666496</v>
      </c>
      <c r="H34" s="5">
        <f>G34/G$37</f>
        <v>1.4150623532719375</v>
      </c>
      <c r="I34" s="6" t="s">
        <v>39</v>
      </c>
      <c r="J34" s="4">
        <v>3.63</v>
      </c>
      <c r="K34" s="4">
        <v>6.23</v>
      </c>
      <c r="P34" s="89"/>
      <c r="Q34" s="13" t="s">
        <v>21</v>
      </c>
      <c r="R34" s="13" t="s">
        <v>22</v>
      </c>
      <c r="S34" s="13" t="s">
        <v>23</v>
      </c>
      <c r="T34" s="89"/>
    </row>
    <row r="35" spans="4:21" ht="15.75" x14ac:dyDescent="0.25">
      <c r="D35" s="4" t="s">
        <v>20</v>
      </c>
      <c r="E35" s="4">
        <v>2</v>
      </c>
      <c r="F35" s="5">
        <f>SUMSQ(E25:G25)/9-E29</f>
        <v>157.46183333330555</v>
      </c>
      <c r="G35" s="5">
        <f t="shared" si="8"/>
        <v>78.730916666652774</v>
      </c>
      <c r="H35" s="5">
        <f>G35/G$37</f>
        <v>0.54473659519971052</v>
      </c>
      <c r="I35" s="6" t="s">
        <v>39</v>
      </c>
      <c r="J35" s="4">
        <v>3.63</v>
      </c>
      <c r="K35" s="4">
        <v>6.23</v>
      </c>
      <c r="P35" s="13" t="s">
        <v>24</v>
      </c>
      <c r="Q35" s="13">
        <v>22.03</v>
      </c>
      <c r="R35" s="13">
        <v>16.260000000000002</v>
      </c>
      <c r="S35" s="13">
        <v>15.55</v>
      </c>
      <c r="T35" s="9">
        <f>SUM(Q35:S35)</f>
        <v>53.84</v>
      </c>
      <c r="U35">
        <f>T35/9</f>
        <v>5.982222222222223</v>
      </c>
    </row>
    <row r="36" spans="4:21" ht="15.75" x14ac:dyDescent="0.25">
      <c r="D36" s="4" t="s">
        <v>42</v>
      </c>
      <c r="E36" s="4">
        <v>4</v>
      </c>
      <c r="F36" s="5">
        <f>F33-F34-F35</f>
        <v>199.09510000002047</v>
      </c>
      <c r="G36" s="5">
        <f t="shared" si="8"/>
        <v>49.773775000005116</v>
      </c>
      <c r="H36" s="5">
        <f>G36/G$37</f>
        <v>0.34438309461756184</v>
      </c>
      <c r="I36" s="6" t="s">
        <v>39</v>
      </c>
      <c r="J36" s="4">
        <v>3.01</v>
      </c>
      <c r="K36" s="4">
        <v>4.7699999999999996</v>
      </c>
      <c r="P36" s="13" t="s">
        <v>25</v>
      </c>
      <c r="Q36" s="13">
        <v>25.43</v>
      </c>
      <c r="R36" s="13">
        <v>20.57</v>
      </c>
      <c r="S36" s="13">
        <v>25.36</v>
      </c>
      <c r="T36" s="9">
        <f>SUM(Q36:S36)</f>
        <v>71.36</v>
      </c>
      <c r="U36">
        <f>T36/9</f>
        <v>7.9288888888888884</v>
      </c>
    </row>
    <row r="37" spans="4:21" ht="15.75" x14ac:dyDescent="0.25">
      <c r="D37" s="4" t="s">
        <v>41</v>
      </c>
      <c r="E37" s="4">
        <v>16</v>
      </c>
      <c r="F37" s="5">
        <f>F38-F32-F33</f>
        <v>2312.4840111111262</v>
      </c>
      <c r="G37" s="5">
        <f t="shared" si="8"/>
        <v>144.53025069444539</v>
      </c>
      <c r="H37" s="8"/>
      <c r="I37" s="7"/>
      <c r="J37" s="7"/>
      <c r="K37" s="7"/>
      <c r="P37" s="13" t="s">
        <v>26</v>
      </c>
      <c r="Q37" s="13">
        <v>29.02</v>
      </c>
      <c r="R37" s="13">
        <v>27.85</v>
      </c>
      <c r="S37" s="13">
        <v>24.1</v>
      </c>
      <c r="T37" s="9">
        <f>SUM(Q37:S37)</f>
        <v>80.97</v>
      </c>
      <c r="U37">
        <f>T37/9</f>
        <v>8.9966666666666661</v>
      </c>
    </row>
    <row r="38" spans="4:21" ht="15.75" x14ac:dyDescent="0.25">
      <c r="D38" s="4" t="s">
        <v>4</v>
      </c>
      <c r="E38" s="4">
        <v>26</v>
      </c>
      <c r="F38" s="5">
        <f>SUMSQ(E6:G14)/1-E29</f>
        <v>3421.03909999998</v>
      </c>
      <c r="G38" s="8"/>
      <c r="H38" s="8"/>
      <c r="I38" s="7"/>
      <c r="J38" s="7"/>
      <c r="K38" s="7"/>
      <c r="P38" s="13" t="s">
        <v>4</v>
      </c>
      <c r="Q38" s="10">
        <f>SUM(Q35:Q37)</f>
        <v>76.48</v>
      </c>
      <c r="R38" s="10">
        <f>SUM(R35:R37)</f>
        <v>64.680000000000007</v>
      </c>
      <c r="S38" s="10">
        <f>SUM(S35:S37)</f>
        <v>65.009999999999991</v>
      </c>
      <c r="T38" s="9">
        <f>SUM(Q38:S38)</f>
        <v>206.17000000000002</v>
      </c>
    </row>
  </sheetData>
  <mergeCells count="7">
    <mergeCell ref="R5:R6"/>
    <mergeCell ref="P33:P34"/>
    <mergeCell ref="Q33:S33"/>
    <mergeCell ref="T33:T34"/>
    <mergeCell ref="D20:D21"/>
    <mergeCell ref="E20:G20"/>
    <mergeCell ref="H20:H21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B68"/>
  <sheetViews>
    <sheetView zoomScale="54" workbookViewId="0">
      <selection activeCell="N7" sqref="N7:N15"/>
    </sheetView>
  </sheetViews>
  <sheetFormatPr defaultRowHeight="15" x14ac:dyDescent="0.25"/>
  <cols>
    <col min="3" max="3" width="20.85546875" customWidth="1"/>
    <col min="4" max="4" width="17.28515625" customWidth="1"/>
    <col min="6" max="6" width="17.140625" customWidth="1"/>
    <col min="9" max="9" width="14.7109375" customWidth="1"/>
    <col min="10" max="10" width="11.42578125" customWidth="1"/>
    <col min="11" max="11" width="17.7109375" customWidth="1"/>
    <col min="12" max="12" width="15" customWidth="1"/>
    <col min="14" max="14" width="13.7109375" customWidth="1"/>
    <col min="19" max="19" width="23.42578125" customWidth="1"/>
    <col min="20" max="20" width="12.28515625" customWidth="1"/>
    <col min="21" max="21" width="17" customWidth="1"/>
    <col min="22" max="22" width="15.7109375" bestFit="1" customWidth="1"/>
    <col min="25" max="25" width="27" customWidth="1"/>
    <col min="26" max="26" width="19.5703125" customWidth="1"/>
    <col min="27" max="27" width="18" customWidth="1"/>
    <col min="28" max="28" width="15.85546875" customWidth="1"/>
  </cols>
  <sheetData>
    <row r="5" spans="3:17" x14ac:dyDescent="0.25">
      <c r="Q5" t="s">
        <v>120</v>
      </c>
    </row>
    <row r="6" spans="3:17" ht="15.75" x14ac:dyDescent="0.25">
      <c r="C6" s="14" t="s">
        <v>44</v>
      </c>
      <c r="D6" s="14" t="s">
        <v>45</v>
      </c>
      <c r="E6" s="14" t="s">
        <v>46</v>
      </c>
      <c r="F6" s="14" t="s">
        <v>74</v>
      </c>
      <c r="G6" s="10"/>
      <c r="I6" s="9" t="s">
        <v>0</v>
      </c>
      <c r="J6" s="9" t="s">
        <v>1</v>
      </c>
      <c r="K6" s="9" t="s">
        <v>2</v>
      </c>
      <c r="L6" s="9" t="s">
        <v>3</v>
      </c>
      <c r="M6" s="20" t="s">
        <v>4</v>
      </c>
      <c r="N6" s="9" t="s">
        <v>43</v>
      </c>
    </row>
    <row r="7" spans="3:17" ht="15.75" x14ac:dyDescent="0.25">
      <c r="C7" s="4" t="s">
        <v>47</v>
      </c>
      <c r="D7" s="4">
        <v>30.08</v>
      </c>
      <c r="E7" s="4">
        <v>11.63</v>
      </c>
      <c r="F7" s="10">
        <f>E7/D7*100%</f>
        <v>0.3866356382978724</v>
      </c>
      <c r="G7" s="10"/>
      <c r="I7" s="9" t="s">
        <v>5</v>
      </c>
      <c r="J7" s="23">
        <v>0.3866356382978724</v>
      </c>
      <c r="K7" s="21">
        <v>0.35</v>
      </c>
      <c r="L7" s="16">
        <v>0.33089943577829412</v>
      </c>
      <c r="M7" s="19">
        <f>SUM(J7:L7)</f>
        <v>1.0675350740761664</v>
      </c>
      <c r="N7" s="10">
        <f>AVERAGE(J7:L7)</f>
        <v>0.35584502469205548</v>
      </c>
    </row>
    <row r="8" spans="3:17" ht="15.75" x14ac:dyDescent="0.25">
      <c r="C8" s="4" t="s">
        <v>48</v>
      </c>
      <c r="D8" s="4">
        <v>30.01</v>
      </c>
      <c r="E8" s="4">
        <v>10.08</v>
      </c>
      <c r="F8" s="10">
        <f>E8/D8*100%</f>
        <v>0.33588803732089301</v>
      </c>
      <c r="G8" s="10"/>
      <c r="I8" s="9" t="s">
        <v>6</v>
      </c>
      <c r="J8" s="23">
        <v>0.33588803732089301</v>
      </c>
      <c r="K8" s="21">
        <v>0.30183028286189684</v>
      </c>
      <c r="L8" s="16">
        <v>0.34142287234042551</v>
      </c>
      <c r="M8" s="19">
        <f t="shared" ref="M8:M15" si="0">SUM(J8:L8)</f>
        <v>0.97914119252321541</v>
      </c>
      <c r="N8" s="10">
        <f>AVERAGE(J8:L8)</f>
        <v>0.32638039750773845</v>
      </c>
    </row>
    <row r="9" spans="3:17" ht="15.75" x14ac:dyDescent="0.25">
      <c r="C9" s="4" t="s">
        <v>71</v>
      </c>
      <c r="D9" s="4">
        <v>30.03</v>
      </c>
      <c r="E9" s="4">
        <v>11</v>
      </c>
      <c r="F9" s="10">
        <f t="shared" ref="F9:F33" si="1">E9/D9*100%</f>
        <v>0.36630036630036628</v>
      </c>
      <c r="G9" s="10"/>
      <c r="I9" s="9" t="s">
        <v>7</v>
      </c>
      <c r="J9" s="23">
        <v>0.36630036630036628</v>
      </c>
      <c r="K9" s="21">
        <v>0.36805324459234612</v>
      </c>
      <c r="L9" s="16">
        <v>0.33311125916055961</v>
      </c>
      <c r="M9" s="19">
        <f t="shared" si="0"/>
        <v>1.0674648700532721</v>
      </c>
      <c r="N9" s="10">
        <f t="shared" ref="N9:N15" si="2">AVERAGE(J9:L9)</f>
        <v>0.35582162335109069</v>
      </c>
    </row>
    <row r="10" spans="3:17" ht="15.75" x14ac:dyDescent="0.25">
      <c r="C10" s="4" t="s">
        <v>49</v>
      </c>
      <c r="D10" s="4">
        <v>30.09</v>
      </c>
      <c r="E10" s="4">
        <v>9.52</v>
      </c>
      <c r="F10" s="10">
        <f t="shared" si="1"/>
        <v>0.31638418079096042</v>
      </c>
      <c r="G10" s="10"/>
      <c r="I10" s="9" t="s">
        <v>8</v>
      </c>
      <c r="J10" s="23">
        <v>0.31638418079096042</v>
      </c>
      <c r="K10" s="21">
        <v>0.2996005326231691</v>
      </c>
      <c r="L10" s="16">
        <v>0.31272848122299768</v>
      </c>
      <c r="M10" s="19">
        <f t="shared" si="0"/>
        <v>0.9287131946371272</v>
      </c>
      <c r="N10" s="10">
        <f t="shared" si="2"/>
        <v>0.3095710648790424</v>
      </c>
    </row>
    <row r="11" spans="3:17" ht="15.75" x14ac:dyDescent="0.25">
      <c r="C11" s="4" t="s">
        <v>50</v>
      </c>
      <c r="D11" s="4">
        <v>30.06</v>
      </c>
      <c r="E11" s="4">
        <v>10.71</v>
      </c>
      <c r="F11" s="10">
        <f t="shared" si="1"/>
        <v>0.35628742514970063</v>
      </c>
      <c r="G11" s="10"/>
      <c r="I11" s="9" t="s">
        <v>9</v>
      </c>
      <c r="J11" s="23">
        <v>0.35628742514970063</v>
      </c>
      <c r="K11" s="21">
        <v>0.26888519134775374</v>
      </c>
      <c r="L11" s="16">
        <v>0.34009308510638303</v>
      </c>
      <c r="M11" s="19">
        <f t="shared" si="0"/>
        <v>0.9652657016038374</v>
      </c>
      <c r="N11" s="10">
        <f t="shared" si="2"/>
        <v>0.3217552338679458</v>
      </c>
    </row>
    <row r="12" spans="3:17" ht="15.75" x14ac:dyDescent="0.25">
      <c r="C12" s="4" t="s">
        <v>51</v>
      </c>
      <c r="D12" s="4">
        <v>30.05</v>
      </c>
      <c r="E12" s="4">
        <v>10.31</v>
      </c>
      <c r="F12" s="10">
        <f t="shared" si="1"/>
        <v>0.34309484193011647</v>
      </c>
      <c r="G12" s="10"/>
      <c r="I12" s="9" t="s">
        <v>10</v>
      </c>
      <c r="J12" s="23">
        <v>0.34309484193011647</v>
      </c>
      <c r="K12" s="21">
        <v>0.33322259136212623</v>
      </c>
      <c r="L12" s="16">
        <v>0.33477681545636245</v>
      </c>
      <c r="M12" s="19">
        <f t="shared" si="0"/>
        <v>1.0110942487486052</v>
      </c>
      <c r="N12" s="10">
        <f t="shared" si="2"/>
        <v>0.33703141624953509</v>
      </c>
    </row>
    <row r="13" spans="3:17" ht="15.75" x14ac:dyDescent="0.25">
      <c r="C13" s="4" t="s">
        <v>52</v>
      </c>
      <c r="D13" s="4">
        <v>30.02</v>
      </c>
      <c r="E13" s="4">
        <v>9.2100000000000009</v>
      </c>
      <c r="F13" s="10">
        <f t="shared" si="1"/>
        <v>0.30679546968687543</v>
      </c>
      <c r="G13" s="10"/>
      <c r="I13" s="9" t="s">
        <v>11</v>
      </c>
      <c r="J13" s="23">
        <v>0.30679546968687543</v>
      </c>
      <c r="K13" s="21">
        <v>0.30666666666666664</v>
      </c>
      <c r="L13" s="16">
        <v>0.2996005326231691</v>
      </c>
      <c r="M13" s="19">
        <f t="shared" si="0"/>
        <v>0.91306266897671118</v>
      </c>
      <c r="N13" s="10">
        <f t="shared" si="2"/>
        <v>0.30435422299223708</v>
      </c>
    </row>
    <row r="14" spans="3:17" ht="15.75" x14ac:dyDescent="0.25">
      <c r="C14" s="4" t="s">
        <v>53</v>
      </c>
      <c r="D14" s="4">
        <v>30.08</v>
      </c>
      <c r="E14" s="4">
        <v>9.0399999999999991</v>
      </c>
      <c r="F14" s="10">
        <f t="shared" si="1"/>
        <v>0.30053191489361702</v>
      </c>
      <c r="G14" s="10"/>
      <c r="I14" s="6" t="s">
        <v>13</v>
      </c>
      <c r="J14" s="23">
        <v>0.30053191489361702</v>
      </c>
      <c r="K14" s="22">
        <v>0.32923179248420353</v>
      </c>
      <c r="L14" s="16">
        <v>0.32380319148936171</v>
      </c>
      <c r="M14" s="19">
        <f t="shared" si="0"/>
        <v>0.95356689886718238</v>
      </c>
      <c r="N14" s="10">
        <f t="shared" si="2"/>
        <v>0.31785563295572744</v>
      </c>
    </row>
    <row r="15" spans="3:17" ht="15.75" x14ac:dyDescent="0.25">
      <c r="C15" s="4" t="s">
        <v>54</v>
      </c>
      <c r="D15" s="4">
        <v>30.07</v>
      </c>
      <c r="E15" s="4">
        <v>7.46</v>
      </c>
      <c r="F15" s="10">
        <f t="shared" si="1"/>
        <v>0.24808779514466245</v>
      </c>
      <c r="G15" s="10"/>
      <c r="I15" s="9" t="s">
        <v>14</v>
      </c>
      <c r="J15" s="23">
        <v>0.24808779514466245</v>
      </c>
      <c r="K15" s="22">
        <v>0.23928215353938187</v>
      </c>
      <c r="L15" s="16">
        <v>0.2587412587412587</v>
      </c>
      <c r="M15" s="19">
        <f t="shared" si="0"/>
        <v>0.74611120742530301</v>
      </c>
      <c r="N15" s="10">
        <f t="shared" si="2"/>
        <v>0.24870373580843433</v>
      </c>
    </row>
    <row r="16" spans="3:17" ht="15.75" x14ac:dyDescent="0.25">
      <c r="C16" s="30" t="s">
        <v>55</v>
      </c>
      <c r="D16" s="30">
        <v>30</v>
      </c>
      <c r="E16" s="30">
        <v>10.5</v>
      </c>
      <c r="F16" s="15">
        <f>E16/D16*100%</f>
        <v>0.35</v>
      </c>
      <c r="G16" s="10"/>
      <c r="I16" s="17" t="s">
        <v>4</v>
      </c>
      <c r="J16" s="18">
        <f>SUM(J7:J15)</f>
        <v>2.9600056695150641</v>
      </c>
      <c r="K16" s="18">
        <f>SUM(K7:K15)</f>
        <v>2.7967724554775439</v>
      </c>
      <c r="L16" s="18">
        <f>SUM(L7:L15)</f>
        <v>2.8751769319188116</v>
      </c>
      <c r="M16" s="18">
        <f>SUM(M7:M15)</f>
        <v>8.631955056911421</v>
      </c>
      <c r="N16" s="11"/>
    </row>
    <row r="17" spans="3:22" ht="15.75" x14ac:dyDescent="0.25">
      <c r="C17" s="30" t="s">
        <v>56</v>
      </c>
      <c r="D17" s="30">
        <v>30.05</v>
      </c>
      <c r="E17" s="30">
        <v>9.07</v>
      </c>
      <c r="F17" s="15">
        <f t="shared" si="1"/>
        <v>0.30183028286189684</v>
      </c>
      <c r="G17" s="10"/>
    </row>
    <row r="18" spans="3:22" ht="15.75" x14ac:dyDescent="0.25">
      <c r="C18" s="30" t="s">
        <v>73</v>
      </c>
      <c r="D18" s="30">
        <v>30.05</v>
      </c>
      <c r="E18" s="30">
        <v>11.06</v>
      </c>
      <c r="F18" s="15">
        <f t="shared" si="1"/>
        <v>0.36805324459234612</v>
      </c>
      <c r="G18" s="10"/>
    </row>
    <row r="19" spans="3:22" ht="15.75" x14ac:dyDescent="0.25">
      <c r="C19" s="30" t="s">
        <v>57</v>
      </c>
      <c r="D19" s="30">
        <v>30.04</v>
      </c>
      <c r="E19" s="30">
        <v>9</v>
      </c>
      <c r="F19" s="15">
        <f t="shared" si="1"/>
        <v>0.2996005326231691</v>
      </c>
      <c r="G19" s="10"/>
      <c r="I19" s="24" t="s">
        <v>75</v>
      </c>
      <c r="J19" s="24"/>
    </row>
    <row r="20" spans="3:22" ht="15.75" x14ac:dyDescent="0.25">
      <c r="C20" s="30" t="s">
        <v>58</v>
      </c>
      <c r="D20" s="30">
        <v>30.05</v>
      </c>
      <c r="E20" s="30">
        <v>8.08</v>
      </c>
      <c r="F20" s="15">
        <f t="shared" si="1"/>
        <v>0.26888519134775374</v>
      </c>
      <c r="G20" s="10"/>
      <c r="I20" s="86" t="s">
        <v>19</v>
      </c>
      <c r="J20" s="86" t="s">
        <v>20</v>
      </c>
      <c r="K20" s="86"/>
      <c r="L20" s="86"/>
      <c r="M20" s="86" t="s">
        <v>4</v>
      </c>
      <c r="N20" s="93" t="s">
        <v>101</v>
      </c>
    </row>
    <row r="21" spans="3:22" ht="15.75" x14ac:dyDescent="0.25">
      <c r="C21" s="30" t="s">
        <v>59</v>
      </c>
      <c r="D21" s="30">
        <v>30.1</v>
      </c>
      <c r="E21" s="30">
        <v>10.029999999999999</v>
      </c>
      <c r="F21" s="15">
        <f t="shared" si="1"/>
        <v>0.33322259136212623</v>
      </c>
      <c r="G21" s="10"/>
      <c r="I21" s="86"/>
      <c r="J21" s="25" t="s">
        <v>21</v>
      </c>
      <c r="K21" s="25" t="s">
        <v>22</v>
      </c>
      <c r="L21" s="25" t="s">
        <v>23</v>
      </c>
      <c r="M21" s="86"/>
      <c r="N21" s="93"/>
    </row>
    <row r="22" spans="3:22" ht="15.75" x14ac:dyDescent="0.25">
      <c r="C22" s="30" t="s">
        <v>60</v>
      </c>
      <c r="D22" s="30">
        <v>30</v>
      </c>
      <c r="E22" s="30">
        <v>9.1999999999999993</v>
      </c>
      <c r="F22" s="15">
        <f t="shared" si="1"/>
        <v>0.30666666666666664</v>
      </c>
      <c r="G22" s="10"/>
      <c r="I22" s="25" t="s">
        <v>24</v>
      </c>
      <c r="J22" s="13">
        <f>SUM(J7:L7)</f>
        <v>1.0675350740761664</v>
      </c>
      <c r="K22" s="13">
        <f>SUM(J8:L8)</f>
        <v>0.97914119252321541</v>
      </c>
      <c r="L22" s="13">
        <f>SUM(J9:L9)</f>
        <v>1.0674648700532721</v>
      </c>
      <c r="M22" s="9">
        <f>SUM(J22:L22)</f>
        <v>3.1141411366526537</v>
      </c>
      <c r="N22">
        <f>M22/9</f>
        <v>0.34601568185029485</v>
      </c>
    </row>
    <row r="23" spans="3:22" ht="15.75" x14ac:dyDescent="0.25">
      <c r="C23" s="30" t="s">
        <v>61</v>
      </c>
      <c r="D23" s="30">
        <v>30.07</v>
      </c>
      <c r="E23" s="30">
        <v>9.9</v>
      </c>
      <c r="F23" s="15">
        <f t="shared" si="1"/>
        <v>0.32923179248420353</v>
      </c>
      <c r="G23" s="10"/>
      <c r="I23" s="25" t="s">
        <v>25</v>
      </c>
      <c r="J23" s="13">
        <f>SUM(J10:L10)</f>
        <v>0.9287131946371272</v>
      </c>
      <c r="K23" s="13">
        <f>SUM(J11:L11)</f>
        <v>0.9652657016038374</v>
      </c>
      <c r="L23" s="13">
        <f>SUM(J12:L12)</f>
        <v>1.0110942487486052</v>
      </c>
      <c r="M23" s="9">
        <f>SUM(J23:L23)</f>
        <v>2.9050731449895699</v>
      </c>
      <c r="N23">
        <f>M23/9</f>
        <v>0.32278590499884108</v>
      </c>
    </row>
    <row r="24" spans="3:22" ht="15.75" x14ac:dyDescent="0.25">
      <c r="C24" s="30" t="s">
        <v>62</v>
      </c>
      <c r="D24" s="30">
        <v>30.09</v>
      </c>
      <c r="E24" s="30">
        <v>7.2</v>
      </c>
      <c r="F24" s="15">
        <f t="shared" si="1"/>
        <v>0.23928215353938187</v>
      </c>
      <c r="G24" s="10"/>
      <c r="I24" s="25" t="s">
        <v>26</v>
      </c>
      <c r="J24" s="13">
        <f>SUM(J13:L13)</f>
        <v>0.91306266897671118</v>
      </c>
      <c r="K24" s="13">
        <f>SUM(J14:L14)</f>
        <v>0.95356689886718238</v>
      </c>
      <c r="L24" s="13">
        <f>SUM(J15:L15)</f>
        <v>0.74611120742530301</v>
      </c>
      <c r="M24" s="9">
        <f>SUM(J24:L24)</f>
        <v>2.6127407752691965</v>
      </c>
      <c r="N24">
        <f>M24/9</f>
        <v>0.29030453058546629</v>
      </c>
    </row>
    <row r="25" spans="3:22" ht="15.75" x14ac:dyDescent="0.25">
      <c r="C25" s="4" t="s">
        <v>63</v>
      </c>
      <c r="D25" s="4">
        <v>30.13</v>
      </c>
      <c r="E25" s="4">
        <v>9.9700000000000006</v>
      </c>
      <c r="F25" s="16">
        <f t="shared" si="1"/>
        <v>0.33089943577829412</v>
      </c>
      <c r="G25" s="10"/>
      <c r="I25" s="25" t="s">
        <v>4</v>
      </c>
      <c r="J25" s="10">
        <f>SUM(J22:J24)</f>
        <v>2.9093109376900048</v>
      </c>
      <c r="K25" s="10">
        <f>SUM(K22:K24)</f>
        <v>2.8979737929942351</v>
      </c>
      <c r="L25" s="10">
        <f>SUM(L22:L24)</f>
        <v>2.8246703262271802</v>
      </c>
      <c r="M25" s="9">
        <f>SUM(J25:L25)</f>
        <v>8.6319550569114192</v>
      </c>
      <c r="S25" t="s">
        <v>119</v>
      </c>
    </row>
    <row r="26" spans="3:22" ht="15.75" x14ac:dyDescent="0.25">
      <c r="C26" s="4" t="s">
        <v>64</v>
      </c>
      <c r="D26" s="4">
        <v>30.08</v>
      </c>
      <c r="E26" s="4">
        <v>10.27</v>
      </c>
      <c r="F26" s="16">
        <f t="shared" si="1"/>
        <v>0.34142287234042551</v>
      </c>
      <c r="G26" s="10"/>
      <c r="I26" s="42" t="s">
        <v>43</v>
      </c>
      <c r="J26">
        <f>J25/9</f>
        <v>0.32325677085444499</v>
      </c>
      <c r="K26">
        <f>K25/9</f>
        <v>0.32199708811047056</v>
      </c>
      <c r="L26">
        <f>L25/9</f>
        <v>0.31385225846968667</v>
      </c>
    </row>
    <row r="27" spans="3:22" ht="15.75" x14ac:dyDescent="0.25">
      <c r="C27" s="4" t="s">
        <v>72</v>
      </c>
      <c r="D27" s="10">
        <v>30.02</v>
      </c>
      <c r="E27" s="10">
        <v>10</v>
      </c>
      <c r="F27" s="16">
        <f t="shared" si="1"/>
        <v>0.33311125916055961</v>
      </c>
      <c r="G27" s="10"/>
      <c r="S27" s="37" t="s">
        <v>0</v>
      </c>
      <c r="T27" s="37" t="s">
        <v>74</v>
      </c>
      <c r="U27" s="37" t="s">
        <v>102</v>
      </c>
    </row>
    <row r="28" spans="3:22" ht="15.75" x14ac:dyDescent="0.25">
      <c r="C28" s="4" t="s">
        <v>65</v>
      </c>
      <c r="D28" s="4">
        <v>30.09</v>
      </c>
      <c r="E28" s="4">
        <v>9.41</v>
      </c>
      <c r="F28" s="16">
        <f t="shared" si="1"/>
        <v>0.31272848122299768</v>
      </c>
      <c r="G28" s="10"/>
      <c r="I28" s="1" t="s">
        <v>28</v>
      </c>
      <c r="J28" t="s">
        <v>29</v>
      </c>
      <c r="S28" s="25" t="s">
        <v>26</v>
      </c>
      <c r="T28" s="10">
        <v>0.29030453058546629</v>
      </c>
      <c r="U28" s="10" t="s">
        <v>104</v>
      </c>
      <c r="V28">
        <f>T28+J43</f>
        <v>0.32548174964740584</v>
      </c>
    </row>
    <row r="29" spans="3:22" ht="15.75" x14ac:dyDescent="0.25">
      <c r="C29" s="4" t="s">
        <v>66</v>
      </c>
      <c r="D29" s="4">
        <v>30.08</v>
      </c>
      <c r="E29" s="4">
        <v>10.23</v>
      </c>
      <c r="F29" s="16">
        <f t="shared" si="1"/>
        <v>0.34009308510638303</v>
      </c>
      <c r="G29" s="10"/>
      <c r="J29">
        <f>M16^2/27</f>
        <v>2.7596536335014314</v>
      </c>
      <c r="S29" s="25" t="s">
        <v>25</v>
      </c>
      <c r="T29" s="10">
        <v>0.32278590499884108</v>
      </c>
      <c r="U29" s="10" t="s">
        <v>108</v>
      </c>
      <c r="V29">
        <f>T29+J43</f>
        <v>0.35796312406078062</v>
      </c>
    </row>
    <row r="30" spans="3:22" ht="15.75" x14ac:dyDescent="0.25">
      <c r="C30" s="4" t="s">
        <v>67</v>
      </c>
      <c r="D30" s="4">
        <v>30.02</v>
      </c>
      <c r="E30" s="4">
        <v>10.050000000000001</v>
      </c>
      <c r="F30" s="16">
        <f t="shared" si="1"/>
        <v>0.33477681545636245</v>
      </c>
      <c r="G30" s="10"/>
      <c r="I30" s="3" t="s">
        <v>30</v>
      </c>
      <c r="J30" s="3"/>
      <c r="K30" s="3"/>
      <c r="L30" s="3"/>
      <c r="M30" s="3"/>
      <c r="N30" s="3"/>
      <c r="O30" s="3"/>
      <c r="P30" s="3"/>
      <c r="S30" s="25" t="s">
        <v>24</v>
      </c>
      <c r="T30" s="10">
        <v>0.34601568185029502</v>
      </c>
      <c r="U30" s="10" t="s">
        <v>105</v>
      </c>
      <c r="V30">
        <f>T30+J43</f>
        <v>0.38119290091223457</v>
      </c>
    </row>
    <row r="31" spans="3:22" ht="15.75" x14ac:dyDescent="0.25">
      <c r="C31" s="4" t="s">
        <v>68</v>
      </c>
      <c r="D31" s="4">
        <v>30.04</v>
      </c>
      <c r="E31" s="4">
        <v>9</v>
      </c>
      <c r="F31" s="16">
        <f t="shared" si="1"/>
        <v>0.2996005326231691</v>
      </c>
      <c r="G31" s="10"/>
      <c r="I31" s="4" t="s">
        <v>31</v>
      </c>
      <c r="J31" s="4" t="s">
        <v>32</v>
      </c>
      <c r="K31" s="4" t="s">
        <v>33</v>
      </c>
      <c r="L31" s="4" t="s">
        <v>34</v>
      </c>
      <c r="M31" s="4" t="s">
        <v>35</v>
      </c>
      <c r="N31" s="4"/>
      <c r="O31" s="4" t="s">
        <v>36</v>
      </c>
      <c r="P31" s="4" t="s">
        <v>37</v>
      </c>
    </row>
    <row r="32" spans="3:22" ht="15.75" x14ac:dyDescent="0.25">
      <c r="C32" s="4" t="s">
        <v>69</v>
      </c>
      <c r="D32" s="4">
        <v>30.08</v>
      </c>
      <c r="E32" s="4">
        <v>9.74</v>
      </c>
      <c r="F32" s="16">
        <f t="shared" si="1"/>
        <v>0.32380319148936171</v>
      </c>
      <c r="G32" s="10"/>
      <c r="I32" s="4" t="s">
        <v>38</v>
      </c>
      <c r="J32" s="4">
        <v>2</v>
      </c>
      <c r="K32" s="10">
        <f>SUMSQ(J16:L16)/9-J29</f>
        <v>1.4810466227106467E-3</v>
      </c>
      <c r="L32" s="10">
        <f t="shared" ref="L32:L37" si="3">K32/J32</f>
        <v>7.4052331135532334E-4</v>
      </c>
      <c r="M32" s="10">
        <f>L32/L$37</f>
        <v>1.6823222489349112</v>
      </c>
      <c r="N32" s="6" t="s">
        <v>39</v>
      </c>
      <c r="O32" s="4">
        <v>3.63</v>
      </c>
      <c r="P32" s="4">
        <v>6.23</v>
      </c>
      <c r="S32" s="25" t="s">
        <v>103</v>
      </c>
      <c r="T32" s="10">
        <f>J43</f>
        <v>3.517721906193956E-2</v>
      </c>
      <c r="U32" s="10"/>
    </row>
    <row r="33" spans="3:28" ht="15.75" x14ac:dyDescent="0.25">
      <c r="C33" s="4" t="s">
        <v>70</v>
      </c>
      <c r="D33" s="10">
        <v>30.03</v>
      </c>
      <c r="E33" s="10">
        <v>7.77</v>
      </c>
      <c r="F33" s="16">
        <f t="shared" si="1"/>
        <v>0.2587412587412587</v>
      </c>
      <c r="G33" s="10"/>
      <c r="I33" s="4" t="s">
        <v>0</v>
      </c>
      <c r="J33" s="4">
        <v>8</v>
      </c>
      <c r="K33" s="10">
        <f>SUMSQ(M7:M15)/3-J29</f>
        <v>2.5027270650063826E-2</v>
      </c>
      <c r="L33" s="10">
        <f t="shared" si="3"/>
        <v>3.1284088312579783E-3</v>
      </c>
      <c r="M33" s="10">
        <f>L33/L$37</f>
        <v>7.1071250558707018</v>
      </c>
      <c r="N33" s="6" t="s">
        <v>40</v>
      </c>
      <c r="O33" s="4">
        <v>2.59</v>
      </c>
      <c r="P33" s="4">
        <v>3.89</v>
      </c>
      <c r="S33" s="25" t="s">
        <v>21</v>
      </c>
      <c r="T33" s="10">
        <v>0.32325677085444499</v>
      </c>
      <c r="U33" s="10"/>
    </row>
    <row r="34" spans="3:28" ht="15.75" x14ac:dyDescent="0.25">
      <c r="I34" s="4" t="s">
        <v>19</v>
      </c>
      <c r="J34" s="4">
        <v>2</v>
      </c>
      <c r="K34" s="10">
        <f>SUMSQ(M22:M24)/9-J29</f>
        <v>1.4095183774807563E-2</v>
      </c>
      <c r="L34" s="10">
        <f t="shared" si="3"/>
        <v>7.0475918874037813E-3</v>
      </c>
      <c r="M34" s="10">
        <f>L34/L$37</f>
        <v>16.010732480376404</v>
      </c>
      <c r="N34" s="6" t="s">
        <v>40</v>
      </c>
      <c r="O34" s="4">
        <v>3.63</v>
      </c>
      <c r="P34" s="4">
        <v>6.23</v>
      </c>
      <c r="S34" s="25" t="s">
        <v>22</v>
      </c>
      <c r="T34" s="10">
        <v>0.32199708811047056</v>
      </c>
      <c r="U34" s="10"/>
    </row>
    <row r="35" spans="3:28" ht="15.75" x14ac:dyDescent="0.25">
      <c r="I35" s="4" t="s">
        <v>20</v>
      </c>
      <c r="J35" s="4">
        <v>2</v>
      </c>
      <c r="K35" s="10">
        <f>SUMSQ(J25:L25)/9-J29</f>
        <v>4.6910971106317589E-4</v>
      </c>
      <c r="L35" s="10">
        <f t="shared" si="3"/>
        <v>2.3455485553158795E-4</v>
      </c>
      <c r="M35" s="10">
        <f>L35/L$37</f>
        <v>0.53286216113076001</v>
      </c>
      <c r="N35" s="6" t="s">
        <v>39</v>
      </c>
      <c r="O35" s="4">
        <v>3.63</v>
      </c>
      <c r="P35" s="4">
        <v>6.23</v>
      </c>
      <c r="S35" s="25" t="s">
        <v>23</v>
      </c>
      <c r="T35" s="10">
        <v>0.31385225846968667</v>
      </c>
      <c r="U35" s="10"/>
    </row>
    <row r="36" spans="3:28" ht="15.75" x14ac:dyDescent="0.25">
      <c r="I36" s="4" t="s">
        <v>42</v>
      </c>
      <c r="J36" s="4">
        <v>4</v>
      </c>
      <c r="K36" s="10">
        <f>K33-K34-K35</f>
        <v>1.0462977164193088E-2</v>
      </c>
      <c r="L36" s="10">
        <f t="shared" si="3"/>
        <v>2.615744291048272E-3</v>
      </c>
      <c r="M36" s="10">
        <f>L36/L$37</f>
        <v>5.9424527909878204</v>
      </c>
      <c r="N36" s="6" t="s">
        <v>40</v>
      </c>
      <c r="O36" s="4">
        <v>3.01</v>
      </c>
      <c r="P36" s="4">
        <v>4.7699999999999996</v>
      </c>
      <c r="S36" s="25" t="s">
        <v>103</v>
      </c>
      <c r="T36" s="28" t="s">
        <v>39</v>
      </c>
      <c r="U36" s="10"/>
    </row>
    <row r="37" spans="3:28" ht="15.75" x14ac:dyDescent="0.25">
      <c r="I37" s="4" t="s">
        <v>41</v>
      </c>
      <c r="J37" s="4">
        <v>16</v>
      </c>
      <c r="K37" s="10">
        <f>K38-K32-K33</f>
        <v>7.042867672460762E-3</v>
      </c>
      <c r="L37" s="10">
        <f t="shared" si="3"/>
        <v>4.4017922952879762E-4</v>
      </c>
      <c r="M37" s="8"/>
      <c r="N37" s="7"/>
      <c r="O37" s="7"/>
      <c r="P37" s="7"/>
    </row>
    <row r="38" spans="3:28" ht="15.75" x14ac:dyDescent="0.25">
      <c r="I38" s="4" t="s">
        <v>4</v>
      </c>
      <c r="J38" s="4">
        <v>26</v>
      </c>
      <c r="K38" s="10">
        <f>SUMSQ(J7:L15)/1-J29</f>
        <v>3.3551184945235235E-2</v>
      </c>
      <c r="L38" s="8"/>
      <c r="M38" s="8"/>
      <c r="N38" s="7"/>
      <c r="O38" s="7"/>
      <c r="P38" s="7"/>
    </row>
    <row r="39" spans="3:28" x14ac:dyDescent="0.25">
      <c r="S39" t="s">
        <v>106</v>
      </c>
      <c r="T39" t="s">
        <v>103</v>
      </c>
      <c r="U39">
        <f>5.03*SQRT(L37/3)</f>
        <v>6.0928730684259726E-2</v>
      </c>
    </row>
    <row r="41" spans="3:28" ht="15.75" x14ac:dyDescent="0.25">
      <c r="I41" s="3" t="s">
        <v>178</v>
      </c>
      <c r="S41" t="s">
        <v>107</v>
      </c>
      <c r="T41" t="s">
        <v>43</v>
      </c>
      <c r="U41" t="s">
        <v>102</v>
      </c>
      <c r="Y41" t="s">
        <v>113</v>
      </c>
      <c r="Z41" t="s">
        <v>43</v>
      </c>
      <c r="AA41" t="s">
        <v>102</v>
      </c>
    </row>
    <row r="42" spans="3:28" x14ac:dyDescent="0.25">
      <c r="S42" t="s">
        <v>22</v>
      </c>
      <c r="T42">
        <v>0.32638039750773845</v>
      </c>
      <c r="U42" t="s">
        <v>104</v>
      </c>
      <c r="V42">
        <f>T42+U39</f>
        <v>0.3873091281919982</v>
      </c>
      <c r="Y42" t="s">
        <v>26</v>
      </c>
      <c r="Z42" s="10">
        <v>0.30435422299223708</v>
      </c>
      <c r="AA42" t="s">
        <v>104</v>
      </c>
      <c r="AB42">
        <f>Z42+U$39</f>
        <v>0.36528295367649682</v>
      </c>
    </row>
    <row r="43" spans="3:28" x14ac:dyDescent="0.25">
      <c r="I43" t="s">
        <v>100</v>
      </c>
      <c r="J43">
        <f>5.03*SQRT(L37/9)</f>
        <v>3.517721906193956E-2</v>
      </c>
      <c r="S43" t="s">
        <v>23</v>
      </c>
      <c r="T43">
        <v>0.35582162335109069</v>
      </c>
      <c r="U43" t="s">
        <v>108</v>
      </c>
      <c r="V43">
        <f>T43+U39</f>
        <v>0.41675035403535043</v>
      </c>
      <c r="Y43" t="s">
        <v>25</v>
      </c>
      <c r="Z43" s="10">
        <v>0.3095710648790424</v>
      </c>
      <c r="AA43" t="s">
        <v>108</v>
      </c>
      <c r="AB43">
        <f>Z43+U$39</f>
        <v>0.37049979556330215</v>
      </c>
    </row>
    <row r="44" spans="3:28" x14ac:dyDescent="0.25">
      <c r="S44" t="s">
        <v>21</v>
      </c>
      <c r="T44">
        <v>0.35584502469205548</v>
      </c>
      <c r="U44" t="s">
        <v>128</v>
      </c>
      <c r="V44">
        <f>T44+U39</f>
        <v>0.41677375537631522</v>
      </c>
      <c r="Y44" t="s">
        <v>24</v>
      </c>
      <c r="Z44" s="10">
        <v>0.35584502469205548</v>
      </c>
      <c r="AA44" t="s">
        <v>112</v>
      </c>
      <c r="AB44">
        <f>Z44+U$39</f>
        <v>0.41677375537631522</v>
      </c>
    </row>
    <row r="46" spans="3:28" x14ac:dyDescent="0.25">
      <c r="S46" t="s">
        <v>109</v>
      </c>
      <c r="T46" t="s">
        <v>101</v>
      </c>
      <c r="U46" t="s">
        <v>111</v>
      </c>
      <c r="Y46" t="s">
        <v>114</v>
      </c>
      <c r="Z46" t="s">
        <v>43</v>
      </c>
      <c r="AA46" t="s">
        <v>102</v>
      </c>
    </row>
    <row r="47" spans="3:28" ht="15.75" x14ac:dyDescent="0.25">
      <c r="H47" s="79" t="s">
        <v>14</v>
      </c>
      <c r="I47">
        <v>0.24870373580843433</v>
      </c>
      <c r="J47" t="s">
        <v>104</v>
      </c>
      <c r="K47">
        <f>I47+J$43</f>
        <v>0.2838809548703739</v>
      </c>
      <c r="S47" t="s">
        <v>21</v>
      </c>
      <c r="T47">
        <v>0.3095710648790424</v>
      </c>
      <c r="U47" t="s">
        <v>104</v>
      </c>
      <c r="V47">
        <f>T47+J43</f>
        <v>0.34474828394098195</v>
      </c>
      <c r="Y47" t="s">
        <v>26</v>
      </c>
      <c r="Z47" s="10">
        <v>0.31785563295572744</v>
      </c>
      <c r="AA47" t="s">
        <v>104</v>
      </c>
      <c r="AB47">
        <f>Z47+U$39</f>
        <v>0.37878436363998719</v>
      </c>
    </row>
    <row r="48" spans="3:28" ht="15.75" x14ac:dyDescent="0.25">
      <c r="H48" s="79" t="s">
        <v>11</v>
      </c>
      <c r="I48">
        <v>0.30435422299223708</v>
      </c>
      <c r="J48" t="s">
        <v>105</v>
      </c>
      <c r="K48">
        <f t="shared" ref="K48:K55" si="4">I48+J$43</f>
        <v>0.33953144205417662</v>
      </c>
      <c r="S48" t="s">
        <v>22</v>
      </c>
      <c r="T48">
        <v>0.3217552338679458</v>
      </c>
      <c r="U48" t="s">
        <v>108</v>
      </c>
      <c r="V48">
        <f>T48+J43</f>
        <v>0.35693245292988535</v>
      </c>
      <c r="Y48" t="s">
        <v>25</v>
      </c>
      <c r="Z48" s="10">
        <v>0.3217552338679458</v>
      </c>
      <c r="AA48" t="s">
        <v>108</v>
      </c>
      <c r="AB48">
        <f>Z48+U$39</f>
        <v>0.38268396455220555</v>
      </c>
    </row>
    <row r="49" spans="8:28" ht="15.75" x14ac:dyDescent="0.25">
      <c r="H49" s="79" t="s">
        <v>8</v>
      </c>
      <c r="I49">
        <v>0.3095710648790424</v>
      </c>
      <c r="J49" t="s">
        <v>105</v>
      </c>
      <c r="K49">
        <f t="shared" si="4"/>
        <v>0.34474828394098195</v>
      </c>
      <c r="S49" t="s">
        <v>23</v>
      </c>
      <c r="T49">
        <v>0.33703141624953509</v>
      </c>
      <c r="U49" t="s">
        <v>112</v>
      </c>
      <c r="V49">
        <f>T49+U39</f>
        <v>0.39796014693379483</v>
      </c>
      <c r="Y49" t="s">
        <v>24</v>
      </c>
      <c r="Z49" s="10">
        <v>0.32638039750773845</v>
      </c>
      <c r="AA49" t="s">
        <v>112</v>
      </c>
      <c r="AB49">
        <f>Z49+U$39</f>
        <v>0.3873091281919982</v>
      </c>
    </row>
    <row r="50" spans="8:28" ht="15.75" x14ac:dyDescent="0.25">
      <c r="H50" s="6" t="s">
        <v>13</v>
      </c>
      <c r="I50">
        <v>0.31785563295572744</v>
      </c>
      <c r="J50" t="s">
        <v>105</v>
      </c>
      <c r="K50">
        <f t="shared" si="4"/>
        <v>0.35303285201766699</v>
      </c>
    </row>
    <row r="51" spans="8:28" ht="15.75" x14ac:dyDescent="0.25">
      <c r="H51" s="79" t="s">
        <v>9</v>
      </c>
      <c r="I51">
        <v>0.3217552338679458</v>
      </c>
      <c r="J51" t="s">
        <v>105</v>
      </c>
      <c r="K51">
        <f t="shared" si="4"/>
        <v>0.35693245292988535</v>
      </c>
      <c r="S51" t="s">
        <v>110</v>
      </c>
      <c r="T51" t="s">
        <v>43</v>
      </c>
      <c r="U51" t="s">
        <v>111</v>
      </c>
      <c r="Y51" t="s">
        <v>115</v>
      </c>
      <c r="Z51" t="s">
        <v>43</v>
      </c>
      <c r="AA51" t="s">
        <v>102</v>
      </c>
    </row>
    <row r="52" spans="8:28" ht="15.75" x14ac:dyDescent="0.25">
      <c r="H52" s="79" t="s">
        <v>6</v>
      </c>
      <c r="I52">
        <v>0.32638039750773845</v>
      </c>
      <c r="J52" t="s">
        <v>112</v>
      </c>
      <c r="K52">
        <f t="shared" si="4"/>
        <v>0.361557616569678</v>
      </c>
      <c r="S52" t="s">
        <v>23</v>
      </c>
      <c r="T52">
        <v>0.24870373580843433</v>
      </c>
      <c r="U52" t="s">
        <v>104</v>
      </c>
      <c r="V52">
        <f>T52+U$39</f>
        <v>0.30963246649269405</v>
      </c>
      <c r="Y52" t="s">
        <v>26</v>
      </c>
      <c r="Z52" s="10">
        <v>0.24870373580843433</v>
      </c>
      <c r="AA52" t="s">
        <v>104</v>
      </c>
      <c r="AB52">
        <f>Z52+U$39</f>
        <v>0.30963246649269405</v>
      </c>
    </row>
    <row r="53" spans="8:28" ht="15.75" x14ac:dyDescent="0.25">
      <c r="H53" s="79" t="s">
        <v>10</v>
      </c>
      <c r="I53">
        <v>0.33703141624953509</v>
      </c>
      <c r="J53" t="s">
        <v>133</v>
      </c>
      <c r="K53">
        <f t="shared" si="4"/>
        <v>0.37220863531147463</v>
      </c>
      <c r="S53" t="s">
        <v>21</v>
      </c>
      <c r="T53">
        <v>0.30435422299223708</v>
      </c>
      <c r="U53" t="s">
        <v>105</v>
      </c>
      <c r="V53">
        <f>T53+U$39</f>
        <v>0.36528295367649682</v>
      </c>
      <c r="Y53" t="s">
        <v>25</v>
      </c>
      <c r="Z53" s="10">
        <v>0.33703141624953509</v>
      </c>
      <c r="AA53" t="s">
        <v>105</v>
      </c>
      <c r="AB53">
        <f>Z53+U$39</f>
        <v>0.39796014693379483</v>
      </c>
    </row>
    <row r="54" spans="8:28" ht="15.75" x14ac:dyDescent="0.25">
      <c r="H54" s="79" t="s">
        <v>7</v>
      </c>
      <c r="I54">
        <v>0.35582162335109069</v>
      </c>
      <c r="J54" t="s">
        <v>133</v>
      </c>
      <c r="K54">
        <f t="shared" si="4"/>
        <v>0.39099884241303023</v>
      </c>
      <c r="S54" t="s">
        <v>22</v>
      </c>
      <c r="T54">
        <v>0.31785563295572744</v>
      </c>
      <c r="U54" t="s">
        <v>112</v>
      </c>
      <c r="V54">
        <f>T54+U$39</f>
        <v>0.37878436363998719</v>
      </c>
      <c r="Y54" t="s">
        <v>24</v>
      </c>
      <c r="Z54" s="10">
        <v>0.35582162335109069</v>
      </c>
      <c r="AA54" t="s">
        <v>112</v>
      </c>
      <c r="AB54">
        <f>Z54+U$39</f>
        <v>0.41675035403535043</v>
      </c>
    </row>
    <row r="55" spans="8:28" ht="15.75" x14ac:dyDescent="0.25">
      <c r="H55" s="79" t="s">
        <v>5</v>
      </c>
      <c r="I55">
        <v>0.35584502469205548</v>
      </c>
      <c r="J55" t="s">
        <v>133</v>
      </c>
      <c r="K55">
        <f t="shared" si="4"/>
        <v>0.39102224375399502</v>
      </c>
    </row>
    <row r="57" spans="8:28" ht="15.75" x14ac:dyDescent="0.25">
      <c r="S57" s="86" t="s">
        <v>19</v>
      </c>
      <c r="T57" s="86" t="s">
        <v>20</v>
      </c>
      <c r="U57" s="86"/>
      <c r="V57" s="86"/>
      <c r="Y57" s="86" t="s">
        <v>19</v>
      </c>
      <c r="Z57" s="86" t="s">
        <v>20</v>
      </c>
      <c r="AA57" s="86"/>
      <c r="AB57" s="86"/>
    </row>
    <row r="58" spans="8:28" ht="15.75" x14ac:dyDescent="0.25">
      <c r="S58" s="86"/>
      <c r="T58" s="25" t="s">
        <v>21</v>
      </c>
      <c r="U58" s="25" t="s">
        <v>22</v>
      </c>
      <c r="V58" s="25" t="s">
        <v>23</v>
      </c>
      <c r="Y58" s="86"/>
      <c r="Z58" s="25" t="s">
        <v>21</v>
      </c>
      <c r="AA58" s="25" t="s">
        <v>22</v>
      </c>
      <c r="AB58" s="25" t="s">
        <v>23</v>
      </c>
    </row>
    <row r="59" spans="8:28" ht="15.75" customHeight="1" x14ac:dyDescent="0.25">
      <c r="S59" s="90" t="s">
        <v>24</v>
      </c>
      <c r="T59" t="s">
        <v>116</v>
      </c>
      <c r="U59" s="10" t="s">
        <v>123</v>
      </c>
      <c r="V59" s="10" t="s">
        <v>124</v>
      </c>
      <c r="Y59" s="43" t="s">
        <v>24</v>
      </c>
      <c r="Z59">
        <v>0.36</v>
      </c>
      <c r="AA59" s="10">
        <v>0.33</v>
      </c>
      <c r="AB59" s="10">
        <v>0.35599999999999998</v>
      </c>
    </row>
    <row r="60" spans="8:28" ht="15.75" customHeight="1" x14ac:dyDescent="0.25">
      <c r="S60" s="91"/>
      <c r="T60" s="87" t="s">
        <v>127</v>
      </c>
      <c r="U60" s="87" t="s">
        <v>129</v>
      </c>
      <c r="V60" s="87"/>
      <c r="Y60" s="43" t="s">
        <v>25</v>
      </c>
      <c r="Z60" s="10">
        <v>0.31</v>
      </c>
      <c r="AA60" s="13">
        <v>0.32</v>
      </c>
      <c r="AB60" s="13">
        <v>0.34</v>
      </c>
    </row>
    <row r="61" spans="8:28" ht="15.75" customHeight="1" x14ac:dyDescent="0.25">
      <c r="S61" s="92"/>
      <c r="T61" s="88"/>
      <c r="U61" s="88"/>
      <c r="V61" s="88"/>
      <c r="Y61" s="25" t="s">
        <v>26</v>
      </c>
      <c r="Z61" s="10">
        <v>0.3</v>
      </c>
      <c r="AA61" s="13">
        <v>0.32</v>
      </c>
      <c r="AB61" s="13">
        <v>0.25</v>
      </c>
    </row>
    <row r="62" spans="8:28" ht="15.75" x14ac:dyDescent="0.25">
      <c r="S62" s="90" t="s">
        <v>25</v>
      </c>
      <c r="T62" s="10" t="s">
        <v>117</v>
      </c>
      <c r="U62" s="13" t="s">
        <v>122</v>
      </c>
      <c r="V62" s="13" t="s">
        <v>125</v>
      </c>
    </row>
    <row r="63" spans="8:28" ht="15.75" x14ac:dyDescent="0.25">
      <c r="S63" s="91"/>
      <c r="T63" s="13"/>
      <c r="U63" s="13"/>
      <c r="V63" s="13"/>
    </row>
    <row r="64" spans="8:28" ht="15.75" x14ac:dyDescent="0.25">
      <c r="S64" s="92"/>
      <c r="T64" s="13"/>
      <c r="U64" s="13"/>
      <c r="V64" s="13"/>
    </row>
    <row r="65" spans="19:22" ht="15.75" x14ac:dyDescent="0.25">
      <c r="S65" s="25" t="s">
        <v>26</v>
      </c>
      <c r="T65" s="10" t="s">
        <v>118</v>
      </c>
      <c r="U65" s="13" t="s">
        <v>121</v>
      </c>
      <c r="V65" s="13" t="s">
        <v>126</v>
      </c>
    </row>
    <row r="66" spans="19:22" ht="15.75" x14ac:dyDescent="0.25">
      <c r="S66" s="25"/>
      <c r="T66" s="13"/>
      <c r="U66" s="13"/>
      <c r="V66" s="13"/>
    </row>
    <row r="67" spans="19:22" ht="15.75" x14ac:dyDescent="0.25">
      <c r="S67" s="25"/>
      <c r="T67" s="13"/>
      <c r="U67" s="13"/>
      <c r="V67" s="13"/>
    </row>
    <row r="68" spans="19:22" ht="15.75" x14ac:dyDescent="0.25">
      <c r="S68" s="25" t="s">
        <v>4</v>
      </c>
      <c r="T68" s="10">
        <f>SUM(T59:T65)</f>
        <v>0</v>
      </c>
      <c r="U68" s="10">
        <f>SUM(U59:U65)</f>
        <v>0</v>
      </c>
      <c r="V68" s="10">
        <f>SUM(V59:V65)</f>
        <v>0</v>
      </c>
    </row>
  </sheetData>
  <sortState ref="H47:I55">
    <sortCondition ref="I47"/>
  </sortState>
  <mergeCells count="13">
    <mergeCell ref="Y57:Y58"/>
    <mergeCell ref="Z57:AB57"/>
    <mergeCell ref="S57:S58"/>
    <mergeCell ref="T57:V57"/>
    <mergeCell ref="S59:S61"/>
    <mergeCell ref="S62:S64"/>
    <mergeCell ref="T60:T61"/>
    <mergeCell ref="U60:U61"/>
    <mergeCell ref="V60:V61"/>
    <mergeCell ref="I20:I21"/>
    <mergeCell ref="J20:L20"/>
    <mergeCell ref="M20:M21"/>
    <mergeCell ref="N20:N21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zoomScale="110" zoomScaleNormal="110" workbookViewId="0">
      <selection activeCell="E6" sqref="E6"/>
    </sheetView>
  </sheetViews>
  <sheetFormatPr defaultRowHeight="15" x14ac:dyDescent="0.25"/>
  <cols>
    <col min="1" max="1" width="13.85546875" bestFit="1" customWidth="1"/>
    <col min="2" max="2" width="9.140625" customWidth="1"/>
    <col min="3" max="3" width="12.85546875" bestFit="1" customWidth="1"/>
    <col min="4" max="4" width="19.5703125" customWidth="1"/>
    <col min="5" max="5" width="18.42578125" customWidth="1"/>
    <col min="6" max="6" width="16.42578125" customWidth="1"/>
    <col min="9" max="9" width="13" customWidth="1"/>
    <col min="10" max="10" width="22.28515625" customWidth="1"/>
    <col min="11" max="11" width="19.42578125" customWidth="1"/>
    <col min="12" max="12" width="21.5703125" customWidth="1"/>
    <col min="13" max="13" width="22.28515625" customWidth="1"/>
  </cols>
  <sheetData>
    <row r="1" spans="1:21" x14ac:dyDescent="0.25">
      <c r="A1" s="41" t="s">
        <v>92</v>
      </c>
    </row>
    <row r="4" spans="1:21" ht="15.75" x14ac:dyDescent="0.25">
      <c r="A4" s="38" t="s">
        <v>93</v>
      </c>
      <c r="B4" s="38" t="s">
        <v>94</v>
      </c>
      <c r="C4" s="38" t="s">
        <v>97</v>
      </c>
      <c r="D4" s="38" t="s">
        <v>96</v>
      </c>
      <c r="E4" s="38" t="s">
        <v>95</v>
      </c>
      <c r="F4" s="38" t="s">
        <v>86</v>
      </c>
      <c r="I4" s="24" t="s">
        <v>75</v>
      </c>
      <c r="J4" s="24"/>
      <c r="P4" s="9" t="s">
        <v>0</v>
      </c>
      <c r="Q4" s="9" t="s">
        <v>1</v>
      </c>
      <c r="R4" s="9" t="s">
        <v>2</v>
      </c>
      <c r="S4" s="9" t="s">
        <v>3</v>
      </c>
      <c r="T4" s="20" t="s">
        <v>4</v>
      </c>
      <c r="U4" s="9" t="s">
        <v>43</v>
      </c>
    </row>
    <row r="5" spans="1:21" ht="15.75" x14ac:dyDescent="0.25">
      <c r="A5" s="4" t="s">
        <v>5</v>
      </c>
      <c r="B5" s="4">
        <v>1</v>
      </c>
      <c r="C5" s="4">
        <v>103</v>
      </c>
      <c r="D5" s="39">
        <v>115</v>
      </c>
      <c r="E5" s="40">
        <f>(D5/C5)*100</f>
        <v>111.65048543689321</v>
      </c>
      <c r="F5" s="40">
        <f>SUM(E5:E7)</f>
        <v>315.53398058252429</v>
      </c>
      <c r="I5" s="86" t="s">
        <v>19</v>
      </c>
      <c r="J5" s="86" t="s">
        <v>20</v>
      </c>
      <c r="K5" s="86"/>
      <c r="L5" s="86"/>
      <c r="M5" s="86" t="s">
        <v>4</v>
      </c>
      <c r="N5" s="93" t="s">
        <v>101</v>
      </c>
      <c r="P5" s="9" t="s">
        <v>5</v>
      </c>
      <c r="Q5" s="47">
        <f>E5</f>
        <v>111.65048543689321</v>
      </c>
      <c r="R5" s="48">
        <f>E6</f>
        <v>97.087378640776706</v>
      </c>
      <c r="S5" s="49">
        <f>E7</f>
        <v>106.79611650485437</v>
      </c>
      <c r="T5" s="19">
        <f>SUM(Q5:S5)</f>
        <v>315.53398058252429</v>
      </c>
      <c r="U5" s="10">
        <f>AVERAGE(Q5:S5)</f>
        <v>105.17799352750809</v>
      </c>
    </row>
    <row r="6" spans="1:21" ht="15.75" x14ac:dyDescent="0.25">
      <c r="A6" s="4"/>
      <c r="B6" s="4">
        <v>2</v>
      </c>
      <c r="C6" s="4">
        <v>103</v>
      </c>
      <c r="D6" s="4">
        <v>100</v>
      </c>
      <c r="E6" s="40">
        <f t="shared" ref="E6:E31" si="0">(D6/C6)*100</f>
        <v>97.087378640776706</v>
      </c>
      <c r="F6" s="40"/>
      <c r="I6" s="86"/>
      <c r="J6" s="25" t="s">
        <v>21</v>
      </c>
      <c r="K6" s="25" t="s">
        <v>22</v>
      </c>
      <c r="L6" s="25" t="s">
        <v>23</v>
      </c>
      <c r="M6" s="86"/>
      <c r="N6" s="93"/>
      <c r="P6" s="9" t="s">
        <v>6</v>
      </c>
      <c r="Q6" s="47">
        <f>E8</f>
        <v>113.59223300970874</v>
      </c>
      <c r="R6" s="48">
        <f>E9</f>
        <v>106.79611650485437</v>
      </c>
      <c r="S6" s="49">
        <f>E10</f>
        <v>87.378640776699029</v>
      </c>
      <c r="T6" s="19">
        <f t="shared" ref="T6:T13" si="1">SUM(Q6:S6)</f>
        <v>307.76699029126212</v>
      </c>
      <c r="U6" s="10">
        <f>AVERAGE(Q6:S6)</f>
        <v>102.58899676375404</v>
      </c>
    </row>
    <row r="7" spans="1:21" ht="15.75" x14ac:dyDescent="0.25">
      <c r="A7" s="4"/>
      <c r="B7" s="4">
        <v>3</v>
      </c>
      <c r="C7" s="4">
        <v>103</v>
      </c>
      <c r="D7" s="39">
        <v>110</v>
      </c>
      <c r="E7" s="40">
        <f t="shared" si="0"/>
        <v>106.79611650485437</v>
      </c>
      <c r="F7" s="40"/>
      <c r="I7" s="25" t="s">
        <v>24</v>
      </c>
      <c r="J7" s="44">
        <f>F5</f>
        <v>315.53398058252429</v>
      </c>
      <c r="K7" s="44">
        <f>F8</f>
        <v>307.76699029126212</v>
      </c>
      <c r="L7" s="44">
        <f>F11</f>
        <v>301.94174757281553</v>
      </c>
      <c r="M7" s="46">
        <f>SUM(J7:L7)</f>
        <v>925.24271844660188</v>
      </c>
      <c r="N7">
        <f>M7/9</f>
        <v>102.80474649406688</v>
      </c>
      <c r="P7" s="9" t="s">
        <v>7</v>
      </c>
      <c r="Q7" s="47">
        <f>E11</f>
        <v>101.94174757281553</v>
      </c>
      <c r="R7" s="48">
        <f>E12</f>
        <v>97.087378640776706</v>
      </c>
      <c r="S7" s="49">
        <f>E13</f>
        <v>102.91262135922329</v>
      </c>
      <c r="T7" s="19">
        <f t="shared" si="1"/>
        <v>301.94174757281553</v>
      </c>
      <c r="U7" s="10">
        <f t="shared" ref="U7:U13" si="2">AVERAGE(Q7:S7)</f>
        <v>100.64724919093851</v>
      </c>
    </row>
    <row r="8" spans="1:21" ht="15.75" x14ac:dyDescent="0.25">
      <c r="A8" s="4" t="s">
        <v>98</v>
      </c>
      <c r="B8" s="4">
        <v>1</v>
      </c>
      <c r="C8" s="4">
        <f>100+3</f>
        <v>103</v>
      </c>
      <c r="D8" s="4">
        <v>117</v>
      </c>
      <c r="E8" s="40">
        <f t="shared" si="0"/>
        <v>113.59223300970874</v>
      </c>
      <c r="F8" s="40">
        <f>SUM(E8:E10)</f>
        <v>307.76699029126212</v>
      </c>
      <c r="I8" s="25" t="s">
        <v>25</v>
      </c>
      <c r="J8" s="44">
        <f>F14</f>
        <v>302.63107263107264</v>
      </c>
      <c r="K8" s="44">
        <f>F17</f>
        <v>319.23809523809524</v>
      </c>
      <c r="L8" s="44">
        <f>F20</f>
        <v>332.33333333333331</v>
      </c>
      <c r="M8" s="9">
        <f>SUM(J8:L8)</f>
        <v>954.20250120250125</v>
      </c>
      <c r="N8">
        <f>M8/9</f>
        <v>106.02250013361125</v>
      </c>
      <c r="P8" s="9" t="s">
        <v>8</v>
      </c>
      <c r="Q8" s="47">
        <f>E14</f>
        <v>103.63636363636364</v>
      </c>
      <c r="R8" s="48">
        <f>E15</f>
        <v>97.142857142857139</v>
      </c>
      <c r="S8" s="49">
        <f>E16</f>
        <v>101.85185185185186</v>
      </c>
      <c r="T8" s="19">
        <f t="shared" si="1"/>
        <v>302.63107263107264</v>
      </c>
      <c r="U8" s="10">
        <f t="shared" si="2"/>
        <v>100.87702421035755</v>
      </c>
    </row>
    <row r="9" spans="1:21" ht="15.75" x14ac:dyDescent="0.25">
      <c r="A9" s="4"/>
      <c r="B9" s="4">
        <v>2</v>
      </c>
      <c r="C9" s="4">
        <v>103</v>
      </c>
      <c r="D9" s="4">
        <v>110</v>
      </c>
      <c r="E9" s="40">
        <f t="shared" si="0"/>
        <v>106.79611650485437</v>
      </c>
      <c r="F9" s="40"/>
      <c r="I9" s="25" t="s">
        <v>26</v>
      </c>
      <c r="J9" s="44">
        <f>F23</f>
        <v>272.89719626168221</v>
      </c>
      <c r="K9" s="44">
        <f>F26</f>
        <v>309.24384027187762</v>
      </c>
      <c r="L9" s="44">
        <f>F29</f>
        <v>266.6588983893418</v>
      </c>
      <c r="M9" s="9">
        <f>SUM(J9:L9)</f>
        <v>848.79993492290168</v>
      </c>
      <c r="N9">
        <f>M9/9</f>
        <v>94.311103880322406</v>
      </c>
      <c r="P9" s="9" t="s">
        <v>9</v>
      </c>
      <c r="Q9" s="47">
        <f>E17</f>
        <v>112.38095238095238</v>
      </c>
      <c r="R9" s="48">
        <f>E18</f>
        <v>114.28571428571428</v>
      </c>
      <c r="S9" s="49">
        <f>E19</f>
        <v>92.571428571428569</v>
      </c>
      <c r="T9" s="19">
        <f t="shared" si="1"/>
        <v>319.23809523809524</v>
      </c>
      <c r="U9" s="10">
        <f t="shared" si="2"/>
        <v>106.41269841269842</v>
      </c>
    </row>
    <row r="10" spans="1:21" ht="15.75" x14ac:dyDescent="0.25">
      <c r="A10" s="4"/>
      <c r="B10" s="4">
        <v>3</v>
      </c>
      <c r="C10" s="4">
        <v>103</v>
      </c>
      <c r="D10" s="39">
        <v>90</v>
      </c>
      <c r="E10" s="40">
        <f t="shared" si="0"/>
        <v>87.378640776699029</v>
      </c>
      <c r="F10" s="40"/>
      <c r="I10" s="25" t="s">
        <v>4</v>
      </c>
      <c r="J10" s="10">
        <f>SUM(J7:J9)</f>
        <v>891.06224947527915</v>
      </c>
      <c r="K10" s="10">
        <f>SUM(K7:K9)</f>
        <v>936.24892580123492</v>
      </c>
      <c r="L10" s="10">
        <f>SUM(L7:L9)</f>
        <v>900.93397929549064</v>
      </c>
      <c r="M10" s="9">
        <f>SUM(J10:L10)</f>
        <v>2728.2451545720046</v>
      </c>
      <c r="P10" s="9" t="s">
        <v>10</v>
      </c>
      <c r="Q10" s="47">
        <f>E20</f>
        <v>99</v>
      </c>
      <c r="R10" s="48">
        <f>E21</f>
        <v>114.28571428571428</v>
      </c>
      <c r="S10" s="49">
        <f>E22</f>
        <v>119.04761904761905</v>
      </c>
      <c r="T10" s="19">
        <f t="shared" si="1"/>
        <v>332.33333333333331</v>
      </c>
      <c r="U10" s="10">
        <f t="shared" si="2"/>
        <v>110.77777777777777</v>
      </c>
    </row>
    <row r="11" spans="1:21" ht="15.75" x14ac:dyDescent="0.25">
      <c r="A11" s="4" t="s">
        <v>99</v>
      </c>
      <c r="B11" s="4">
        <v>1</v>
      </c>
      <c r="C11" s="4">
        <v>103</v>
      </c>
      <c r="D11" s="4">
        <v>105</v>
      </c>
      <c r="E11" s="40">
        <f t="shared" si="0"/>
        <v>101.94174757281553</v>
      </c>
      <c r="F11" s="40">
        <f>SUM(E11:E13)</f>
        <v>301.94174757281553</v>
      </c>
      <c r="I11" s="42" t="s">
        <v>43</v>
      </c>
      <c r="J11">
        <f>J10/9</f>
        <v>99.006916608364349</v>
      </c>
      <c r="K11">
        <f>K10/9</f>
        <v>104.02765842235944</v>
      </c>
      <c r="L11">
        <f>L10/9</f>
        <v>100.10377547727674</v>
      </c>
      <c r="P11" s="9" t="s">
        <v>11</v>
      </c>
      <c r="Q11" s="47">
        <f>E23</f>
        <v>102.803738317757</v>
      </c>
      <c r="R11" s="48">
        <f>E24</f>
        <v>84.112149532710276</v>
      </c>
      <c r="S11" s="49">
        <f>E25</f>
        <v>85.981308411214954</v>
      </c>
      <c r="T11" s="19">
        <f t="shared" si="1"/>
        <v>272.89719626168221</v>
      </c>
      <c r="U11" s="10">
        <f t="shared" si="2"/>
        <v>90.965732087227408</v>
      </c>
    </row>
    <row r="12" spans="1:21" ht="15.75" x14ac:dyDescent="0.25">
      <c r="A12" s="4"/>
      <c r="B12" s="4">
        <v>2</v>
      </c>
      <c r="C12" s="4">
        <v>103</v>
      </c>
      <c r="D12" s="4">
        <v>100</v>
      </c>
      <c r="E12" s="40">
        <f t="shared" si="0"/>
        <v>97.087378640776706</v>
      </c>
      <c r="F12" s="40"/>
      <c r="P12" s="6" t="s">
        <v>13</v>
      </c>
      <c r="Q12" s="47">
        <f>E26</f>
        <v>112.14953271028037</v>
      </c>
      <c r="R12" s="50">
        <f>E27</f>
        <v>103.63636363636364</v>
      </c>
      <c r="S12" s="49">
        <f>E28</f>
        <v>93.45794392523365</v>
      </c>
      <c r="T12" s="19">
        <f t="shared" si="1"/>
        <v>309.24384027187762</v>
      </c>
      <c r="U12" s="10">
        <f t="shared" si="2"/>
        <v>103.08128009062587</v>
      </c>
    </row>
    <row r="13" spans="1:21" ht="15.75" x14ac:dyDescent="0.25">
      <c r="A13" s="4"/>
      <c r="B13" s="4">
        <v>3</v>
      </c>
      <c r="C13" s="4">
        <v>103</v>
      </c>
      <c r="D13" s="4">
        <v>106</v>
      </c>
      <c r="E13" s="40">
        <f t="shared" si="0"/>
        <v>102.91262135922329</v>
      </c>
      <c r="F13" s="40"/>
      <c r="P13" s="9" t="s">
        <v>14</v>
      </c>
      <c r="Q13" s="47">
        <f>E29</f>
        <v>93.761702127659561</v>
      </c>
      <c r="R13" s="50">
        <f>E30</f>
        <v>84.112149532710276</v>
      </c>
      <c r="S13" s="49">
        <f>E31</f>
        <v>88.785046728971963</v>
      </c>
      <c r="T13" s="19">
        <f t="shared" si="1"/>
        <v>266.6588983893418</v>
      </c>
      <c r="U13" s="10">
        <f t="shared" si="2"/>
        <v>88.886299463113929</v>
      </c>
    </row>
    <row r="14" spans="1:21" ht="15.75" x14ac:dyDescent="0.25">
      <c r="A14" s="4" t="s">
        <v>8</v>
      </c>
      <c r="B14" s="4">
        <v>1</v>
      </c>
      <c r="C14" s="4">
        <v>110</v>
      </c>
      <c r="D14" s="4">
        <v>114</v>
      </c>
      <c r="E14" s="40">
        <f t="shared" si="0"/>
        <v>103.63636363636364</v>
      </c>
      <c r="F14" s="40">
        <f>SUM(E14:E16)</f>
        <v>302.63107263107264</v>
      </c>
      <c r="I14" s="1" t="s">
        <v>28</v>
      </c>
      <c r="J14" t="s">
        <v>29</v>
      </c>
      <c r="P14" s="17" t="s">
        <v>4</v>
      </c>
      <c r="Q14" s="18">
        <f>SUM(Q5:Q13)</f>
        <v>950.9167551924304</v>
      </c>
      <c r="R14" s="18">
        <f>SUM(R5:R13)</f>
        <v>898.54582220247755</v>
      </c>
      <c r="S14" s="18">
        <f>SUM(S5:S13)</f>
        <v>878.78257717709675</v>
      </c>
      <c r="T14" s="18">
        <f>SUM(T5:T13)</f>
        <v>2728.2451545720046</v>
      </c>
      <c r="U14" s="11"/>
    </row>
    <row r="15" spans="1:21" ht="15.75" x14ac:dyDescent="0.25">
      <c r="A15" s="4"/>
      <c r="B15" s="4">
        <v>2</v>
      </c>
      <c r="C15" s="4">
        <v>105</v>
      </c>
      <c r="D15" s="39">
        <v>102</v>
      </c>
      <c r="E15" s="40">
        <f t="shared" si="0"/>
        <v>97.142857142857139</v>
      </c>
      <c r="F15" s="40"/>
      <c r="J15">
        <f>M10^2/27</f>
        <v>275678.57864613412</v>
      </c>
    </row>
    <row r="16" spans="1:21" ht="15.75" x14ac:dyDescent="0.25">
      <c r="A16" s="4"/>
      <c r="B16" s="4">
        <v>3</v>
      </c>
      <c r="C16" s="39">
        <v>108</v>
      </c>
      <c r="D16" s="4">
        <v>110</v>
      </c>
      <c r="E16" s="40">
        <f t="shared" si="0"/>
        <v>101.85185185185186</v>
      </c>
      <c r="F16" s="40"/>
      <c r="I16" s="3" t="s">
        <v>30</v>
      </c>
      <c r="J16" s="3"/>
      <c r="K16" s="3"/>
      <c r="L16" s="3"/>
      <c r="M16" s="3"/>
      <c r="N16" s="3"/>
      <c r="O16" s="3"/>
      <c r="P16" s="3"/>
    </row>
    <row r="17" spans="1:24" ht="15.75" x14ac:dyDescent="0.25">
      <c r="A17" s="4" t="s">
        <v>9</v>
      </c>
      <c r="B17" s="4">
        <v>1</v>
      </c>
      <c r="C17" s="4">
        <f>100+5</f>
        <v>105</v>
      </c>
      <c r="D17" s="4">
        <v>118</v>
      </c>
      <c r="E17" s="40">
        <f t="shared" si="0"/>
        <v>112.38095238095238</v>
      </c>
      <c r="F17" s="40">
        <f>SUM(E17:E19)</f>
        <v>319.23809523809524</v>
      </c>
      <c r="I17" s="4" t="s">
        <v>31</v>
      </c>
      <c r="J17" s="4" t="s">
        <v>32</v>
      </c>
      <c r="K17" s="4" t="s">
        <v>33</v>
      </c>
      <c r="L17" s="4" t="s">
        <v>34</v>
      </c>
      <c r="M17" s="4" t="s">
        <v>35</v>
      </c>
      <c r="N17" s="4"/>
      <c r="O17" s="4" t="s">
        <v>36</v>
      </c>
      <c r="P17" s="4" t="s">
        <v>37</v>
      </c>
    </row>
    <row r="18" spans="1:24" ht="15.75" x14ac:dyDescent="0.25">
      <c r="A18" s="4"/>
      <c r="B18" s="4">
        <v>2</v>
      </c>
      <c r="C18" s="4">
        <f>100+5</f>
        <v>105</v>
      </c>
      <c r="D18" s="39">
        <v>120</v>
      </c>
      <c r="E18" s="40">
        <f t="shared" si="0"/>
        <v>114.28571428571428</v>
      </c>
      <c r="F18" s="40"/>
      <c r="I18" s="4" t="s">
        <v>38</v>
      </c>
      <c r="J18" s="4">
        <v>2</v>
      </c>
      <c r="K18" s="10">
        <f>SUMSQ(Q14:S14)/9-J15</f>
        <v>308.76444867107784</v>
      </c>
      <c r="L18" s="10">
        <f t="shared" ref="L18:L23" si="3">K18/J18</f>
        <v>154.38222433553892</v>
      </c>
      <c r="M18" s="10">
        <f>L18/L$23</f>
        <v>2.1375299226627771</v>
      </c>
      <c r="N18" s="6" t="s">
        <v>39</v>
      </c>
      <c r="O18" s="4">
        <v>3.63</v>
      </c>
      <c r="P18" s="4">
        <v>6.23</v>
      </c>
    </row>
    <row r="19" spans="1:24" ht="15.75" x14ac:dyDescent="0.25">
      <c r="A19" s="4"/>
      <c r="B19" s="4">
        <v>3</v>
      </c>
      <c r="C19" s="4">
        <f>100+5</f>
        <v>105</v>
      </c>
      <c r="D19" s="4">
        <v>97.2</v>
      </c>
      <c r="E19" s="40">
        <f t="shared" si="0"/>
        <v>92.571428571428569</v>
      </c>
      <c r="F19" s="40"/>
      <c r="I19" s="4" t="s">
        <v>0</v>
      </c>
      <c r="J19" s="4">
        <v>8</v>
      </c>
      <c r="K19" s="10">
        <f>SUMSQ(T5:T13)/3-J15</f>
        <v>1190.289595148759</v>
      </c>
      <c r="L19" s="10">
        <f t="shared" si="3"/>
        <v>148.78619939359487</v>
      </c>
      <c r="M19" s="10">
        <f>L19/L$23</f>
        <v>2.0600490416037323</v>
      </c>
      <c r="N19" s="6" t="s">
        <v>39</v>
      </c>
      <c r="O19" s="4">
        <v>2.59</v>
      </c>
      <c r="P19" s="4">
        <v>3.89</v>
      </c>
    </row>
    <row r="20" spans="1:24" ht="15.75" x14ac:dyDescent="0.25">
      <c r="A20" s="4" t="s">
        <v>10</v>
      </c>
      <c r="B20" s="4">
        <v>1</v>
      </c>
      <c r="C20" s="4">
        <v>100</v>
      </c>
      <c r="D20" s="4">
        <v>99</v>
      </c>
      <c r="E20" s="40">
        <f t="shared" si="0"/>
        <v>99</v>
      </c>
      <c r="F20" s="40">
        <f>SUM(E20:E22)</f>
        <v>332.33333333333331</v>
      </c>
      <c r="I20" s="4" t="s">
        <v>19</v>
      </c>
      <c r="J20" s="4">
        <v>2</v>
      </c>
      <c r="K20" s="10">
        <f>SUMSQ(M7:M9)/9-J15</f>
        <v>658.95811660913751</v>
      </c>
      <c r="L20" s="10">
        <f t="shared" si="3"/>
        <v>329.47905830456875</v>
      </c>
      <c r="M20" s="10">
        <f>L20/L$23</f>
        <v>4.5618681104508836</v>
      </c>
      <c r="N20" s="6" t="s">
        <v>130</v>
      </c>
      <c r="O20" s="4">
        <v>3.63</v>
      </c>
      <c r="P20" s="4">
        <v>6.23</v>
      </c>
    </row>
    <row r="21" spans="1:24" ht="15.75" x14ac:dyDescent="0.25">
      <c r="A21" s="4"/>
      <c r="B21" s="4">
        <v>2</v>
      </c>
      <c r="C21" s="4">
        <v>105</v>
      </c>
      <c r="D21" s="4">
        <v>120</v>
      </c>
      <c r="E21" s="40">
        <f t="shared" si="0"/>
        <v>114.28571428571428</v>
      </c>
      <c r="F21" s="40"/>
      <c r="I21" s="4" t="s">
        <v>20</v>
      </c>
      <c r="J21" s="4">
        <v>2</v>
      </c>
      <c r="K21" s="10">
        <f>SUMSQ(J10:L10)/9-J15</f>
        <v>125.42341532348655</v>
      </c>
      <c r="L21" s="10">
        <f t="shared" si="3"/>
        <v>62.711707661743276</v>
      </c>
      <c r="M21" s="10">
        <f>L21/L$23</f>
        <v>0.86828747419076269</v>
      </c>
      <c r="N21" s="6" t="s">
        <v>39</v>
      </c>
      <c r="O21" s="4">
        <v>3.63</v>
      </c>
      <c r="P21" s="4">
        <v>6.23</v>
      </c>
    </row>
    <row r="22" spans="1:24" ht="15.75" x14ac:dyDescent="0.25">
      <c r="A22" s="4"/>
      <c r="B22" s="4">
        <v>3</v>
      </c>
      <c r="C22" s="4">
        <v>105</v>
      </c>
      <c r="D22" s="4">
        <v>125</v>
      </c>
      <c r="E22" s="40">
        <f t="shared" si="0"/>
        <v>119.04761904761905</v>
      </c>
      <c r="F22" s="40"/>
      <c r="I22" s="4" t="s">
        <v>42</v>
      </c>
      <c r="J22" s="4">
        <v>4</v>
      </c>
      <c r="K22" s="10">
        <f>K19-K20-K21</f>
        <v>405.90806321613491</v>
      </c>
      <c r="L22" s="10">
        <f t="shared" si="3"/>
        <v>101.47701580403373</v>
      </c>
      <c r="M22" s="10">
        <f>L22/L$23</f>
        <v>1.4050202908866414</v>
      </c>
      <c r="N22" s="6" t="s">
        <v>39</v>
      </c>
      <c r="O22" s="4">
        <v>3.01</v>
      </c>
      <c r="P22" s="4">
        <v>4.7699999999999996</v>
      </c>
    </row>
    <row r="23" spans="1:24" ht="15.75" x14ac:dyDescent="0.25">
      <c r="A23" s="4" t="s">
        <v>11</v>
      </c>
      <c r="B23" s="4">
        <v>1</v>
      </c>
      <c r="C23" s="4">
        <v>107</v>
      </c>
      <c r="D23" s="4">
        <v>110</v>
      </c>
      <c r="E23" s="40">
        <f t="shared" si="0"/>
        <v>102.803738317757</v>
      </c>
      <c r="F23" s="40">
        <f>SUM(E23:E25)</f>
        <v>272.89719626168221</v>
      </c>
      <c r="I23" s="4" t="s">
        <v>41</v>
      </c>
      <c r="J23" s="4">
        <v>16</v>
      </c>
      <c r="K23" s="10">
        <f>K24-K18-K19</f>
        <v>1155.5934554083506</v>
      </c>
      <c r="L23" s="10">
        <f t="shared" si="3"/>
        <v>72.22459096302191</v>
      </c>
      <c r="M23" s="8"/>
      <c r="N23" s="7"/>
      <c r="O23" s="7"/>
      <c r="P23" s="7"/>
    </row>
    <row r="24" spans="1:24" ht="15.75" x14ac:dyDescent="0.25">
      <c r="A24" s="4"/>
      <c r="B24" s="4">
        <v>2</v>
      </c>
      <c r="C24" s="4">
        <v>107</v>
      </c>
      <c r="D24" s="4">
        <v>90</v>
      </c>
      <c r="E24" s="40">
        <f t="shared" si="0"/>
        <v>84.112149532710276</v>
      </c>
      <c r="F24" s="40"/>
      <c r="I24" s="4" t="s">
        <v>4</v>
      </c>
      <c r="J24" s="4">
        <v>26</v>
      </c>
      <c r="K24" s="10">
        <f>SUMSQ(Q5:S13)/1-J15</f>
        <v>2654.6474992281874</v>
      </c>
      <c r="L24" s="8"/>
      <c r="M24" s="8"/>
      <c r="N24" s="7"/>
      <c r="O24" s="7"/>
      <c r="P24" s="7"/>
    </row>
    <row r="25" spans="1:24" ht="15.75" x14ac:dyDescent="0.25">
      <c r="A25" s="4"/>
      <c r="B25" s="4">
        <v>3</v>
      </c>
      <c r="C25" s="4">
        <v>107</v>
      </c>
      <c r="D25" s="4">
        <v>92</v>
      </c>
      <c r="E25" s="40">
        <f t="shared" si="0"/>
        <v>85.981308411214954</v>
      </c>
      <c r="F25" s="40"/>
    </row>
    <row r="26" spans="1:24" ht="15.75" x14ac:dyDescent="0.25">
      <c r="A26" s="4" t="s">
        <v>13</v>
      </c>
      <c r="B26" s="4">
        <v>1</v>
      </c>
      <c r="C26" s="4">
        <v>107</v>
      </c>
      <c r="D26" s="4">
        <v>120</v>
      </c>
      <c r="E26" s="40">
        <f t="shared" si="0"/>
        <v>112.14953271028037</v>
      </c>
      <c r="F26" s="40">
        <f>SUM(E26:E28)</f>
        <v>309.24384027187762</v>
      </c>
    </row>
    <row r="27" spans="1:24" ht="15.75" x14ac:dyDescent="0.25">
      <c r="A27" s="4"/>
      <c r="B27" s="4">
        <v>2</v>
      </c>
      <c r="C27" s="4">
        <v>110</v>
      </c>
      <c r="D27" s="4">
        <v>114</v>
      </c>
      <c r="E27" s="40">
        <f t="shared" si="0"/>
        <v>103.63636363636364</v>
      </c>
      <c r="F27" s="40"/>
      <c r="I27" s="37" t="s">
        <v>0</v>
      </c>
      <c r="J27" s="37" t="s">
        <v>92</v>
      </c>
      <c r="K27" s="10" t="s">
        <v>102</v>
      </c>
      <c r="L27" t="s">
        <v>132</v>
      </c>
      <c r="M27">
        <f>5.03*SQRT(L23/9)</f>
        <v>14.249160417747509</v>
      </c>
      <c r="T27" s="25" t="s">
        <v>26</v>
      </c>
      <c r="U27" s="10">
        <v>0.94311103880322422</v>
      </c>
      <c r="V27" t="s">
        <v>104</v>
      </c>
      <c r="X27">
        <f>M$27+U27</f>
        <v>15.192271456550733</v>
      </c>
    </row>
    <row r="28" spans="1:24" ht="15.75" x14ac:dyDescent="0.25">
      <c r="A28" s="4"/>
      <c r="B28" s="4">
        <v>3</v>
      </c>
      <c r="C28" s="4">
        <v>107</v>
      </c>
      <c r="D28" s="4">
        <v>100</v>
      </c>
      <c r="E28" s="40">
        <f t="shared" si="0"/>
        <v>93.45794392523365</v>
      </c>
      <c r="F28" s="40"/>
      <c r="I28" s="25" t="s">
        <v>24</v>
      </c>
      <c r="J28" s="10">
        <v>1.0280474649406688</v>
      </c>
      <c r="K28" s="10" t="s">
        <v>105</v>
      </c>
      <c r="L28">
        <f>J28+M$27</f>
        <v>15.277207882688177</v>
      </c>
      <c r="T28" s="25" t="s">
        <v>24</v>
      </c>
      <c r="U28" s="10">
        <v>1.0280474649406688</v>
      </c>
      <c r="V28" t="s">
        <v>105</v>
      </c>
      <c r="X28">
        <f t="shared" ref="X28:X29" si="4">M$27+U28</f>
        <v>15.277207882688177</v>
      </c>
    </row>
    <row r="29" spans="1:24" ht="15.75" x14ac:dyDescent="0.25">
      <c r="A29" s="4" t="s">
        <v>14</v>
      </c>
      <c r="B29" s="4">
        <v>1</v>
      </c>
      <c r="C29" s="4">
        <f>110.5+7</f>
        <v>117.5</v>
      </c>
      <c r="D29" s="4">
        <f>115.6-5.43</f>
        <v>110.16999999999999</v>
      </c>
      <c r="E29" s="40">
        <f t="shared" si="0"/>
        <v>93.761702127659561</v>
      </c>
      <c r="F29" s="40">
        <f>SUM(E29:E31)</f>
        <v>266.6588983893418</v>
      </c>
      <c r="I29" s="25" t="s">
        <v>25</v>
      </c>
      <c r="J29" s="10">
        <v>1.0602250013361123</v>
      </c>
      <c r="K29" s="10" t="s">
        <v>105</v>
      </c>
      <c r="L29">
        <f>J29+M$27</f>
        <v>15.309385419083622</v>
      </c>
      <c r="T29" s="25" t="s">
        <v>25</v>
      </c>
      <c r="U29" s="10">
        <v>1.0602250013361123</v>
      </c>
      <c r="V29" t="s">
        <v>105</v>
      </c>
      <c r="X29">
        <f t="shared" si="4"/>
        <v>15.309385419083622</v>
      </c>
    </row>
    <row r="30" spans="1:24" ht="15.75" x14ac:dyDescent="0.25">
      <c r="A30" s="4"/>
      <c r="B30" s="4">
        <v>2</v>
      </c>
      <c r="C30" s="39">
        <v>107</v>
      </c>
      <c r="D30" s="4">
        <v>90</v>
      </c>
      <c r="E30" s="40">
        <f t="shared" si="0"/>
        <v>84.112149532710276</v>
      </c>
      <c r="F30" s="40"/>
      <c r="I30" s="25" t="s">
        <v>26</v>
      </c>
      <c r="J30" s="10">
        <v>0.94311103880322422</v>
      </c>
      <c r="K30" s="10" t="s">
        <v>104</v>
      </c>
      <c r="L30">
        <f>J30+M$27</f>
        <v>15.192271456550733</v>
      </c>
    </row>
    <row r="31" spans="1:24" ht="15.75" x14ac:dyDescent="0.25">
      <c r="A31" s="4"/>
      <c r="B31" s="4">
        <v>3</v>
      </c>
      <c r="C31" s="4">
        <v>107</v>
      </c>
      <c r="D31" s="4">
        <v>95</v>
      </c>
      <c r="E31" s="40">
        <f t="shared" si="0"/>
        <v>88.785046728971963</v>
      </c>
      <c r="F31" s="40"/>
      <c r="I31" s="84" t="s">
        <v>103</v>
      </c>
      <c r="J31" s="85"/>
      <c r="K31" s="45"/>
    </row>
    <row r="32" spans="1:24" ht="15.75" x14ac:dyDescent="0.25">
      <c r="I32" s="25" t="s">
        <v>103</v>
      </c>
      <c r="J32" s="10" t="s">
        <v>131</v>
      </c>
    </row>
    <row r="33" spans="9:10" ht="15.75" x14ac:dyDescent="0.25">
      <c r="I33" s="25" t="s">
        <v>22</v>
      </c>
      <c r="J33" s="10">
        <v>0.99</v>
      </c>
    </row>
    <row r="34" spans="9:10" ht="15.75" x14ac:dyDescent="0.25">
      <c r="I34" s="25" t="s">
        <v>21</v>
      </c>
      <c r="J34" s="10">
        <v>1.04</v>
      </c>
    </row>
    <row r="35" spans="9:10" ht="15.75" x14ac:dyDescent="0.25">
      <c r="I35" s="25" t="s">
        <v>23</v>
      </c>
      <c r="J35" s="10">
        <v>1</v>
      </c>
    </row>
    <row r="36" spans="9:10" ht="15.75" x14ac:dyDescent="0.25">
      <c r="I36" s="25" t="s">
        <v>103</v>
      </c>
      <c r="J36" s="28" t="s">
        <v>39</v>
      </c>
    </row>
  </sheetData>
  <sortState ref="T27:U29">
    <sortCondition ref="U27"/>
  </sortState>
  <mergeCells count="4">
    <mergeCell ref="I5:I6"/>
    <mergeCell ref="J5:L5"/>
    <mergeCell ref="M5:M6"/>
    <mergeCell ref="N5:N6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170"/>
  <sheetViews>
    <sheetView topLeftCell="T1" zoomScale="66" zoomScaleNormal="85" workbookViewId="0">
      <selection activeCell="AH3" sqref="AH3:AH11"/>
    </sheetView>
  </sheetViews>
  <sheetFormatPr defaultRowHeight="15" x14ac:dyDescent="0.25"/>
  <cols>
    <col min="2" max="2" width="13.5703125" customWidth="1"/>
    <col min="15" max="16" width="9.140625" customWidth="1"/>
    <col min="17" max="17" width="14.85546875" customWidth="1"/>
    <col min="30" max="30" width="22.5703125" customWidth="1"/>
    <col min="33" max="33" width="23.7109375" customWidth="1"/>
    <col min="34" max="34" width="22.7109375" customWidth="1"/>
    <col min="35" max="35" width="20.28515625" customWidth="1"/>
    <col min="36" max="36" width="20" customWidth="1"/>
    <col min="37" max="37" width="17.5703125" customWidth="1"/>
    <col min="43" max="43" width="13.85546875" customWidth="1"/>
  </cols>
  <sheetData>
    <row r="1" spans="2:37" ht="15.75" x14ac:dyDescent="0.25">
      <c r="D1" s="75" t="s">
        <v>5</v>
      </c>
      <c r="E1" s="75" t="s">
        <v>6</v>
      </c>
      <c r="F1" s="75" t="s">
        <v>7</v>
      </c>
      <c r="G1" s="75" t="s">
        <v>8</v>
      </c>
      <c r="H1" s="75" t="s">
        <v>9</v>
      </c>
      <c r="I1" s="75" t="s">
        <v>10</v>
      </c>
      <c r="J1" s="75" t="s">
        <v>11</v>
      </c>
      <c r="K1" s="72" t="s">
        <v>13</v>
      </c>
      <c r="L1" s="75" t="s">
        <v>14</v>
      </c>
    </row>
    <row r="2" spans="2:37" ht="15.75" x14ac:dyDescent="0.25">
      <c r="B2" t="s">
        <v>84</v>
      </c>
      <c r="C2" s="94" t="s">
        <v>82</v>
      </c>
      <c r="D2" s="96" t="s">
        <v>83</v>
      </c>
      <c r="E2" s="97"/>
      <c r="F2" s="97"/>
      <c r="G2" s="97"/>
      <c r="H2" s="97"/>
      <c r="I2" s="97"/>
      <c r="J2" s="97"/>
      <c r="K2" s="97"/>
      <c r="L2" s="98"/>
      <c r="P2" s="94" t="s">
        <v>82</v>
      </c>
      <c r="Q2" s="96" t="s">
        <v>83</v>
      </c>
      <c r="R2" s="97"/>
      <c r="S2" s="97"/>
      <c r="T2" s="97"/>
      <c r="U2" s="97"/>
      <c r="V2" s="97"/>
      <c r="W2" s="97"/>
      <c r="X2" s="97"/>
      <c r="Y2" s="98"/>
      <c r="AC2" s="51" t="s">
        <v>134</v>
      </c>
      <c r="AD2">
        <f>(12/((30*9)*(9+1))*SUMSQ(Q34:Y34)-3*(30)*(9+1))</f>
        <v>60.093333333333362</v>
      </c>
      <c r="AG2" s="6" t="s">
        <v>0</v>
      </c>
      <c r="AH2" s="4" t="s">
        <v>87</v>
      </c>
      <c r="AI2" s="4" t="s">
        <v>138</v>
      </c>
      <c r="AK2" t="s">
        <v>140</v>
      </c>
    </row>
    <row r="3" spans="2:37" ht="15.75" x14ac:dyDescent="0.25">
      <c r="C3" s="95"/>
      <c r="D3" s="74">
        <v>231</v>
      </c>
      <c r="E3" s="74">
        <v>456</v>
      </c>
      <c r="F3" s="74">
        <v>721</v>
      </c>
      <c r="G3" s="74">
        <v>321</v>
      </c>
      <c r="H3" s="74">
        <v>654</v>
      </c>
      <c r="I3" s="74">
        <v>127</v>
      </c>
      <c r="J3" s="74">
        <v>123</v>
      </c>
      <c r="K3" s="74">
        <v>465</v>
      </c>
      <c r="L3" s="74">
        <v>271</v>
      </c>
      <c r="M3" t="s">
        <v>86</v>
      </c>
      <c r="N3" t="s">
        <v>87</v>
      </c>
      <c r="O3" t="s">
        <v>88</v>
      </c>
      <c r="P3" s="95"/>
      <c r="Q3" s="74">
        <v>231</v>
      </c>
      <c r="R3" s="74">
        <v>456</v>
      </c>
      <c r="S3" s="74">
        <v>721</v>
      </c>
      <c r="T3" s="74">
        <v>321</v>
      </c>
      <c r="U3" s="74">
        <v>654</v>
      </c>
      <c r="V3" s="74">
        <v>127</v>
      </c>
      <c r="W3" s="74">
        <v>123</v>
      </c>
      <c r="X3" s="74">
        <v>465</v>
      </c>
      <c r="Y3" s="74">
        <v>271</v>
      </c>
      <c r="AC3" s="51" t="s">
        <v>135</v>
      </c>
      <c r="AD3">
        <f>_xlfn.CHISQ.INV.RT(0.05,8)</f>
        <v>15.507313055865453</v>
      </c>
      <c r="AG3" s="75" t="s">
        <v>5</v>
      </c>
      <c r="AH3" s="5">
        <f>AVERAGE(D4:D33)</f>
        <v>3.4666666666666668</v>
      </c>
      <c r="AI3" s="76">
        <f>SUM(Q4:Q33)</f>
        <v>197</v>
      </c>
      <c r="AJ3" t="s">
        <v>179</v>
      </c>
      <c r="AK3" t="s">
        <v>141</v>
      </c>
    </row>
    <row r="4" spans="2:37" ht="15.75" x14ac:dyDescent="0.25">
      <c r="C4" s="37">
        <v>1</v>
      </c>
      <c r="D4" s="73">
        <v>4</v>
      </c>
      <c r="E4" s="10">
        <v>3</v>
      </c>
      <c r="F4" s="10">
        <v>4</v>
      </c>
      <c r="G4" s="10">
        <v>3</v>
      </c>
      <c r="H4" s="73">
        <v>5</v>
      </c>
      <c r="I4" s="10">
        <v>3</v>
      </c>
      <c r="J4" s="10">
        <v>2</v>
      </c>
      <c r="K4" s="10">
        <v>3</v>
      </c>
      <c r="L4" s="10">
        <v>5</v>
      </c>
      <c r="M4">
        <f>SUM(D4:L4)</f>
        <v>32</v>
      </c>
      <c r="N4">
        <f>AVERAGE(D4:L4)</f>
        <v>3.5555555555555554</v>
      </c>
      <c r="P4" s="37">
        <v>1</v>
      </c>
      <c r="Q4" s="10">
        <v>6.5</v>
      </c>
      <c r="R4" s="10">
        <v>3.5</v>
      </c>
      <c r="S4" s="10">
        <v>6.5</v>
      </c>
      <c r="T4" s="10">
        <v>3.5</v>
      </c>
      <c r="U4" s="10">
        <v>8.5</v>
      </c>
      <c r="V4" s="10">
        <v>3.5</v>
      </c>
      <c r="W4" s="10">
        <v>1</v>
      </c>
      <c r="X4" s="10">
        <v>3.5</v>
      </c>
      <c r="Y4" s="10">
        <v>8.5</v>
      </c>
      <c r="AA4">
        <f>SUM(Q4:Y4)</f>
        <v>45</v>
      </c>
      <c r="AC4" t="s">
        <v>136</v>
      </c>
      <c r="AD4" t="s">
        <v>137</v>
      </c>
      <c r="AG4" s="75" t="s">
        <v>6</v>
      </c>
      <c r="AH4" s="5">
        <f>AVERAGE(E4:E33)</f>
        <v>1.9</v>
      </c>
      <c r="AI4" s="76">
        <f>SUM(R4:R33)</f>
        <v>97.5</v>
      </c>
      <c r="AJ4" t="s">
        <v>104</v>
      </c>
    </row>
    <row r="5" spans="2:37" ht="15.75" x14ac:dyDescent="0.25">
      <c r="C5" s="37">
        <v>2</v>
      </c>
      <c r="D5" s="10">
        <v>4</v>
      </c>
      <c r="E5" s="10">
        <v>2</v>
      </c>
      <c r="F5" s="10">
        <v>4</v>
      </c>
      <c r="G5" s="10">
        <v>2</v>
      </c>
      <c r="H5" s="10">
        <v>2</v>
      </c>
      <c r="I5" s="10">
        <v>2</v>
      </c>
      <c r="J5" s="10">
        <v>2</v>
      </c>
      <c r="K5" s="10">
        <v>2</v>
      </c>
      <c r="L5" s="10">
        <v>2</v>
      </c>
      <c r="M5">
        <f>SUM(D5:L5)</f>
        <v>22</v>
      </c>
      <c r="N5">
        <f t="shared" ref="N5:N33" si="0">AVERAGE(D5:L5)</f>
        <v>2.4444444444444446</v>
      </c>
      <c r="P5" s="37">
        <v>2</v>
      </c>
      <c r="Q5" s="10">
        <v>9</v>
      </c>
      <c r="R5" s="10">
        <v>4.5</v>
      </c>
      <c r="S5" s="10">
        <v>4.5</v>
      </c>
      <c r="T5" s="10">
        <v>4.5</v>
      </c>
      <c r="U5" s="10">
        <v>4.5</v>
      </c>
      <c r="V5" s="10">
        <v>4.5</v>
      </c>
      <c r="W5" s="10">
        <v>4.5</v>
      </c>
      <c r="X5" s="10">
        <v>4.5</v>
      </c>
      <c r="Y5" s="10">
        <v>4.5</v>
      </c>
      <c r="AA5">
        <f t="shared" ref="AA5:AA33" si="1">SUM(Q5:Y5)</f>
        <v>45</v>
      </c>
      <c r="AC5" t="s">
        <v>142</v>
      </c>
      <c r="AE5">
        <v>15.51</v>
      </c>
      <c r="AG5" s="75" t="s">
        <v>7</v>
      </c>
      <c r="AH5" s="5">
        <f>AVERAGE(F4:F33)</f>
        <v>3.5</v>
      </c>
      <c r="AI5" s="76">
        <f>SUM(S4:S33)</f>
        <v>201</v>
      </c>
      <c r="AJ5" t="s">
        <v>179</v>
      </c>
    </row>
    <row r="6" spans="2:37" ht="15.75" x14ac:dyDescent="0.25">
      <c r="C6" s="37">
        <v>3</v>
      </c>
      <c r="D6" s="10">
        <v>2</v>
      </c>
      <c r="E6" s="10">
        <v>2</v>
      </c>
      <c r="F6" s="10">
        <v>5</v>
      </c>
      <c r="G6" s="10">
        <v>2</v>
      </c>
      <c r="H6" s="10">
        <v>3</v>
      </c>
      <c r="I6" s="10">
        <v>3</v>
      </c>
      <c r="J6" s="10">
        <v>3</v>
      </c>
      <c r="K6" s="10">
        <v>2</v>
      </c>
      <c r="L6" s="10">
        <v>3</v>
      </c>
      <c r="M6">
        <f t="shared" ref="M6:M33" si="2">SUM(D6:L6)</f>
        <v>25</v>
      </c>
      <c r="N6">
        <f t="shared" si="0"/>
        <v>2.7777777777777777</v>
      </c>
      <c r="P6" s="37">
        <v>3</v>
      </c>
      <c r="Q6" s="10">
        <v>2.5</v>
      </c>
      <c r="R6" s="10">
        <v>2.5</v>
      </c>
      <c r="S6" s="10">
        <v>9</v>
      </c>
      <c r="T6" s="10">
        <v>2.5</v>
      </c>
      <c r="U6" s="10">
        <v>6.5</v>
      </c>
      <c r="V6" s="10">
        <v>6.5</v>
      </c>
      <c r="W6" s="10">
        <v>6.5</v>
      </c>
      <c r="X6" s="10">
        <v>2.5</v>
      </c>
      <c r="Y6" s="10">
        <v>6.5</v>
      </c>
      <c r="AA6">
        <f t="shared" si="1"/>
        <v>45</v>
      </c>
      <c r="AG6" s="75" t="s">
        <v>8</v>
      </c>
      <c r="AH6" s="5">
        <f>AVERAGE(G4:G33)</f>
        <v>2.1333333333333333</v>
      </c>
      <c r="AI6" s="76">
        <f>SUM(T4:T33)</f>
        <v>115</v>
      </c>
      <c r="AJ6" t="s">
        <v>105</v>
      </c>
    </row>
    <row r="7" spans="2:37" ht="15.75" x14ac:dyDescent="0.25">
      <c r="C7" s="37">
        <v>4</v>
      </c>
      <c r="D7" s="10">
        <v>5</v>
      </c>
      <c r="E7" s="10">
        <v>2</v>
      </c>
      <c r="F7" s="10">
        <v>5</v>
      </c>
      <c r="G7" s="10">
        <v>2</v>
      </c>
      <c r="H7" s="10">
        <v>5</v>
      </c>
      <c r="I7" s="10">
        <v>5</v>
      </c>
      <c r="J7" s="10">
        <v>2</v>
      </c>
      <c r="K7" s="10">
        <v>2</v>
      </c>
      <c r="L7" s="10">
        <v>2</v>
      </c>
      <c r="M7">
        <f t="shared" si="2"/>
        <v>30</v>
      </c>
      <c r="N7">
        <f t="shared" si="0"/>
        <v>3.3333333333333335</v>
      </c>
      <c r="P7" s="77">
        <v>4</v>
      </c>
      <c r="Q7" s="10">
        <v>7.5</v>
      </c>
      <c r="R7" s="10">
        <v>3</v>
      </c>
      <c r="S7" s="10">
        <v>7.5</v>
      </c>
      <c r="T7" s="10">
        <v>3</v>
      </c>
      <c r="U7" s="10">
        <v>7.5</v>
      </c>
      <c r="V7" s="10">
        <v>7.5</v>
      </c>
      <c r="W7" s="10">
        <v>3</v>
      </c>
      <c r="X7" s="10">
        <v>3</v>
      </c>
      <c r="Y7" s="10">
        <v>3</v>
      </c>
      <c r="AA7">
        <f t="shared" si="1"/>
        <v>45</v>
      </c>
      <c r="AG7" s="75" t="s">
        <v>9</v>
      </c>
      <c r="AH7" s="5">
        <f>AVERAGE(H4:H33)</f>
        <v>3.0666666666666669</v>
      </c>
      <c r="AI7" s="76">
        <f>SUM(U4:U33)</f>
        <v>181</v>
      </c>
      <c r="AJ7" t="s">
        <v>179</v>
      </c>
    </row>
    <row r="8" spans="2:37" ht="15.75" x14ac:dyDescent="0.25">
      <c r="C8" s="37">
        <v>5</v>
      </c>
      <c r="D8" s="10">
        <v>4</v>
      </c>
      <c r="E8" s="10">
        <v>3</v>
      </c>
      <c r="F8" s="10">
        <v>4</v>
      </c>
      <c r="G8" s="10">
        <v>3</v>
      </c>
      <c r="H8" s="10">
        <v>4</v>
      </c>
      <c r="I8" s="10">
        <v>4</v>
      </c>
      <c r="J8" s="10">
        <v>3</v>
      </c>
      <c r="K8" s="10">
        <v>3</v>
      </c>
      <c r="L8" s="10">
        <v>2</v>
      </c>
      <c r="M8">
        <f t="shared" si="2"/>
        <v>30</v>
      </c>
      <c r="N8">
        <f t="shared" si="0"/>
        <v>3.3333333333333335</v>
      </c>
      <c r="P8" s="37">
        <v>5</v>
      </c>
      <c r="Q8" s="10">
        <v>7.5</v>
      </c>
      <c r="R8" s="10">
        <v>3.5</v>
      </c>
      <c r="S8" s="10">
        <v>7.5</v>
      </c>
      <c r="T8" s="10">
        <v>3.5</v>
      </c>
      <c r="U8" s="10">
        <v>7.5</v>
      </c>
      <c r="V8" s="10">
        <v>7.5</v>
      </c>
      <c r="W8" s="10">
        <v>3.5</v>
      </c>
      <c r="X8" s="10">
        <v>3.5</v>
      </c>
      <c r="Y8" s="10">
        <v>1</v>
      </c>
      <c r="AA8">
        <f t="shared" si="1"/>
        <v>45</v>
      </c>
      <c r="AG8" s="75" t="s">
        <v>10</v>
      </c>
      <c r="AH8" s="5">
        <f>AVERAGE(I4:I33)</f>
        <v>3.0666666666666669</v>
      </c>
      <c r="AI8" s="76">
        <f>SUM(V4:V33)</f>
        <v>177.5</v>
      </c>
      <c r="AJ8" t="s">
        <v>179</v>
      </c>
    </row>
    <row r="9" spans="2:37" ht="15.75" x14ac:dyDescent="0.25">
      <c r="C9" s="37">
        <v>6</v>
      </c>
      <c r="D9" s="10">
        <v>4</v>
      </c>
      <c r="E9" s="10">
        <v>3</v>
      </c>
      <c r="F9" s="10">
        <v>4</v>
      </c>
      <c r="G9" s="10">
        <v>2</v>
      </c>
      <c r="H9" s="10">
        <v>2</v>
      </c>
      <c r="I9" s="10">
        <v>4</v>
      </c>
      <c r="J9" s="10">
        <v>2</v>
      </c>
      <c r="K9" s="10">
        <v>3</v>
      </c>
      <c r="L9" s="10">
        <v>2</v>
      </c>
      <c r="M9">
        <f t="shared" si="2"/>
        <v>26</v>
      </c>
      <c r="N9">
        <f>AVERAGE(D9:L9)</f>
        <v>2.8888888888888888</v>
      </c>
      <c r="P9" s="37">
        <v>6</v>
      </c>
      <c r="Q9" s="10">
        <v>8</v>
      </c>
      <c r="R9" s="10">
        <v>5.5</v>
      </c>
      <c r="S9" s="10">
        <v>8</v>
      </c>
      <c r="T9" s="10">
        <v>2.5</v>
      </c>
      <c r="U9" s="10">
        <v>2.5</v>
      </c>
      <c r="V9" s="10">
        <v>8</v>
      </c>
      <c r="W9" s="10">
        <v>2.5</v>
      </c>
      <c r="X9" s="10">
        <v>5.5</v>
      </c>
      <c r="Y9" s="10">
        <v>2.5</v>
      </c>
      <c r="AA9">
        <f t="shared" si="1"/>
        <v>45</v>
      </c>
      <c r="AG9" s="75" t="s">
        <v>11</v>
      </c>
      <c r="AH9" s="5">
        <f>AVERAGE(J4:J33)</f>
        <v>2.6333333333333333</v>
      </c>
      <c r="AI9" s="76">
        <f>SUM(W4:W33)</f>
        <v>149.5</v>
      </c>
      <c r="AJ9" t="s">
        <v>133</v>
      </c>
    </row>
    <row r="10" spans="2:37" ht="15.75" x14ac:dyDescent="0.25">
      <c r="C10" s="37">
        <v>7</v>
      </c>
      <c r="D10" s="10">
        <v>5</v>
      </c>
      <c r="E10" s="10">
        <v>1</v>
      </c>
      <c r="F10" s="10">
        <v>4</v>
      </c>
      <c r="G10" s="10">
        <v>2</v>
      </c>
      <c r="H10" s="10">
        <v>2</v>
      </c>
      <c r="I10" s="10">
        <v>2</v>
      </c>
      <c r="J10" s="10">
        <v>2</v>
      </c>
      <c r="K10" s="10">
        <v>1</v>
      </c>
      <c r="L10" s="10">
        <v>1</v>
      </c>
      <c r="M10">
        <f t="shared" si="2"/>
        <v>20</v>
      </c>
      <c r="N10">
        <f t="shared" si="0"/>
        <v>2.2222222222222223</v>
      </c>
      <c r="P10" s="37">
        <v>7</v>
      </c>
      <c r="Q10" s="10">
        <v>9</v>
      </c>
      <c r="R10" s="10">
        <v>2</v>
      </c>
      <c r="S10" s="10">
        <v>8</v>
      </c>
      <c r="T10" s="10">
        <v>5.5</v>
      </c>
      <c r="U10" s="10">
        <v>5.5</v>
      </c>
      <c r="V10" s="10">
        <v>5.5</v>
      </c>
      <c r="W10" s="10">
        <v>5.5</v>
      </c>
      <c r="X10" s="10">
        <v>2</v>
      </c>
      <c r="Y10" s="10">
        <v>2</v>
      </c>
      <c r="AA10">
        <f t="shared" si="1"/>
        <v>45</v>
      </c>
      <c r="AG10" s="72" t="s">
        <v>13</v>
      </c>
      <c r="AH10" s="5">
        <f>AVERAGE(K4:K33)</f>
        <v>1.9</v>
      </c>
      <c r="AI10" s="76">
        <f>SUM(X4:X33)</f>
        <v>97.5</v>
      </c>
      <c r="AJ10" t="s">
        <v>104</v>
      </c>
    </row>
    <row r="11" spans="2:37" ht="15.75" x14ac:dyDescent="0.25">
      <c r="C11" s="37">
        <v>8</v>
      </c>
      <c r="D11" s="10">
        <v>2</v>
      </c>
      <c r="E11" s="10">
        <v>3</v>
      </c>
      <c r="F11" s="10">
        <v>3</v>
      </c>
      <c r="G11" s="10">
        <v>2</v>
      </c>
      <c r="H11" s="10">
        <v>3</v>
      </c>
      <c r="I11" s="10">
        <v>2</v>
      </c>
      <c r="J11" s="10">
        <v>4</v>
      </c>
      <c r="K11" s="10">
        <v>3</v>
      </c>
      <c r="L11" s="10">
        <v>2</v>
      </c>
      <c r="M11">
        <f t="shared" si="2"/>
        <v>24</v>
      </c>
      <c r="N11">
        <f t="shared" si="0"/>
        <v>2.6666666666666665</v>
      </c>
      <c r="P11" s="37">
        <v>8</v>
      </c>
      <c r="Q11" s="10">
        <v>2.5</v>
      </c>
      <c r="R11" s="10">
        <v>6.5</v>
      </c>
      <c r="S11" s="10">
        <v>6.5</v>
      </c>
      <c r="T11" s="10">
        <v>2.5</v>
      </c>
      <c r="U11" s="10">
        <v>6.5</v>
      </c>
      <c r="V11" s="10">
        <v>2.5</v>
      </c>
      <c r="W11" s="10">
        <v>9</v>
      </c>
      <c r="X11" s="10">
        <v>6.5</v>
      </c>
      <c r="Y11" s="10">
        <v>2.5</v>
      </c>
      <c r="AA11">
        <f t="shared" si="1"/>
        <v>45</v>
      </c>
      <c r="AG11" s="75" t="s">
        <v>14</v>
      </c>
      <c r="AH11" s="5">
        <f>AVERAGE(L4:L33)</f>
        <v>2.4666666666666668</v>
      </c>
      <c r="AI11" s="76">
        <f>SUM(Y4:Y33)</f>
        <v>134</v>
      </c>
      <c r="AJ11" t="s">
        <v>133</v>
      </c>
    </row>
    <row r="12" spans="2:37" ht="15.75" x14ac:dyDescent="0.25">
      <c r="C12" s="37">
        <v>9</v>
      </c>
      <c r="D12" s="10">
        <v>4</v>
      </c>
      <c r="E12" s="10">
        <v>2</v>
      </c>
      <c r="F12" s="10">
        <v>3</v>
      </c>
      <c r="G12" s="10">
        <v>2</v>
      </c>
      <c r="H12" s="10">
        <v>4</v>
      </c>
      <c r="I12" s="10">
        <v>4</v>
      </c>
      <c r="J12" s="10">
        <v>4</v>
      </c>
      <c r="K12" s="10">
        <v>2</v>
      </c>
      <c r="L12" s="10">
        <v>5</v>
      </c>
      <c r="M12">
        <f t="shared" si="2"/>
        <v>30</v>
      </c>
      <c r="N12">
        <f t="shared" si="0"/>
        <v>3.3333333333333335</v>
      </c>
      <c r="P12" s="37">
        <v>9</v>
      </c>
      <c r="Q12" s="10">
        <v>6.5</v>
      </c>
      <c r="R12" s="10">
        <v>2</v>
      </c>
      <c r="S12" s="10">
        <v>4</v>
      </c>
      <c r="T12" s="10">
        <v>2</v>
      </c>
      <c r="U12" s="10">
        <v>6.5</v>
      </c>
      <c r="V12" s="10">
        <v>6.5</v>
      </c>
      <c r="W12" s="10">
        <v>6.5</v>
      </c>
      <c r="X12" s="10">
        <v>2</v>
      </c>
      <c r="Y12" s="10">
        <v>9</v>
      </c>
      <c r="AA12">
        <f t="shared" si="1"/>
        <v>45</v>
      </c>
      <c r="AG12" s="53" t="s">
        <v>139</v>
      </c>
      <c r="AH12" s="83">
        <f>1.645*SQRT((30*9*(9+1)/6))</f>
        <v>34.895719651556121</v>
      </c>
      <c r="AI12" s="83"/>
    </row>
    <row r="13" spans="2:37" x14ac:dyDescent="0.25">
      <c r="C13" s="37">
        <v>10</v>
      </c>
      <c r="D13" s="10">
        <v>4</v>
      </c>
      <c r="E13" s="10">
        <v>1</v>
      </c>
      <c r="F13" s="10">
        <v>4</v>
      </c>
      <c r="G13" s="10">
        <v>1</v>
      </c>
      <c r="H13" s="10">
        <v>5</v>
      </c>
      <c r="I13" s="10">
        <v>3</v>
      </c>
      <c r="J13" s="10">
        <v>4</v>
      </c>
      <c r="K13" s="10">
        <v>1</v>
      </c>
      <c r="L13" s="10">
        <v>2</v>
      </c>
      <c r="M13">
        <f t="shared" si="2"/>
        <v>25</v>
      </c>
      <c r="N13">
        <f t="shared" si="0"/>
        <v>2.7777777777777777</v>
      </c>
      <c r="P13" s="37">
        <v>10</v>
      </c>
      <c r="Q13" s="10">
        <v>7</v>
      </c>
      <c r="R13" s="10">
        <v>2</v>
      </c>
      <c r="S13" s="10">
        <v>7</v>
      </c>
      <c r="T13" s="10">
        <v>2</v>
      </c>
      <c r="U13" s="10">
        <v>9</v>
      </c>
      <c r="V13" s="10">
        <f t="shared" ref="V13" si="3">_xlfn.RANK.AVG(I13,$D$13:$L$13,0)</f>
        <v>5</v>
      </c>
      <c r="W13" s="10">
        <v>7</v>
      </c>
      <c r="X13" s="10">
        <v>2</v>
      </c>
      <c r="Y13" s="10">
        <v>4</v>
      </c>
      <c r="AA13">
        <f t="shared" si="1"/>
        <v>45</v>
      </c>
    </row>
    <row r="14" spans="2:37" x14ac:dyDescent="0.25">
      <c r="C14" s="37">
        <v>11</v>
      </c>
      <c r="D14" s="10">
        <v>3</v>
      </c>
      <c r="E14" s="10">
        <v>1</v>
      </c>
      <c r="F14" s="10">
        <v>3</v>
      </c>
      <c r="G14" s="10">
        <v>1</v>
      </c>
      <c r="H14" s="10">
        <v>2</v>
      </c>
      <c r="I14" s="10">
        <v>2</v>
      </c>
      <c r="J14" s="10">
        <v>3</v>
      </c>
      <c r="K14" s="10">
        <v>1</v>
      </c>
      <c r="L14" s="10">
        <v>2</v>
      </c>
      <c r="M14">
        <f t="shared" si="2"/>
        <v>18</v>
      </c>
      <c r="N14">
        <f t="shared" si="0"/>
        <v>2</v>
      </c>
      <c r="P14" s="37">
        <v>11</v>
      </c>
      <c r="Q14" s="10">
        <v>8</v>
      </c>
      <c r="R14" s="10">
        <v>2</v>
      </c>
      <c r="S14" s="10">
        <v>8</v>
      </c>
      <c r="T14" s="10">
        <v>2</v>
      </c>
      <c r="U14" s="10">
        <v>5</v>
      </c>
      <c r="V14" s="10">
        <v>5</v>
      </c>
      <c r="W14" s="10">
        <v>8</v>
      </c>
      <c r="X14" s="10">
        <v>2</v>
      </c>
      <c r="Y14" s="10">
        <v>5</v>
      </c>
      <c r="AA14">
        <f t="shared" si="1"/>
        <v>45</v>
      </c>
    </row>
    <row r="15" spans="2:37" x14ac:dyDescent="0.25">
      <c r="C15" s="37">
        <v>12</v>
      </c>
      <c r="D15" s="10">
        <v>3</v>
      </c>
      <c r="E15" s="10">
        <v>2</v>
      </c>
      <c r="F15" s="10">
        <v>3</v>
      </c>
      <c r="G15" s="10">
        <v>4</v>
      </c>
      <c r="H15" s="10">
        <v>3</v>
      </c>
      <c r="I15" s="10">
        <v>4</v>
      </c>
      <c r="J15" s="10">
        <v>5</v>
      </c>
      <c r="K15" s="10">
        <v>2</v>
      </c>
      <c r="L15" s="10">
        <v>5</v>
      </c>
      <c r="M15">
        <f t="shared" si="2"/>
        <v>31</v>
      </c>
      <c r="N15">
        <f t="shared" si="0"/>
        <v>3.4444444444444446</v>
      </c>
      <c r="P15" s="37">
        <v>12</v>
      </c>
      <c r="Q15" s="10">
        <v>4</v>
      </c>
      <c r="R15" s="10">
        <v>1.5</v>
      </c>
      <c r="S15" s="10">
        <v>4</v>
      </c>
      <c r="T15" s="10">
        <v>6.5</v>
      </c>
      <c r="U15" s="10">
        <v>4</v>
      </c>
      <c r="V15" s="10">
        <v>6.5</v>
      </c>
      <c r="W15" s="10">
        <v>8.5</v>
      </c>
      <c r="X15" s="10">
        <v>1.5</v>
      </c>
      <c r="Y15" s="10">
        <v>8.5</v>
      </c>
      <c r="AA15">
        <f t="shared" si="1"/>
        <v>45</v>
      </c>
      <c r="AG15">
        <v>1.9</v>
      </c>
      <c r="AH15">
        <v>97.5</v>
      </c>
      <c r="AI15" t="s">
        <v>104</v>
      </c>
    </row>
    <row r="16" spans="2:37" x14ac:dyDescent="0.25">
      <c r="C16" s="37">
        <v>13</v>
      </c>
      <c r="D16" s="10">
        <v>5</v>
      </c>
      <c r="E16" s="10">
        <v>1</v>
      </c>
      <c r="F16" s="10">
        <v>4</v>
      </c>
      <c r="G16" s="10">
        <v>2</v>
      </c>
      <c r="H16" s="10">
        <v>2</v>
      </c>
      <c r="I16" s="10">
        <v>2</v>
      </c>
      <c r="J16" s="10">
        <v>4</v>
      </c>
      <c r="K16" s="10">
        <v>1</v>
      </c>
      <c r="L16" s="10">
        <v>3</v>
      </c>
      <c r="M16">
        <f t="shared" si="2"/>
        <v>24</v>
      </c>
      <c r="N16">
        <f t="shared" si="0"/>
        <v>2.6666666666666665</v>
      </c>
      <c r="P16" s="37">
        <v>13</v>
      </c>
      <c r="Q16" s="10">
        <v>9</v>
      </c>
      <c r="R16" s="10">
        <v>1.5</v>
      </c>
      <c r="S16" s="10">
        <v>7.5</v>
      </c>
      <c r="T16" s="10">
        <v>4</v>
      </c>
      <c r="U16" s="10">
        <v>4</v>
      </c>
      <c r="V16" s="10">
        <v>4</v>
      </c>
      <c r="W16" s="10">
        <v>7.5</v>
      </c>
      <c r="X16" s="10">
        <v>1.5</v>
      </c>
      <c r="Y16" s="10">
        <v>6</v>
      </c>
      <c r="AA16">
        <f t="shared" si="1"/>
        <v>45</v>
      </c>
      <c r="AG16">
        <v>1.9</v>
      </c>
      <c r="AH16">
        <v>97.5</v>
      </c>
      <c r="AI16" t="s">
        <v>104</v>
      </c>
    </row>
    <row r="17" spans="3:36" x14ac:dyDescent="0.25">
      <c r="C17" s="37">
        <v>14</v>
      </c>
      <c r="D17" s="10">
        <v>2</v>
      </c>
      <c r="E17" s="10">
        <v>2</v>
      </c>
      <c r="F17" s="10">
        <v>3</v>
      </c>
      <c r="G17" s="10">
        <v>1</v>
      </c>
      <c r="H17" s="10">
        <v>3</v>
      </c>
      <c r="I17" s="10">
        <v>3</v>
      </c>
      <c r="J17" s="10">
        <v>2</v>
      </c>
      <c r="K17" s="10">
        <v>2</v>
      </c>
      <c r="L17" s="10">
        <v>2</v>
      </c>
      <c r="M17">
        <f t="shared" si="2"/>
        <v>20</v>
      </c>
      <c r="N17">
        <f t="shared" si="0"/>
        <v>2.2222222222222223</v>
      </c>
      <c r="P17" s="37">
        <v>14</v>
      </c>
      <c r="Q17" s="10">
        <v>4</v>
      </c>
      <c r="R17" s="10">
        <v>4</v>
      </c>
      <c r="S17" s="10">
        <v>8</v>
      </c>
      <c r="T17" s="10">
        <v>1</v>
      </c>
      <c r="U17" s="10">
        <v>8</v>
      </c>
      <c r="V17" s="10">
        <v>8</v>
      </c>
      <c r="W17" s="10">
        <v>4</v>
      </c>
      <c r="X17" s="10">
        <v>4</v>
      </c>
      <c r="Y17" s="10">
        <v>4</v>
      </c>
      <c r="AA17">
        <f t="shared" si="1"/>
        <v>45</v>
      </c>
      <c r="AG17">
        <v>2.1333333333333333</v>
      </c>
      <c r="AH17">
        <v>115</v>
      </c>
      <c r="AI17" t="s">
        <v>105</v>
      </c>
      <c r="AJ17">
        <f t="shared" ref="AJ17:AJ23" si="4">AH17-AH16</f>
        <v>17.5</v>
      </c>
    </row>
    <row r="18" spans="3:36" x14ac:dyDescent="0.25">
      <c r="C18" s="37">
        <v>15</v>
      </c>
      <c r="D18" s="10">
        <v>3</v>
      </c>
      <c r="E18" s="10">
        <v>4</v>
      </c>
      <c r="F18" s="10">
        <v>3</v>
      </c>
      <c r="G18" s="10">
        <v>4</v>
      </c>
      <c r="H18" s="10">
        <v>3</v>
      </c>
      <c r="I18" s="10">
        <v>4</v>
      </c>
      <c r="J18" s="10">
        <v>3</v>
      </c>
      <c r="K18" s="10">
        <v>4</v>
      </c>
      <c r="L18" s="10">
        <v>3</v>
      </c>
      <c r="M18">
        <f t="shared" si="2"/>
        <v>31</v>
      </c>
      <c r="N18">
        <f t="shared" si="0"/>
        <v>3.4444444444444446</v>
      </c>
      <c r="P18" s="37">
        <v>15</v>
      </c>
      <c r="Q18" s="10">
        <v>3</v>
      </c>
      <c r="R18" s="10">
        <v>7.5</v>
      </c>
      <c r="S18" s="10">
        <v>3</v>
      </c>
      <c r="T18" s="10">
        <v>7.5</v>
      </c>
      <c r="U18" s="10">
        <v>3</v>
      </c>
      <c r="V18" s="10">
        <v>7.5</v>
      </c>
      <c r="W18" s="10">
        <v>3</v>
      </c>
      <c r="X18" s="10">
        <v>7.5</v>
      </c>
      <c r="Y18" s="10">
        <v>3</v>
      </c>
      <c r="AA18">
        <f t="shared" si="1"/>
        <v>45</v>
      </c>
      <c r="AG18">
        <v>2.4666666666666668</v>
      </c>
      <c r="AH18">
        <v>134</v>
      </c>
      <c r="AI18" t="s">
        <v>133</v>
      </c>
      <c r="AJ18">
        <f t="shared" si="4"/>
        <v>19</v>
      </c>
    </row>
    <row r="19" spans="3:36" x14ac:dyDescent="0.25">
      <c r="C19" s="37">
        <v>16</v>
      </c>
      <c r="D19" s="10">
        <v>2</v>
      </c>
      <c r="E19" s="10">
        <v>2</v>
      </c>
      <c r="F19" s="10">
        <v>4</v>
      </c>
      <c r="G19" s="10">
        <v>1</v>
      </c>
      <c r="H19" s="10">
        <v>3</v>
      </c>
      <c r="I19" s="10">
        <v>4</v>
      </c>
      <c r="J19" s="10">
        <v>2</v>
      </c>
      <c r="K19" s="10">
        <v>2</v>
      </c>
      <c r="L19" s="10">
        <v>2</v>
      </c>
      <c r="M19">
        <f t="shared" si="2"/>
        <v>22</v>
      </c>
      <c r="N19">
        <f t="shared" si="0"/>
        <v>2.4444444444444446</v>
      </c>
      <c r="P19" s="37">
        <v>16</v>
      </c>
      <c r="Q19" s="10">
        <v>4</v>
      </c>
      <c r="R19" s="10">
        <v>4</v>
      </c>
      <c r="S19" s="10">
        <v>8.5</v>
      </c>
      <c r="T19" s="10">
        <v>1</v>
      </c>
      <c r="U19" s="10">
        <v>7</v>
      </c>
      <c r="V19" s="10">
        <v>8.5</v>
      </c>
      <c r="W19" s="10">
        <v>4</v>
      </c>
      <c r="X19" s="10">
        <v>4</v>
      </c>
      <c r="Y19" s="10">
        <v>4</v>
      </c>
      <c r="AA19">
        <f t="shared" si="1"/>
        <v>45</v>
      </c>
      <c r="AG19">
        <v>2.6333333333333333</v>
      </c>
      <c r="AH19">
        <v>149.5</v>
      </c>
      <c r="AI19" t="s">
        <v>133</v>
      </c>
      <c r="AJ19">
        <f t="shared" si="4"/>
        <v>15.5</v>
      </c>
    </row>
    <row r="20" spans="3:36" x14ac:dyDescent="0.25">
      <c r="C20" s="37">
        <v>17</v>
      </c>
      <c r="D20" s="10">
        <v>2</v>
      </c>
      <c r="E20" s="10">
        <v>2</v>
      </c>
      <c r="F20" s="10">
        <v>4</v>
      </c>
      <c r="G20" s="10">
        <v>1</v>
      </c>
      <c r="H20" s="10">
        <v>4</v>
      </c>
      <c r="I20" s="10">
        <v>4</v>
      </c>
      <c r="J20" s="10">
        <v>1</v>
      </c>
      <c r="K20" s="10">
        <v>2</v>
      </c>
      <c r="L20" s="10">
        <v>2</v>
      </c>
      <c r="M20">
        <f t="shared" si="2"/>
        <v>22</v>
      </c>
      <c r="N20">
        <f t="shared" si="0"/>
        <v>2.4444444444444446</v>
      </c>
      <c r="P20" s="37">
        <v>17</v>
      </c>
      <c r="Q20" s="10">
        <v>4.5</v>
      </c>
      <c r="R20" s="10">
        <v>4.5</v>
      </c>
      <c r="S20" s="10">
        <v>8</v>
      </c>
      <c r="T20" s="10">
        <v>1.5</v>
      </c>
      <c r="U20" s="10">
        <v>8</v>
      </c>
      <c r="V20" s="10">
        <v>8</v>
      </c>
      <c r="W20" s="10">
        <v>1.5</v>
      </c>
      <c r="X20" s="10">
        <v>4.5</v>
      </c>
      <c r="Y20" s="10">
        <v>4.5</v>
      </c>
      <c r="AA20">
        <f t="shared" si="1"/>
        <v>45</v>
      </c>
      <c r="AG20">
        <v>3.0666666666666669</v>
      </c>
      <c r="AH20">
        <v>177.5</v>
      </c>
      <c r="AI20" t="s">
        <v>179</v>
      </c>
      <c r="AJ20">
        <f t="shared" si="4"/>
        <v>28</v>
      </c>
    </row>
    <row r="21" spans="3:36" x14ac:dyDescent="0.25">
      <c r="C21" s="37">
        <v>18</v>
      </c>
      <c r="D21" s="10">
        <v>5</v>
      </c>
      <c r="E21" s="10">
        <v>3</v>
      </c>
      <c r="F21" s="10">
        <v>4</v>
      </c>
      <c r="G21" s="10">
        <v>3</v>
      </c>
      <c r="H21" s="10">
        <v>4</v>
      </c>
      <c r="I21" s="10">
        <v>4</v>
      </c>
      <c r="J21" s="10">
        <v>5</v>
      </c>
      <c r="K21" s="10">
        <v>3</v>
      </c>
      <c r="L21" s="10">
        <v>3</v>
      </c>
      <c r="M21">
        <f t="shared" si="2"/>
        <v>34</v>
      </c>
      <c r="N21">
        <f t="shared" si="0"/>
        <v>3.7777777777777777</v>
      </c>
      <c r="P21" s="37">
        <v>18</v>
      </c>
      <c r="Q21" s="10">
        <v>8.5</v>
      </c>
      <c r="R21" s="10">
        <v>2.5</v>
      </c>
      <c r="S21" s="10">
        <v>6</v>
      </c>
      <c r="T21" s="10">
        <v>2.5</v>
      </c>
      <c r="U21" s="10">
        <v>6</v>
      </c>
      <c r="V21" s="10">
        <v>6</v>
      </c>
      <c r="W21" s="10">
        <v>8.5</v>
      </c>
      <c r="X21" s="10">
        <v>2.5</v>
      </c>
      <c r="Y21" s="10">
        <v>2.5</v>
      </c>
      <c r="AA21">
        <f t="shared" si="1"/>
        <v>45</v>
      </c>
      <c r="AG21">
        <v>3.0666666666666669</v>
      </c>
      <c r="AH21">
        <v>181</v>
      </c>
      <c r="AI21" t="s">
        <v>179</v>
      </c>
      <c r="AJ21">
        <f t="shared" si="4"/>
        <v>3.5</v>
      </c>
    </row>
    <row r="22" spans="3:36" x14ac:dyDescent="0.25">
      <c r="C22" s="37">
        <v>19</v>
      </c>
      <c r="D22" s="10">
        <v>2</v>
      </c>
      <c r="E22" s="10">
        <v>3</v>
      </c>
      <c r="F22" s="10">
        <v>4</v>
      </c>
      <c r="G22" s="10">
        <v>4</v>
      </c>
      <c r="H22" s="10">
        <v>5</v>
      </c>
      <c r="I22" s="10">
        <v>2</v>
      </c>
      <c r="J22" s="10">
        <v>3</v>
      </c>
      <c r="K22" s="10">
        <v>3</v>
      </c>
      <c r="L22" s="10">
        <v>2</v>
      </c>
      <c r="M22">
        <f t="shared" si="2"/>
        <v>28</v>
      </c>
      <c r="N22">
        <f t="shared" si="0"/>
        <v>3.1111111111111112</v>
      </c>
      <c r="P22" s="37">
        <v>19</v>
      </c>
      <c r="Q22" s="10">
        <v>2</v>
      </c>
      <c r="R22" s="10">
        <v>5</v>
      </c>
      <c r="S22" s="10">
        <v>7.5</v>
      </c>
      <c r="T22" s="10">
        <v>7.5</v>
      </c>
      <c r="U22" s="10">
        <v>9</v>
      </c>
      <c r="V22" s="10">
        <v>2</v>
      </c>
      <c r="W22" s="10">
        <v>5</v>
      </c>
      <c r="X22" s="10">
        <v>5</v>
      </c>
      <c r="Y22" s="10">
        <v>2</v>
      </c>
      <c r="AA22">
        <f t="shared" si="1"/>
        <v>45</v>
      </c>
      <c r="AG22">
        <v>3.4666666666666668</v>
      </c>
      <c r="AH22">
        <v>197</v>
      </c>
      <c r="AI22" t="s">
        <v>179</v>
      </c>
      <c r="AJ22">
        <f t="shared" si="4"/>
        <v>16</v>
      </c>
    </row>
    <row r="23" spans="3:36" x14ac:dyDescent="0.25">
      <c r="C23" s="37">
        <v>20</v>
      </c>
      <c r="D23" s="10">
        <v>5</v>
      </c>
      <c r="E23" s="10">
        <v>2</v>
      </c>
      <c r="F23" s="10">
        <v>4</v>
      </c>
      <c r="G23" s="10">
        <v>2</v>
      </c>
      <c r="H23" s="10">
        <v>4</v>
      </c>
      <c r="I23" s="10">
        <v>3</v>
      </c>
      <c r="J23" s="10">
        <v>3</v>
      </c>
      <c r="K23" s="10">
        <v>2</v>
      </c>
      <c r="L23" s="10">
        <v>4</v>
      </c>
      <c r="M23">
        <f t="shared" si="2"/>
        <v>29</v>
      </c>
      <c r="N23">
        <f t="shared" si="0"/>
        <v>3.2222222222222223</v>
      </c>
      <c r="P23" s="37">
        <v>20</v>
      </c>
      <c r="Q23" s="10">
        <v>9</v>
      </c>
      <c r="R23" s="10">
        <v>2</v>
      </c>
      <c r="S23" s="10">
        <v>7</v>
      </c>
      <c r="T23" s="10">
        <v>2</v>
      </c>
      <c r="U23" s="10">
        <v>7</v>
      </c>
      <c r="V23" s="10">
        <v>4.5</v>
      </c>
      <c r="W23" s="10">
        <v>4.5</v>
      </c>
      <c r="X23" s="10">
        <v>2</v>
      </c>
      <c r="Y23" s="10">
        <v>7</v>
      </c>
      <c r="AA23">
        <f t="shared" si="1"/>
        <v>45</v>
      </c>
      <c r="AG23">
        <v>3.5</v>
      </c>
      <c r="AH23">
        <v>201</v>
      </c>
      <c r="AI23" t="s">
        <v>179</v>
      </c>
      <c r="AJ23">
        <f t="shared" si="4"/>
        <v>4</v>
      </c>
    </row>
    <row r="24" spans="3:36" x14ac:dyDescent="0.25">
      <c r="C24" s="37">
        <v>21</v>
      </c>
      <c r="D24" s="10">
        <v>3</v>
      </c>
      <c r="E24" s="10">
        <v>1</v>
      </c>
      <c r="F24" s="10">
        <v>3</v>
      </c>
      <c r="G24" s="10">
        <v>1</v>
      </c>
      <c r="H24" s="10">
        <v>4</v>
      </c>
      <c r="I24" s="10">
        <v>4</v>
      </c>
      <c r="J24" s="10">
        <v>2</v>
      </c>
      <c r="K24" s="10">
        <v>1</v>
      </c>
      <c r="L24" s="10">
        <v>2</v>
      </c>
      <c r="M24">
        <f t="shared" si="2"/>
        <v>21</v>
      </c>
      <c r="N24">
        <f t="shared" si="0"/>
        <v>2.3333333333333335</v>
      </c>
      <c r="P24" s="37">
        <v>21</v>
      </c>
      <c r="Q24" s="10">
        <v>6.5</v>
      </c>
      <c r="R24" s="10">
        <v>2</v>
      </c>
      <c r="S24" s="10">
        <v>6.5</v>
      </c>
      <c r="T24" s="10">
        <v>2</v>
      </c>
      <c r="U24" s="10">
        <v>8.5</v>
      </c>
      <c r="V24" s="10">
        <v>8.5</v>
      </c>
      <c r="W24" s="10">
        <v>4.5</v>
      </c>
      <c r="X24" s="10">
        <v>2</v>
      </c>
      <c r="Y24" s="10">
        <v>4.5</v>
      </c>
      <c r="AA24">
        <f t="shared" si="1"/>
        <v>45</v>
      </c>
    </row>
    <row r="25" spans="3:36" x14ac:dyDescent="0.25">
      <c r="C25" s="37">
        <v>22</v>
      </c>
      <c r="D25" s="10">
        <v>3</v>
      </c>
      <c r="E25" s="10">
        <v>3</v>
      </c>
      <c r="F25" s="10">
        <v>3</v>
      </c>
      <c r="G25" s="10">
        <v>3</v>
      </c>
      <c r="H25" s="10">
        <v>1</v>
      </c>
      <c r="I25" s="10">
        <v>3</v>
      </c>
      <c r="J25" s="10">
        <v>2</v>
      </c>
      <c r="K25" s="10">
        <v>3</v>
      </c>
      <c r="L25" s="10">
        <v>3</v>
      </c>
      <c r="M25">
        <f t="shared" si="2"/>
        <v>24</v>
      </c>
      <c r="N25">
        <f t="shared" si="0"/>
        <v>2.6666666666666665</v>
      </c>
      <c r="P25" s="37">
        <v>22</v>
      </c>
      <c r="Q25" s="10">
        <v>6</v>
      </c>
      <c r="R25" s="10">
        <v>6</v>
      </c>
      <c r="S25" s="10">
        <v>6</v>
      </c>
      <c r="T25" s="10">
        <v>6</v>
      </c>
      <c r="U25" s="10">
        <v>1</v>
      </c>
      <c r="V25" s="10">
        <v>6</v>
      </c>
      <c r="W25" s="10">
        <v>2</v>
      </c>
      <c r="X25" s="10">
        <v>6</v>
      </c>
      <c r="Y25" s="10">
        <v>6</v>
      </c>
      <c r="AA25">
        <f t="shared" si="1"/>
        <v>45</v>
      </c>
    </row>
    <row r="26" spans="3:36" x14ac:dyDescent="0.25">
      <c r="C26" s="37">
        <v>23</v>
      </c>
      <c r="D26" s="10">
        <v>3</v>
      </c>
      <c r="E26" s="10">
        <v>1</v>
      </c>
      <c r="F26" s="10">
        <v>3</v>
      </c>
      <c r="G26" s="10">
        <v>1</v>
      </c>
      <c r="H26" s="10">
        <v>3</v>
      </c>
      <c r="I26" s="10">
        <v>1</v>
      </c>
      <c r="J26" s="10">
        <v>1</v>
      </c>
      <c r="K26" s="10">
        <v>1</v>
      </c>
      <c r="L26" s="10">
        <v>1</v>
      </c>
      <c r="M26">
        <f t="shared" si="2"/>
        <v>15</v>
      </c>
      <c r="N26">
        <f t="shared" si="0"/>
        <v>1.6666666666666667</v>
      </c>
      <c r="P26" s="37">
        <v>23</v>
      </c>
      <c r="Q26" s="10">
        <v>8</v>
      </c>
      <c r="R26" s="10">
        <v>3.5</v>
      </c>
      <c r="S26" s="10">
        <v>8</v>
      </c>
      <c r="T26" s="10">
        <v>3.5</v>
      </c>
      <c r="U26" s="10">
        <v>8</v>
      </c>
      <c r="V26" s="10">
        <v>3.5</v>
      </c>
      <c r="W26" s="10">
        <v>3.5</v>
      </c>
      <c r="X26" s="10">
        <v>3.5</v>
      </c>
      <c r="Y26" s="10">
        <v>3.5</v>
      </c>
      <c r="AA26">
        <f t="shared" si="1"/>
        <v>45</v>
      </c>
    </row>
    <row r="27" spans="3:36" x14ac:dyDescent="0.25">
      <c r="C27" s="37">
        <v>24</v>
      </c>
      <c r="D27" s="10">
        <v>3</v>
      </c>
      <c r="E27" s="10">
        <v>2</v>
      </c>
      <c r="F27" s="10">
        <v>4</v>
      </c>
      <c r="G27" s="10">
        <v>3</v>
      </c>
      <c r="H27" s="10">
        <v>4</v>
      </c>
      <c r="I27" s="10">
        <v>4</v>
      </c>
      <c r="J27" s="10">
        <v>4</v>
      </c>
      <c r="K27" s="10">
        <v>2</v>
      </c>
      <c r="L27" s="10">
        <v>3</v>
      </c>
      <c r="M27">
        <f t="shared" si="2"/>
        <v>29</v>
      </c>
      <c r="N27">
        <f t="shared" si="0"/>
        <v>3.2222222222222223</v>
      </c>
      <c r="P27" s="37">
        <v>24</v>
      </c>
      <c r="Q27" s="10">
        <v>4</v>
      </c>
      <c r="R27" s="10">
        <v>1.5</v>
      </c>
      <c r="S27" s="10">
        <v>7.5</v>
      </c>
      <c r="T27" s="10">
        <v>4</v>
      </c>
      <c r="U27" s="10">
        <v>7.5</v>
      </c>
      <c r="V27" s="10">
        <v>7.5</v>
      </c>
      <c r="W27" s="10">
        <v>7.5</v>
      </c>
      <c r="X27" s="10">
        <v>1.5</v>
      </c>
      <c r="Y27" s="10">
        <v>4</v>
      </c>
      <c r="AA27">
        <f t="shared" si="1"/>
        <v>45</v>
      </c>
    </row>
    <row r="28" spans="3:36" x14ac:dyDescent="0.25">
      <c r="C28" s="37">
        <v>25</v>
      </c>
      <c r="D28" s="10">
        <v>3</v>
      </c>
      <c r="E28" s="10">
        <v>1</v>
      </c>
      <c r="F28" s="10">
        <v>4</v>
      </c>
      <c r="G28" s="10">
        <v>2</v>
      </c>
      <c r="H28" s="10">
        <v>1</v>
      </c>
      <c r="I28" s="10">
        <v>4</v>
      </c>
      <c r="J28" s="10">
        <v>3</v>
      </c>
      <c r="K28" s="10">
        <v>1</v>
      </c>
      <c r="L28" s="10">
        <v>2</v>
      </c>
      <c r="M28">
        <f t="shared" si="2"/>
        <v>21</v>
      </c>
      <c r="N28">
        <f t="shared" si="0"/>
        <v>2.3333333333333335</v>
      </c>
      <c r="P28" s="37">
        <v>25</v>
      </c>
      <c r="Q28" s="10">
        <v>6.5</v>
      </c>
      <c r="R28" s="10">
        <v>2</v>
      </c>
      <c r="S28" s="10">
        <v>8.5</v>
      </c>
      <c r="T28" s="10">
        <v>4.5</v>
      </c>
      <c r="U28" s="10">
        <v>2</v>
      </c>
      <c r="V28" s="10">
        <v>8.5</v>
      </c>
      <c r="W28" s="10">
        <v>6.5</v>
      </c>
      <c r="X28" s="10">
        <v>2</v>
      </c>
      <c r="Y28" s="10">
        <v>4.5</v>
      </c>
      <c r="AA28">
        <f t="shared" si="1"/>
        <v>45</v>
      </c>
    </row>
    <row r="29" spans="3:36" x14ac:dyDescent="0.25">
      <c r="C29" s="37">
        <v>26</v>
      </c>
      <c r="D29" s="10">
        <v>4</v>
      </c>
      <c r="E29" s="10">
        <v>1</v>
      </c>
      <c r="F29" s="10">
        <v>2</v>
      </c>
      <c r="G29" s="10">
        <v>2</v>
      </c>
      <c r="H29" s="10">
        <v>2</v>
      </c>
      <c r="I29" s="10">
        <v>1</v>
      </c>
      <c r="J29" s="10">
        <v>2</v>
      </c>
      <c r="K29" s="10">
        <v>1</v>
      </c>
      <c r="L29" s="10">
        <v>1</v>
      </c>
      <c r="M29">
        <f t="shared" si="2"/>
        <v>16</v>
      </c>
      <c r="N29">
        <f t="shared" si="0"/>
        <v>1.7777777777777777</v>
      </c>
      <c r="P29" s="37">
        <v>26</v>
      </c>
      <c r="Q29" s="10">
        <v>9</v>
      </c>
      <c r="R29" s="10">
        <v>2.5</v>
      </c>
      <c r="S29" s="10">
        <v>6.5</v>
      </c>
      <c r="T29" s="10">
        <v>6.5</v>
      </c>
      <c r="U29" s="10">
        <v>6.5</v>
      </c>
      <c r="V29" s="10">
        <v>2.5</v>
      </c>
      <c r="W29" s="10">
        <v>6.5</v>
      </c>
      <c r="X29" s="10">
        <v>2.5</v>
      </c>
      <c r="Y29" s="10">
        <v>2.5</v>
      </c>
      <c r="AA29">
        <f t="shared" si="1"/>
        <v>45</v>
      </c>
    </row>
    <row r="30" spans="3:36" x14ac:dyDescent="0.25">
      <c r="C30" s="37">
        <v>27</v>
      </c>
      <c r="D30" s="10">
        <v>2</v>
      </c>
      <c r="E30" s="10">
        <v>1</v>
      </c>
      <c r="F30" s="10">
        <v>1</v>
      </c>
      <c r="G30" s="10">
        <v>1</v>
      </c>
      <c r="H30" s="10">
        <v>1</v>
      </c>
      <c r="I30" s="10">
        <v>1</v>
      </c>
      <c r="J30" s="10">
        <v>1</v>
      </c>
      <c r="K30" s="10">
        <v>1</v>
      </c>
      <c r="L30" s="10">
        <v>1</v>
      </c>
      <c r="M30">
        <f t="shared" si="2"/>
        <v>10</v>
      </c>
      <c r="N30">
        <f t="shared" si="0"/>
        <v>1.1111111111111112</v>
      </c>
      <c r="P30" s="37">
        <v>27</v>
      </c>
      <c r="Q30" s="10">
        <v>9</v>
      </c>
      <c r="R30" s="10">
        <v>4.5</v>
      </c>
      <c r="S30" s="10">
        <v>4.5</v>
      </c>
      <c r="T30" s="10">
        <v>4.5</v>
      </c>
      <c r="U30" s="10">
        <v>4.5</v>
      </c>
      <c r="V30" s="10">
        <v>4.5</v>
      </c>
      <c r="W30" s="10">
        <v>4.5</v>
      </c>
      <c r="X30" s="10">
        <v>4.5</v>
      </c>
      <c r="Y30" s="10">
        <v>4.5</v>
      </c>
      <c r="AA30">
        <f t="shared" si="1"/>
        <v>45</v>
      </c>
    </row>
    <row r="31" spans="3:36" x14ac:dyDescent="0.25">
      <c r="C31" s="37">
        <v>28</v>
      </c>
      <c r="D31" s="10">
        <v>4</v>
      </c>
      <c r="E31" s="10">
        <v>1</v>
      </c>
      <c r="F31" s="10">
        <v>2</v>
      </c>
      <c r="G31" s="10">
        <v>3</v>
      </c>
      <c r="H31" s="10">
        <v>3</v>
      </c>
      <c r="I31" s="10">
        <v>2</v>
      </c>
      <c r="J31" s="10">
        <v>2</v>
      </c>
      <c r="K31" s="10">
        <v>1</v>
      </c>
      <c r="L31" s="10">
        <v>2</v>
      </c>
      <c r="M31">
        <f t="shared" si="2"/>
        <v>20</v>
      </c>
      <c r="N31">
        <f t="shared" si="0"/>
        <v>2.2222222222222223</v>
      </c>
      <c r="P31" s="37">
        <v>28</v>
      </c>
      <c r="Q31" s="10">
        <v>9</v>
      </c>
      <c r="R31" s="10">
        <v>1.5</v>
      </c>
      <c r="S31" s="10">
        <v>4.5</v>
      </c>
      <c r="T31" s="10">
        <v>7.5</v>
      </c>
      <c r="U31" s="10">
        <v>7.5</v>
      </c>
      <c r="V31" s="10">
        <v>4.5</v>
      </c>
      <c r="W31" s="10">
        <v>4.5</v>
      </c>
      <c r="X31" s="10">
        <v>1.5</v>
      </c>
      <c r="Y31" s="10">
        <v>4.5</v>
      </c>
      <c r="AA31">
        <f t="shared" si="1"/>
        <v>45</v>
      </c>
    </row>
    <row r="32" spans="3:36" x14ac:dyDescent="0.25">
      <c r="C32" s="37">
        <v>29</v>
      </c>
      <c r="D32" s="10">
        <v>4</v>
      </c>
      <c r="E32" s="10">
        <v>1</v>
      </c>
      <c r="F32" s="10">
        <v>4</v>
      </c>
      <c r="G32" s="10">
        <v>2</v>
      </c>
      <c r="H32" s="10">
        <v>1</v>
      </c>
      <c r="I32" s="10">
        <v>4</v>
      </c>
      <c r="J32" s="10">
        <v>1</v>
      </c>
      <c r="K32" s="10">
        <v>1</v>
      </c>
      <c r="L32" s="10">
        <v>1</v>
      </c>
      <c r="M32">
        <f t="shared" si="2"/>
        <v>19</v>
      </c>
      <c r="N32">
        <f t="shared" si="0"/>
        <v>2.1111111111111112</v>
      </c>
      <c r="P32" s="37">
        <v>29</v>
      </c>
      <c r="Q32" s="10">
        <v>8</v>
      </c>
      <c r="R32" s="10">
        <v>3</v>
      </c>
      <c r="S32" s="10">
        <v>8</v>
      </c>
      <c r="T32" s="10">
        <v>6</v>
      </c>
      <c r="U32" s="10">
        <v>3</v>
      </c>
      <c r="V32" s="10">
        <v>8</v>
      </c>
      <c r="W32" s="10">
        <v>3</v>
      </c>
      <c r="X32" s="10">
        <v>3</v>
      </c>
      <c r="Y32" s="10">
        <v>3</v>
      </c>
      <c r="AA32">
        <f t="shared" si="1"/>
        <v>45</v>
      </c>
    </row>
    <row r="33" spans="2:44" x14ac:dyDescent="0.25">
      <c r="C33" s="37">
        <v>30</v>
      </c>
      <c r="D33" s="10">
        <v>5</v>
      </c>
      <c r="E33" s="10">
        <v>1</v>
      </c>
      <c r="F33" s="10">
        <v>3</v>
      </c>
      <c r="G33" s="10">
        <v>2</v>
      </c>
      <c r="H33" s="10">
        <v>4</v>
      </c>
      <c r="I33" s="10">
        <v>4</v>
      </c>
      <c r="J33" s="10">
        <v>2</v>
      </c>
      <c r="K33" s="10">
        <v>1</v>
      </c>
      <c r="L33" s="10">
        <v>4</v>
      </c>
      <c r="M33">
        <f t="shared" si="2"/>
        <v>26</v>
      </c>
      <c r="N33">
        <f t="shared" si="0"/>
        <v>2.8888888888888888</v>
      </c>
      <c r="P33" s="37">
        <v>30</v>
      </c>
      <c r="Q33" s="10">
        <v>9</v>
      </c>
      <c r="R33" s="10">
        <v>1.5</v>
      </c>
      <c r="S33" s="10">
        <v>5</v>
      </c>
      <c r="T33" s="10">
        <v>3.5</v>
      </c>
      <c r="U33" s="10">
        <v>7</v>
      </c>
      <c r="V33" s="10">
        <v>7</v>
      </c>
      <c r="W33" s="10">
        <v>3.5</v>
      </c>
      <c r="X33" s="10">
        <v>1.5</v>
      </c>
      <c r="Y33" s="10">
        <v>7</v>
      </c>
      <c r="AA33">
        <f t="shared" si="1"/>
        <v>45</v>
      </c>
    </row>
    <row r="34" spans="2:44" x14ac:dyDescent="0.25">
      <c r="D34">
        <f>AVERAGE(D4:D33)</f>
        <v>3.4666666666666668</v>
      </c>
      <c r="E34">
        <f t="shared" ref="E34:L34" si="5">AVERAGE(E4:E33)</f>
        <v>1.9</v>
      </c>
      <c r="F34">
        <f t="shared" si="5"/>
        <v>3.5</v>
      </c>
      <c r="G34">
        <f t="shared" si="5"/>
        <v>2.1333333333333333</v>
      </c>
      <c r="H34">
        <f t="shared" si="5"/>
        <v>3.0666666666666669</v>
      </c>
      <c r="I34">
        <f t="shared" si="5"/>
        <v>3.0666666666666669</v>
      </c>
      <c r="J34">
        <f t="shared" si="5"/>
        <v>2.6333333333333333</v>
      </c>
      <c r="K34">
        <f t="shared" si="5"/>
        <v>1.9</v>
      </c>
      <c r="L34">
        <f t="shared" si="5"/>
        <v>2.4666666666666668</v>
      </c>
      <c r="P34" s="10" t="s">
        <v>4</v>
      </c>
      <c r="Q34" s="10">
        <f>SUM(Q4:Q33)</f>
        <v>197</v>
      </c>
      <c r="R34" s="10">
        <f>SUM(R4:R33)</f>
        <v>97.5</v>
      </c>
      <c r="S34" s="10">
        <f t="shared" ref="S34:Y34" si="6">SUM(S4:S33)</f>
        <v>201</v>
      </c>
      <c r="T34" s="10">
        <f t="shared" si="6"/>
        <v>115</v>
      </c>
      <c r="U34" s="10">
        <f t="shared" si="6"/>
        <v>181</v>
      </c>
      <c r="V34" s="10">
        <f t="shared" si="6"/>
        <v>177.5</v>
      </c>
      <c r="W34" s="10">
        <f t="shared" si="6"/>
        <v>149.5</v>
      </c>
      <c r="X34" s="10">
        <f t="shared" si="6"/>
        <v>97.5</v>
      </c>
      <c r="Y34" s="10">
        <f t="shared" si="6"/>
        <v>134</v>
      </c>
    </row>
    <row r="35" spans="2:44" x14ac:dyDescent="0.25">
      <c r="P35" s="10" t="s">
        <v>87</v>
      </c>
      <c r="Q35" s="10">
        <f>AVERAGE(Q4:Q33)</f>
        <v>6.5666666666666664</v>
      </c>
      <c r="R35" s="10">
        <f t="shared" ref="R35:Y35" si="7">AVERAGE(R4:R33)</f>
        <v>3.25</v>
      </c>
      <c r="S35" s="10">
        <f t="shared" si="7"/>
        <v>6.7</v>
      </c>
      <c r="T35" s="10">
        <f t="shared" si="7"/>
        <v>3.8333333333333335</v>
      </c>
      <c r="U35" s="10">
        <f t="shared" si="7"/>
        <v>6.0333333333333332</v>
      </c>
      <c r="V35" s="10">
        <f t="shared" si="7"/>
        <v>5.916666666666667</v>
      </c>
      <c r="W35" s="10">
        <f t="shared" si="7"/>
        <v>4.9833333333333334</v>
      </c>
      <c r="X35" s="10">
        <f t="shared" si="7"/>
        <v>3.25</v>
      </c>
      <c r="Y35" s="10">
        <f t="shared" si="7"/>
        <v>4.4666666666666668</v>
      </c>
    </row>
    <row r="36" spans="2:44" x14ac:dyDescent="0.25">
      <c r="P36" s="10" t="s">
        <v>89</v>
      </c>
      <c r="Q36" s="10">
        <f>Q34^2</f>
        <v>38809</v>
      </c>
      <c r="R36" s="10">
        <f t="shared" ref="R36:Y36" si="8">R34^2</f>
        <v>9506.25</v>
      </c>
      <c r="S36" s="10">
        <f t="shared" si="8"/>
        <v>40401</v>
      </c>
      <c r="T36" s="10">
        <f t="shared" si="8"/>
        <v>13225</v>
      </c>
      <c r="U36" s="10">
        <f t="shared" si="8"/>
        <v>32761</v>
      </c>
      <c r="V36" s="10">
        <f t="shared" si="8"/>
        <v>31506.25</v>
      </c>
      <c r="W36" s="10">
        <f t="shared" si="8"/>
        <v>22350.25</v>
      </c>
      <c r="X36" s="10">
        <f t="shared" si="8"/>
        <v>9506.25</v>
      </c>
      <c r="Y36" s="10">
        <f t="shared" si="8"/>
        <v>17956</v>
      </c>
    </row>
    <row r="38" spans="2:44" x14ac:dyDescent="0.25">
      <c r="Z38" s="10"/>
    </row>
    <row r="41" spans="2:44" x14ac:dyDescent="0.25">
      <c r="B41" t="s">
        <v>85</v>
      </c>
      <c r="C41" s="94" t="s">
        <v>82</v>
      </c>
      <c r="D41" s="96" t="s">
        <v>83</v>
      </c>
      <c r="E41" s="97"/>
      <c r="F41" s="97"/>
      <c r="G41" s="97"/>
      <c r="H41" s="97"/>
      <c r="I41" s="97"/>
      <c r="J41" s="97"/>
      <c r="K41" s="97"/>
      <c r="L41" s="98"/>
      <c r="P41" s="36" t="s">
        <v>82</v>
      </c>
      <c r="Q41" s="96" t="s">
        <v>83</v>
      </c>
      <c r="R41" s="97"/>
      <c r="S41" s="97"/>
      <c r="T41" s="97"/>
      <c r="U41" s="97"/>
      <c r="V41" s="97"/>
      <c r="W41" s="97"/>
      <c r="X41" s="97"/>
      <c r="Y41" s="98"/>
    </row>
    <row r="42" spans="2:44" ht="15.75" x14ac:dyDescent="0.25">
      <c r="C42" s="95"/>
      <c r="D42" s="74">
        <v>231</v>
      </c>
      <c r="E42" s="74">
        <v>456</v>
      </c>
      <c r="F42" s="74">
        <v>721</v>
      </c>
      <c r="G42" s="74">
        <v>321</v>
      </c>
      <c r="H42" s="74">
        <v>654</v>
      </c>
      <c r="I42" s="74">
        <v>127</v>
      </c>
      <c r="J42" s="74">
        <v>123</v>
      </c>
      <c r="K42" s="74">
        <v>465</v>
      </c>
      <c r="L42" s="74">
        <v>271</v>
      </c>
      <c r="P42" s="36"/>
      <c r="Q42" s="74">
        <v>231</v>
      </c>
      <c r="R42" s="74">
        <v>456</v>
      </c>
      <c r="S42" s="74">
        <v>721</v>
      </c>
      <c r="T42" s="74">
        <v>321</v>
      </c>
      <c r="U42" s="74">
        <v>654</v>
      </c>
      <c r="V42" s="74">
        <v>127</v>
      </c>
      <c r="W42" s="74">
        <v>123</v>
      </c>
      <c r="X42" s="74">
        <v>465</v>
      </c>
      <c r="Y42" s="74">
        <v>271</v>
      </c>
      <c r="AD42" s="51" t="s">
        <v>134</v>
      </c>
      <c r="AE42">
        <f>(12/((30*9)*(9+1))*SUMSQ(Q73:Y73)-3*(30)*(9+1))</f>
        <v>31.57333333333338</v>
      </c>
      <c r="AH42" s="6" t="s">
        <v>0</v>
      </c>
      <c r="AI42" s="4" t="s">
        <v>87</v>
      </c>
      <c r="AJ42" s="4" t="s">
        <v>138</v>
      </c>
      <c r="AP42" t="s">
        <v>0</v>
      </c>
      <c r="AQ42" t="s">
        <v>87</v>
      </c>
    </row>
    <row r="43" spans="2:44" ht="15.75" x14ac:dyDescent="0.25">
      <c r="C43" s="37">
        <v>1</v>
      </c>
      <c r="D43" s="10">
        <v>3</v>
      </c>
      <c r="E43" s="10">
        <v>5</v>
      </c>
      <c r="F43" s="10">
        <v>5</v>
      </c>
      <c r="G43" s="10">
        <v>2</v>
      </c>
      <c r="H43" s="10">
        <v>5</v>
      </c>
      <c r="I43" s="10">
        <v>5</v>
      </c>
      <c r="J43" s="10">
        <v>3</v>
      </c>
      <c r="K43" s="10">
        <v>2</v>
      </c>
      <c r="L43" s="10">
        <v>5</v>
      </c>
      <c r="P43" s="37">
        <v>1</v>
      </c>
      <c r="Q43" s="10">
        <v>3.5</v>
      </c>
      <c r="R43" s="10">
        <v>7</v>
      </c>
      <c r="S43" s="10">
        <v>7</v>
      </c>
      <c r="T43" s="10">
        <v>1.5</v>
      </c>
      <c r="U43" s="10">
        <v>7</v>
      </c>
      <c r="V43" s="10">
        <v>7</v>
      </c>
      <c r="W43" s="10">
        <v>3.5</v>
      </c>
      <c r="X43" s="10">
        <v>1.5</v>
      </c>
      <c r="Y43" s="10">
        <v>7</v>
      </c>
      <c r="AA43">
        <f>SUM(Q43:Y43)</f>
        <v>45</v>
      </c>
      <c r="AD43" s="51" t="s">
        <v>135</v>
      </c>
      <c r="AE43">
        <f>_xlfn.CHISQ.INV.RT(0.05,8)</f>
        <v>15.507313055865453</v>
      </c>
      <c r="AF43">
        <v>15.51</v>
      </c>
      <c r="AH43" s="9" t="s">
        <v>5</v>
      </c>
      <c r="AI43" s="5">
        <f>AVERAGE(D43:D72)</f>
        <v>3.2</v>
      </c>
      <c r="AJ43" s="76">
        <f>SUM(Q43:Q72)</f>
        <v>162</v>
      </c>
      <c r="AK43" t="s">
        <v>133</v>
      </c>
      <c r="AP43" t="s">
        <v>5</v>
      </c>
      <c r="AQ43">
        <v>3.2</v>
      </c>
      <c r="AR43" t="s">
        <v>133</v>
      </c>
    </row>
    <row r="44" spans="2:44" ht="15.75" x14ac:dyDescent="0.25">
      <c r="C44" s="37">
        <v>2</v>
      </c>
      <c r="D44" s="10">
        <v>4</v>
      </c>
      <c r="E44" s="10">
        <v>4</v>
      </c>
      <c r="F44" s="10">
        <v>4</v>
      </c>
      <c r="G44" s="10">
        <v>4</v>
      </c>
      <c r="H44" s="10">
        <v>4</v>
      </c>
      <c r="I44" s="10">
        <v>4</v>
      </c>
      <c r="J44" s="10">
        <v>4</v>
      </c>
      <c r="K44" s="10">
        <v>4</v>
      </c>
      <c r="L44" s="10">
        <v>2</v>
      </c>
      <c r="P44" s="37">
        <v>2</v>
      </c>
      <c r="Q44" s="10">
        <v>5.5</v>
      </c>
      <c r="R44" s="10">
        <v>5.5</v>
      </c>
      <c r="S44" s="10">
        <v>5.5</v>
      </c>
      <c r="T44" s="10">
        <v>5.5</v>
      </c>
      <c r="U44" s="10">
        <v>5.5</v>
      </c>
      <c r="V44" s="10">
        <v>5.5</v>
      </c>
      <c r="W44" s="10">
        <v>5.5</v>
      </c>
      <c r="X44" s="10">
        <v>5.5</v>
      </c>
      <c r="Y44" s="10">
        <v>1</v>
      </c>
      <c r="AA44">
        <f t="shared" ref="AA44:AA72" si="9">SUM(Q44:Y44)</f>
        <v>45</v>
      </c>
      <c r="AD44" t="s">
        <v>136</v>
      </c>
      <c r="AE44" t="s">
        <v>137</v>
      </c>
      <c r="AH44" s="9" t="s">
        <v>6</v>
      </c>
      <c r="AI44" s="5">
        <f>AVERAGE(E43:E72)</f>
        <v>3.6666666666666665</v>
      </c>
      <c r="AJ44" s="76">
        <f>SUM(R43:R72)</f>
        <v>197</v>
      </c>
      <c r="AK44" t="s">
        <v>179</v>
      </c>
      <c r="AP44" t="s">
        <v>6</v>
      </c>
      <c r="AQ44">
        <v>3.6666666666666665</v>
      </c>
      <c r="AR44" t="s">
        <v>179</v>
      </c>
    </row>
    <row r="45" spans="2:44" ht="15.75" x14ac:dyDescent="0.25">
      <c r="C45" s="37">
        <v>3</v>
      </c>
      <c r="D45" s="10">
        <v>2</v>
      </c>
      <c r="E45" s="10">
        <v>4</v>
      </c>
      <c r="F45" s="10">
        <v>4</v>
      </c>
      <c r="G45" s="10">
        <v>2</v>
      </c>
      <c r="H45" s="10">
        <v>5</v>
      </c>
      <c r="I45" s="10">
        <v>3</v>
      </c>
      <c r="J45" s="10">
        <v>3</v>
      </c>
      <c r="K45" s="10">
        <v>2</v>
      </c>
      <c r="L45" s="10">
        <v>2</v>
      </c>
      <c r="P45" s="37">
        <v>3</v>
      </c>
      <c r="Q45" s="10">
        <v>2.5</v>
      </c>
      <c r="R45" s="10">
        <v>7.5</v>
      </c>
      <c r="S45" s="10">
        <v>7.5</v>
      </c>
      <c r="T45" s="10">
        <v>2.5</v>
      </c>
      <c r="U45" s="10">
        <v>9</v>
      </c>
      <c r="V45" s="10">
        <v>5.5</v>
      </c>
      <c r="W45" s="10">
        <v>5.5</v>
      </c>
      <c r="X45" s="10">
        <v>2.5</v>
      </c>
      <c r="Y45" s="10">
        <v>2.5</v>
      </c>
      <c r="AA45">
        <f t="shared" si="9"/>
        <v>45</v>
      </c>
      <c r="AH45" s="9" t="s">
        <v>7</v>
      </c>
      <c r="AI45" s="5">
        <f>AVERAGE(F43:F72)</f>
        <v>2.9666666666666668</v>
      </c>
      <c r="AJ45" s="76">
        <f>SUM(S43:S72)</f>
        <v>136.5</v>
      </c>
      <c r="AK45" t="s">
        <v>112</v>
      </c>
      <c r="AP45" t="s">
        <v>7</v>
      </c>
      <c r="AQ45">
        <v>2.9666666666666668</v>
      </c>
      <c r="AR45" t="s">
        <v>112</v>
      </c>
    </row>
    <row r="46" spans="2:44" ht="15.75" x14ac:dyDescent="0.25">
      <c r="C46" s="37">
        <v>4</v>
      </c>
      <c r="D46" s="10">
        <v>4</v>
      </c>
      <c r="E46" s="10">
        <v>5</v>
      </c>
      <c r="F46" s="10">
        <v>4</v>
      </c>
      <c r="G46" s="10">
        <v>2</v>
      </c>
      <c r="H46" s="10">
        <v>4</v>
      </c>
      <c r="I46" s="10">
        <v>5</v>
      </c>
      <c r="J46" s="10">
        <v>2</v>
      </c>
      <c r="K46" s="10">
        <v>1</v>
      </c>
      <c r="L46" s="10">
        <v>2</v>
      </c>
      <c r="P46" s="37">
        <v>4</v>
      </c>
      <c r="Q46" s="10">
        <v>6</v>
      </c>
      <c r="R46" s="10">
        <v>8.5</v>
      </c>
      <c r="S46" s="10">
        <v>6</v>
      </c>
      <c r="T46" s="10">
        <v>3</v>
      </c>
      <c r="U46" s="10">
        <v>6</v>
      </c>
      <c r="V46" s="10">
        <v>8.5</v>
      </c>
      <c r="W46" s="10">
        <v>3</v>
      </c>
      <c r="X46" s="10">
        <v>1</v>
      </c>
      <c r="Y46" s="10">
        <v>3</v>
      </c>
      <c r="AA46">
        <f t="shared" si="9"/>
        <v>45</v>
      </c>
      <c r="AH46" s="9" t="s">
        <v>8</v>
      </c>
      <c r="AI46" s="5">
        <f>AVERAGE(G43:G72)</f>
        <v>3</v>
      </c>
      <c r="AJ46" s="76">
        <f>SUM(T43:T72)</f>
        <v>150.5</v>
      </c>
      <c r="AK46" t="s">
        <v>133</v>
      </c>
      <c r="AP46" t="s">
        <v>8</v>
      </c>
      <c r="AQ46">
        <v>3</v>
      </c>
      <c r="AR46" t="s">
        <v>133</v>
      </c>
    </row>
    <row r="47" spans="2:44" ht="15.75" x14ac:dyDescent="0.25">
      <c r="C47" s="37">
        <v>5</v>
      </c>
      <c r="D47" s="10">
        <v>4</v>
      </c>
      <c r="E47" s="10">
        <v>4</v>
      </c>
      <c r="F47" s="10">
        <v>3</v>
      </c>
      <c r="G47" s="10">
        <v>4</v>
      </c>
      <c r="H47" s="10">
        <v>3</v>
      </c>
      <c r="I47" s="10">
        <v>3</v>
      </c>
      <c r="J47" s="10">
        <v>2</v>
      </c>
      <c r="K47" s="10">
        <v>3</v>
      </c>
      <c r="L47" s="10">
        <v>2</v>
      </c>
      <c r="P47" s="37">
        <v>5</v>
      </c>
      <c r="Q47" s="10">
        <v>8</v>
      </c>
      <c r="R47" s="10">
        <v>8</v>
      </c>
      <c r="S47" s="10">
        <v>4.5</v>
      </c>
      <c r="T47" s="10">
        <v>8</v>
      </c>
      <c r="U47" s="10">
        <v>4.5</v>
      </c>
      <c r="V47" s="10">
        <v>4.5</v>
      </c>
      <c r="W47" s="10">
        <v>1.5</v>
      </c>
      <c r="X47" s="10">
        <v>4.5</v>
      </c>
      <c r="Y47" s="10">
        <v>1.5</v>
      </c>
      <c r="AA47">
        <f t="shared" si="9"/>
        <v>45</v>
      </c>
      <c r="AH47" s="9" t="s">
        <v>9</v>
      </c>
      <c r="AI47" s="5">
        <f>AVERAGE(H43:H72)</f>
        <v>3.0666666666666669</v>
      </c>
      <c r="AJ47" s="76">
        <f>SUM(U43:U72)</f>
        <v>146</v>
      </c>
      <c r="AK47" t="s">
        <v>133</v>
      </c>
      <c r="AP47" t="s">
        <v>9</v>
      </c>
      <c r="AQ47">
        <v>3.0666666666666669</v>
      </c>
      <c r="AR47" t="s">
        <v>133</v>
      </c>
    </row>
    <row r="48" spans="2:44" ht="15.75" x14ac:dyDescent="0.25">
      <c r="C48" s="37">
        <v>6</v>
      </c>
      <c r="D48" s="10">
        <v>4</v>
      </c>
      <c r="E48" s="10">
        <v>5</v>
      </c>
      <c r="F48" s="10">
        <v>4</v>
      </c>
      <c r="G48" s="10">
        <v>4</v>
      </c>
      <c r="H48" s="10">
        <v>4</v>
      </c>
      <c r="I48" s="10">
        <v>3</v>
      </c>
      <c r="J48" s="10">
        <v>3</v>
      </c>
      <c r="K48" s="10">
        <v>3</v>
      </c>
      <c r="L48" s="10">
        <v>2</v>
      </c>
      <c r="P48" s="37">
        <v>6</v>
      </c>
      <c r="Q48" s="10">
        <v>6.5</v>
      </c>
      <c r="R48" s="78">
        <v>9</v>
      </c>
      <c r="S48" s="10">
        <v>6.5</v>
      </c>
      <c r="T48" s="10">
        <v>6.5</v>
      </c>
      <c r="U48" s="10">
        <v>6.5</v>
      </c>
      <c r="V48" s="10">
        <v>3</v>
      </c>
      <c r="W48" s="10">
        <v>3</v>
      </c>
      <c r="X48" s="10">
        <v>3</v>
      </c>
      <c r="Y48" s="10">
        <v>1</v>
      </c>
      <c r="AA48">
        <f t="shared" si="9"/>
        <v>45</v>
      </c>
      <c r="AH48" s="9" t="s">
        <v>10</v>
      </c>
      <c r="AI48" s="5">
        <f>AVERAGE(I43:I72)</f>
        <v>3.4666666666666668</v>
      </c>
      <c r="AJ48" s="76">
        <f>SUM(V43:V72)</f>
        <v>179</v>
      </c>
      <c r="AK48" t="s">
        <v>179</v>
      </c>
      <c r="AP48" t="s">
        <v>10</v>
      </c>
      <c r="AQ48">
        <v>3.4666666666666668</v>
      </c>
      <c r="AR48" t="s">
        <v>179</v>
      </c>
    </row>
    <row r="49" spans="3:51" ht="15.75" x14ac:dyDescent="0.25">
      <c r="C49" s="37">
        <v>7</v>
      </c>
      <c r="D49" s="10">
        <v>4</v>
      </c>
      <c r="E49" s="10">
        <v>3</v>
      </c>
      <c r="F49" s="10">
        <v>3</v>
      </c>
      <c r="G49" s="10">
        <v>2</v>
      </c>
      <c r="H49" s="10">
        <v>4</v>
      </c>
      <c r="I49" s="10">
        <v>3</v>
      </c>
      <c r="J49" s="10">
        <v>1</v>
      </c>
      <c r="K49" s="10">
        <v>2</v>
      </c>
      <c r="L49" s="10">
        <v>4</v>
      </c>
      <c r="P49" s="37">
        <v>7</v>
      </c>
      <c r="Q49" s="10">
        <v>8</v>
      </c>
      <c r="R49" s="10">
        <v>5</v>
      </c>
      <c r="S49" s="10">
        <v>5</v>
      </c>
      <c r="T49" s="10">
        <v>2.5</v>
      </c>
      <c r="U49" s="10">
        <v>8</v>
      </c>
      <c r="V49" s="10">
        <v>5</v>
      </c>
      <c r="W49" s="10">
        <v>1</v>
      </c>
      <c r="X49" s="10">
        <v>2.5</v>
      </c>
      <c r="Y49" s="10">
        <v>8</v>
      </c>
      <c r="AA49">
        <f t="shared" si="9"/>
        <v>45</v>
      </c>
      <c r="AH49" s="9" t="s">
        <v>11</v>
      </c>
      <c r="AI49" s="5">
        <f>AVERAGE(J43:J72)</f>
        <v>3.2333333333333334</v>
      </c>
      <c r="AJ49" s="76">
        <f>SUM(W43:W72)</f>
        <v>156.5</v>
      </c>
      <c r="AK49" t="s">
        <v>133</v>
      </c>
      <c r="AP49" t="s">
        <v>11</v>
      </c>
      <c r="AQ49">
        <v>3.2333333333333334</v>
      </c>
      <c r="AR49" t="s">
        <v>133</v>
      </c>
    </row>
    <row r="50" spans="3:51" ht="15.75" x14ac:dyDescent="0.25">
      <c r="C50" s="37">
        <v>8</v>
      </c>
      <c r="D50" s="10">
        <v>3</v>
      </c>
      <c r="E50" s="10">
        <v>3</v>
      </c>
      <c r="F50" s="10">
        <v>3</v>
      </c>
      <c r="G50" s="10">
        <v>2</v>
      </c>
      <c r="H50" s="10">
        <v>3</v>
      </c>
      <c r="I50" s="10">
        <v>2</v>
      </c>
      <c r="J50" s="10">
        <v>2</v>
      </c>
      <c r="K50" s="10">
        <v>3</v>
      </c>
      <c r="L50" s="10">
        <v>2</v>
      </c>
      <c r="P50" s="37">
        <v>8</v>
      </c>
      <c r="Q50" s="10">
        <v>7</v>
      </c>
      <c r="R50" s="10">
        <v>7</v>
      </c>
      <c r="S50" s="10">
        <v>7</v>
      </c>
      <c r="T50" s="10">
        <v>2.5</v>
      </c>
      <c r="U50" s="10">
        <v>7</v>
      </c>
      <c r="V50" s="10">
        <v>2.5</v>
      </c>
      <c r="W50" s="10">
        <v>2.5</v>
      </c>
      <c r="X50" s="10">
        <v>7</v>
      </c>
      <c r="Y50" s="10">
        <v>2.5</v>
      </c>
      <c r="AA50">
        <f t="shared" si="9"/>
        <v>45</v>
      </c>
      <c r="AH50" s="6" t="s">
        <v>13</v>
      </c>
      <c r="AI50" s="5">
        <f>AVERAGE(K43:K72)</f>
        <v>2.2999999999999998</v>
      </c>
      <c r="AJ50" s="76">
        <f>SUM(X43:X72)</f>
        <v>93</v>
      </c>
      <c r="AK50" t="s">
        <v>104</v>
      </c>
      <c r="AP50" t="s">
        <v>13</v>
      </c>
      <c r="AQ50">
        <v>2.2999999999999998</v>
      </c>
      <c r="AR50" t="s">
        <v>104</v>
      </c>
    </row>
    <row r="51" spans="3:51" ht="15.75" x14ac:dyDescent="0.25">
      <c r="C51" s="37">
        <v>9</v>
      </c>
      <c r="D51" s="10">
        <v>2</v>
      </c>
      <c r="E51" s="10">
        <v>3</v>
      </c>
      <c r="F51" s="10">
        <v>2</v>
      </c>
      <c r="G51" s="10">
        <v>4</v>
      </c>
      <c r="H51" s="10">
        <v>3</v>
      </c>
      <c r="I51" s="10">
        <v>4</v>
      </c>
      <c r="J51" s="10">
        <v>3</v>
      </c>
      <c r="K51" s="10">
        <v>1</v>
      </c>
      <c r="L51" s="10">
        <v>3</v>
      </c>
      <c r="P51" s="37">
        <v>9</v>
      </c>
      <c r="Q51" s="10">
        <v>2.5</v>
      </c>
      <c r="R51" s="10">
        <v>5.5</v>
      </c>
      <c r="S51" s="10">
        <v>2.5</v>
      </c>
      <c r="T51" s="10">
        <v>8.5</v>
      </c>
      <c r="U51" s="10">
        <v>5.5</v>
      </c>
      <c r="V51" s="10">
        <v>8.5</v>
      </c>
      <c r="W51" s="10">
        <v>5.5</v>
      </c>
      <c r="X51" s="10">
        <v>1</v>
      </c>
      <c r="Y51" s="10">
        <v>5.5</v>
      </c>
      <c r="AA51">
        <f t="shared" si="9"/>
        <v>45</v>
      </c>
      <c r="AH51" s="9" t="s">
        <v>14</v>
      </c>
      <c r="AI51" s="5">
        <f>AVERAGE(L43:L72)</f>
        <v>2.8333333333333335</v>
      </c>
      <c r="AJ51" s="76">
        <f>SUM(Y44:Y72)</f>
        <v>122.5</v>
      </c>
      <c r="AK51" t="s">
        <v>105</v>
      </c>
      <c r="AP51" t="s">
        <v>14</v>
      </c>
      <c r="AQ51">
        <v>2.8333333333333335</v>
      </c>
      <c r="AR51" t="s">
        <v>105</v>
      </c>
    </row>
    <row r="52" spans="3:51" ht="15.75" x14ac:dyDescent="0.25">
      <c r="C52" s="37">
        <v>10</v>
      </c>
      <c r="D52" s="10">
        <v>3</v>
      </c>
      <c r="E52" s="10">
        <v>4</v>
      </c>
      <c r="F52" s="10">
        <v>2</v>
      </c>
      <c r="G52" s="10">
        <v>3</v>
      </c>
      <c r="H52" s="10">
        <v>2</v>
      </c>
      <c r="I52" s="10">
        <v>4</v>
      </c>
      <c r="J52" s="10">
        <v>5</v>
      </c>
      <c r="K52" s="10">
        <v>1</v>
      </c>
      <c r="L52" s="10">
        <v>3</v>
      </c>
      <c r="P52" s="37">
        <v>10</v>
      </c>
      <c r="Q52" s="10">
        <v>5</v>
      </c>
      <c r="R52" s="10">
        <v>7.5</v>
      </c>
      <c r="S52" s="10">
        <v>2.5</v>
      </c>
      <c r="T52" s="10">
        <f t="shared" ref="T52" si="10">_xlfn.RANK.AVG(G52,D52:L52,0)</f>
        <v>5</v>
      </c>
      <c r="U52" s="10">
        <v>2.5</v>
      </c>
      <c r="V52" s="10">
        <v>7.5</v>
      </c>
      <c r="W52" s="10">
        <v>9</v>
      </c>
      <c r="X52" s="10">
        <v>1</v>
      </c>
      <c r="Y52" s="10">
        <v>5</v>
      </c>
      <c r="AA52">
        <f t="shared" si="9"/>
        <v>45</v>
      </c>
      <c r="AH52" s="6" t="s">
        <v>139</v>
      </c>
      <c r="AI52" s="83">
        <f>1.645*SQRT((30*9*(9+1)/6))</f>
        <v>34.895719651556121</v>
      </c>
      <c r="AJ52" s="83"/>
      <c r="AP52" t="s">
        <v>139</v>
      </c>
      <c r="AQ52">
        <v>34.895719651556121</v>
      </c>
    </row>
    <row r="53" spans="3:51" x14ac:dyDescent="0.25">
      <c r="C53" s="37">
        <v>11</v>
      </c>
      <c r="D53" s="10">
        <v>3</v>
      </c>
      <c r="E53" s="10">
        <v>4</v>
      </c>
      <c r="F53" s="10">
        <v>3</v>
      </c>
      <c r="G53" s="10">
        <v>2</v>
      </c>
      <c r="H53" s="10">
        <v>2</v>
      </c>
      <c r="I53" s="10">
        <v>2</v>
      </c>
      <c r="J53" s="10">
        <v>2</v>
      </c>
      <c r="K53" s="10">
        <v>1</v>
      </c>
      <c r="L53" s="10">
        <v>2</v>
      </c>
      <c r="P53" s="37">
        <v>11</v>
      </c>
      <c r="Q53" s="10">
        <v>7.5</v>
      </c>
      <c r="R53" s="10">
        <v>9</v>
      </c>
      <c r="S53" s="10">
        <v>7.5</v>
      </c>
      <c r="T53" s="10">
        <v>4</v>
      </c>
      <c r="U53" s="10">
        <v>4</v>
      </c>
      <c r="V53" s="10">
        <v>4</v>
      </c>
      <c r="W53" s="10">
        <v>4</v>
      </c>
      <c r="X53" s="10">
        <v>1</v>
      </c>
      <c r="Y53" s="10">
        <v>4</v>
      </c>
      <c r="AA53">
        <f t="shared" si="9"/>
        <v>45</v>
      </c>
    </row>
    <row r="54" spans="3:51" x14ac:dyDescent="0.25">
      <c r="C54" s="37">
        <v>12</v>
      </c>
      <c r="D54" s="10">
        <v>5</v>
      </c>
      <c r="E54" s="10">
        <v>4</v>
      </c>
      <c r="F54" s="10">
        <v>3</v>
      </c>
      <c r="G54" s="10">
        <v>3</v>
      </c>
      <c r="H54" s="10">
        <v>4</v>
      </c>
      <c r="I54" s="10">
        <v>5</v>
      </c>
      <c r="J54" s="10">
        <v>3</v>
      </c>
      <c r="K54" s="10">
        <v>3</v>
      </c>
      <c r="L54" s="10">
        <v>4</v>
      </c>
      <c r="P54" s="37">
        <v>12</v>
      </c>
      <c r="Q54" s="10">
        <v>8.5</v>
      </c>
      <c r="R54" s="10">
        <v>6</v>
      </c>
      <c r="S54" s="10">
        <v>2.5</v>
      </c>
      <c r="T54" s="10">
        <v>2.5</v>
      </c>
      <c r="U54" s="10">
        <v>6</v>
      </c>
      <c r="V54" s="10">
        <v>8.5</v>
      </c>
      <c r="W54" s="10">
        <v>2.5</v>
      </c>
      <c r="X54" s="10">
        <v>2.5</v>
      </c>
      <c r="Y54" s="10">
        <v>6</v>
      </c>
      <c r="AA54">
        <f t="shared" si="9"/>
        <v>45</v>
      </c>
    </row>
    <row r="55" spans="3:51" x14ac:dyDescent="0.25">
      <c r="C55" s="37">
        <v>13</v>
      </c>
      <c r="D55" s="10">
        <v>3</v>
      </c>
      <c r="E55" s="10">
        <v>5</v>
      </c>
      <c r="F55" s="10">
        <v>2</v>
      </c>
      <c r="G55" s="10">
        <v>4</v>
      </c>
      <c r="H55" s="10">
        <v>3</v>
      </c>
      <c r="I55" s="10">
        <v>2</v>
      </c>
      <c r="J55" s="10">
        <v>3</v>
      </c>
      <c r="K55" s="10">
        <v>1</v>
      </c>
      <c r="L55" s="10">
        <v>3</v>
      </c>
      <c r="P55" s="37">
        <v>13</v>
      </c>
      <c r="Q55" s="10">
        <v>5.5</v>
      </c>
      <c r="R55" s="10">
        <v>9</v>
      </c>
      <c r="S55" s="10">
        <v>2.5</v>
      </c>
      <c r="T55" s="10">
        <v>8</v>
      </c>
      <c r="U55" s="10">
        <v>5.5</v>
      </c>
      <c r="V55" s="10">
        <v>2.5</v>
      </c>
      <c r="W55" s="10">
        <v>5.5</v>
      </c>
      <c r="X55" s="10">
        <v>1</v>
      </c>
      <c r="Y55" s="10">
        <v>5.5</v>
      </c>
      <c r="AA55">
        <f t="shared" si="9"/>
        <v>45</v>
      </c>
      <c r="AJ55" s="33">
        <f>AH57</f>
        <v>122.5</v>
      </c>
      <c r="AK55" s="33">
        <f>AH58</f>
        <v>136.5</v>
      </c>
      <c r="AL55" s="33">
        <f>AH59</f>
        <v>146</v>
      </c>
      <c r="AM55" s="33">
        <f>AH60</f>
        <v>150.5</v>
      </c>
      <c r="AN55" s="33">
        <f>AH61</f>
        <v>156.5</v>
      </c>
      <c r="AO55" s="33">
        <f>AH62</f>
        <v>162</v>
      </c>
      <c r="AP55" s="33">
        <f>AH63</f>
        <v>179</v>
      </c>
      <c r="AQ55" s="33">
        <f>AH64</f>
        <v>197</v>
      </c>
    </row>
    <row r="56" spans="3:51" ht="15.75" x14ac:dyDescent="0.25">
      <c r="C56" s="37">
        <v>14</v>
      </c>
      <c r="D56" s="10">
        <v>3</v>
      </c>
      <c r="E56" s="10">
        <v>3</v>
      </c>
      <c r="F56" s="10">
        <v>2</v>
      </c>
      <c r="G56" s="10">
        <v>3</v>
      </c>
      <c r="H56" s="10">
        <v>3</v>
      </c>
      <c r="I56" s="10">
        <v>4</v>
      </c>
      <c r="J56" s="10">
        <v>2</v>
      </c>
      <c r="K56" s="10">
        <v>1</v>
      </c>
      <c r="L56" s="10">
        <v>2</v>
      </c>
      <c r="P56" s="37">
        <v>14</v>
      </c>
      <c r="Q56" s="10">
        <v>6.5</v>
      </c>
      <c r="R56" s="10">
        <v>6.5</v>
      </c>
      <c r="S56" s="10">
        <v>3</v>
      </c>
      <c r="T56" s="10">
        <v>6.5</v>
      </c>
      <c r="U56" s="10">
        <v>6.5</v>
      </c>
      <c r="V56" s="10">
        <v>9</v>
      </c>
      <c r="W56" s="10">
        <v>3</v>
      </c>
      <c r="X56" s="10">
        <v>1</v>
      </c>
      <c r="Y56" s="10">
        <v>3</v>
      </c>
      <c r="AA56">
        <f t="shared" si="9"/>
        <v>45</v>
      </c>
      <c r="AE56" t="s">
        <v>104</v>
      </c>
      <c r="AF56" s="33"/>
      <c r="AG56" s="54">
        <v>2.2999999999999998</v>
      </c>
      <c r="AH56" s="55">
        <v>93</v>
      </c>
      <c r="AI56" t="s">
        <v>104</v>
      </c>
      <c r="AR56" t="s">
        <v>104</v>
      </c>
    </row>
    <row r="57" spans="3:51" ht="15.75" x14ac:dyDescent="0.25">
      <c r="C57" s="37">
        <v>15</v>
      </c>
      <c r="D57" s="10">
        <v>3</v>
      </c>
      <c r="E57" s="10">
        <v>4</v>
      </c>
      <c r="F57" s="10">
        <v>3</v>
      </c>
      <c r="G57" s="10">
        <v>4</v>
      </c>
      <c r="H57" s="10">
        <v>3</v>
      </c>
      <c r="I57" s="10">
        <v>4</v>
      </c>
      <c r="J57" s="10">
        <v>3</v>
      </c>
      <c r="K57" s="10">
        <v>4</v>
      </c>
      <c r="L57" s="10">
        <v>3</v>
      </c>
      <c r="P57" s="37">
        <v>15</v>
      </c>
      <c r="Q57" s="10">
        <v>3</v>
      </c>
      <c r="R57" s="10">
        <v>7.5</v>
      </c>
      <c r="S57" s="10">
        <v>3</v>
      </c>
      <c r="T57" s="10">
        <v>7.5</v>
      </c>
      <c r="U57" s="10">
        <v>3</v>
      </c>
      <c r="V57" s="10">
        <v>7.5</v>
      </c>
      <c r="W57" s="10">
        <v>3</v>
      </c>
      <c r="X57" s="10">
        <v>7.5</v>
      </c>
      <c r="Y57" s="10">
        <v>3</v>
      </c>
      <c r="AA57">
        <f t="shared" si="9"/>
        <v>45</v>
      </c>
      <c r="AE57" t="s">
        <v>112</v>
      </c>
      <c r="AF57" s="33"/>
      <c r="AG57" s="54">
        <v>2.8333333333333335</v>
      </c>
      <c r="AH57" s="56">
        <v>122.5</v>
      </c>
      <c r="AI57" t="s">
        <v>105</v>
      </c>
      <c r="AJ57" s="33">
        <f t="shared" ref="AJ57:AJ64" si="11">AH57-AH56</f>
        <v>29.5</v>
      </c>
      <c r="AS57" t="s">
        <v>105</v>
      </c>
      <c r="AT57" t="s">
        <v>133</v>
      </c>
    </row>
    <row r="58" spans="3:51" ht="15.75" x14ac:dyDescent="0.25">
      <c r="C58" s="37">
        <v>16</v>
      </c>
      <c r="D58" s="10">
        <v>5</v>
      </c>
      <c r="E58" s="10">
        <v>5</v>
      </c>
      <c r="F58" s="10">
        <v>4</v>
      </c>
      <c r="G58" s="10">
        <v>5</v>
      </c>
      <c r="H58" s="10">
        <v>4</v>
      </c>
      <c r="I58" s="10">
        <v>4</v>
      </c>
      <c r="J58" s="10">
        <v>5</v>
      </c>
      <c r="K58" s="10">
        <v>4</v>
      </c>
      <c r="L58" s="10">
        <v>4</v>
      </c>
      <c r="P58" s="37">
        <v>16</v>
      </c>
      <c r="Q58" s="10">
        <v>7.5</v>
      </c>
      <c r="R58" s="10">
        <v>7.5</v>
      </c>
      <c r="S58" s="10">
        <v>3</v>
      </c>
      <c r="T58" s="10">
        <v>7.5</v>
      </c>
      <c r="U58" s="10">
        <v>3</v>
      </c>
      <c r="V58" s="10">
        <v>3</v>
      </c>
      <c r="W58" s="10">
        <v>7.5</v>
      </c>
      <c r="X58" s="10">
        <v>3</v>
      </c>
      <c r="Y58" s="10">
        <v>3</v>
      </c>
      <c r="AA58">
        <f t="shared" si="9"/>
        <v>45</v>
      </c>
      <c r="AE58" t="s">
        <v>133</v>
      </c>
      <c r="AG58" s="54">
        <v>2.9666666666666668</v>
      </c>
      <c r="AH58" s="56">
        <v>136.5</v>
      </c>
      <c r="AI58" t="s">
        <v>112</v>
      </c>
      <c r="AJ58" s="33">
        <f t="shared" si="11"/>
        <v>14</v>
      </c>
      <c r="AK58" s="81">
        <f>AH58-AK$55</f>
        <v>0</v>
      </c>
      <c r="AT58" t="s">
        <v>133</v>
      </c>
    </row>
    <row r="59" spans="3:51" ht="15.75" x14ac:dyDescent="0.25">
      <c r="C59" s="37">
        <v>17</v>
      </c>
      <c r="D59" s="10">
        <v>5</v>
      </c>
      <c r="E59" s="10">
        <v>5</v>
      </c>
      <c r="F59" s="10">
        <v>4</v>
      </c>
      <c r="G59" s="10">
        <v>5</v>
      </c>
      <c r="H59" s="10">
        <v>5</v>
      </c>
      <c r="I59" s="10">
        <v>5</v>
      </c>
      <c r="J59" s="10">
        <v>4</v>
      </c>
      <c r="K59" s="10">
        <v>5</v>
      </c>
      <c r="L59" s="10">
        <v>4</v>
      </c>
      <c r="P59" s="37">
        <v>17</v>
      </c>
      <c r="Q59" s="10">
        <v>6.5</v>
      </c>
      <c r="R59" s="10">
        <v>6.5</v>
      </c>
      <c r="S59" s="10">
        <v>2</v>
      </c>
      <c r="T59" s="10">
        <v>6.5</v>
      </c>
      <c r="U59" s="10">
        <v>6.5</v>
      </c>
      <c r="V59" s="10">
        <v>6.5</v>
      </c>
      <c r="W59" s="10">
        <v>2</v>
      </c>
      <c r="X59" s="10">
        <v>6.5</v>
      </c>
      <c r="Y59" s="10">
        <v>2</v>
      </c>
      <c r="AA59">
        <f t="shared" si="9"/>
        <v>45</v>
      </c>
      <c r="AE59" t="s">
        <v>179</v>
      </c>
      <c r="AG59" s="54">
        <v>3.0666666666666669</v>
      </c>
      <c r="AH59" s="56">
        <v>146</v>
      </c>
      <c r="AI59" t="s">
        <v>133</v>
      </c>
      <c r="AJ59" s="33">
        <f t="shared" si="11"/>
        <v>9.5</v>
      </c>
      <c r="AK59" s="81">
        <f t="shared" ref="AK59:AK64" si="12">AH59-AK$55</f>
        <v>9.5</v>
      </c>
      <c r="AL59" s="81">
        <f>AH59-AL$55</f>
        <v>0</v>
      </c>
      <c r="AU59" t="s">
        <v>179</v>
      </c>
    </row>
    <row r="60" spans="3:51" ht="15.75" x14ac:dyDescent="0.25">
      <c r="C60" s="37">
        <v>18</v>
      </c>
      <c r="D60" s="10">
        <v>4</v>
      </c>
      <c r="E60" s="10">
        <v>2</v>
      </c>
      <c r="F60" s="10">
        <v>2</v>
      </c>
      <c r="G60" s="10">
        <v>3</v>
      </c>
      <c r="H60" s="10">
        <v>2</v>
      </c>
      <c r="I60" s="10">
        <v>4</v>
      </c>
      <c r="J60" s="10">
        <v>5</v>
      </c>
      <c r="K60" s="10">
        <v>5</v>
      </c>
      <c r="L60" s="10">
        <v>3</v>
      </c>
      <c r="P60" s="37">
        <v>18</v>
      </c>
      <c r="Q60" s="10">
        <v>6.5</v>
      </c>
      <c r="R60" s="10">
        <v>2</v>
      </c>
      <c r="S60" s="10">
        <v>2</v>
      </c>
      <c r="T60" s="10">
        <v>4.5</v>
      </c>
      <c r="U60" s="10">
        <v>2</v>
      </c>
      <c r="V60" s="10">
        <v>6.5</v>
      </c>
      <c r="W60" s="10">
        <v>8.5</v>
      </c>
      <c r="X60" s="10">
        <v>8.5</v>
      </c>
      <c r="Y60" s="10">
        <v>4.5</v>
      </c>
      <c r="AA60">
        <f t="shared" si="9"/>
        <v>45</v>
      </c>
      <c r="AE60" t="s">
        <v>179</v>
      </c>
      <c r="AG60" s="54">
        <v>3</v>
      </c>
      <c r="AH60" s="56">
        <v>150.5</v>
      </c>
      <c r="AI60" t="s">
        <v>133</v>
      </c>
      <c r="AJ60" s="33">
        <f t="shared" si="11"/>
        <v>4.5</v>
      </c>
      <c r="AK60" s="81">
        <f t="shared" si="12"/>
        <v>14</v>
      </c>
      <c r="AL60" s="81">
        <f t="shared" ref="AL60:AL64" si="13">AH60-AL$55</f>
        <v>4.5</v>
      </c>
      <c r="AM60" s="81">
        <f>AH60-AM$55</f>
        <v>0</v>
      </c>
      <c r="AU60" t="s">
        <v>179</v>
      </c>
    </row>
    <row r="61" spans="3:51" ht="15.75" x14ac:dyDescent="0.25">
      <c r="C61" s="37">
        <v>19</v>
      </c>
      <c r="D61" s="10">
        <v>3</v>
      </c>
      <c r="E61" s="10">
        <v>4</v>
      </c>
      <c r="F61" s="10">
        <v>2</v>
      </c>
      <c r="G61" s="10">
        <v>2</v>
      </c>
      <c r="H61" s="10">
        <v>2</v>
      </c>
      <c r="I61" s="10">
        <v>3</v>
      </c>
      <c r="J61" s="10">
        <v>4</v>
      </c>
      <c r="K61" s="10">
        <v>2</v>
      </c>
      <c r="L61" s="10">
        <v>3</v>
      </c>
      <c r="P61" s="37">
        <v>19</v>
      </c>
      <c r="Q61" s="10">
        <v>6</v>
      </c>
      <c r="R61" s="10">
        <v>8.5</v>
      </c>
      <c r="S61" s="10">
        <v>2.5</v>
      </c>
      <c r="T61" s="10">
        <v>2.5</v>
      </c>
      <c r="U61" s="10">
        <v>2.5</v>
      </c>
      <c r="V61" s="10">
        <v>6</v>
      </c>
      <c r="W61" s="10">
        <v>8.5</v>
      </c>
      <c r="X61" s="10">
        <v>2.5</v>
      </c>
      <c r="Y61" s="10">
        <v>6</v>
      </c>
      <c r="AA61">
        <f t="shared" si="9"/>
        <v>45</v>
      </c>
      <c r="AE61" t="s">
        <v>180</v>
      </c>
      <c r="AG61" s="54">
        <v>3.2333333333333334</v>
      </c>
      <c r="AH61" s="56">
        <v>156.5</v>
      </c>
      <c r="AI61" t="s">
        <v>133</v>
      </c>
      <c r="AJ61" s="33">
        <f t="shared" si="11"/>
        <v>6</v>
      </c>
      <c r="AK61" s="81">
        <f t="shared" si="12"/>
        <v>20</v>
      </c>
      <c r="AL61" s="81">
        <f t="shared" si="13"/>
        <v>10.5</v>
      </c>
      <c r="AM61" s="81">
        <f t="shared" ref="AM61:AM64" si="14">AH61-AM$55</f>
        <v>6</v>
      </c>
      <c r="AN61" s="81">
        <f>AH61-AN$55</f>
        <v>0</v>
      </c>
      <c r="AV61" t="s">
        <v>180</v>
      </c>
      <c r="AW61" t="s">
        <v>181</v>
      </c>
    </row>
    <row r="62" spans="3:51" ht="15.75" x14ac:dyDescent="0.25">
      <c r="C62" s="37">
        <v>20</v>
      </c>
      <c r="D62" s="10">
        <v>3</v>
      </c>
      <c r="E62" s="10">
        <v>2</v>
      </c>
      <c r="F62" s="10">
        <v>2</v>
      </c>
      <c r="G62" s="10">
        <v>2</v>
      </c>
      <c r="H62" s="10">
        <v>3</v>
      </c>
      <c r="I62" s="10">
        <v>4</v>
      </c>
      <c r="J62" s="10">
        <v>3</v>
      </c>
      <c r="K62" s="10">
        <v>2</v>
      </c>
      <c r="L62" s="10">
        <v>3</v>
      </c>
      <c r="P62" s="37">
        <v>20</v>
      </c>
      <c r="Q62" s="10">
        <v>6.5</v>
      </c>
      <c r="R62" s="10">
        <v>2.5</v>
      </c>
      <c r="S62" s="10">
        <v>2.5</v>
      </c>
      <c r="T62" s="10">
        <v>2.5</v>
      </c>
      <c r="U62" s="10">
        <v>6.5</v>
      </c>
      <c r="V62" s="10">
        <v>9</v>
      </c>
      <c r="W62" s="10">
        <v>6.5</v>
      </c>
      <c r="X62" s="10">
        <v>2.5</v>
      </c>
      <c r="Y62" s="10">
        <v>6.5</v>
      </c>
      <c r="AA62">
        <f t="shared" si="9"/>
        <v>45</v>
      </c>
      <c r="AE62" t="s">
        <v>181</v>
      </c>
      <c r="AG62" s="54">
        <v>3.2</v>
      </c>
      <c r="AH62" s="56">
        <v>162</v>
      </c>
      <c r="AI62" t="s">
        <v>133</v>
      </c>
      <c r="AJ62" s="33">
        <f t="shared" si="11"/>
        <v>5.5</v>
      </c>
      <c r="AK62" s="81">
        <f t="shared" si="12"/>
        <v>25.5</v>
      </c>
      <c r="AL62" s="81">
        <f t="shared" si="13"/>
        <v>16</v>
      </c>
      <c r="AM62" s="81">
        <f t="shared" si="14"/>
        <v>11.5</v>
      </c>
      <c r="AN62" s="81">
        <f t="shared" ref="AN62:AN64" si="15">AH62-AN$55</f>
        <v>5.5</v>
      </c>
      <c r="AO62" s="81">
        <f>AH62-AO$55</f>
        <v>0</v>
      </c>
      <c r="AX62" t="s">
        <v>182</v>
      </c>
    </row>
    <row r="63" spans="3:51" ht="15.75" x14ac:dyDescent="0.25">
      <c r="C63" s="37">
        <v>21</v>
      </c>
      <c r="D63" s="10">
        <v>2</v>
      </c>
      <c r="E63" s="10">
        <v>5</v>
      </c>
      <c r="F63" s="10">
        <v>4</v>
      </c>
      <c r="G63" s="10">
        <v>2</v>
      </c>
      <c r="H63" s="10">
        <v>2</v>
      </c>
      <c r="I63" s="10">
        <v>3</v>
      </c>
      <c r="J63" s="10">
        <v>4</v>
      </c>
      <c r="K63" s="10">
        <v>1</v>
      </c>
      <c r="L63" s="10">
        <v>4</v>
      </c>
      <c r="P63" s="37">
        <v>21</v>
      </c>
      <c r="Q63" s="10">
        <v>3</v>
      </c>
      <c r="R63" s="10">
        <v>9</v>
      </c>
      <c r="S63" s="10">
        <v>7</v>
      </c>
      <c r="T63" s="10">
        <v>3</v>
      </c>
      <c r="U63" s="10">
        <v>3</v>
      </c>
      <c r="V63" s="10">
        <v>5</v>
      </c>
      <c r="W63" s="10">
        <v>7</v>
      </c>
      <c r="X63" s="10">
        <v>1</v>
      </c>
      <c r="Y63" s="10">
        <v>7</v>
      </c>
      <c r="AA63">
        <f t="shared" si="9"/>
        <v>45</v>
      </c>
      <c r="AE63" t="s">
        <v>182</v>
      </c>
      <c r="AG63" s="54">
        <v>3.4666666666666668</v>
      </c>
      <c r="AH63" s="56">
        <v>179</v>
      </c>
      <c r="AI63" t="s">
        <v>179</v>
      </c>
      <c r="AJ63" s="33">
        <f t="shared" si="11"/>
        <v>17</v>
      </c>
      <c r="AK63" s="33">
        <f t="shared" si="12"/>
        <v>42.5</v>
      </c>
      <c r="AL63" s="81">
        <f t="shared" si="13"/>
        <v>33</v>
      </c>
      <c r="AM63" s="81">
        <f t="shared" si="14"/>
        <v>28.5</v>
      </c>
      <c r="AN63" s="81">
        <f t="shared" si="15"/>
        <v>22.5</v>
      </c>
      <c r="AO63" s="81">
        <f t="shared" ref="AO63:AO64" si="16">AH63-AO$55</f>
        <v>17</v>
      </c>
      <c r="AP63" s="81">
        <f>AH63-AP$55</f>
        <v>0</v>
      </c>
      <c r="AQ63" s="82"/>
      <c r="AY63" t="s">
        <v>183</v>
      </c>
    </row>
    <row r="64" spans="3:51" ht="15.75" x14ac:dyDescent="0.25">
      <c r="C64" s="37">
        <v>22</v>
      </c>
      <c r="D64" s="10">
        <v>2</v>
      </c>
      <c r="E64" s="10">
        <v>3</v>
      </c>
      <c r="F64" s="10">
        <v>3</v>
      </c>
      <c r="G64" s="10">
        <v>3</v>
      </c>
      <c r="H64" s="10">
        <v>2</v>
      </c>
      <c r="I64" s="10">
        <v>3</v>
      </c>
      <c r="J64" s="10">
        <v>3</v>
      </c>
      <c r="K64" s="10">
        <v>2</v>
      </c>
      <c r="L64" s="10">
        <v>3</v>
      </c>
      <c r="P64" s="37">
        <v>22</v>
      </c>
      <c r="Q64" s="10">
        <v>2</v>
      </c>
      <c r="R64" s="10">
        <v>6.5</v>
      </c>
      <c r="S64" s="10">
        <v>6.5</v>
      </c>
      <c r="T64" s="10">
        <v>6.5</v>
      </c>
      <c r="U64" s="10">
        <v>2</v>
      </c>
      <c r="V64" s="10">
        <v>6.5</v>
      </c>
      <c r="W64" s="10">
        <v>6.5</v>
      </c>
      <c r="X64" s="10">
        <v>2</v>
      </c>
      <c r="Y64" s="10">
        <v>6.5</v>
      </c>
      <c r="AA64">
        <f t="shared" si="9"/>
        <v>45</v>
      </c>
      <c r="AE64" t="s">
        <v>183</v>
      </c>
      <c r="AG64" s="54">
        <v>3.6666666666666665</v>
      </c>
      <c r="AH64" s="57">
        <v>197</v>
      </c>
      <c r="AI64" t="s">
        <v>179</v>
      </c>
      <c r="AJ64" s="33">
        <f t="shared" si="11"/>
        <v>18</v>
      </c>
      <c r="AK64" s="33">
        <f t="shared" si="12"/>
        <v>60.5</v>
      </c>
      <c r="AL64" s="33">
        <f t="shared" si="13"/>
        <v>51</v>
      </c>
      <c r="AM64" s="33">
        <f t="shared" si="14"/>
        <v>46.5</v>
      </c>
      <c r="AN64" s="33">
        <f t="shared" si="15"/>
        <v>40.5</v>
      </c>
      <c r="AO64" s="81">
        <f t="shared" si="16"/>
        <v>35</v>
      </c>
      <c r="AP64" s="81">
        <f>AH64-AP$55</f>
        <v>18</v>
      </c>
      <c r="AQ64" s="81">
        <f>AH64-AQ$55</f>
        <v>0</v>
      </c>
    </row>
    <row r="65" spans="3:33" x14ac:dyDescent="0.25">
      <c r="C65" s="37">
        <v>23</v>
      </c>
      <c r="D65" s="10">
        <v>1</v>
      </c>
      <c r="E65" s="10">
        <v>1</v>
      </c>
      <c r="F65" s="10">
        <v>2</v>
      </c>
      <c r="G65" s="10">
        <v>2</v>
      </c>
      <c r="H65" s="10">
        <v>2</v>
      </c>
      <c r="I65" s="10">
        <v>1</v>
      </c>
      <c r="J65" s="10">
        <v>5</v>
      </c>
      <c r="K65" s="10">
        <v>1</v>
      </c>
      <c r="L65" s="10">
        <v>1</v>
      </c>
      <c r="P65" s="37">
        <v>23</v>
      </c>
      <c r="Q65" s="10">
        <v>3</v>
      </c>
      <c r="R65" s="10">
        <v>3</v>
      </c>
      <c r="S65" s="10">
        <v>7</v>
      </c>
      <c r="T65" s="10">
        <v>7</v>
      </c>
      <c r="U65" s="10">
        <v>7</v>
      </c>
      <c r="V65" s="10">
        <v>3</v>
      </c>
      <c r="W65" s="10">
        <v>9</v>
      </c>
      <c r="X65" s="10">
        <v>3</v>
      </c>
      <c r="Y65" s="10">
        <v>3</v>
      </c>
      <c r="AA65">
        <f t="shared" si="9"/>
        <v>45</v>
      </c>
    </row>
    <row r="66" spans="3:33" x14ac:dyDescent="0.25">
      <c r="C66" s="37">
        <v>24</v>
      </c>
      <c r="D66" s="10">
        <v>2</v>
      </c>
      <c r="E66" s="10">
        <v>3</v>
      </c>
      <c r="F66" s="10">
        <v>2</v>
      </c>
      <c r="G66" s="10">
        <v>3</v>
      </c>
      <c r="H66" s="10">
        <v>2</v>
      </c>
      <c r="I66" s="10">
        <v>2</v>
      </c>
      <c r="J66" s="10">
        <v>4</v>
      </c>
      <c r="K66" s="10">
        <v>2</v>
      </c>
      <c r="L66" s="10">
        <v>3</v>
      </c>
      <c r="P66" s="37">
        <v>24</v>
      </c>
      <c r="Q66" s="10">
        <v>3</v>
      </c>
      <c r="R66" s="10">
        <v>7</v>
      </c>
      <c r="S66" s="10">
        <v>3</v>
      </c>
      <c r="T66" s="10">
        <v>7</v>
      </c>
      <c r="U66" s="10">
        <v>3</v>
      </c>
      <c r="V66" s="10">
        <v>3</v>
      </c>
      <c r="W66" s="10">
        <v>9</v>
      </c>
      <c r="X66" s="10">
        <v>3</v>
      </c>
      <c r="Y66" s="10">
        <v>7</v>
      </c>
      <c r="AA66">
        <f t="shared" si="9"/>
        <v>45</v>
      </c>
    </row>
    <row r="67" spans="3:33" ht="15.75" x14ac:dyDescent="0.25">
      <c r="C67" s="37">
        <v>25</v>
      </c>
      <c r="D67" s="10">
        <v>3</v>
      </c>
      <c r="E67" s="10">
        <v>3</v>
      </c>
      <c r="F67" s="10">
        <v>2</v>
      </c>
      <c r="G67" s="37">
        <v>5</v>
      </c>
      <c r="H67" s="10">
        <v>2</v>
      </c>
      <c r="I67" s="10">
        <v>3</v>
      </c>
      <c r="J67" s="10">
        <v>4</v>
      </c>
      <c r="K67" s="10">
        <v>1</v>
      </c>
      <c r="L67" s="10">
        <v>2</v>
      </c>
      <c r="P67" s="37">
        <v>25</v>
      </c>
      <c r="Q67" s="10">
        <v>6</v>
      </c>
      <c r="R67" s="10">
        <v>6</v>
      </c>
      <c r="S67" s="10">
        <v>3</v>
      </c>
      <c r="T67" s="10">
        <v>9</v>
      </c>
      <c r="U67" s="10">
        <v>3</v>
      </c>
      <c r="V67" s="10">
        <v>6</v>
      </c>
      <c r="W67" s="10">
        <v>8</v>
      </c>
      <c r="X67" s="10">
        <v>1</v>
      </c>
      <c r="Y67" s="10">
        <v>3</v>
      </c>
      <c r="AA67">
        <f t="shared" si="9"/>
        <v>45</v>
      </c>
      <c r="AG67" s="54">
        <v>2.2999999999999998</v>
      </c>
    </row>
    <row r="68" spans="3:33" ht="15.75" x14ac:dyDescent="0.25">
      <c r="C68" s="37">
        <v>26</v>
      </c>
      <c r="D68" s="10">
        <v>3</v>
      </c>
      <c r="E68" s="10">
        <v>3</v>
      </c>
      <c r="F68" s="10">
        <v>3</v>
      </c>
      <c r="G68" s="10">
        <v>3</v>
      </c>
      <c r="H68" s="10">
        <v>2</v>
      </c>
      <c r="I68" s="10">
        <v>4</v>
      </c>
      <c r="J68" s="10">
        <v>4</v>
      </c>
      <c r="K68" s="10">
        <v>2</v>
      </c>
      <c r="L68" s="10">
        <v>2</v>
      </c>
      <c r="P68" s="37">
        <v>26</v>
      </c>
      <c r="Q68" s="10">
        <v>5.5</v>
      </c>
      <c r="R68" s="10">
        <v>5.5</v>
      </c>
      <c r="S68" s="10">
        <v>5.5</v>
      </c>
      <c r="T68" s="10">
        <v>5.5</v>
      </c>
      <c r="U68" s="10">
        <v>2</v>
      </c>
      <c r="V68" s="10">
        <v>8.5</v>
      </c>
      <c r="W68" s="10">
        <v>8.5</v>
      </c>
      <c r="X68" s="10">
        <v>2</v>
      </c>
      <c r="Y68" s="10">
        <v>2</v>
      </c>
      <c r="AA68">
        <f t="shared" si="9"/>
        <v>45</v>
      </c>
      <c r="AG68" s="54">
        <v>2.8333333333333335</v>
      </c>
    </row>
    <row r="69" spans="3:33" ht="15.75" x14ac:dyDescent="0.25">
      <c r="C69" s="37">
        <v>27</v>
      </c>
      <c r="D69" s="10">
        <v>2</v>
      </c>
      <c r="E69" s="10">
        <v>3</v>
      </c>
      <c r="F69" s="10">
        <v>3</v>
      </c>
      <c r="G69" s="10">
        <v>1</v>
      </c>
      <c r="H69" s="10">
        <v>1</v>
      </c>
      <c r="I69" s="10">
        <v>3</v>
      </c>
      <c r="J69" s="10">
        <v>3</v>
      </c>
      <c r="K69" s="10">
        <v>1</v>
      </c>
      <c r="L69" s="10">
        <v>3</v>
      </c>
      <c r="P69" s="37">
        <v>27</v>
      </c>
      <c r="Q69" s="10">
        <v>4</v>
      </c>
      <c r="R69" s="10">
        <v>7</v>
      </c>
      <c r="S69" s="10">
        <v>7</v>
      </c>
      <c r="T69" s="10">
        <v>2</v>
      </c>
      <c r="U69" s="10">
        <v>2</v>
      </c>
      <c r="V69" s="10">
        <v>7</v>
      </c>
      <c r="W69" s="10">
        <v>7</v>
      </c>
      <c r="X69" s="10">
        <v>2</v>
      </c>
      <c r="Y69" s="10">
        <v>7</v>
      </c>
      <c r="AA69">
        <f t="shared" si="9"/>
        <v>45</v>
      </c>
      <c r="AG69" s="54">
        <v>2.9666666666666668</v>
      </c>
    </row>
    <row r="70" spans="3:33" ht="15.75" x14ac:dyDescent="0.25">
      <c r="C70" s="37">
        <v>28</v>
      </c>
      <c r="D70" s="10">
        <v>4</v>
      </c>
      <c r="E70" s="10">
        <v>4</v>
      </c>
      <c r="F70" s="10">
        <v>4</v>
      </c>
      <c r="G70" s="10">
        <v>4</v>
      </c>
      <c r="H70" s="10">
        <v>4</v>
      </c>
      <c r="I70" s="10">
        <v>4</v>
      </c>
      <c r="J70" s="10">
        <v>4</v>
      </c>
      <c r="K70" s="10">
        <v>4</v>
      </c>
      <c r="L70" s="10">
        <v>4</v>
      </c>
      <c r="P70" s="37">
        <v>28</v>
      </c>
      <c r="Q70" s="10">
        <v>5</v>
      </c>
      <c r="R70" s="10">
        <v>5</v>
      </c>
      <c r="S70" s="10">
        <v>5</v>
      </c>
      <c r="T70" s="10">
        <v>5</v>
      </c>
      <c r="U70" s="10">
        <v>5</v>
      </c>
      <c r="V70" s="10">
        <v>5</v>
      </c>
      <c r="W70" s="10">
        <v>5</v>
      </c>
      <c r="X70" s="10">
        <v>5</v>
      </c>
      <c r="Y70" s="10">
        <v>5</v>
      </c>
      <c r="AA70">
        <f t="shared" si="9"/>
        <v>45</v>
      </c>
      <c r="AG70" s="54">
        <v>3.0666666666666669</v>
      </c>
    </row>
    <row r="71" spans="3:33" ht="15.75" x14ac:dyDescent="0.25">
      <c r="C71" s="37">
        <v>29</v>
      </c>
      <c r="D71" s="10">
        <v>4</v>
      </c>
      <c r="E71" s="10">
        <v>2</v>
      </c>
      <c r="F71" s="10">
        <v>2</v>
      </c>
      <c r="G71" s="10">
        <v>2</v>
      </c>
      <c r="H71" s="10">
        <v>4</v>
      </c>
      <c r="I71" s="10">
        <v>4</v>
      </c>
      <c r="J71" s="10">
        <v>2</v>
      </c>
      <c r="K71" s="10">
        <v>4</v>
      </c>
      <c r="L71" s="10">
        <v>1</v>
      </c>
      <c r="P71" s="37">
        <v>29</v>
      </c>
      <c r="Q71" s="10">
        <v>7.5</v>
      </c>
      <c r="R71" s="10">
        <v>3.5</v>
      </c>
      <c r="S71" s="10">
        <v>3.5</v>
      </c>
      <c r="T71" s="10">
        <v>3.5</v>
      </c>
      <c r="U71" s="10">
        <v>7.5</v>
      </c>
      <c r="V71" s="10">
        <v>7.5</v>
      </c>
      <c r="W71" s="10">
        <v>3.5</v>
      </c>
      <c r="X71" s="10">
        <v>7.5</v>
      </c>
      <c r="Y71" s="10">
        <v>1</v>
      </c>
      <c r="AA71">
        <f t="shared" si="9"/>
        <v>45</v>
      </c>
      <c r="AG71" s="54">
        <v>3</v>
      </c>
    </row>
    <row r="72" spans="3:33" ht="15.75" x14ac:dyDescent="0.25">
      <c r="C72" s="37">
        <v>30</v>
      </c>
      <c r="D72" s="10">
        <v>3</v>
      </c>
      <c r="E72" s="10">
        <v>5</v>
      </c>
      <c r="F72" s="10">
        <v>3</v>
      </c>
      <c r="G72" s="10">
        <v>3</v>
      </c>
      <c r="H72" s="10">
        <v>3</v>
      </c>
      <c r="I72" s="10">
        <v>4</v>
      </c>
      <c r="J72" s="10">
        <v>2</v>
      </c>
      <c r="K72" s="10">
        <v>1</v>
      </c>
      <c r="L72" s="10">
        <v>4</v>
      </c>
      <c r="P72" s="37">
        <v>30</v>
      </c>
      <c r="Q72" s="10">
        <v>4.5</v>
      </c>
      <c r="R72" s="10">
        <v>9</v>
      </c>
      <c r="S72" s="10">
        <v>4.5</v>
      </c>
      <c r="T72" s="10">
        <v>4.5</v>
      </c>
      <c r="U72" s="10">
        <v>4.5</v>
      </c>
      <c r="V72" s="10">
        <v>7.5</v>
      </c>
      <c r="W72" s="10">
        <v>2</v>
      </c>
      <c r="X72" s="10">
        <v>1</v>
      </c>
      <c r="Y72" s="10">
        <v>7.5</v>
      </c>
      <c r="AA72">
        <f t="shared" si="9"/>
        <v>45</v>
      </c>
      <c r="AG72" s="54">
        <v>3.2333333333333334</v>
      </c>
    </row>
    <row r="73" spans="3:33" ht="15.75" x14ac:dyDescent="0.25">
      <c r="P73" s="10" t="s">
        <v>4</v>
      </c>
      <c r="Q73" s="10">
        <f>SUM(Q43:Q72)</f>
        <v>162</v>
      </c>
      <c r="R73" s="10">
        <f t="shared" ref="R73:Y73" si="17">SUM(R43:R72)</f>
        <v>197</v>
      </c>
      <c r="S73" s="10">
        <f t="shared" si="17"/>
        <v>136.5</v>
      </c>
      <c r="T73" s="10">
        <f t="shared" si="17"/>
        <v>150.5</v>
      </c>
      <c r="U73" s="10">
        <f t="shared" si="17"/>
        <v>146</v>
      </c>
      <c r="V73" s="10">
        <f t="shared" si="17"/>
        <v>179</v>
      </c>
      <c r="W73" s="10">
        <f t="shared" si="17"/>
        <v>156.5</v>
      </c>
      <c r="X73" s="10">
        <f t="shared" si="17"/>
        <v>93</v>
      </c>
      <c r="Y73" s="10">
        <f t="shared" si="17"/>
        <v>129.5</v>
      </c>
      <c r="AG73" s="54">
        <v>3.2</v>
      </c>
    </row>
    <row r="74" spans="3:33" ht="15.75" x14ac:dyDescent="0.25">
      <c r="P74" s="10" t="s">
        <v>87</v>
      </c>
      <c r="Q74" s="10">
        <f>AVERAGE(Q43:Q72)</f>
        <v>5.4</v>
      </c>
      <c r="R74" s="10">
        <f t="shared" ref="R74:Y74" si="18">AVERAGE(R43:R72)</f>
        <v>6.5666666666666664</v>
      </c>
      <c r="S74" s="10">
        <f t="shared" si="18"/>
        <v>4.55</v>
      </c>
      <c r="T74" s="10">
        <f t="shared" si="18"/>
        <v>5.0166666666666666</v>
      </c>
      <c r="U74" s="10">
        <f t="shared" si="18"/>
        <v>4.8666666666666663</v>
      </c>
      <c r="V74" s="10">
        <f t="shared" si="18"/>
        <v>5.9666666666666668</v>
      </c>
      <c r="W74" s="10">
        <f t="shared" si="18"/>
        <v>5.2166666666666668</v>
      </c>
      <c r="X74" s="10">
        <f t="shared" si="18"/>
        <v>3.1</v>
      </c>
      <c r="Y74" s="10">
        <f t="shared" si="18"/>
        <v>4.3166666666666664</v>
      </c>
      <c r="AG74" s="54">
        <v>3.4666666666666668</v>
      </c>
    </row>
    <row r="75" spans="3:33" ht="15.75" x14ac:dyDescent="0.25">
      <c r="P75" s="10" t="s">
        <v>89</v>
      </c>
      <c r="Q75" s="10">
        <f>Q73^2</f>
        <v>26244</v>
      </c>
      <c r="R75" s="10">
        <f t="shared" ref="R75:Y75" si="19">R73^2</f>
        <v>38809</v>
      </c>
      <c r="S75" s="10">
        <f t="shared" si="19"/>
        <v>18632.25</v>
      </c>
      <c r="T75" s="10">
        <f t="shared" si="19"/>
        <v>22650.25</v>
      </c>
      <c r="U75" s="10">
        <f t="shared" si="19"/>
        <v>21316</v>
      </c>
      <c r="V75" s="10">
        <f t="shared" si="19"/>
        <v>32041</v>
      </c>
      <c r="W75" s="10">
        <f t="shared" si="19"/>
        <v>24492.25</v>
      </c>
      <c r="X75" s="10">
        <f t="shared" si="19"/>
        <v>8649</v>
      </c>
      <c r="Y75" s="10">
        <f t="shared" si="19"/>
        <v>16770.25</v>
      </c>
      <c r="AG75" s="54">
        <v>3.6666666666666665</v>
      </c>
    </row>
    <row r="84" spans="2:37" ht="15.75" x14ac:dyDescent="0.25">
      <c r="B84" t="s">
        <v>90</v>
      </c>
      <c r="C84" s="94" t="s">
        <v>82</v>
      </c>
      <c r="D84" s="96" t="s">
        <v>83</v>
      </c>
      <c r="E84" s="97"/>
      <c r="F84" s="97"/>
      <c r="G84" s="97"/>
      <c r="H84" s="97"/>
      <c r="I84" s="97"/>
      <c r="J84" s="97"/>
      <c r="K84" s="97"/>
      <c r="L84" s="98"/>
      <c r="P84" s="36" t="s">
        <v>82</v>
      </c>
      <c r="Q84" s="96" t="s">
        <v>83</v>
      </c>
      <c r="R84" s="97"/>
      <c r="S84" s="97"/>
      <c r="T84" s="97"/>
      <c r="U84" s="97"/>
      <c r="V84" s="97"/>
      <c r="W84" s="97"/>
      <c r="X84" s="97"/>
      <c r="Y84" s="98"/>
      <c r="AE84" s="51" t="s">
        <v>134</v>
      </c>
      <c r="AF84">
        <f>(12/((30*9)*(9+1))*SUMSQ(Q116:Y116)-3*(30)*(9+1))</f>
        <v>22.686666666666611</v>
      </c>
      <c r="AI84" s="6" t="s">
        <v>0</v>
      </c>
      <c r="AJ84" s="4" t="s">
        <v>87</v>
      </c>
      <c r="AK84" s="4" t="s">
        <v>138</v>
      </c>
    </row>
    <row r="85" spans="2:37" ht="15.75" x14ac:dyDescent="0.25">
      <c r="C85" s="95"/>
      <c r="D85" s="74">
        <v>231</v>
      </c>
      <c r="E85" s="74">
        <v>456</v>
      </c>
      <c r="F85" s="74">
        <v>721</v>
      </c>
      <c r="G85" s="74">
        <v>321</v>
      </c>
      <c r="H85" s="74">
        <v>654</v>
      </c>
      <c r="I85" s="74">
        <v>127</v>
      </c>
      <c r="J85" s="74">
        <v>123</v>
      </c>
      <c r="K85" s="74">
        <v>465</v>
      </c>
      <c r="L85" s="74">
        <v>271</v>
      </c>
      <c r="P85" s="36"/>
      <c r="Q85" s="74">
        <v>231</v>
      </c>
      <c r="R85" s="74">
        <v>456</v>
      </c>
      <c r="S85" s="74">
        <v>721</v>
      </c>
      <c r="T85" s="74">
        <v>321</v>
      </c>
      <c r="U85" s="74">
        <v>654</v>
      </c>
      <c r="V85" s="74">
        <v>127</v>
      </c>
      <c r="W85" s="74">
        <v>123</v>
      </c>
      <c r="X85" s="74">
        <v>465</v>
      </c>
      <c r="Y85" s="74">
        <v>271</v>
      </c>
      <c r="AE85" s="51" t="s">
        <v>135</v>
      </c>
      <c r="AF85">
        <f>_xlfn.CHISQ.INV.RT(0.05,8)</f>
        <v>15.507313055865453</v>
      </c>
      <c r="AG85">
        <v>15.51</v>
      </c>
      <c r="AI85" s="9" t="s">
        <v>5</v>
      </c>
      <c r="AJ85" s="5">
        <f>AVERAGE(D86:D115)</f>
        <v>3.6</v>
      </c>
      <c r="AK85" s="76">
        <f>SUM(Q86:Q115)</f>
        <v>174</v>
      </c>
    </row>
    <row r="86" spans="2:37" ht="15.75" x14ac:dyDescent="0.25">
      <c r="C86" s="37">
        <v>1</v>
      </c>
      <c r="D86" s="10">
        <v>5</v>
      </c>
      <c r="E86" s="10">
        <v>3</v>
      </c>
      <c r="F86" s="10">
        <v>4</v>
      </c>
      <c r="G86" s="10">
        <v>3</v>
      </c>
      <c r="H86" s="10">
        <v>3</v>
      </c>
      <c r="I86" s="10">
        <v>5</v>
      </c>
      <c r="J86" s="10">
        <v>3</v>
      </c>
      <c r="K86" s="10">
        <v>4</v>
      </c>
      <c r="L86" s="10">
        <v>3</v>
      </c>
      <c r="P86" s="37">
        <v>1</v>
      </c>
      <c r="Q86" s="10">
        <v>8.5</v>
      </c>
      <c r="R86" s="10">
        <v>3</v>
      </c>
      <c r="S86" s="10">
        <v>6.5</v>
      </c>
      <c r="T86" s="10">
        <v>3</v>
      </c>
      <c r="U86" s="10">
        <v>3</v>
      </c>
      <c r="V86" s="10">
        <v>8.5</v>
      </c>
      <c r="W86" s="10">
        <v>3</v>
      </c>
      <c r="X86" s="10">
        <v>6.5</v>
      </c>
      <c r="Y86" s="10">
        <v>3</v>
      </c>
      <c r="AA86">
        <f>SUM(Q86:Y86)</f>
        <v>45</v>
      </c>
      <c r="AI86" s="9" t="s">
        <v>6</v>
      </c>
      <c r="AJ86" s="5">
        <f>AVERAGE(E86:E115)</f>
        <v>3.6666666666666665</v>
      </c>
      <c r="AK86" s="76">
        <f>SUM(R86:R115)</f>
        <v>182.5</v>
      </c>
    </row>
    <row r="87" spans="2:37" ht="15.75" x14ac:dyDescent="0.25">
      <c r="C87" s="37">
        <v>2</v>
      </c>
      <c r="D87" s="10">
        <v>4</v>
      </c>
      <c r="E87" s="10">
        <v>4</v>
      </c>
      <c r="F87" s="10">
        <v>4</v>
      </c>
      <c r="G87" s="10">
        <v>4</v>
      </c>
      <c r="H87" s="10">
        <v>4</v>
      </c>
      <c r="I87" s="10">
        <v>4</v>
      </c>
      <c r="J87" s="10">
        <v>4</v>
      </c>
      <c r="K87" s="10">
        <v>4</v>
      </c>
      <c r="L87" s="10">
        <v>2</v>
      </c>
      <c r="P87" s="37">
        <v>2</v>
      </c>
      <c r="Q87" s="10">
        <v>5.5</v>
      </c>
      <c r="R87" s="10">
        <v>5.5</v>
      </c>
      <c r="S87" s="10">
        <v>5.5</v>
      </c>
      <c r="T87" s="10">
        <v>5.5</v>
      </c>
      <c r="U87" s="10">
        <v>5.5</v>
      </c>
      <c r="V87" s="10">
        <v>5.5</v>
      </c>
      <c r="W87" s="10">
        <v>5.5</v>
      </c>
      <c r="X87" s="10">
        <v>5.5</v>
      </c>
      <c r="Y87" s="10">
        <v>1</v>
      </c>
      <c r="AA87">
        <f t="shared" ref="AA87:AA115" si="20">SUM(Q87:Y87)</f>
        <v>45</v>
      </c>
      <c r="AE87" t="s">
        <v>136</v>
      </c>
      <c r="AF87" t="s">
        <v>137</v>
      </c>
      <c r="AI87" s="9" t="s">
        <v>7</v>
      </c>
      <c r="AJ87" s="5">
        <f>AVERAGE(F86:F115)</f>
        <v>3.4</v>
      </c>
      <c r="AK87" s="76">
        <f>SUM(S86:S115)</f>
        <v>155.5</v>
      </c>
    </row>
    <row r="88" spans="2:37" ht="15.75" x14ac:dyDescent="0.25">
      <c r="C88" s="37">
        <v>3</v>
      </c>
      <c r="D88" s="10">
        <v>3</v>
      </c>
      <c r="E88" s="10">
        <v>4</v>
      </c>
      <c r="F88" s="10">
        <v>5</v>
      </c>
      <c r="G88" s="10">
        <v>3</v>
      </c>
      <c r="H88" s="10">
        <v>3</v>
      </c>
      <c r="I88" s="10">
        <v>4</v>
      </c>
      <c r="J88" s="10">
        <v>3</v>
      </c>
      <c r="K88" s="10">
        <v>4</v>
      </c>
      <c r="L88" s="10">
        <v>2</v>
      </c>
      <c r="P88" s="37">
        <v>3</v>
      </c>
      <c r="Q88" s="10">
        <v>3.5</v>
      </c>
      <c r="R88" s="10">
        <v>7</v>
      </c>
      <c r="S88" s="10">
        <v>9</v>
      </c>
      <c r="T88" s="10">
        <v>3.5</v>
      </c>
      <c r="U88" s="10">
        <v>3.5</v>
      </c>
      <c r="V88" s="10">
        <v>7</v>
      </c>
      <c r="W88" s="10">
        <v>3.5</v>
      </c>
      <c r="X88" s="10">
        <v>7</v>
      </c>
      <c r="Y88" s="10">
        <v>1</v>
      </c>
      <c r="AA88">
        <f>SUM(Q88:Y88)</f>
        <v>45</v>
      </c>
      <c r="AI88" s="9" t="s">
        <v>8</v>
      </c>
      <c r="AJ88" s="5">
        <f>AVERAGE(G86:G115)</f>
        <v>3.1333333333333333</v>
      </c>
      <c r="AK88" s="76">
        <f>SUM(T86:T115)</f>
        <v>129</v>
      </c>
    </row>
    <row r="89" spans="2:37" ht="15.75" x14ac:dyDescent="0.25">
      <c r="C89" s="37">
        <v>4</v>
      </c>
      <c r="D89" s="10">
        <v>4</v>
      </c>
      <c r="E89" s="10">
        <v>4</v>
      </c>
      <c r="F89" s="10">
        <v>4</v>
      </c>
      <c r="G89" s="10">
        <v>4</v>
      </c>
      <c r="H89" s="10">
        <v>4</v>
      </c>
      <c r="I89" s="10">
        <v>5</v>
      </c>
      <c r="J89" s="10">
        <v>4</v>
      </c>
      <c r="K89" s="10">
        <v>4</v>
      </c>
      <c r="L89" s="10">
        <v>4</v>
      </c>
      <c r="P89" s="37">
        <v>4</v>
      </c>
      <c r="Q89" s="10">
        <v>4.5</v>
      </c>
      <c r="R89" s="10">
        <v>4.5</v>
      </c>
      <c r="S89" s="10">
        <v>4.5</v>
      </c>
      <c r="T89" s="10">
        <v>4.5</v>
      </c>
      <c r="U89" s="10">
        <v>4.5</v>
      </c>
      <c r="V89" s="10">
        <v>9</v>
      </c>
      <c r="W89" s="10">
        <v>4.5</v>
      </c>
      <c r="X89" s="10">
        <v>4.5</v>
      </c>
      <c r="Y89" s="10">
        <v>4.5</v>
      </c>
      <c r="AA89">
        <f t="shared" si="20"/>
        <v>45</v>
      </c>
      <c r="AI89" s="9" t="s">
        <v>9</v>
      </c>
      <c r="AJ89" s="5">
        <f>AVERAGE(H86:H115)</f>
        <v>3.3333333333333335</v>
      </c>
      <c r="AK89" s="76">
        <f>SUM(U86:U115)</f>
        <v>146</v>
      </c>
    </row>
    <row r="90" spans="2:37" ht="15.75" x14ac:dyDescent="0.25">
      <c r="C90" s="37">
        <v>5</v>
      </c>
      <c r="D90" s="10">
        <v>3</v>
      </c>
      <c r="E90" s="10">
        <v>4</v>
      </c>
      <c r="F90" s="10">
        <v>3</v>
      </c>
      <c r="G90" s="10">
        <v>2</v>
      </c>
      <c r="H90" s="10">
        <v>3</v>
      </c>
      <c r="I90" s="10">
        <v>3</v>
      </c>
      <c r="J90" s="10">
        <v>2</v>
      </c>
      <c r="K90" s="10">
        <v>2</v>
      </c>
      <c r="L90" s="10">
        <v>2</v>
      </c>
      <c r="P90" s="37">
        <v>5</v>
      </c>
      <c r="Q90" s="10">
        <v>6.5</v>
      </c>
      <c r="R90" s="10">
        <v>9</v>
      </c>
      <c r="S90" s="10">
        <v>6.5</v>
      </c>
      <c r="T90" s="10">
        <v>2.5</v>
      </c>
      <c r="U90" s="10">
        <v>6.5</v>
      </c>
      <c r="V90" s="10">
        <v>6.5</v>
      </c>
      <c r="W90" s="10">
        <v>2.5</v>
      </c>
      <c r="X90" s="10">
        <v>2.5</v>
      </c>
      <c r="Y90" s="10">
        <v>2.5</v>
      </c>
      <c r="AA90">
        <f t="shared" si="20"/>
        <v>45</v>
      </c>
      <c r="AI90" s="9" t="s">
        <v>10</v>
      </c>
      <c r="AJ90" s="5">
        <f>AVERAGE(I86:I115)</f>
        <v>3.6333333333333333</v>
      </c>
      <c r="AK90" s="76">
        <f>SUM(V86:V115)</f>
        <v>180</v>
      </c>
    </row>
    <row r="91" spans="2:37" ht="15.75" x14ac:dyDescent="0.25">
      <c r="C91" s="37">
        <v>6</v>
      </c>
      <c r="D91" s="10">
        <v>5</v>
      </c>
      <c r="E91" s="10">
        <v>4</v>
      </c>
      <c r="F91" s="10">
        <v>3</v>
      </c>
      <c r="G91" s="10">
        <v>4</v>
      </c>
      <c r="H91" s="10">
        <v>4</v>
      </c>
      <c r="I91" s="10">
        <v>5</v>
      </c>
      <c r="J91" s="10">
        <v>4</v>
      </c>
      <c r="K91" s="10">
        <v>3</v>
      </c>
      <c r="L91" s="10">
        <v>4</v>
      </c>
      <c r="P91" s="37">
        <v>6</v>
      </c>
      <c r="Q91" s="10">
        <v>8.5</v>
      </c>
      <c r="R91" s="10">
        <v>5</v>
      </c>
      <c r="S91" s="10">
        <v>1.5</v>
      </c>
      <c r="T91" s="10">
        <v>5</v>
      </c>
      <c r="U91" s="10">
        <v>5</v>
      </c>
      <c r="V91" s="10">
        <v>8.5</v>
      </c>
      <c r="W91" s="10">
        <v>5</v>
      </c>
      <c r="X91" s="10">
        <v>1.5</v>
      </c>
      <c r="Y91" s="10">
        <v>5</v>
      </c>
      <c r="AA91">
        <f t="shared" si="20"/>
        <v>45</v>
      </c>
      <c r="AI91" s="9" t="s">
        <v>11</v>
      </c>
      <c r="AJ91" s="5">
        <f>AVERAGE(J86:J115)</f>
        <v>3.3</v>
      </c>
      <c r="AK91" s="76">
        <f>SUM(W86:W115)</f>
        <v>146</v>
      </c>
    </row>
    <row r="92" spans="2:37" ht="15.75" x14ac:dyDescent="0.25">
      <c r="C92" s="37">
        <v>7</v>
      </c>
      <c r="D92" s="10">
        <v>4</v>
      </c>
      <c r="E92" s="10">
        <v>4</v>
      </c>
      <c r="F92" s="10">
        <v>4</v>
      </c>
      <c r="G92" s="10">
        <v>2</v>
      </c>
      <c r="H92" s="10">
        <v>4</v>
      </c>
      <c r="I92" s="10">
        <v>3</v>
      </c>
      <c r="J92" s="10">
        <v>3</v>
      </c>
      <c r="K92" s="10">
        <v>2</v>
      </c>
      <c r="L92" s="10">
        <v>3</v>
      </c>
      <c r="P92" s="37">
        <v>7</v>
      </c>
      <c r="Q92" s="10">
        <v>7.5</v>
      </c>
      <c r="R92" s="10">
        <v>7.5</v>
      </c>
      <c r="S92" s="10">
        <v>7.5</v>
      </c>
      <c r="T92" s="10">
        <v>1.5</v>
      </c>
      <c r="U92" s="10">
        <v>7.5</v>
      </c>
      <c r="V92" s="10">
        <v>4</v>
      </c>
      <c r="W92" s="10">
        <v>4</v>
      </c>
      <c r="X92" s="10">
        <v>1.5</v>
      </c>
      <c r="Y92" s="10">
        <v>4</v>
      </c>
      <c r="AA92">
        <f t="shared" si="20"/>
        <v>45</v>
      </c>
      <c r="AI92" s="6" t="s">
        <v>13</v>
      </c>
      <c r="AJ92" s="5">
        <f>AVERAGE(K86:K115)</f>
        <v>2.9333333333333331</v>
      </c>
      <c r="AK92" s="76">
        <f>SUM(X86:X115)</f>
        <v>112</v>
      </c>
    </row>
    <row r="93" spans="2:37" ht="15.75" x14ac:dyDescent="0.25">
      <c r="C93" s="37">
        <v>8</v>
      </c>
      <c r="D93" s="10">
        <v>4</v>
      </c>
      <c r="E93" s="10">
        <v>2</v>
      </c>
      <c r="F93" s="10">
        <v>3</v>
      </c>
      <c r="G93" s="10">
        <v>2</v>
      </c>
      <c r="H93" s="10">
        <v>3</v>
      </c>
      <c r="I93" s="10">
        <v>3</v>
      </c>
      <c r="J93" s="10">
        <v>3</v>
      </c>
      <c r="K93" s="10">
        <v>3</v>
      </c>
      <c r="L93" s="10">
        <v>2</v>
      </c>
      <c r="P93" s="37">
        <v>8</v>
      </c>
      <c r="Q93" s="10">
        <v>9</v>
      </c>
      <c r="R93" s="10">
        <v>2</v>
      </c>
      <c r="S93" s="10">
        <v>6</v>
      </c>
      <c r="T93" s="10">
        <v>2</v>
      </c>
      <c r="U93" s="10">
        <v>6</v>
      </c>
      <c r="V93" s="10">
        <v>6</v>
      </c>
      <c r="W93" s="10">
        <v>6</v>
      </c>
      <c r="X93" s="10">
        <v>6</v>
      </c>
      <c r="Y93" s="10">
        <v>2</v>
      </c>
      <c r="AA93">
        <f t="shared" si="20"/>
        <v>45</v>
      </c>
      <c r="AI93" s="9" t="s">
        <v>14</v>
      </c>
      <c r="AJ93" s="5">
        <f>AVERAGE(L86:L115)</f>
        <v>3.0666666666666669</v>
      </c>
      <c r="AK93" s="76">
        <f>SUM(Y86:Y115)</f>
        <v>125</v>
      </c>
    </row>
    <row r="94" spans="2:37" ht="15.75" x14ac:dyDescent="0.25">
      <c r="C94" s="37">
        <v>9</v>
      </c>
      <c r="D94" s="10">
        <v>3</v>
      </c>
      <c r="E94" s="10">
        <v>4</v>
      </c>
      <c r="F94" s="10">
        <v>4</v>
      </c>
      <c r="G94" s="10">
        <v>3</v>
      </c>
      <c r="H94" s="10">
        <v>4</v>
      </c>
      <c r="I94" s="10">
        <v>3</v>
      </c>
      <c r="J94" s="10">
        <v>4</v>
      </c>
      <c r="K94" s="10">
        <v>3</v>
      </c>
      <c r="L94" s="10">
        <v>4</v>
      </c>
      <c r="P94" s="37">
        <v>9</v>
      </c>
      <c r="Q94" s="10">
        <v>2.5</v>
      </c>
      <c r="R94" s="10">
        <v>7</v>
      </c>
      <c r="S94" s="10">
        <v>7</v>
      </c>
      <c r="T94" s="10">
        <v>2.5</v>
      </c>
      <c r="U94" s="10">
        <v>7</v>
      </c>
      <c r="V94" s="10">
        <v>2.5</v>
      </c>
      <c r="W94" s="10">
        <v>7</v>
      </c>
      <c r="X94" s="10">
        <v>2.5</v>
      </c>
      <c r="Y94" s="10">
        <v>7</v>
      </c>
      <c r="AA94">
        <f t="shared" si="20"/>
        <v>45</v>
      </c>
      <c r="AI94" s="4" t="s">
        <v>139</v>
      </c>
      <c r="AJ94" s="99">
        <f>1.645*SQRT((30*9*(9+1)/6))</f>
        <v>34.895719651556121</v>
      </c>
      <c r="AK94" s="99"/>
    </row>
    <row r="95" spans="2:37" x14ac:dyDescent="0.25">
      <c r="C95" s="37">
        <v>10</v>
      </c>
      <c r="D95" s="10">
        <v>3</v>
      </c>
      <c r="E95" s="10">
        <v>4</v>
      </c>
      <c r="F95" s="10">
        <v>3</v>
      </c>
      <c r="G95" s="10">
        <v>2</v>
      </c>
      <c r="H95" s="10">
        <v>3</v>
      </c>
      <c r="I95" s="10">
        <v>4</v>
      </c>
      <c r="J95" s="10">
        <v>3</v>
      </c>
      <c r="K95" s="10">
        <v>2</v>
      </c>
      <c r="L95" s="10">
        <v>3</v>
      </c>
      <c r="P95" s="37">
        <v>10</v>
      </c>
      <c r="Q95" s="10">
        <v>5</v>
      </c>
      <c r="R95" s="10">
        <v>8.5</v>
      </c>
      <c r="S95" s="10">
        <v>5</v>
      </c>
      <c r="T95" s="10">
        <v>1.5</v>
      </c>
      <c r="U95" s="10">
        <v>5</v>
      </c>
      <c r="V95" s="10">
        <v>8.5</v>
      </c>
      <c r="W95" s="10">
        <v>5</v>
      </c>
      <c r="X95" s="10">
        <v>1.5</v>
      </c>
      <c r="Y95" s="10">
        <v>5</v>
      </c>
      <c r="AA95">
        <f t="shared" si="20"/>
        <v>45</v>
      </c>
    </row>
    <row r="96" spans="2:37" x14ac:dyDescent="0.25">
      <c r="C96" s="37">
        <v>11</v>
      </c>
      <c r="D96" s="10">
        <v>4</v>
      </c>
      <c r="E96" s="10">
        <v>4</v>
      </c>
      <c r="F96" s="10">
        <v>3</v>
      </c>
      <c r="G96" s="10">
        <v>2</v>
      </c>
      <c r="H96" s="10">
        <v>3</v>
      </c>
      <c r="I96" s="10">
        <v>3</v>
      </c>
      <c r="J96" s="10">
        <v>4</v>
      </c>
      <c r="K96" s="10">
        <v>2</v>
      </c>
      <c r="L96" s="10">
        <v>3</v>
      </c>
      <c r="P96" s="37">
        <v>11</v>
      </c>
      <c r="Q96" s="10">
        <v>8</v>
      </c>
      <c r="R96" s="10">
        <v>8</v>
      </c>
      <c r="S96" s="10">
        <v>4.5</v>
      </c>
      <c r="T96" s="10">
        <v>1.5</v>
      </c>
      <c r="U96" s="10">
        <v>4.5</v>
      </c>
      <c r="V96" s="10">
        <v>4.5</v>
      </c>
      <c r="W96" s="10">
        <v>8</v>
      </c>
      <c r="X96" s="10">
        <v>1.5</v>
      </c>
      <c r="Y96" s="10">
        <v>4.5</v>
      </c>
      <c r="AA96">
        <f t="shared" si="20"/>
        <v>45</v>
      </c>
    </row>
    <row r="97" spans="3:38" x14ac:dyDescent="0.25">
      <c r="C97" s="37">
        <v>12</v>
      </c>
      <c r="D97" s="10">
        <v>4</v>
      </c>
      <c r="E97" s="10">
        <v>4</v>
      </c>
      <c r="F97" s="10">
        <v>4</v>
      </c>
      <c r="G97" s="10">
        <v>4</v>
      </c>
      <c r="H97" s="10">
        <v>4</v>
      </c>
      <c r="I97" s="10">
        <v>4</v>
      </c>
      <c r="J97" s="10">
        <v>4</v>
      </c>
      <c r="K97" s="10">
        <v>3</v>
      </c>
      <c r="L97" s="10">
        <v>4</v>
      </c>
      <c r="P97" s="37">
        <v>12</v>
      </c>
      <c r="Q97" s="10">
        <v>5.5</v>
      </c>
      <c r="R97" s="10">
        <v>5.5</v>
      </c>
      <c r="S97" s="10">
        <v>5.5</v>
      </c>
      <c r="T97" s="10">
        <v>5.5</v>
      </c>
      <c r="U97" s="10">
        <v>5.5</v>
      </c>
      <c r="V97" s="10">
        <v>5.5</v>
      </c>
      <c r="W97" s="10">
        <v>5.5</v>
      </c>
      <c r="X97" s="10">
        <v>1</v>
      </c>
      <c r="Y97" s="10">
        <v>5.5</v>
      </c>
      <c r="AA97">
        <f t="shared" si="20"/>
        <v>45</v>
      </c>
      <c r="AI97">
        <v>2.9333333333333331</v>
      </c>
      <c r="AJ97">
        <v>112</v>
      </c>
      <c r="AK97" t="s">
        <v>104</v>
      </c>
    </row>
    <row r="98" spans="3:38" x14ac:dyDescent="0.25">
      <c r="C98" s="37">
        <v>13</v>
      </c>
      <c r="D98" s="10">
        <v>3</v>
      </c>
      <c r="E98" s="10">
        <v>4</v>
      </c>
      <c r="F98" s="10">
        <v>2</v>
      </c>
      <c r="G98" s="10">
        <v>3</v>
      </c>
      <c r="H98" s="10">
        <v>3</v>
      </c>
      <c r="I98" s="10">
        <v>3</v>
      </c>
      <c r="J98" s="10">
        <v>2</v>
      </c>
      <c r="K98" s="10">
        <v>2</v>
      </c>
      <c r="L98" s="10">
        <v>2</v>
      </c>
      <c r="P98" s="37">
        <v>13</v>
      </c>
      <c r="Q98" s="10">
        <v>6.5</v>
      </c>
      <c r="R98" s="10">
        <v>9</v>
      </c>
      <c r="S98" s="10">
        <v>2.5</v>
      </c>
      <c r="T98" s="10">
        <v>6.5</v>
      </c>
      <c r="U98" s="10">
        <v>6.5</v>
      </c>
      <c r="V98" s="10">
        <v>6.5</v>
      </c>
      <c r="W98" s="10">
        <v>2.5</v>
      </c>
      <c r="X98" s="10">
        <v>2.5</v>
      </c>
      <c r="Y98" s="10">
        <v>2.5</v>
      </c>
      <c r="AA98">
        <f t="shared" si="20"/>
        <v>45</v>
      </c>
      <c r="AI98">
        <v>3.0666666666666669</v>
      </c>
      <c r="AJ98">
        <v>125</v>
      </c>
      <c r="AK98" t="s">
        <v>108</v>
      </c>
      <c r="AL98">
        <f t="shared" ref="AL98:AL105" si="21">AJ98-AJ97</f>
        <v>13</v>
      </c>
    </row>
    <row r="99" spans="3:38" x14ac:dyDescent="0.25">
      <c r="C99" s="37">
        <v>14</v>
      </c>
      <c r="D99" s="10">
        <v>3</v>
      </c>
      <c r="E99" s="10">
        <v>3</v>
      </c>
      <c r="F99" s="10">
        <v>2</v>
      </c>
      <c r="G99" s="10">
        <v>3</v>
      </c>
      <c r="H99" s="10">
        <v>2</v>
      </c>
      <c r="I99" s="10">
        <v>3</v>
      </c>
      <c r="J99" s="10">
        <v>2</v>
      </c>
      <c r="K99" s="10">
        <v>4</v>
      </c>
      <c r="L99" s="10">
        <v>2</v>
      </c>
      <c r="P99" s="37">
        <v>14</v>
      </c>
      <c r="Q99" s="10">
        <v>6.5</v>
      </c>
      <c r="R99" s="10">
        <v>6.5</v>
      </c>
      <c r="S99" s="10">
        <v>2.5</v>
      </c>
      <c r="T99" s="10">
        <v>6.5</v>
      </c>
      <c r="U99" s="10">
        <v>2.5</v>
      </c>
      <c r="V99" s="10">
        <v>6.5</v>
      </c>
      <c r="W99" s="10">
        <v>2.5</v>
      </c>
      <c r="X99" s="10">
        <v>9</v>
      </c>
      <c r="Y99" s="10">
        <v>2.5</v>
      </c>
      <c r="AA99">
        <f t="shared" si="20"/>
        <v>45</v>
      </c>
      <c r="AI99">
        <v>3.1333333333333333</v>
      </c>
      <c r="AJ99">
        <v>129</v>
      </c>
      <c r="AK99" t="s">
        <v>105</v>
      </c>
      <c r="AL99">
        <f t="shared" si="21"/>
        <v>4</v>
      </c>
    </row>
    <row r="100" spans="3:38" x14ac:dyDescent="0.25">
      <c r="C100" s="37">
        <v>15</v>
      </c>
      <c r="D100" s="10">
        <v>3</v>
      </c>
      <c r="E100" s="10">
        <v>4</v>
      </c>
      <c r="F100" s="10">
        <v>3</v>
      </c>
      <c r="G100" s="10">
        <v>4</v>
      </c>
      <c r="H100" s="10">
        <v>3</v>
      </c>
      <c r="I100" s="10">
        <v>4</v>
      </c>
      <c r="J100" s="10">
        <v>3</v>
      </c>
      <c r="K100" s="10">
        <v>4</v>
      </c>
      <c r="L100" s="10">
        <v>3</v>
      </c>
      <c r="P100" s="37">
        <v>15</v>
      </c>
      <c r="Q100" s="10">
        <v>3</v>
      </c>
      <c r="R100" s="10">
        <v>7.5</v>
      </c>
      <c r="S100" s="10">
        <v>3</v>
      </c>
      <c r="T100" s="10">
        <v>7.5</v>
      </c>
      <c r="U100" s="10">
        <v>3</v>
      </c>
      <c r="V100" s="10">
        <v>7.5</v>
      </c>
      <c r="W100" s="10">
        <v>3</v>
      </c>
      <c r="X100" s="10">
        <v>7.5</v>
      </c>
      <c r="Y100" s="10">
        <v>3</v>
      </c>
      <c r="AA100">
        <f t="shared" si="20"/>
        <v>45</v>
      </c>
      <c r="AI100">
        <v>3.3333333333333335</v>
      </c>
      <c r="AJ100">
        <v>146</v>
      </c>
      <c r="AK100" t="s">
        <v>105</v>
      </c>
      <c r="AL100">
        <f t="shared" si="21"/>
        <v>17</v>
      </c>
    </row>
    <row r="101" spans="3:38" x14ac:dyDescent="0.25">
      <c r="C101" s="37">
        <v>16</v>
      </c>
      <c r="D101" s="10">
        <v>4</v>
      </c>
      <c r="E101" s="10">
        <v>5</v>
      </c>
      <c r="F101" s="10">
        <v>3</v>
      </c>
      <c r="G101" s="10">
        <v>4</v>
      </c>
      <c r="H101" s="10">
        <v>4</v>
      </c>
      <c r="I101" s="10">
        <v>4</v>
      </c>
      <c r="J101" s="10">
        <v>4</v>
      </c>
      <c r="K101" s="10">
        <v>2</v>
      </c>
      <c r="L101" s="10">
        <v>2</v>
      </c>
      <c r="P101" s="37">
        <v>16</v>
      </c>
      <c r="Q101" s="10">
        <v>6</v>
      </c>
      <c r="R101" s="10">
        <v>9</v>
      </c>
      <c r="S101" s="10">
        <v>3</v>
      </c>
      <c r="T101" s="10">
        <v>6</v>
      </c>
      <c r="U101" s="10">
        <v>6</v>
      </c>
      <c r="V101" s="10">
        <v>6</v>
      </c>
      <c r="W101" s="10">
        <v>6</v>
      </c>
      <c r="X101" s="10">
        <v>1.5</v>
      </c>
      <c r="Y101" s="10">
        <v>1.5</v>
      </c>
      <c r="AA101">
        <f t="shared" si="20"/>
        <v>45</v>
      </c>
      <c r="AI101">
        <v>3.3</v>
      </c>
      <c r="AJ101">
        <v>146</v>
      </c>
      <c r="AK101" t="s">
        <v>105</v>
      </c>
      <c r="AL101">
        <f t="shared" si="21"/>
        <v>0</v>
      </c>
    </row>
    <row r="102" spans="3:38" x14ac:dyDescent="0.25">
      <c r="C102" s="37">
        <v>17</v>
      </c>
      <c r="D102" s="10">
        <v>4</v>
      </c>
      <c r="E102" s="10">
        <v>4</v>
      </c>
      <c r="F102" s="10">
        <v>5</v>
      </c>
      <c r="G102" s="10">
        <v>4</v>
      </c>
      <c r="H102" s="10">
        <v>4</v>
      </c>
      <c r="I102" s="10">
        <v>5</v>
      </c>
      <c r="J102" s="10">
        <v>4</v>
      </c>
      <c r="K102" s="10">
        <v>4</v>
      </c>
      <c r="L102" s="10">
        <v>5</v>
      </c>
      <c r="P102" s="37">
        <v>17</v>
      </c>
      <c r="Q102" s="10">
        <v>3.5</v>
      </c>
      <c r="R102" s="10">
        <v>3.5</v>
      </c>
      <c r="S102" s="10">
        <v>8</v>
      </c>
      <c r="T102" s="10">
        <v>3.5</v>
      </c>
      <c r="U102" s="10">
        <v>3.5</v>
      </c>
      <c r="V102" s="10">
        <v>8</v>
      </c>
      <c r="W102" s="10">
        <v>3.5</v>
      </c>
      <c r="X102" s="10">
        <v>3.5</v>
      </c>
      <c r="Y102" s="10">
        <v>8</v>
      </c>
      <c r="AA102">
        <f t="shared" si="20"/>
        <v>45</v>
      </c>
      <c r="AI102">
        <v>3.4</v>
      </c>
      <c r="AJ102">
        <v>155.5</v>
      </c>
      <c r="AK102" t="s">
        <v>105</v>
      </c>
      <c r="AL102">
        <f t="shared" si="21"/>
        <v>9.5</v>
      </c>
    </row>
    <row r="103" spans="3:38" x14ac:dyDescent="0.25">
      <c r="C103" s="37">
        <v>18</v>
      </c>
      <c r="D103" s="10">
        <v>2</v>
      </c>
      <c r="E103" s="10">
        <v>2</v>
      </c>
      <c r="F103" s="10">
        <v>3</v>
      </c>
      <c r="G103" s="10">
        <v>4</v>
      </c>
      <c r="H103" s="10">
        <v>3</v>
      </c>
      <c r="I103" s="10">
        <v>3</v>
      </c>
      <c r="J103" s="10">
        <v>5</v>
      </c>
      <c r="K103" s="10">
        <v>5</v>
      </c>
      <c r="L103" s="10">
        <v>4</v>
      </c>
      <c r="P103" s="37">
        <v>18</v>
      </c>
      <c r="Q103" s="10">
        <v>1.5</v>
      </c>
      <c r="R103" s="10">
        <v>1.5</v>
      </c>
      <c r="S103" s="10">
        <v>4</v>
      </c>
      <c r="T103" s="10">
        <v>6.5</v>
      </c>
      <c r="U103" s="10">
        <v>4</v>
      </c>
      <c r="V103" s="10">
        <v>4</v>
      </c>
      <c r="W103" s="10">
        <v>8.5</v>
      </c>
      <c r="X103" s="10">
        <v>8.5</v>
      </c>
      <c r="Y103" s="10">
        <v>6.5</v>
      </c>
      <c r="AA103">
        <f t="shared" si="20"/>
        <v>45</v>
      </c>
      <c r="AI103">
        <v>3.6</v>
      </c>
      <c r="AJ103">
        <v>174</v>
      </c>
      <c r="AK103" t="s">
        <v>133</v>
      </c>
      <c r="AL103">
        <f t="shared" si="21"/>
        <v>18.5</v>
      </c>
    </row>
    <row r="104" spans="3:38" x14ac:dyDescent="0.25">
      <c r="C104" s="37">
        <v>19</v>
      </c>
      <c r="D104" s="10">
        <v>4</v>
      </c>
      <c r="E104" s="10">
        <v>4</v>
      </c>
      <c r="F104" s="10">
        <v>4</v>
      </c>
      <c r="G104" s="10">
        <v>3</v>
      </c>
      <c r="H104" s="10">
        <v>3</v>
      </c>
      <c r="I104" s="10">
        <v>4</v>
      </c>
      <c r="J104" s="10">
        <v>4</v>
      </c>
      <c r="K104" s="10">
        <v>4</v>
      </c>
      <c r="L104" s="10">
        <v>2</v>
      </c>
      <c r="P104" s="37">
        <v>19</v>
      </c>
      <c r="Q104" s="10">
        <v>6.5</v>
      </c>
      <c r="R104" s="10">
        <v>6.5</v>
      </c>
      <c r="S104" s="10">
        <v>6.5</v>
      </c>
      <c r="T104" s="10">
        <v>2.5</v>
      </c>
      <c r="U104" s="10">
        <v>2.5</v>
      </c>
      <c r="V104" s="10">
        <v>6.5</v>
      </c>
      <c r="W104" s="10">
        <v>6.5</v>
      </c>
      <c r="X104" s="10">
        <v>6.5</v>
      </c>
      <c r="Y104" s="10">
        <v>1</v>
      </c>
      <c r="AA104">
        <f t="shared" si="20"/>
        <v>45</v>
      </c>
      <c r="AI104">
        <v>3.6333333333333333</v>
      </c>
      <c r="AJ104">
        <v>180</v>
      </c>
      <c r="AK104" t="s">
        <v>133</v>
      </c>
      <c r="AL104">
        <f t="shared" si="21"/>
        <v>6</v>
      </c>
    </row>
    <row r="105" spans="3:38" x14ac:dyDescent="0.25">
      <c r="C105" s="37">
        <v>20</v>
      </c>
      <c r="D105" s="10">
        <v>4</v>
      </c>
      <c r="E105" s="10">
        <v>3</v>
      </c>
      <c r="F105" s="10">
        <v>3</v>
      </c>
      <c r="G105" s="10">
        <v>4</v>
      </c>
      <c r="H105" s="10">
        <v>4</v>
      </c>
      <c r="I105" s="10">
        <v>4</v>
      </c>
      <c r="J105" s="10">
        <v>3</v>
      </c>
      <c r="K105" s="10">
        <v>2</v>
      </c>
      <c r="L105" s="10">
        <v>4</v>
      </c>
      <c r="P105" s="37">
        <v>20</v>
      </c>
      <c r="Q105" s="10">
        <v>7</v>
      </c>
      <c r="R105" s="10">
        <v>3</v>
      </c>
      <c r="S105" s="10">
        <v>3</v>
      </c>
      <c r="T105" s="10">
        <v>7</v>
      </c>
      <c r="U105" s="10">
        <v>7</v>
      </c>
      <c r="V105" s="10">
        <v>7</v>
      </c>
      <c r="W105" s="10">
        <v>3</v>
      </c>
      <c r="X105" s="10">
        <v>1</v>
      </c>
      <c r="Y105" s="10">
        <v>7</v>
      </c>
      <c r="AA105">
        <f t="shared" si="20"/>
        <v>45</v>
      </c>
      <c r="AI105">
        <v>3.6666666666666665</v>
      </c>
      <c r="AJ105">
        <v>182.5</v>
      </c>
      <c r="AK105" t="s">
        <v>133</v>
      </c>
      <c r="AL105">
        <f t="shared" si="21"/>
        <v>2.5</v>
      </c>
    </row>
    <row r="106" spans="3:38" x14ac:dyDescent="0.25">
      <c r="C106" s="37">
        <v>21</v>
      </c>
      <c r="D106" s="10">
        <v>4</v>
      </c>
      <c r="E106" s="10">
        <v>4</v>
      </c>
      <c r="F106" s="10">
        <v>4</v>
      </c>
      <c r="G106" s="10">
        <v>4</v>
      </c>
      <c r="H106" s="10">
        <v>4</v>
      </c>
      <c r="I106" s="10">
        <v>4</v>
      </c>
      <c r="J106" s="10">
        <v>4</v>
      </c>
      <c r="K106" s="10">
        <v>2</v>
      </c>
      <c r="L106" s="10">
        <v>4</v>
      </c>
      <c r="P106" s="37">
        <v>21</v>
      </c>
      <c r="Q106" s="10">
        <v>5.5</v>
      </c>
      <c r="R106" s="10">
        <v>5.5</v>
      </c>
      <c r="S106" s="10">
        <v>5.5</v>
      </c>
      <c r="T106" s="10">
        <v>5.5</v>
      </c>
      <c r="U106" s="10">
        <v>5.5</v>
      </c>
      <c r="V106" s="10">
        <v>5.5</v>
      </c>
      <c r="W106" s="10">
        <v>5.5</v>
      </c>
      <c r="X106" s="10">
        <v>1</v>
      </c>
      <c r="Y106" s="10">
        <v>5.5</v>
      </c>
      <c r="AA106">
        <f t="shared" si="20"/>
        <v>45</v>
      </c>
    </row>
    <row r="107" spans="3:38" x14ac:dyDescent="0.25">
      <c r="C107" s="37">
        <v>22</v>
      </c>
      <c r="D107" s="10">
        <v>3</v>
      </c>
      <c r="E107" s="10">
        <v>3</v>
      </c>
      <c r="F107" s="10">
        <v>2</v>
      </c>
      <c r="G107" s="10">
        <v>2</v>
      </c>
      <c r="H107" s="10">
        <v>2</v>
      </c>
      <c r="I107" s="10">
        <v>2</v>
      </c>
      <c r="J107" s="10">
        <v>3</v>
      </c>
      <c r="K107" s="10">
        <v>2</v>
      </c>
      <c r="L107" s="10">
        <v>2</v>
      </c>
      <c r="P107" s="37">
        <v>22</v>
      </c>
      <c r="Q107" s="10">
        <v>8</v>
      </c>
      <c r="R107" s="10">
        <v>8</v>
      </c>
      <c r="S107" s="10">
        <v>3.5</v>
      </c>
      <c r="T107" s="10">
        <v>3.5</v>
      </c>
      <c r="U107" s="10">
        <v>3.5</v>
      </c>
      <c r="V107" s="10">
        <v>3.5</v>
      </c>
      <c r="W107" s="10">
        <v>8</v>
      </c>
      <c r="X107" s="10">
        <v>3.5</v>
      </c>
      <c r="Y107" s="10">
        <v>3.5</v>
      </c>
      <c r="AA107">
        <f t="shared" si="20"/>
        <v>45</v>
      </c>
    </row>
    <row r="108" spans="3:38" x14ac:dyDescent="0.25">
      <c r="C108" s="37">
        <v>23</v>
      </c>
      <c r="D108" s="10">
        <v>3</v>
      </c>
      <c r="E108" s="10">
        <v>3</v>
      </c>
      <c r="F108" s="10">
        <v>3</v>
      </c>
      <c r="G108" s="10">
        <v>2</v>
      </c>
      <c r="H108" s="10">
        <v>3</v>
      </c>
      <c r="I108" s="10">
        <v>3</v>
      </c>
      <c r="J108" s="10">
        <v>1</v>
      </c>
      <c r="K108" s="10">
        <v>2</v>
      </c>
      <c r="L108" s="10">
        <v>2</v>
      </c>
      <c r="P108" s="37">
        <v>23</v>
      </c>
      <c r="Q108" s="10">
        <v>7</v>
      </c>
      <c r="R108" s="10">
        <v>7</v>
      </c>
      <c r="S108" s="10">
        <v>7</v>
      </c>
      <c r="T108" s="10">
        <v>3</v>
      </c>
      <c r="U108" s="10">
        <v>7</v>
      </c>
      <c r="V108" s="10">
        <v>7</v>
      </c>
      <c r="W108" s="10">
        <v>1</v>
      </c>
      <c r="X108" s="10">
        <v>3</v>
      </c>
      <c r="Y108" s="10">
        <v>3</v>
      </c>
      <c r="AA108">
        <f t="shared" si="20"/>
        <v>45</v>
      </c>
    </row>
    <row r="109" spans="3:38" x14ac:dyDescent="0.25">
      <c r="C109" s="37">
        <v>24</v>
      </c>
      <c r="D109" s="10">
        <v>3</v>
      </c>
      <c r="E109" s="10">
        <v>3</v>
      </c>
      <c r="F109" s="10">
        <v>3</v>
      </c>
      <c r="G109" s="10">
        <v>3</v>
      </c>
      <c r="H109" s="10">
        <v>3</v>
      </c>
      <c r="I109" s="10">
        <v>3</v>
      </c>
      <c r="J109" s="10">
        <v>3</v>
      </c>
      <c r="K109" s="10">
        <v>3</v>
      </c>
      <c r="L109" s="10">
        <v>3</v>
      </c>
      <c r="P109" s="37">
        <v>24</v>
      </c>
      <c r="Q109" s="10">
        <v>5</v>
      </c>
      <c r="R109" s="10">
        <v>5</v>
      </c>
      <c r="S109" s="10">
        <v>5</v>
      </c>
      <c r="T109" s="10">
        <v>5</v>
      </c>
      <c r="U109" s="10">
        <v>5</v>
      </c>
      <c r="V109" s="10">
        <v>5</v>
      </c>
      <c r="W109" s="10">
        <v>5</v>
      </c>
      <c r="X109" s="10">
        <v>5</v>
      </c>
      <c r="Y109" s="10">
        <v>5</v>
      </c>
      <c r="AA109">
        <f t="shared" si="20"/>
        <v>45</v>
      </c>
    </row>
    <row r="110" spans="3:38" x14ac:dyDescent="0.25">
      <c r="C110" s="37">
        <v>25</v>
      </c>
      <c r="D110" s="10">
        <v>3</v>
      </c>
      <c r="E110" s="10">
        <v>3</v>
      </c>
      <c r="F110" s="10">
        <v>4</v>
      </c>
      <c r="G110" s="10">
        <v>3</v>
      </c>
      <c r="H110" s="10">
        <v>3</v>
      </c>
      <c r="I110" s="10">
        <v>3</v>
      </c>
      <c r="J110" s="10">
        <v>3</v>
      </c>
      <c r="K110" s="10">
        <v>2</v>
      </c>
      <c r="L110" s="10">
        <v>3</v>
      </c>
      <c r="P110" s="37">
        <v>25</v>
      </c>
      <c r="Q110" s="10">
        <f t="shared" ref="Q110:Q111" si="22">_xlfn.RANK.AVG(D110,D110:L110,0)</f>
        <v>5</v>
      </c>
      <c r="R110" s="10">
        <f t="shared" ref="R110:R111" si="23">_xlfn.RANK.AVG(E110,D110:L110,0)</f>
        <v>5</v>
      </c>
      <c r="S110" s="10">
        <v>9</v>
      </c>
      <c r="T110" s="10">
        <f t="shared" ref="T110:T111" si="24">_xlfn.RANK.AVG(G110,D110:L110,0)</f>
        <v>5</v>
      </c>
      <c r="U110" s="10">
        <f t="shared" ref="U110:U111" si="25">_xlfn.RANK.AVG(H110,D110:L110,0)</f>
        <v>5</v>
      </c>
      <c r="V110" s="10">
        <f t="shared" ref="V110:V111" si="26">_xlfn.RANK.AVG(I110,D110:L110,0)</f>
        <v>5</v>
      </c>
      <c r="W110" s="10">
        <f t="shared" ref="W110" si="27">_xlfn.RANK.AVG(J110,D110:L110,0)</f>
        <v>5</v>
      </c>
      <c r="X110" s="10">
        <v>1</v>
      </c>
      <c r="Y110" s="10">
        <f t="shared" ref="Y110:Y111" si="28">_xlfn.RANK.AVG(L110,D110:L110,0)</f>
        <v>5</v>
      </c>
      <c r="AA110">
        <f t="shared" si="20"/>
        <v>45</v>
      </c>
    </row>
    <row r="111" spans="3:38" x14ac:dyDescent="0.25">
      <c r="C111" s="37">
        <v>26</v>
      </c>
      <c r="D111" s="10">
        <v>3</v>
      </c>
      <c r="E111" s="10">
        <v>3</v>
      </c>
      <c r="F111" s="10">
        <v>3</v>
      </c>
      <c r="G111" s="10">
        <v>3</v>
      </c>
      <c r="H111" s="10">
        <v>3</v>
      </c>
      <c r="I111" s="10">
        <v>3</v>
      </c>
      <c r="J111" s="10">
        <v>4</v>
      </c>
      <c r="K111" s="10">
        <v>2</v>
      </c>
      <c r="L111" s="10">
        <v>3</v>
      </c>
      <c r="P111" s="37">
        <v>26</v>
      </c>
      <c r="Q111" s="10">
        <f t="shared" si="22"/>
        <v>5</v>
      </c>
      <c r="R111" s="10">
        <f t="shared" si="23"/>
        <v>5</v>
      </c>
      <c r="S111" s="10">
        <f t="shared" ref="S111" si="29">_xlfn.RANK.AVG(F111,D111:L111,0)</f>
        <v>5</v>
      </c>
      <c r="T111" s="10">
        <f t="shared" si="24"/>
        <v>5</v>
      </c>
      <c r="U111" s="10">
        <f t="shared" si="25"/>
        <v>5</v>
      </c>
      <c r="V111" s="10">
        <f t="shared" si="26"/>
        <v>5</v>
      </c>
      <c r="W111" s="80">
        <v>9</v>
      </c>
      <c r="X111" s="80">
        <v>1</v>
      </c>
      <c r="Y111" s="10">
        <f t="shared" si="28"/>
        <v>5</v>
      </c>
      <c r="AA111">
        <f t="shared" si="20"/>
        <v>45</v>
      </c>
    </row>
    <row r="112" spans="3:38" x14ac:dyDescent="0.25">
      <c r="C112" s="37">
        <v>27</v>
      </c>
      <c r="D112" s="10">
        <v>3</v>
      </c>
      <c r="E112" s="10">
        <v>4</v>
      </c>
      <c r="F112" s="10">
        <v>3</v>
      </c>
      <c r="G112" s="10">
        <v>3</v>
      </c>
      <c r="H112" s="10">
        <v>3</v>
      </c>
      <c r="I112" s="10">
        <v>3</v>
      </c>
      <c r="J112" s="10">
        <v>3</v>
      </c>
      <c r="K112" s="10">
        <v>3</v>
      </c>
      <c r="L112" s="10">
        <v>3</v>
      </c>
      <c r="P112" s="37">
        <v>27</v>
      </c>
      <c r="Q112" s="10">
        <v>4.5</v>
      </c>
      <c r="R112" s="10">
        <v>9</v>
      </c>
      <c r="S112" s="10">
        <v>4.5</v>
      </c>
      <c r="T112" s="10">
        <v>4.5</v>
      </c>
      <c r="U112" s="10">
        <v>4.5</v>
      </c>
      <c r="V112" s="10">
        <v>4.5</v>
      </c>
      <c r="W112" s="10">
        <v>4.5</v>
      </c>
      <c r="X112" s="10">
        <v>4.5</v>
      </c>
      <c r="Y112" s="10">
        <v>4.5</v>
      </c>
      <c r="AA112">
        <f t="shared" si="20"/>
        <v>45</v>
      </c>
    </row>
    <row r="113" spans="3:27" x14ac:dyDescent="0.25">
      <c r="C113" s="37">
        <v>28</v>
      </c>
      <c r="D113" s="10">
        <v>4</v>
      </c>
      <c r="E113" s="10">
        <v>4</v>
      </c>
      <c r="F113" s="10">
        <v>4</v>
      </c>
      <c r="G113" s="10">
        <v>4</v>
      </c>
      <c r="H113" s="10">
        <v>3</v>
      </c>
      <c r="I113" s="10">
        <v>4</v>
      </c>
      <c r="J113" s="10">
        <v>4</v>
      </c>
      <c r="K113" s="10">
        <v>4</v>
      </c>
      <c r="L113" s="10">
        <v>4</v>
      </c>
      <c r="P113" s="37">
        <v>28</v>
      </c>
      <c r="Q113" s="10">
        <v>5.5</v>
      </c>
      <c r="R113" s="10">
        <v>5.5</v>
      </c>
      <c r="S113" s="10">
        <v>5.5</v>
      </c>
      <c r="T113" s="10">
        <v>5.5</v>
      </c>
      <c r="U113" s="10">
        <v>1</v>
      </c>
      <c r="V113" s="10">
        <v>5.5</v>
      </c>
      <c r="W113" s="10">
        <v>5.5</v>
      </c>
      <c r="X113" s="10">
        <v>5.5</v>
      </c>
      <c r="Y113" s="10">
        <v>5.5</v>
      </c>
      <c r="AA113">
        <f t="shared" si="20"/>
        <v>45</v>
      </c>
    </row>
    <row r="114" spans="3:27" x14ac:dyDescent="0.25">
      <c r="C114" s="37">
        <v>29</v>
      </c>
      <c r="D114" s="10">
        <v>4</v>
      </c>
      <c r="E114" s="10">
        <v>4</v>
      </c>
      <c r="F114" s="10">
        <v>4</v>
      </c>
      <c r="G114" s="10">
        <v>4</v>
      </c>
      <c r="H114" s="10">
        <v>4</v>
      </c>
      <c r="I114" s="10">
        <v>4</v>
      </c>
      <c r="J114" s="10">
        <v>4</v>
      </c>
      <c r="K114" s="10">
        <v>4</v>
      </c>
      <c r="L114" s="10">
        <v>4</v>
      </c>
      <c r="P114" s="37">
        <v>29</v>
      </c>
      <c r="Q114" s="10">
        <v>5</v>
      </c>
      <c r="R114" s="10">
        <v>5</v>
      </c>
      <c r="S114" s="10">
        <v>5</v>
      </c>
      <c r="T114" s="10">
        <v>5</v>
      </c>
      <c r="U114" s="10">
        <v>5</v>
      </c>
      <c r="V114" s="10">
        <v>5</v>
      </c>
      <c r="W114" s="10">
        <v>5</v>
      </c>
      <c r="X114" s="10">
        <v>5</v>
      </c>
      <c r="Y114" s="10">
        <v>5</v>
      </c>
      <c r="AA114">
        <f t="shared" si="20"/>
        <v>45</v>
      </c>
    </row>
    <row r="115" spans="3:27" x14ac:dyDescent="0.25">
      <c r="C115" s="37">
        <v>30</v>
      </c>
      <c r="D115" s="10">
        <v>5</v>
      </c>
      <c r="E115" s="10">
        <v>5</v>
      </c>
      <c r="F115" s="10">
        <v>3</v>
      </c>
      <c r="G115" s="10">
        <v>2</v>
      </c>
      <c r="H115" s="10">
        <v>4</v>
      </c>
      <c r="I115" s="10">
        <v>4</v>
      </c>
      <c r="J115" s="10">
        <v>2</v>
      </c>
      <c r="K115" s="10">
        <v>1</v>
      </c>
      <c r="L115" s="10">
        <v>4</v>
      </c>
      <c r="P115" s="37">
        <v>30</v>
      </c>
      <c r="Q115" s="10">
        <v>8.5</v>
      </c>
      <c r="R115" s="10">
        <v>8.5</v>
      </c>
      <c r="S115" s="10">
        <v>4</v>
      </c>
      <c r="T115" s="10">
        <v>2.5</v>
      </c>
      <c r="U115" s="10">
        <v>6</v>
      </c>
      <c r="V115" s="10">
        <v>6</v>
      </c>
      <c r="W115" s="10">
        <v>2.5</v>
      </c>
      <c r="X115" s="10">
        <v>1</v>
      </c>
      <c r="Y115" s="10">
        <v>6</v>
      </c>
      <c r="AA115">
        <f t="shared" si="20"/>
        <v>45</v>
      </c>
    </row>
    <row r="116" spans="3:27" x14ac:dyDescent="0.25">
      <c r="P116" s="10" t="s">
        <v>4</v>
      </c>
      <c r="Q116" s="10">
        <f t="shared" ref="Q116:Y116" si="30">SUM(Q86:Q115)</f>
        <v>174</v>
      </c>
      <c r="R116" s="10">
        <f t="shared" si="30"/>
        <v>182.5</v>
      </c>
      <c r="S116" s="10">
        <f t="shared" si="30"/>
        <v>155.5</v>
      </c>
      <c r="T116" s="10">
        <f t="shared" si="30"/>
        <v>129</v>
      </c>
      <c r="U116" s="10">
        <f t="shared" si="30"/>
        <v>146</v>
      </c>
      <c r="V116" s="10">
        <f t="shared" si="30"/>
        <v>180</v>
      </c>
      <c r="W116" s="10">
        <f t="shared" si="30"/>
        <v>146</v>
      </c>
      <c r="X116" s="10">
        <f t="shared" si="30"/>
        <v>112</v>
      </c>
      <c r="Y116" s="10">
        <f t="shared" si="30"/>
        <v>125</v>
      </c>
    </row>
    <row r="117" spans="3:27" x14ac:dyDescent="0.25">
      <c r="P117" s="10" t="s">
        <v>87</v>
      </c>
      <c r="Q117" s="10">
        <f>AVERAGE(Q86:Q115)</f>
        <v>5.8</v>
      </c>
      <c r="R117" s="10">
        <f t="shared" ref="R117:Y117" si="31">AVERAGE(R86:R115)</f>
        <v>6.083333333333333</v>
      </c>
      <c r="S117" s="10">
        <f t="shared" si="31"/>
        <v>5.1833333333333336</v>
      </c>
      <c r="T117" s="10">
        <f t="shared" si="31"/>
        <v>4.3</v>
      </c>
      <c r="U117" s="10">
        <f t="shared" si="31"/>
        <v>4.8666666666666663</v>
      </c>
      <c r="V117" s="10">
        <f t="shared" si="31"/>
        <v>6</v>
      </c>
      <c r="W117" s="10">
        <f t="shared" si="31"/>
        <v>4.8666666666666663</v>
      </c>
      <c r="X117" s="10">
        <f t="shared" si="31"/>
        <v>3.7333333333333334</v>
      </c>
      <c r="Y117" s="10">
        <f t="shared" si="31"/>
        <v>4.166666666666667</v>
      </c>
    </row>
    <row r="118" spans="3:27" x14ac:dyDescent="0.25">
      <c r="P118" s="10" t="s">
        <v>89</v>
      </c>
      <c r="Q118" s="10">
        <f>Q116^2</f>
        <v>30276</v>
      </c>
      <c r="R118" s="10">
        <f t="shared" ref="R118:Y118" si="32">R116^2</f>
        <v>33306.25</v>
      </c>
      <c r="S118" s="10">
        <f t="shared" si="32"/>
        <v>24180.25</v>
      </c>
      <c r="T118" s="10">
        <f t="shared" si="32"/>
        <v>16641</v>
      </c>
      <c r="U118" s="10">
        <f t="shared" si="32"/>
        <v>21316</v>
      </c>
      <c r="V118" s="10">
        <f t="shared" si="32"/>
        <v>32400</v>
      </c>
      <c r="W118" s="10">
        <f t="shared" si="32"/>
        <v>21316</v>
      </c>
      <c r="X118" s="10">
        <f t="shared" si="32"/>
        <v>12544</v>
      </c>
      <c r="Y118" s="10">
        <f t="shared" si="32"/>
        <v>15625</v>
      </c>
    </row>
    <row r="136" spans="2:37" ht="15.75" x14ac:dyDescent="0.25">
      <c r="B136" t="s">
        <v>91</v>
      </c>
      <c r="C136" s="94" t="s">
        <v>82</v>
      </c>
      <c r="D136" s="96" t="s">
        <v>83</v>
      </c>
      <c r="E136" s="97"/>
      <c r="F136" s="97"/>
      <c r="G136" s="97"/>
      <c r="H136" s="97"/>
      <c r="I136" s="97"/>
      <c r="J136" s="97"/>
      <c r="K136" s="97"/>
      <c r="L136" s="98"/>
      <c r="P136" s="36" t="s">
        <v>82</v>
      </c>
      <c r="Q136" s="96" t="s">
        <v>83</v>
      </c>
      <c r="R136" s="97"/>
      <c r="S136" s="97"/>
      <c r="T136" s="97"/>
      <c r="U136" s="97"/>
      <c r="V136" s="97"/>
      <c r="W136" s="97"/>
      <c r="X136" s="97"/>
      <c r="Y136" s="98"/>
      <c r="AE136" s="51" t="s">
        <v>134</v>
      </c>
      <c r="AF136">
        <f>(12/((30*9)*(9+1))*SUMSQ(Q168:Y168)-3*(30)*(9+1))</f>
        <v>-7.2222222222221717</v>
      </c>
      <c r="AI136" s="52" t="s">
        <v>0</v>
      </c>
      <c r="AJ136" s="53" t="s">
        <v>87</v>
      </c>
      <c r="AK136" s="53" t="s">
        <v>138</v>
      </c>
    </row>
    <row r="137" spans="2:37" ht="15.75" x14ac:dyDescent="0.25">
      <c r="C137" s="95"/>
      <c r="D137" s="74">
        <v>231</v>
      </c>
      <c r="E137" s="74">
        <v>456</v>
      </c>
      <c r="F137" s="74">
        <v>721</v>
      </c>
      <c r="G137" s="74">
        <v>321</v>
      </c>
      <c r="H137" s="74">
        <v>654</v>
      </c>
      <c r="I137" s="74">
        <v>127</v>
      </c>
      <c r="J137" s="74">
        <v>123</v>
      </c>
      <c r="K137" s="74">
        <v>465</v>
      </c>
      <c r="L137" s="74">
        <v>271</v>
      </c>
      <c r="P137" s="36"/>
      <c r="Q137" s="74">
        <v>231</v>
      </c>
      <c r="R137" s="74">
        <v>456</v>
      </c>
      <c r="S137" s="74">
        <v>721</v>
      </c>
      <c r="T137" s="74">
        <v>321</v>
      </c>
      <c r="U137" s="74">
        <v>654</v>
      </c>
      <c r="V137" s="74">
        <v>127</v>
      </c>
      <c r="W137" s="74">
        <v>123</v>
      </c>
      <c r="X137" s="74">
        <v>465</v>
      </c>
      <c r="Y137" s="74">
        <v>271</v>
      </c>
      <c r="AE137" s="51" t="s">
        <v>135</v>
      </c>
      <c r="AF137">
        <f>_xlfn.CHISQ.INV.RT(0.05,8)</f>
        <v>15.507313055865453</v>
      </c>
      <c r="AG137">
        <v>15.51</v>
      </c>
      <c r="AI137" s="9" t="s">
        <v>5</v>
      </c>
      <c r="AJ137" s="54">
        <f>AVERAGE(D138:D167)</f>
        <v>3.2</v>
      </c>
      <c r="AK137" s="55">
        <f>SUM(Q138:Q167)</f>
        <v>152.5</v>
      </c>
    </row>
    <row r="138" spans="2:37" ht="15.75" x14ac:dyDescent="0.25">
      <c r="C138" s="37">
        <v>1</v>
      </c>
      <c r="D138" s="10">
        <v>4</v>
      </c>
      <c r="E138" s="10">
        <v>3</v>
      </c>
      <c r="F138" s="10">
        <v>2</v>
      </c>
      <c r="G138" s="10">
        <v>4</v>
      </c>
      <c r="H138" s="10">
        <v>2</v>
      </c>
      <c r="I138" s="10">
        <v>2</v>
      </c>
      <c r="J138" s="10">
        <v>4</v>
      </c>
      <c r="K138" s="10">
        <v>3</v>
      </c>
      <c r="L138" s="10">
        <v>2</v>
      </c>
      <c r="P138" s="37">
        <v>1</v>
      </c>
      <c r="Q138" s="10">
        <v>8</v>
      </c>
      <c r="R138" s="10">
        <v>5.5</v>
      </c>
      <c r="S138" s="10">
        <v>2.5</v>
      </c>
      <c r="T138" s="10">
        <v>8</v>
      </c>
      <c r="U138" s="10">
        <v>2.5</v>
      </c>
      <c r="V138" s="10">
        <v>2.5</v>
      </c>
      <c r="W138" s="10">
        <v>8</v>
      </c>
      <c r="X138" s="10">
        <v>5.5</v>
      </c>
      <c r="Y138" s="10">
        <v>2.5</v>
      </c>
      <c r="AA138">
        <f>SUM(Q138:Y138)</f>
        <v>45</v>
      </c>
      <c r="AI138" s="9" t="s">
        <v>6</v>
      </c>
      <c r="AJ138" s="54">
        <f>AVERAGE(E138:E167)</f>
        <v>3.1</v>
      </c>
      <c r="AK138" s="56">
        <f>SUM(R138:R167)</f>
        <v>153</v>
      </c>
    </row>
    <row r="139" spans="2:37" ht="15.75" x14ac:dyDescent="0.25">
      <c r="C139" s="37">
        <v>2</v>
      </c>
      <c r="D139" s="10">
        <v>2</v>
      </c>
      <c r="E139" s="10">
        <v>2</v>
      </c>
      <c r="F139" s="10">
        <v>2</v>
      </c>
      <c r="G139" s="10">
        <v>4</v>
      </c>
      <c r="H139" s="10">
        <v>4</v>
      </c>
      <c r="I139" s="10">
        <v>4</v>
      </c>
      <c r="J139" s="10">
        <v>4</v>
      </c>
      <c r="K139" s="10">
        <v>4</v>
      </c>
      <c r="L139" s="10">
        <v>4</v>
      </c>
      <c r="P139" s="37">
        <v>2</v>
      </c>
      <c r="Q139" s="10">
        <v>2</v>
      </c>
      <c r="R139" s="10">
        <v>2</v>
      </c>
      <c r="S139" s="10">
        <v>2</v>
      </c>
      <c r="T139" s="10">
        <v>6.5</v>
      </c>
      <c r="U139" s="10">
        <v>6.5</v>
      </c>
      <c r="V139" s="10">
        <v>6.5</v>
      </c>
      <c r="W139" s="10">
        <v>6.5</v>
      </c>
      <c r="X139" s="10">
        <v>6.5</v>
      </c>
      <c r="Y139" s="10">
        <v>6.5</v>
      </c>
      <c r="AA139">
        <f t="shared" ref="AA139:AA167" si="33">SUM(Q139:Y139)</f>
        <v>45</v>
      </c>
      <c r="AI139" s="9" t="s">
        <v>7</v>
      </c>
      <c r="AJ139" s="54">
        <f>AVERAGE(F138:F167)</f>
        <v>2.9</v>
      </c>
      <c r="AK139" s="56">
        <f>SUM(S138:S167)</f>
        <v>125.5</v>
      </c>
    </row>
    <row r="140" spans="2:37" ht="15.75" x14ac:dyDescent="0.25">
      <c r="C140" s="37">
        <v>3</v>
      </c>
      <c r="D140" s="10">
        <v>2</v>
      </c>
      <c r="E140" s="10">
        <v>3</v>
      </c>
      <c r="F140" s="10">
        <v>3</v>
      </c>
      <c r="G140" s="10">
        <v>2</v>
      </c>
      <c r="H140" s="10">
        <v>3</v>
      </c>
      <c r="I140" s="10">
        <v>3</v>
      </c>
      <c r="J140" s="10">
        <v>3</v>
      </c>
      <c r="K140" s="10">
        <v>3</v>
      </c>
      <c r="L140" s="10">
        <v>4</v>
      </c>
      <c r="P140" s="37">
        <v>3</v>
      </c>
      <c r="Q140" s="10">
        <v>1.5</v>
      </c>
      <c r="R140" s="10">
        <v>5.5</v>
      </c>
      <c r="S140" s="10">
        <v>5.5</v>
      </c>
      <c r="T140" s="10">
        <v>1.5</v>
      </c>
      <c r="U140" s="10">
        <v>5.5</v>
      </c>
      <c r="V140" s="10">
        <v>5.5</v>
      </c>
      <c r="W140" s="10">
        <v>5.5</v>
      </c>
      <c r="X140" s="10">
        <v>5.5</v>
      </c>
      <c r="Y140" s="10">
        <v>9</v>
      </c>
      <c r="AA140">
        <f t="shared" si="33"/>
        <v>45</v>
      </c>
      <c r="AE140" t="s">
        <v>143</v>
      </c>
      <c r="AF140" t="s">
        <v>144</v>
      </c>
      <c r="AI140" s="9" t="s">
        <v>8</v>
      </c>
      <c r="AJ140" s="54">
        <f>AVERAGE(G138:G167)</f>
        <v>3.3666666666666667</v>
      </c>
      <c r="AK140" s="56">
        <f>SUM(T138:T167)</f>
        <v>170.5</v>
      </c>
    </row>
    <row r="141" spans="2:37" ht="15.75" x14ac:dyDescent="0.25">
      <c r="C141" s="37">
        <v>4</v>
      </c>
      <c r="D141" s="10">
        <v>4</v>
      </c>
      <c r="E141" s="10">
        <v>4</v>
      </c>
      <c r="F141" s="10">
        <v>5</v>
      </c>
      <c r="G141" s="10">
        <v>4</v>
      </c>
      <c r="H141" s="10">
        <v>4</v>
      </c>
      <c r="I141" s="10">
        <v>5</v>
      </c>
      <c r="J141" s="10">
        <v>4</v>
      </c>
      <c r="K141" s="10">
        <v>4</v>
      </c>
      <c r="L141" s="10">
        <v>4</v>
      </c>
      <c r="P141" s="37">
        <v>4</v>
      </c>
      <c r="Q141" s="10">
        <v>4</v>
      </c>
      <c r="R141" s="10">
        <v>4</v>
      </c>
      <c r="S141" s="10">
        <v>8.5</v>
      </c>
      <c r="T141" s="10">
        <v>4</v>
      </c>
      <c r="U141" s="10">
        <v>4</v>
      </c>
      <c r="V141" s="10">
        <v>8.5</v>
      </c>
      <c r="W141" s="10">
        <v>4</v>
      </c>
      <c r="X141" s="10">
        <v>4</v>
      </c>
      <c r="Y141" s="10">
        <v>4</v>
      </c>
      <c r="AA141">
        <f t="shared" si="33"/>
        <v>45</v>
      </c>
      <c r="AI141" s="9" t="s">
        <v>9</v>
      </c>
      <c r="AJ141" s="54">
        <f>AVERAGE(H138:H167)</f>
        <v>3.0666666666666669</v>
      </c>
      <c r="AK141" s="56">
        <f>SUM(U138:U167)</f>
        <v>134</v>
      </c>
    </row>
    <row r="142" spans="2:37" ht="15.75" x14ac:dyDescent="0.25">
      <c r="C142" s="37">
        <v>5</v>
      </c>
      <c r="D142" s="10">
        <v>3</v>
      </c>
      <c r="E142" s="10">
        <v>3</v>
      </c>
      <c r="F142" s="10">
        <v>4</v>
      </c>
      <c r="G142" s="10">
        <v>3</v>
      </c>
      <c r="H142" s="10">
        <v>4</v>
      </c>
      <c r="I142" s="10">
        <v>3</v>
      </c>
      <c r="J142" s="10">
        <v>2</v>
      </c>
      <c r="K142" s="10">
        <v>3</v>
      </c>
      <c r="L142" s="10">
        <v>2</v>
      </c>
      <c r="P142" s="37">
        <v>5</v>
      </c>
      <c r="Q142" s="10">
        <v>5</v>
      </c>
      <c r="R142" s="10">
        <v>5</v>
      </c>
      <c r="S142" s="10">
        <v>8.5</v>
      </c>
      <c r="T142" s="10">
        <v>5</v>
      </c>
      <c r="U142" s="10">
        <v>8.5</v>
      </c>
      <c r="V142" s="10">
        <v>5</v>
      </c>
      <c r="W142" s="10">
        <v>1.5</v>
      </c>
      <c r="X142" s="10">
        <v>5</v>
      </c>
      <c r="Y142" s="10">
        <v>1.5</v>
      </c>
      <c r="AA142">
        <f t="shared" si="33"/>
        <v>45</v>
      </c>
      <c r="AI142" s="9" t="s">
        <v>10</v>
      </c>
      <c r="AJ142" s="54">
        <f>AVERAGE(I138:I167)</f>
        <v>3.1666666666666665</v>
      </c>
      <c r="AK142" s="56">
        <f>SUM(V138:V167)</f>
        <v>156</v>
      </c>
    </row>
    <row r="143" spans="2:37" ht="15.75" x14ac:dyDescent="0.25">
      <c r="C143" s="37">
        <v>6</v>
      </c>
      <c r="D143" s="10">
        <v>4</v>
      </c>
      <c r="E143" s="10">
        <v>3</v>
      </c>
      <c r="F143" s="10">
        <v>3</v>
      </c>
      <c r="G143" s="10">
        <v>4</v>
      </c>
      <c r="H143" s="10">
        <v>4</v>
      </c>
      <c r="I143" s="10">
        <v>4</v>
      </c>
      <c r="J143" s="10">
        <v>4</v>
      </c>
      <c r="K143" s="10">
        <v>3</v>
      </c>
      <c r="L143" s="10">
        <v>4</v>
      </c>
      <c r="P143" s="37">
        <v>6</v>
      </c>
      <c r="Q143" s="10">
        <v>6.5</v>
      </c>
      <c r="R143" s="10">
        <v>2</v>
      </c>
      <c r="S143" s="10">
        <v>2</v>
      </c>
      <c r="T143" s="10">
        <v>6.5</v>
      </c>
      <c r="U143" s="10">
        <v>6.5</v>
      </c>
      <c r="V143" s="10">
        <v>6.5</v>
      </c>
      <c r="W143" s="10">
        <v>6.5</v>
      </c>
      <c r="X143" s="10">
        <v>2</v>
      </c>
      <c r="Y143" s="10">
        <v>6.5</v>
      </c>
      <c r="AA143">
        <f t="shared" si="33"/>
        <v>45</v>
      </c>
      <c r="AI143" s="9" t="s">
        <v>11</v>
      </c>
      <c r="AJ143" s="54">
        <f>AVERAGE(J138:J167)</f>
        <v>3.2</v>
      </c>
      <c r="AK143" s="56">
        <f>SUM(W138:W167)</f>
        <v>153</v>
      </c>
    </row>
    <row r="144" spans="2:37" ht="15.75" x14ac:dyDescent="0.25">
      <c r="C144" s="37">
        <v>7</v>
      </c>
      <c r="D144" s="10">
        <v>2</v>
      </c>
      <c r="E144" s="10">
        <v>3</v>
      </c>
      <c r="F144" s="10">
        <v>2</v>
      </c>
      <c r="G144" s="10">
        <v>4</v>
      </c>
      <c r="H144" s="10">
        <v>2</v>
      </c>
      <c r="I144" s="10">
        <v>3</v>
      </c>
      <c r="J144" s="10">
        <v>3</v>
      </c>
      <c r="K144" s="10">
        <v>4</v>
      </c>
      <c r="L144" s="10">
        <v>2</v>
      </c>
      <c r="P144" s="37">
        <v>7</v>
      </c>
      <c r="Q144" s="10">
        <v>2.5</v>
      </c>
      <c r="R144" s="10">
        <v>6</v>
      </c>
      <c r="S144" s="10">
        <v>2.5</v>
      </c>
      <c r="T144" s="10">
        <v>8.5</v>
      </c>
      <c r="U144" s="10">
        <v>2.5</v>
      </c>
      <c r="V144" s="10">
        <v>6</v>
      </c>
      <c r="W144" s="10">
        <v>6</v>
      </c>
      <c r="X144" s="10">
        <v>8.5</v>
      </c>
      <c r="Y144" s="10">
        <v>2.5</v>
      </c>
      <c r="AA144">
        <f t="shared" si="33"/>
        <v>45</v>
      </c>
      <c r="AI144" s="6" t="s">
        <v>13</v>
      </c>
      <c r="AJ144" s="54">
        <f>AVERAGE(K138:K167)</f>
        <v>3.0666666666666669</v>
      </c>
      <c r="AK144" s="56">
        <f>SUM(X138:X167)</f>
        <v>144</v>
      </c>
    </row>
    <row r="145" spans="3:37" ht="15.75" x14ac:dyDescent="0.25">
      <c r="C145" s="37">
        <v>8</v>
      </c>
      <c r="D145" s="10">
        <v>3</v>
      </c>
      <c r="E145" s="10">
        <v>3</v>
      </c>
      <c r="F145" s="10">
        <v>3</v>
      </c>
      <c r="G145" s="10">
        <v>3</v>
      </c>
      <c r="H145" s="10">
        <v>3</v>
      </c>
      <c r="I145" s="10">
        <v>3</v>
      </c>
      <c r="J145" s="10">
        <v>4</v>
      </c>
      <c r="K145" s="10">
        <v>4</v>
      </c>
      <c r="L145" s="10">
        <v>2</v>
      </c>
      <c r="P145" s="37">
        <v>8</v>
      </c>
      <c r="Q145" s="10">
        <v>4.5</v>
      </c>
      <c r="R145" s="10">
        <v>4.5</v>
      </c>
      <c r="S145" s="10">
        <v>4.5</v>
      </c>
      <c r="T145" s="10">
        <v>4.5</v>
      </c>
      <c r="U145" s="10">
        <v>4.5</v>
      </c>
      <c r="V145" s="10">
        <v>4.5</v>
      </c>
      <c r="W145" s="10">
        <v>8.5</v>
      </c>
      <c r="X145" s="10">
        <v>8.5</v>
      </c>
      <c r="Y145" s="10">
        <v>1</v>
      </c>
      <c r="AA145">
        <f t="shared" si="33"/>
        <v>45</v>
      </c>
      <c r="AI145" s="9" t="s">
        <v>14</v>
      </c>
      <c r="AJ145" s="54">
        <f>AVERAGE(L138:L167)</f>
        <v>3.1333333333333333</v>
      </c>
      <c r="AK145" s="57">
        <f>SUM(Y138:Y167)</f>
        <v>151.5</v>
      </c>
    </row>
    <row r="146" spans="3:37" ht="15.75" x14ac:dyDescent="0.25">
      <c r="C146" s="37">
        <v>9</v>
      </c>
      <c r="D146" s="10">
        <v>4</v>
      </c>
      <c r="E146" s="10">
        <v>4</v>
      </c>
      <c r="F146" s="10">
        <v>4</v>
      </c>
      <c r="G146" s="10">
        <v>4</v>
      </c>
      <c r="H146" s="10">
        <v>3</v>
      </c>
      <c r="I146" s="10">
        <v>4</v>
      </c>
      <c r="J146" s="10">
        <v>3</v>
      </c>
      <c r="K146" s="10">
        <v>4</v>
      </c>
      <c r="L146" s="10">
        <v>4</v>
      </c>
      <c r="P146" s="37">
        <v>9</v>
      </c>
      <c r="Q146" s="10">
        <v>6</v>
      </c>
      <c r="R146" s="10">
        <v>6</v>
      </c>
      <c r="S146" s="10">
        <v>6</v>
      </c>
      <c r="T146" s="10">
        <v>6</v>
      </c>
      <c r="U146" s="10">
        <v>1.5</v>
      </c>
      <c r="V146" s="10">
        <v>6</v>
      </c>
      <c r="W146" s="10">
        <v>1.5</v>
      </c>
      <c r="X146" s="10">
        <v>6</v>
      </c>
      <c r="Y146" s="10">
        <v>6</v>
      </c>
      <c r="AA146">
        <f t="shared" si="33"/>
        <v>45</v>
      </c>
      <c r="AI146" s="53" t="s">
        <v>139</v>
      </c>
      <c r="AJ146" s="100">
        <f>1.645*SQRT((30*9*(9+1)/6))</f>
        <v>34.895719651556121</v>
      </c>
      <c r="AK146" s="100"/>
    </row>
    <row r="147" spans="3:37" x14ac:dyDescent="0.25">
      <c r="C147" s="37">
        <v>10</v>
      </c>
      <c r="D147" s="10">
        <v>2</v>
      </c>
      <c r="E147" s="10">
        <v>2</v>
      </c>
      <c r="F147" s="10">
        <v>2</v>
      </c>
      <c r="G147" s="10">
        <v>3</v>
      </c>
      <c r="H147" s="10">
        <v>5</v>
      </c>
      <c r="I147" s="10">
        <v>3</v>
      </c>
      <c r="J147" s="10">
        <v>2</v>
      </c>
      <c r="K147" s="10">
        <v>3</v>
      </c>
      <c r="L147" s="10">
        <v>2</v>
      </c>
      <c r="P147" s="37">
        <v>10</v>
      </c>
      <c r="Q147" s="10">
        <v>3</v>
      </c>
      <c r="R147" s="10">
        <v>3</v>
      </c>
      <c r="S147" s="10">
        <v>3</v>
      </c>
      <c r="T147" s="10">
        <v>7</v>
      </c>
      <c r="U147" s="10">
        <v>9</v>
      </c>
      <c r="V147" s="10">
        <v>7</v>
      </c>
      <c r="W147" s="10">
        <v>3</v>
      </c>
      <c r="X147" s="10">
        <v>7</v>
      </c>
      <c r="Y147" s="10">
        <v>3</v>
      </c>
      <c r="AA147">
        <f t="shared" si="33"/>
        <v>45</v>
      </c>
    </row>
    <row r="148" spans="3:37" x14ac:dyDescent="0.25">
      <c r="C148" s="37">
        <v>11</v>
      </c>
      <c r="D148" s="10">
        <v>3</v>
      </c>
      <c r="E148" s="10">
        <v>3</v>
      </c>
      <c r="F148" s="10">
        <v>2</v>
      </c>
      <c r="G148" s="10">
        <v>3</v>
      </c>
      <c r="H148" s="10">
        <v>2</v>
      </c>
      <c r="I148" s="10">
        <v>4</v>
      </c>
      <c r="J148" s="10">
        <v>3</v>
      </c>
      <c r="K148" s="10">
        <v>3</v>
      </c>
      <c r="L148" s="10">
        <v>4</v>
      </c>
      <c r="P148" s="37">
        <v>11</v>
      </c>
      <c r="Q148" s="10">
        <v>5</v>
      </c>
      <c r="R148" s="10">
        <v>5</v>
      </c>
      <c r="S148" s="10">
        <v>1.5</v>
      </c>
      <c r="T148" s="10">
        <v>5</v>
      </c>
      <c r="U148" s="10">
        <v>1.5</v>
      </c>
      <c r="V148" s="10">
        <v>8.5</v>
      </c>
      <c r="W148" s="10">
        <v>5</v>
      </c>
      <c r="X148" s="10">
        <v>5</v>
      </c>
      <c r="Y148" s="10">
        <v>8.5</v>
      </c>
      <c r="AA148">
        <f t="shared" si="33"/>
        <v>45</v>
      </c>
    </row>
    <row r="149" spans="3:37" x14ac:dyDescent="0.25">
      <c r="C149" s="37">
        <v>12</v>
      </c>
      <c r="D149" s="10">
        <v>4</v>
      </c>
      <c r="E149" s="10">
        <v>4</v>
      </c>
      <c r="F149" s="10">
        <v>3</v>
      </c>
      <c r="G149" s="10">
        <v>4</v>
      </c>
      <c r="H149" s="10">
        <v>3</v>
      </c>
      <c r="I149" s="10">
        <v>3</v>
      </c>
      <c r="J149" s="10">
        <v>4</v>
      </c>
      <c r="K149" s="10">
        <v>5</v>
      </c>
      <c r="L149" s="10">
        <v>5</v>
      </c>
      <c r="P149" s="37">
        <v>12</v>
      </c>
      <c r="Q149" s="10">
        <v>5.5</v>
      </c>
      <c r="R149" s="10">
        <v>5.5</v>
      </c>
      <c r="S149" s="10">
        <v>2</v>
      </c>
      <c r="T149" s="10">
        <v>5.5</v>
      </c>
      <c r="U149" s="10">
        <v>2</v>
      </c>
      <c r="V149" s="10">
        <v>2</v>
      </c>
      <c r="W149" s="10">
        <v>5.5</v>
      </c>
      <c r="X149" s="10">
        <v>8.5</v>
      </c>
      <c r="Y149" s="10">
        <v>8.5</v>
      </c>
      <c r="AA149">
        <f t="shared" si="33"/>
        <v>45</v>
      </c>
    </row>
    <row r="150" spans="3:37" x14ac:dyDescent="0.25">
      <c r="C150" s="37">
        <v>13</v>
      </c>
      <c r="D150" s="10">
        <v>3</v>
      </c>
      <c r="E150" s="10">
        <v>2</v>
      </c>
      <c r="F150" s="10">
        <v>2</v>
      </c>
      <c r="G150" s="10">
        <v>5</v>
      </c>
      <c r="H150" s="10">
        <v>3</v>
      </c>
      <c r="I150" s="10">
        <v>4</v>
      </c>
      <c r="J150" s="10">
        <v>3</v>
      </c>
      <c r="K150" s="10">
        <v>3</v>
      </c>
      <c r="L150" s="10">
        <v>2</v>
      </c>
      <c r="P150" s="37">
        <v>13</v>
      </c>
      <c r="Q150" s="10">
        <v>3</v>
      </c>
      <c r="R150" s="10">
        <v>2</v>
      </c>
      <c r="S150" s="10">
        <v>2</v>
      </c>
      <c r="T150" s="10">
        <v>9</v>
      </c>
      <c r="U150" s="10">
        <v>3</v>
      </c>
      <c r="V150" s="10">
        <v>8</v>
      </c>
      <c r="W150" s="10">
        <v>3</v>
      </c>
      <c r="X150" s="10">
        <v>3</v>
      </c>
      <c r="Y150" s="10">
        <v>2</v>
      </c>
      <c r="AA150">
        <f t="shared" si="33"/>
        <v>35</v>
      </c>
    </row>
    <row r="151" spans="3:37" x14ac:dyDescent="0.25">
      <c r="C151" s="37">
        <v>14</v>
      </c>
      <c r="D151" s="10">
        <v>2</v>
      </c>
      <c r="E151" s="10">
        <v>2</v>
      </c>
      <c r="F151" s="10">
        <v>1</v>
      </c>
      <c r="G151" s="10">
        <v>3</v>
      </c>
      <c r="H151" s="10">
        <v>4</v>
      </c>
      <c r="I151" s="10">
        <v>1</v>
      </c>
      <c r="J151" s="10">
        <v>3</v>
      </c>
      <c r="K151" s="10">
        <v>4</v>
      </c>
      <c r="L151" s="10">
        <v>2</v>
      </c>
      <c r="P151" s="37">
        <v>14</v>
      </c>
      <c r="Q151" s="10">
        <v>4</v>
      </c>
      <c r="R151" s="10">
        <v>4</v>
      </c>
      <c r="S151" s="10">
        <v>1.5</v>
      </c>
      <c r="T151" s="10">
        <v>6.5</v>
      </c>
      <c r="U151" s="10">
        <v>8.5</v>
      </c>
      <c r="V151" s="10">
        <v>1.5</v>
      </c>
      <c r="W151" s="10">
        <v>6.5</v>
      </c>
      <c r="X151" s="10">
        <v>8.5</v>
      </c>
      <c r="Y151" s="10">
        <v>4</v>
      </c>
      <c r="AA151">
        <f t="shared" si="33"/>
        <v>45</v>
      </c>
    </row>
    <row r="152" spans="3:37" x14ac:dyDescent="0.25">
      <c r="C152" s="37">
        <v>15</v>
      </c>
      <c r="D152" s="10">
        <v>4</v>
      </c>
      <c r="E152" s="10">
        <v>4</v>
      </c>
      <c r="F152" s="10">
        <v>3</v>
      </c>
      <c r="G152" s="10">
        <v>4</v>
      </c>
      <c r="H152" s="10">
        <v>3</v>
      </c>
      <c r="I152" s="10">
        <v>4</v>
      </c>
      <c r="J152" s="10">
        <v>3</v>
      </c>
      <c r="K152" s="10">
        <v>4</v>
      </c>
      <c r="L152" s="10">
        <v>3</v>
      </c>
      <c r="P152" s="37">
        <v>15</v>
      </c>
      <c r="Q152" s="10">
        <v>7</v>
      </c>
      <c r="R152" s="10">
        <v>7</v>
      </c>
      <c r="S152" s="10">
        <v>2.5</v>
      </c>
      <c r="T152" s="10">
        <v>7</v>
      </c>
      <c r="U152" s="10">
        <v>2.5</v>
      </c>
      <c r="V152" s="10">
        <v>7</v>
      </c>
      <c r="W152" s="10">
        <v>2.5</v>
      </c>
      <c r="X152" s="10">
        <v>7</v>
      </c>
      <c r="Y152" s="10">
        <v>2.5</v>
      </c>
      <c r="AA152">
        <f t="shared" si="33"/>
        <v>45</v>
      </c>
    </row>
    <row r="153" spans="3:37" x14ac:dyDescent="0.25">
      <c r="C153" s="37">
        <v>16</v>
      </c>
      <c r="D153" s="10">
        <v>3</v>
      </c>
      <c r="E153" s="10">
        <v>3</v>
      </c>
      <c r="F153" s="10">
        <v>3</v>
      </c>
      <c r="G153" s="10">
        <v>3</v>
      </c>
      <c r="H153" s="10">
        <v>4</v>
      </c>
      <c r="I153" s="10">
        <v>3</v>
      </c>
      <c r="J153" s="10">
        <v>4</v>
      </c>
      <c r="K153" s="10">
        <v>4</v>
      </c>
      <c r="L153" s="10">
        <v>4</v>
      </c>
      <c r="P153" s="37">
        <v>16</v>
      </c>
      <c r="Q153" s="10">
        <v>2.5</v>
      </c>
      <c r="R153" s="10">
        <v>7</v>
      </c>
      <c r="S153" s="10">
        <v>2.5</v>
      </c>
      <c r="T153" s="10">
        <v>2.5</v>
      </c>
      <c r="U153" s="10">
        <v>7</v>
      </c>
      <c r="V153" s="10">
        <v>2.5</v>
      </c>
      <c r="W153" s="10">
        <v>7</v>
      </c>
      <c r="X153" s="10">
        <v>7</v>
      </c>
      <c r="Y153" s="10">
        <v>7</v>
      </c>
      <c r="AA153">
        <f t="shared" si="33"/>
        <v>45</v>
      </c>
    </row>
    <row r="154" spans="3:37" x14ac:dyDescent="0.25">
      <c r="C154" s="37">
        <v>17</v>
      </c>
      <c r="D154" s="10">
        <v>4</v>
      </c>
      <c r="E154" s="10">
        <v>3</v>
      </c>
      <c r="F154" s="10">
        <v>4</v>
      </c>
      <c r="G154" s="10">
        <v>4</v>
      </c>
      <c r="H154" s="10">
        <v>4</v>
      </c>
      <c r="I154" s="10">
        <v>5</v>
      </c>
      <c r="J154" s="10">
        <v>4</v>
      </c>
      <c r="K154" s="10">
        <v>4</v>
      </c>
      <c r="L154" s="10">
        <v>5</v>
      </c>
      <c r="P154" s="37">
        <v>17</v>
      </c>
      <c r="Q154" s="10">
        <v>4.5</v>
      </c>
      <c r="R154" s="10">
        <v>1</v>
      </c>
      <c r="S154" s="10">
        <v>4.5</v>
      </c>
      <c r="T154" s="10">
        <v>4.5</v>
      </c>
      <c r="U154" s="10">
        <v>4.5</v>
      </c>
      <c r="V154" s="10">
        <v>8.5</v>
      </c>
      <c r="W154" s="10">
        <v>4.5</v>
      </c>
      <c r="X154" s="10">
        <v>4.5</v>
      </c>
      <c r="Y154" s="10">
        <v>8.5</v>
      </c>
      <c r="AA154">
        <f t="shared" si="33"/>
        <v>45</v>
      </c>
    </row>
    <row r="155" spans="3:37" x14ac:dyDescent="0.25">
      <c r="C155" s="37">
        <v>18</v>
      </c>
      <c r="D155" s="10">
        <v>3</v>
      </c>
      <c r="E155" s="10">
        <v>3</v>
      </c>
      <c r="F155" s="10">
        <v>2</v>
      </c>
      <c r="G155" s="10">
        <v>3</v>
      </c>
      <c r="H155" s="10">
        <v>3</v>
      </c>
      <c r="I155" s="10">
        <v>3</v>
      </c>
      <c r="J155" s="10">
        <v>3</v>
      </c>
      <c r="K155" s="10">
        <v>2</v>
      </c>
      <c r="L155" s="10">
        <v>4</v>
      </c>
      <c r="P155" s="37">
        <v>18</v>
      </c>
      <c r="Q155" s="10">
        <v>5.5</v>
      </c>
      <c r="R155" s="10">
        <v>5.5</v>
      </c>
      <c r="S155" s="10">
        <v>1.5</v>
      </c>
      <c r="T155" s="10">
        <v>5.5</v>
      </c>
      <c r="U155" s="10">
        <v>5.5</v>
      </c>
      <c r="V155" s="10">
        <v>5.5</v>
      </c>
      <c r="W155" s="10">
        <v>5.5</v>
      </c>
      <c r="X155" s="10">
        <v>1.5</v>
      </c>
      <c r="Y155" s="10">
        <v>9</v>
      </c>
      <c r="AA155">
        <f t="shared" si="33"/>
        <v>45</v>
      </c>
    </row>
    <row r="156" spans="3:37" x14ac:dyDescent="0.25">
      <c r="C156" s="37">
        <v>19</v>
      </c>
      <c r="D156" s="10">
        <v>3</v>
      </c>
      <c r="E156" s="10">
        <v>3</v>
      </c>
      <c r="F156" s="10">
        <v>2</v>
      </c>
      <c r="G156" s="10">
        <v>3</v>
      </c>
      <c r="H156" s="10">
        <v>4</v>
      </c>
      <c r="I156" s="10">
        <v>3</v>
      </c>
      <c r="J156" s="10">
        <v>3</v>
      </c>
      <c r="K156" s="10">
        <v>3</v>
      </c>
      <c r="L156" s="10">
        <v>4</v>
      </c>
      <c r="P156" s="37">
        <v>19</v>
      </c>
      <c r="Q156" s="10">
        <v>4.5</v>
      </c>
      <c r="R156" s="10">
        <v>4.5</v>
      </c>
      <c r="S156" s="10">
        <v>1</v>
      </c>
      <c r="T156" s="10">
        <v>4.5</v>
      </c>
      <c r="U156" s="10">
        <v>8.5</v>
      </c>
      <c r="V156" s="10">
        <v>4.5</v>
      </c>
      <c r="W156" s="10">
        <v>4.5</v>
      </c>
      <c r="X156" s="10">
        <v>4.5</v>
      </c>
      <c r="Y156" s="10">
        <v>8.5</v>
      </c>
      <c r="AA156">
        <f t="shared" si="33"/>
        <v>45</v>
      </c>
    </row>
    <row r="157" spans="3:37" x14ac:dyDescent="0.25">
      <c r="C157" s="37">
        <v>20</v>
      </c>
      <c r="D157" s="10">
        <v>4</v>
      </c>
      <c r="E157" s="10">
        <v>3</v>
      </c>
      <c r="F157" s="10">
        <v>4</v>
      </c>
      <c r="G157" s="10">
        <v>2</v>
      </c>
      <c r="H157" s="10">
        <v>3</v>
      </c>
      <c r="I157" s="10">
        <v>3</v>
      </c>
      <c r="J157" s="10">
        <v>4</v>
      </c>
      <c r="K157" s="10">
        <v>3</v>
      </c>
      <c r="L157" s="10">
        <v>3</v>
      </c>
      <c r="P157" s="37">
        <v>20</v>
      </c>
      <c r="Q157" s="10">
        <v>8</v>
      </c>
      <c r="R157" s="10">
        <v>4</v>
      </c>
      <c r="S157" s="10">
        <v>8</v>
      </c>
      <c r="T157" s="10">
        <v>1</v>
      </c>
      <c r="U157" s="10">
        <v>4</v>
      </c>
      <c r="V157" s="10">
        <v>4</v>
      </c>
      <c r="W157" s="10">
        <v>8</v>
      </c>
      <c r="X157" s="10">
        <v>4</v>
      </c>
      <c r="Y157" s="10">
        <v>4</v>
      </c>
      <c r="AA157">
        <f t="shared" si="33"/>
        <v>45</v>
      </c>
    </row>
    <row r="158" spans="3:37" x14ac:dyDescent="0.25">
      <c r="C158" s="37">
        <v>21</v>
      </c>
      <c r="D158" s="10">
        <v>2</v>
      </c>
      <c r="E158" s="10">
        <v>4</v>
      </c>
      <c r="F158" s="10">
        <v>4</v>
      </c>
      <c r="G158" s="10">
        <v>4</v>
      </c>
      <c r="H158" s="10">
        <v>3</v>
      </c>
      <c r="I158" s="10">
        <v>3</v>
      </c>
      <c r="J158" s="10">
        <v>3</v>
      </c>
      <c r="K158" s="10">
        <v>3</v>
      </c>
      <c r="L158" s="10">
        <v>4</v>
      </c>
      <c r="P158" s="37">
        <v>21</v>
      </c>
      <c r="Q158" s="10">
        <v>1</v>
      </c>
      <c r="R158" s="10">
        <v>7.5</v>
      </c>
      <c r="S158" s="10">
        <v>7.5</v>
      </c>
      <c r="T158" s="10">
        <v>7.5</v>
      </c>
      <c r="U158" s="10">
        <v>3.5</v>
      </c>
      <c r="V158" s="10">
        <v>3.5</v>
      </c>
      <c r="W158" s="10">
        <v>3.5</v>
      </c>
      <c r="X158" s="10">
        <v>3.5</v>
      </c>
      <c r="Y158" s="10">
        <v>7.5</v>
      </c>
      <c r="AA158">
        <f t="shared" si="33"/>
        <v>45</v>
      </c>
    </row>
    <row r="159" spans="3:37" x14ac:dyDescent="0.25">
      <c r="C159" s="37">
        <v>22</v>
      </c>
      <c r="D159" s="10">
        <v>3</v>
      </c>
      <c r="E159" s="10">
        <v>3</v>
      </c>
      <c r="F159" s="10">
        <v>2</v>
      </c>
      <c r="G159" s="10">
        <v>3</v>
      </c>
      <c r="H159" s="10">
        <v>2</v>
      </c>
      <c r="I159" s="10">
        <v>3</v>
      </c>
      <c r="J159" s="10">
        <v>3</v>
      </c>
      <c r="K159" s="10">
        <v>3</v>
      </c>
      <c r="L159" s="10">
        <v>3</v>
      </c>
      <c r="P159" s="37">
        <v>22</v>
      </c>
      <c r="Q159" s="10">
        <v>6</v>
      </c>
      <c r="R159" s="10">
        <v>6</v>
      </c>
      <c r="S159" s="10">
        <v>1.5</v>
      </c>
      <c r="T159" s="10">
        <v>6</v>
      </c>
      <c r="U159" s="10">
        <v>1.5</v>
      </c>
      <c r="V159" s="10">
        <v>6</v>
      </c>
      <c r="W159" s="10">
        <v>6</v>
      </c>
      <c r="X159" s="10">
        <v>6</v>
      </c>
      <c r="Y159" s="10">
        <v>6</v>
      </c>
      <c r="AA159">
        <f t="shared" si="33"/>
        <v>45</v>
      </c>
    </row>
    <row r="160" spans="3:37" x14ac:dyDescent="0.25">
      <c r="C160" s="37">
        <v>23</v>
      </c>
      <c r="D160" s="10">
        <v>2</v>
      </c>
      <c r="E160" s="10">
        <v>4</v>
      </c>
      <c r="F160" s="10">
        <v>4</v>
      </c>
      <c r="G160" s="10">
        <v>2</v>
      </c>
      <c r="H160" s="10">
        <v>2</v>
      </c>
      <c r="I160" s="10">
        <v>2</v>
      </c>
      <c r="J160" s="10">
        <v>2</v>
      </c>
      <c r="K160" s="10">
        <v>2</v>
      </c>
      <c r="L160" s="10">
        <v>2</v>
      </c>
      <c r="P160" s="37">
        <v>23</v>
      </c>
      <c r="Q160" s="10">
        <v>4</v>
      </c>
      <c r="R160" s="10">
        <v>8.5</v>
      </c>
      <c r="S160" s="10">
        <v>8.5</v>
      </c>
      <c r="T160" s="10">
        <v>4</v>
      </c>
      <c r="U160" s="10">
        <v>4</v>
      </c>
      <c r="V160" s="10">
        <v>4</v>
      </c>
      <c r="W160" s="10">
        <v>4</v>
      </c>
      <c r="X160" s="10">
        <v>4</v>
      </c>
      <c r="Y160" s="10">
        <v>4</v>
      </c>
      <c r="AA160">
        <f t="shared" si="33"/>
        <v>45</v>
      </c>
    </row>
    <row r="161" spans="3:27" x14ac:dyDescent="0.25">
      <c r="C161" s="37">
        <v>24</v>
      </c>
      <c r="D161" s="10">
        <v>3</v>
      </c>
      <c r="E161" s="10">
        <v>3</v>
      </c>
      <c r="F161" s="10">
        <v>3</v>
      </c>
      <c r="G161" s="10">
        <v>4</v>
      </c>
      <c r="H161" s="10">
        <v>2</v>
      </c>
      <c r="I161" s="10">
        <v>3</v>
      </c>
      <c r="J161" s="10">
        <v>3</v>
      </c>
      <c r="K161" s="10">
        <v>3</v>
      </c>
      <c r="L161" s="10">
        <v>3</v>
      </c>
      <c r="P161" s="37">
        <v>24</v>
      </c>
      <c r="Q161" s="10">
        <v>5</v>
      </c>
      <c r="R161" s="10">
        <v>5</v>
      </c>
      <c r="S161" s="10">
        <v>5</v>
      </c>
      <c r="T161" s="10">
        <v>9</v>
      </c>
      <c r="U161" s="10">
        <v>1</v>
      </c>
      <c r="V161" s="10">
        <v>5</v>
      </c>
      <c r="W161" s="10">
        <v>5</v>
      </c>
      <c r="X161" s="10">
        <v>5</v>
      </c>
      <c r="Y161" s="10">
        <v>5</v>
      </c>
      <c r="AA161">
        <f t="shared" si="33"/>
        <v>45</v>
      </c>
    </row>
    <row r="162" spans="3:27" x14ac:dyDescent="0.25">
      <c r="C162" s="37">
        <v>25</v>
      </c>
      <c r="D162" s="10">
        <v>4</v>
      </c>
      <c r="E162" s="10">
        <v>3</v>
      </c>
      <c r="F162" s="10">
        <v>2</v>
      </c>
      <c r="G162" s="10">
        <v>2</v>
      </c>
      <c r="H162" s="10">
        <v>3</v>
      </c>
      <c r="I162" s="10">
        <v>4</v>
      </c>
      <c r="J162" s="10">
        <v>3</v>
      </c>
      <c r="K162" s="10">
        <v>1</v>
      </c>
      <c r="L162" s="10">
        <v>3</v>
      </c>
      <c r="P162" s="37">
        <v>25</v>
      </c>
      <c r="Q162" s="10">
        <v>8.5</v>
      </c>
      <c r="R162" s="10">
        <v>5.5</v>
      </c>
      <c r="S162" s="10">
        <v>2.5</v>
      </c>
      <c r="T162" s="10">
        <v>2.5</v>
      </c>
      <c r="U162" s="10">
        <v>5.5</v>
      </c>
      <c r="V162" s="10">
        <v>8.5</v>
      </c>
      <c r="W162" s="10">
        <v>5.5</v>
      </c>
      <c r="X162" s="10">
        <v>1</v>
      </c>
      <c r="Y162" s="10">
        <v>5.5</v>
      </c>
      <c r="AA162">
        <f t="shared" si="33"/>
        <v>45</v>
      </c>
    </row>
    <row r="163" spans="3:27" x14ac:dyDescent="0.25">
      <c r="C163" s="37">
        <v>26</v>
      </c>
      <c r="D163" s="10">
        <v>4</v>
      </c>
      <c r="E163" s="10">
        <v>3</v>
      </c>
      <c r="F163" s="10">
        <v>3</v>
      </c>
      <c r="G163" s="10">
        <v>3</v>
      </c>
      <c r="H163" s="10">
        <v>2</v>
      </c>
      <c r="I163" s="10">
        <v>2</v>
      </c>
      <c r="J163" s="10">
        <v>3</v>
      </c>
      <c r="K163" s="10">
        <v>2</v>
      </c>
      <c r="L163" s="10">
        <v>1</v>
      </c>
      <c r="P163" s="37">
        <v>26</v>
      </c>
      <c r="Q163" s="10">
        <v>9</v>
      </c>
      <c r="R163" s="10">
        <v>6.5</v>
      </c>
      <c r="S163" s="10">
        <v>6.5</v>
      </c>
      <c r="T163" s="10">
        <v>6.5</v>
      </c>
      <c r="U163" s="10">
        <v>3</v>
      </c>
      <c r="V163" s="10">
        <v>3</v>
      </c>
      <c r="W163" s="10">
        <v>6.5</v>
      </c>
      <c r="X163" s="10">
        <v>3</v>
      </c>
      <c r="Y163" s="10">
        <v>1</v>
      </c>
      <c r="AA163">
        <f t="shared" si="33"/>
        <v>45</v>
      </c>
    </row>
    <row r="164" spans="3:27" x14ac:dyDescent="0.25">
      <c r="C164" s="37">
        <v>27</v>
      </c>
      <c r="D164" s="10">
        <v>3</v>
      </c>
      <c r="E164" s="10">
        <v>3</v>
      </c>
      <c r="F164" s="10">
        <v>3</v>
      </c>
      <c r="G164" s="10">
        <v>3</v>
      </c>
      <c r="H164" s="10">
        <v>3</v>
      </c>
      <c r="I164" s="10">
        <v>2</v>
      </c>
      <c r="J164" s="10">
        <v>3</v>
      </c>
      <c r="K164" s="10">
        <v>2</v>
      </c>
      <c r="L164" s="10">
        <v>2</v>
      </c>
      <c r="P164" s="37">
        <v>27</v>
      </c>
      <c r="Q164" s="10">
        <v>6.5</v>
      </c>
      <c r="R164" s="10">
        <v>6.5</v>
      </c>
      <c r="S164" s="10">
        <v>6.5</v>
      </c>
      <c r="T164" s="10">
        <v>6.5</v>
      </c>
      <c r="U164" s="10">
        <v>6.5</v>
      </c>
      <c r="V164" s="10">
        <v>2</v>
      </c>
      <c r="W164" s="10">
        <v>6.5</v>
      </c>
      <c r="X164" s="10">
        <v>2</v>
      </c>
      <c r="Y164" s="10">
        <v>2</v>
      </c>
      <c r="AA164">
        <f t="shared" si="33"/>
        <v>45</v>
      </c>
    </row>
    <row r="165" spans="3:27" x14ac:dyDescent="0.25">
      <c r="C165" s="37">
        <v>28</v>
      </c>
      <c r="D165" s="10">
        <v>3</v>
      </c>
      <c r="E165" s="10">
        <v>4</v>
      </c>
      <c r="F165" s="10">
        <v>3</v>
      </c>
      <c r="G165" s="10">
        <v>4</v>
      </c>
      <c r="H165" s="10">
        <v>3</v>
      </c>
      <c r="I165" s="10">
        <v>3</v>
      </c>
      <c r="J165" s="10">
        <v>3</v>
      </c>
      <c r="K165" s="10">
        <v>3</v>
      </c>
      <c r="L165" s="10">
        <v>3</v>
      </c>
      <c r="P165" s="37">
        <v>28</v>
      </c>
      <c r="Q165" s="10">
        <v>4</v>
      </c>
      <c r="R165" s="10">
        <v>8.5</v>
      </c>
      <c r="S165" s="10">
        <v>4</v>
      </c>
      <c r="T165" s="10">
        <v>8.5</v>
      </c>
      <c r="U165" s="10">
        <v>4</v>
      </c>
      <c r="V165" s="10">
        <v>4</v>
      </c>
      <c r="W165" s="10">
        <v>4</v>
      </c>
      <c r="X165" s="10">
        <v>4</v>
      </c>
      <c r="Y165" s="10">
        <v>4</v>
      </c>
      <c r="AA165">
        <f t="shared" si="33"/>
        <v>45</v>
      </c>
    </row>
    <row r="166" spans="3:27" x14ac:dyDescent="0.25">
      <c r="C166" s="37">
        <v>29</v>
      </c>
      <c r="D166" s="10">
        <v>4</v>
      </c>
      <c r="E166" s="10">
        <v>2</v>
      </c>
      <c r="F166" s="10">
        <v>4</v>
      </c>
      <c r="G166" s="10">
        <v>4</v>
      </c>
      <c r="H166" s="10">
        <v>2</v>
      </c>
      <c r="I166" s="10">
        <v>2</v>
      </c>
      <c r="J166" s="10">
        <v>4</v>
      </c>
      <c r="K166" s="10">
        <v>2</v>
      </c>
      <c r="L166" s="10">
        <v>4</v>
      </c>
      <c r="P166" s="37">
        <v>29</v>
      </c>
      <c r="Q166" s="10">
        <v>7</v>
      </c>
      <c r="R166" s="10">
        <v>2.5</v>
      </c>
      <c r="S166" s="10">
        <v>7</v>
      </c>
      <c r="T166" s="10">
        <v>7</v>
      </c>
      <c r="U166" s="10">
        <v>2.5</v>
      </c>
      <c r="V166" s="10">
        <v>2.5</v>
      </c>
      <c r="W166" s="10">
        <v>7</v>
      </c>
      <c r="X166" s="10">
        <v>2.5</v>
      </c>
      <c r="Y166" s="10">
        <v>7</v>
      </c>
      <c r="AA166">
        <f t="shared" si="33"/>
        <v>45</v>
      </c>
    </row>
    <row r="167" spans="3:27" x14ac:dyDescent="0.25">
      <c r="C167" s="37">
        <v>30</v>
      </c>
      <c r="D167" s="10">
        <v>5</v>
      </c>
      <c r="E167" s="10">
        <v>4</v>
      </c>
      <c r="F167" s="10">
        <v>3</v>
      </c>
      <c r="G167" s="10">
        <v>3</v>
      </c>
      <c r="H167" s="10">
        <v>3</v>
      </c>
      <c r="I167" s="10">
        <v>4</v>
      </c>
      <c r="J167" s="10">
        <v>2</v>
      </c>
      <c r="K167" s="10">
        <v>1</v>
      </c>
      <c r="L167" s="10">
        <v>3</v>
      </c>
      <c r="P167" s="37">
        <v>30</v>
      </c>
      <c r="Q167" s="10">
        <v>9</v>
      </c>
      <c r="R167" s="10">
        <v>7.5</v>
      </c>
      <c r="S167" s="10">
        <v>4.5</v>
      </c>
      <c r="T167" s="10">
        <v>4.5</v>
      </c>
      <c r="U167" s="10">
        <v>4.5</v>
      </c>
      <c r="V167" s="10">
        <v>7.5</v>
      </c>
      <c r="W167" s="10">
        <v>2</v>
      </c>
      <c r="X167" s="10">
        <v>1</v>
      </c>
      <c r="Y167" s="10">
        <v>4.5</v>
      </c>
      <c r="AA167">
        <f t="shared" si="33"/>
        <v>45</v>
      </c>
    </row>
    <row r="168" spans="3:27" x14ac:dyDescent="0.25">
      <c r="P168" s="10" t="s">
        <v>4</v>
      </c>
      <c r="Q168" s="10">
        <f t="shared" ref="Q168:Y168" si="34">SUM(Q138:Q167)</f>
        <v>152.5</v>
      </c>
      <c r="R168" s="10">
        <f t="shared" si="34"/>
        <v>153</v>
      </c>
      <c r="S168" s="10">
        <f t="shared" si="34"/>
        <v>125.5</v>
      </c>
      <c r="T168" s="10">
        <f t="shared" si="34"/>
        <v>170.5</v>
      </c>
      <c r="U168" s="10">
        <f t="shared" si="34"/>
        <v>134</v>
      </c>
      <c r="V168" s="10">
        <f t="shared" si="34"/>
        <v>156</v>
      </c>
      <c r="W168" s="10">
        <f t="shared" si="34"/>
        <v>153</v>
      </c>
      <c r="X168" s="10">
        <f t="shared" si="34"/>
        <v>144</v>
      </c>
      <c r="Y168" s="10">
        <f t="shared" si="34"/>
        <v>151.5</v>
      </c>
    </row>
    <row r="169" spans="3:27" x14ac:dyDescent="0.25">
      <c r="P169" s="10" t="s">
        <v>87</v>
      </c>
      <c r="Q169" s="10">
        <f>AVERAGE(Q138:Q167)</f>
        <v>5.083333333333333</v>
      </c>
      <c r="R169" s="10">
        <f t="shared" ref="R169:Y169" si="35">AVERAGE(R138:R167)</f>
        <v>5.0999999999999996</v>
      </c>
      <c r="S169" s="10">
        <f t="shared" si="35"/>
        <v>4.1833333333333336</v>
      </c>
      <c r="T169" s="10">
        <f t="shared" si="35"/>
        <v>5.6833333333333336</v>
      </c>
      <c r="U169" s="10">
        <f t="shared" si="35"/>
        <v>4.4666666666666668</v>
      </c>
      <c r="V169" s="10">
        <f t="shared" si="35"/>
        <v>5.2</v>
      </c>
      <c r="W169" s="10">
        <f t="shared" si="35"/>
        <v>5.0999999999999996</v>
      </c>
      <c r="X169" s="10">
        <f t="shared" si="35"/>
        <v>4.8</v>
      </c>
      <c r="Y169" s="10">
        <f t="shared" si="35"/>
        <v>5.05</v>
      </c>
    </row>
    <row r="170" spans="3:27" x14ac:dyDescent="0.25">
      <c r="P170" s="10" t="s">
        <v>89</v>
      </c>
      <c r="Q170" s="10">
        <f>Q168^2</f>
        <v>23256.25</v>
      </c>
      <c r="R170" s="10">
        <f t="shared" ref="R170:Y170" si="36">R168^2</f>
        <v>23409</v>
      </c>
      <c r="S170" s="10">
        <f t="shared" si="36"/>
        <v>15750.25</v>
      </c>
      <c r="T170" s="10">
        <f t="shared" si="36"/>
        <v>29070.25</v>
      </c>
      <c r="U170" s="10">
        <f t="shared" si="36"/>
        <v>17956</v>
      </c>
      <c r="V170" s="10">
        <f t="shared" si="36"/>
        <v>24336</v>
      </c>
      <c r="W170" s="10">
        <f t="shared" si="36"/>
        <v>23409</v>
      </c>
      <c r="X170" s="10">
        <f t="shared" si="36"/>
        <v>20736</v>
      </c>
      <c r="Y170" s="10">
        <f t="shared" si="36"/>
        <v>22952.25</v>
      </c>
    </row>
  </sheetData>
  <sortState ref="AI97:AJ105">
    <sortCondition ref="AJ97:AJ105"/>
  </sortState>
  <mergeCells count="15">
    <mergeCell ref="AJ94:AK94"/>
    <mergeCell ref="AJ146:AK146"/>
    <mergeCell ref="Q84:Y84"/>
    <mergeCell ref="Q136:Y136"/>
    <mergeCell ref="Q2:Y2"/>
    <mergeCell ref="Q41:Y41"/>
    <mergeCell ref="P2:P3"/>
    <mergeCell ref="C136:C137"/>
    <mergeCell ref="D136:L136"/>
    <mergeCell ref="C2:C3"/>
    <mergeCell ref="D2:L2"/>
    <mergeCell ref="C41:C42"/>
    <mergeCell ref="D41:L41"/>
    <mergeCell ref="C84:C85"/>
    <mergeCell ref="D84:L84"/>
  </mergeCells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K66"/>
  <sheetViews>
    <sheetView topLeftCell="A27" zoomScale="55" zoomScaleNormal="55" workbookViewId="0">
      <selection activeCell="C48" sqref="C48:K48"/>
    </sheetView>
  </sheetViews>
  <sheetFormatPr defaultRowHeight="15" x14ac:dyDescent="0.25"/>
  <cols>
    <col min="2" max="2" width="15" customWidth="1"/>
    <col min="3" max="3" width="13" customWidth="1"/>
    <col min="4" max="4" width="13.28515625" customWidth="1"/>
    <col min="5" max="5" width="9.140625" customWidth="1"/>
    <col min="6" max="6" width="14.140625" customWidth="1"/>
    <col min="7" max="7" width="13.28515625" customWidth="1"/>
    <col min="8" max="8" width="14.85546875" customWidth="1"/>
    <col min="10" max="10" width="15.28515625" customWidth="1"/>
    <col min="11" max="11" width="17.140625" customWidth="1"/>
    <col min="13" max="13" width="18.42578125" customWidth="1"/>
  </cols>
  <sheetData>
    <row r="4" spans="2:33" ht="15.75" customHeight="1" x14ac:dyDescent="0.25">
      <c r="B4" s="103" t="s">
        <v>145</v>
      </c>
      <c r="C4" s="105" t="s">
        <v>146</v>
      </c>
      <c r="D4" s="105" t="s">
        <v>147</v>
      </c>
      <c r="E4" s="107" t="s">
        <v>5</v>
      </c>
      <c r="F4" s="108"/>
      <c r="G4" s="107" t="s">
        <v>6</v>
      </c>
      <c r="H4" s="108"/>
      <c r="I4" s="101" t="s">
        <v>7</v>
      </c>
      <c r="J4" s="102"/>
      <c r="K4" s="101" t="s">
        <v>8</v>
      </c>
      <c r="L4" s="102"/>
      <c r="M4" s="101" t="s">
        <v>9</v>
      </c>
      <c r="N4" s="102"/>
      <c r="O4" s="101" t="s">
        <v>10</v>
      </c>
      <c r="P4" s="102"/>
      <c r="Q4" s="101" t="s">
        <v>11</v>
      </c>
      <c r="R4" s="102"/>
      <c r="S4" s="101" t="s">
        <v>13</v>
      </c>
      <c r="T4" s="102"/>
      <c r="U4" s="101" t="s">
        <v>14</v>
      </c>
      <c r="V4" s="102"/>
    </row>
    <row r="5" spans="2:33" ht="31.5" x14ac:dyDescent="0.25">
      <c r="B5" s="104"/>
      <c r="C5" s="106"/>
      <c r="D5" s="106"/>
      <c r="E5" s="62" t="s">
        <v>148</v>
      </c>
      <c r="F5" s="61" t="s">
        <v>149</v>
      </c>
      <c r="G5" s="62" t="s">
        <v>148</v>
      </c>
      <c r="H5" s="61" t="s">
        <v>149</v>
      </c>
      <c r="I5" s="61" t="s">
        <v>148</v>
      </c>
      <c r="J5" s="61" t="s">
        <v>149</v>
      </c>
      <c r="K5" s="62" t="s">
        <v>148</v>
      </c>
      <c r="L5" s="61" t="s">
        <v>149</v>
      </c>
      <c r="M5" s="62" t="s">
        <v>148</v>
      </c>
      <c r="N5" s="61" t="s">
        <v>149</v>
      </c>
      <c r="O5" s="62" t="s">
        <v>148</v>
      </c>
      <c r="P5" s="61" t="s">
        <v>149</v>
      </c>
      <c r="Q5" s="62" t="s">
        <v>148</v>
      </c>
      <c r="R5" s="61" t="s">
        <v>149</v>
      </c>
      <c r="S5" s="62" t="s">
        <v>148</v>
      </c>
      <c r="T5" s="61" t="s">
        <v>149</v>
      </c>
      <c r="U5" s="62" t="s">
        <v>148</v>
      </c>
      <c r="V5" s="61" t="s">
        <v>149</v>
      </c>
    </row>
    <row r="6" spans="2:33" ht="15.75" x14ac:dyDescent="0.25">
      <c r="B6" s="4" t="s">
        <v>157</v>
      </c>
      <c r="C6" s="5">
        <v>0.69</v>
      </c>
      <c r="D6" s="5">
        <f t="shared" ref="D6:D15" si="0">C6/C$16</f>
        <v>8.9147286821705404E-2</v>
      </c>
      <c r="E6" s="5">
        <f>D27</f>
        <v>0</v>
      </c>
      <c r="F6" s="5">
        <f t="shared" ref="F6:F13" si="1">D6*E6</f>
        <v>0</v>
      </c>
      <c r="G6" s="5">
        <f>D28</f>
        <v>6.1662647469857855E-2</v>
      </c>
      <c r="H6" s="5">
        <f t="shared" ref="H6:H15" si="2">G6*D6</f>
        <v>5.4970577201811253E-3</v>
      </c>
      <c r="I6" s="5">
        <f>D29</f>
        <v>0.87827350850889685</v>
      </c>
      <c r="J6" s="5">
        <f t="shared" ref="J6:J15" si="3">I6*D6</f>
        <v>7.8295700370948143E-2</v>
      </c>
      <c r="K6" s="5">
        <f>D30</f>
        <v>0.5277696646864265</v>
      </c>
      <c r="L6" s="5">
        <f t="shared" ref="L6:L15" si="4">K6*D6</f>
        <v>4.7049233673596147E-2</v>
      </c>
      <c r="M6" s="5">
        <f>D31</f>
        <v>0.59874449671303009</v>
      </c>
      <c r="N6" s="5">
        <f t="shared" ref="N6:N15" si="5">M6*D6</f>
        <v>5.3376447381394146E-2</v>
      </c>
      <c r="O6" s="5">
        <f>D32</f>
        <v>0.14452131937581783</v>
      </c>
      <c r="P6" s="5">
        <f t="shared" ref="P6:P15" si="6">O6*D6</f>
        <v>1.2883683510247324E-2</v>
      </c>
      <c r="Q6" s="5">
        <f>D33</f>
        <v>0.60151288116326429</v>
      </c>
      <c r="R6" s="5">
        <f t="shared" ref="R6:R15" si="7">Q6*D6</f>
        <v>5.3623241344011918E-2</v>
      </c>
      <c r="S6" s="5">
        <f>D34</f>
        <v>0.94677251781977512</v>
      </c>
      <c r="T6" s="5">
        <f t="shared" ref="T6:T15" si="8">S6*D6</f>
        <v>8.4402201200987681E-2</v>
      </c>
      <c r="U6" s="5">
        <f>D35</f>
        <v>1</v>
      </c>
      <c r="V6" s="5">
        <f t="shared" ref="V6:V15" si="9">U6*D6</f>
        <v>8.9147286821705404E-2</v>
      </c>
    </row>
    <row r="7" spans="2:33" ht="15.75" x14ac:dyDescent="0.25">
      <c r="B7" s="4" t="s">
        <v>150</v>
      </c>
      <c r="C7" s="5">
        <v>0.8</v>
      </c>
      <c r="D7" s="5">
        <f t="shared" si="0"/>
        <v>0.10335917312661498</v>
      </c>
      <c r="E7" s="5">
        <f>F27</f>
        <v>0.69816373374139284</v>
      </c>
      <c r="F7" s="5">
        <f t="shared" si="1"/>
        <v>7.2161626226500547E-2</v>
      </c>
      <c r="G7" s="5">
        <f>F28</f>
        <v>0.38676358071920391</v>
      </c>
      <c r="H7" s="5">
        <f t="shared" si="2"/>
        <v>3.9975563898625728E-2</v>
      </c>
      <c r="I7" s="5">
        <f>F29</f>
        <v>1</v>
      </c>
      <c r="J7" s="5">
        <f t="shared" si="3"/>
        <v>0.10335917312661498</v>
      </c>
      <c r="K7" s="5">
        <f>F30</f>
        <v>0.20619739862280043</v>
      </c>
      <c r="L7" s="5">
        <f t="shared" si="4"/>
        <v>2.131239262251167E-2</v>
      </c>
      <c r="M7" s="5">
        <f>F31</f>
        <v>0.34869931140015353</v>
      </c>
      <c r="N7" s="5">
        <f t="shared" si="5"/>
        <v>3.6041272496139899E-2</v>
      </c>
      <c r="O7" s="5">
        <f>F32</f>
        <v>0.68668706962509551</v>
      </c>
      <c r="P7" s="5">
        <f t="shared" si="6"/>
        <v>7.0975407713188166E-2</v>
      </c>
      <c r="Q7" s="5">
        <f>F33</f>
        <v>0.37796480489671003</v>
      </c>
      <c r="R7" s="5">
        <f t="shared" si="7"/>
        <v>3.9066129705086307E-2</v>
      </c>
      <c r="S7" s="5">
        <f>F34</f>
        <v>0</v>
      </c>
      <c r="T7" s="5">
        <f t="shared" si="8"/>
        <v>0</v>
      </c>
      <c r="U7" s="5">
        <f>F35</f>
        <v>6.5990818668706777E-2</v>
      </c>
      <c r="V7" s="5">
        <f t="shared" si="9"/>
        <v>6.8207564515459194E-3</v>
      </c>
      <c r="Y7" t="s">
        <v>169</v>
      </c>
    </row>
    <row r="8" spans="2:33" ht="15.75" x14ac:dyDescent="0.25">
      <c r="B8" s="4" t="s">
        <v>151</v>
      </c>
      <c r="C8" s="5">
        <v>0.73</v>
      </c>
      <c r="D8" s="5">
        <f t="shared" si="0"/>
        <v>9.4315245478036158E-2</v>
      </c>
      <c r="E8" s="5">
        <f>H27</f>
        <v>0</v>
      </c>
      <c r="F8" s="5">
        <f t="shared" si="1"/>
        <v>0</v>
      </c>
      <c r="G8" s="5">
        <f>H28</f>
        <v>0.91160220994475138</v>
      </c>
      <c r="H8" s="5">
        <f t="shared" si="2"/>
        <v>8.5977986209259477E-2</v>
      </c>
      <c r="I8" s="5">
        <f>H29</f>
        <v>0.34806629834254149</v>
      </c>
      <c r="J8" s="5">
        <f t="shared" si="3"/>
        <v>3.2827958370808173E-2</v>
      </c>
      <c r="K8" s="5">
        <f>H30</f>
        <v>1</v>
      </c>
      <c r="L8" s="5">
        <f t="shared" si="4"/>
        <v>9.4315245478036158E-2</v>
      </c>
      <c r="M8" s="5">
        <f>H31</f>
        <v>0.20994475138121549</v>
      </c>
      <c r="N8" s="5">
        <f t="shared" si="5"/>
        <v>1.9800990763344611E-2</v>
      </c>
      <c r="O8" s="5">
        <f>H32</f>
        <v>0.36464088397790062</v>
      </c>
      <c r="P8" s="5">
        <f t="shared" si="6"/>
        <v>3.4391194483703799E-2</v>
      </c>
      <c r="Q8" s="5">
        <f>H33</f>
        <v>0.76795580110497241</v>
      </c>
      <c r="R8" s="5">
        <f t="shared" si="7"/>
        <v>7.2429939897497381E-2</v>
      </c>
      <c r="S8" s="5">
        <f>H34</f>
        <v>0.65193370165745868</v>
      </c>
      <c r="T8" s="5">
        <f t="shared" si="8"/>
        <v>6.1487287107228006E-2</v>
      </c>
      <c r="U8" s="5">
        <f>H35</f>
        <v>0.8950276243093922</v>
      </c>
      <c r="V8" s="5">
        <f t="shared" si="9"/>
        <v>8.4414750096363844E-2</v>
      </c>
      <c r="Y8" t="s">
        <v>170</v>
      </c>
      <c r="AB8" t="s">
        <v>105</v>
      </c>
      <c r="AE8" t="s">
        <v>177</v>
      </c>
    </row>
    <row r="9" spans="2:33" ht="15.75" x14ac:dyDescent="0.25">
      <c r="B9" s="4" t="s">
        <v>152</v>
      </c>
      <c r="C9" s="5">
        <v>0.66</v>
      </c>
      <c r="D9" s="5">
        <f t="shared" si="0"/>
        <v>8.5271317829457363E-2</v>
      </c>
      <c r="E9" s="5">
        <f>J27</f>
        <v>0.48106904231625841</v>
      </c>
      <c r="F9" s="5">
        <f t="shared" si="1"/>
        <v>4.1021391205262346E-2</v>
      </c>
      <c r="G9" s="5">
        <f>J28</f>
        <v>5.2709725315515765E-2</v>
      </c>
      <c r="H9" s="40">
        <f t="shared" si="2"/>
        <v>4.4946277400827392E-3</v>
      </c>
      <c r="I9" s="5">
        <f>J29</f>
        <v>0</v>
      </c>
      <c r="J9" s="5">
        <f t="shared" si="3"/>
        <v>0</v>
      </c>
      <c r="K9" s="5">
        <f>J30</f>
        <v>0.73348181143281366</v>
      </c>
      <c r="L9" s="5">
        <f t="shared" si="4"/>
        <v>6.2544960664813562E-2</v>
      </c>
      <c r="M9" s="5">
        <f>J31</f>
        <v>0.37268002969561992</v>
      </c>
      <c r="N9" s="5">
        <f t="shared" si="5"/>
        <v>3.1778917260866811E-2</v>
      </c>
      <c r="O9" s="5">
        <f>J32</f>
        <v>0.72828507795100217</v>
      </c>
      <c r="P9" s="5">
        <f t="shared" si="6"/>
        <v>6.2101828352411036E-2</v>
      </c>
      <c r="Q9" s="5">
        <f>J33</f>
        <v>1</v>
      </c>
      <c r="R9" s="5">
        <f t="shared" si="7"/>
        <v>8.5271317829457363E-2</v>
      </c>
      <c r="S9" s="5">
        <f>J34</f>
        <v>0.91314031180400901</v>
      </c>
      <c r="T9" s="5">
        <f t="shared" si="8"/>
        <v>7.7864677750729444E-2</v>
      </c>
      <c r="U9" s="5">
        <f>J35</f>
        <v>0.6347438752783966</v>
      </c>
      <c r="V9" s="5">
        <f t="shared" si="9"/>
        <v>5.4125446729165604E-2</v>
      </c>
      <c r="X9">
        <f>Y9*Z9</f>
        <v>2.0999999999999996</v>
      </c>
      <c r="Y9">
        <v>0.7</v>
      </c>
      <c r="Z9">
        <v>3</v>
      </c>
      <c r="AB9">
        <v>0.8</v>
      </c>
      <c r="AC9">
        <v>3</v>
      </c>
      <c r="AD9">
        <f>AB9*AC9</f>
        <v>2.4000000000000004</v>
      </c>
      <c r="AE9">
        <v>1</v>
      </c>
      <c r="AF9">
        <v>3</v>
      </c>
      <c r="AG9">
        <f>AE9*AF9</f>
        <v>3</v>
      </c>
    </row>
    <row r="10" spans="2:33" ht="15.75" x14ac:dyDescent="0.25">
      <c r="B10" s="4" t="s">
        <v>74</v>
      </c>
      <c r="C10" s="5">
        <v>0.87</v>
      </c>
      <c r="D10" s="5">
        <f t="shared" si="0"/>
        <v>0.11240310077519378</v>
      </c>
      <c r="E10" s="5">
        <f>L27</f>
        <v>1</v>
      </c>
      <c r="F10" s="5">
        <f t="shared" si="1"/>
        <v>0.11240310077519378</v>
      </c>
      <c r="G10" s="5">
        <f>L28</f>
        <v>0.72499278764210096</v>
      </c>
      <c r="H10" s="5">
        <f t="shared" si="2"/>
        <v>8.149143737062374E-2</v>
      </c>
      <c r="I10" s="5">
        <f>L29</f>
        <v>0.99978158428735897</v>
      </c>
      <c r="J10" s="5">
        <f t="shared" si="3"/>
        <v>0.1123785501718349</v>
      </c>
      <c r="K10" s="5">
        <f>L30</f>
        <v>0.56810338670391847</v>
      </c>
      <c r="L10" s="5">
        <f t="shared" si="4"/>
        <v>6.3856582226409428E-2</v>
      </c>
      <c r="M10" s="5">
        <f>L31</f>
        <v>0.6818239618048777</v>
      </c>
      <c r="N10" s="5">
        <f t="shared" si="5"/>
        <v>7.6639127489695535E-2</v>
      </c>
      <c r="O10" s="5">
        <f>L32</f>
        <v>0.82440375098570917</v>
      </c>
      <c r="P10" s="5">
        <f t="shared" si="6"/>
        <v>9.2665537901494427E-2</v>
      </c>
      <c r="Q10" s="5">
        <f>L33</f>
        <v>0.51941214972923566</v>
      </c>
      <c r="R10" s="5">
        <f t="shared" si="7"/>
        <v>5.8383536209875311E-2</v>
      </c>
      <c r="S10" s="5">
        <f>L34</f>
        <v>0.64542715388095806</v>
      </c>
      <c r="T10" s="5">
        <f t="shared" si="8"/>
        <v>7.2548013420727836E-2</v>
      </c>
      <c r="U10" s="5">
        <f>L35</f>
        <v>0</v>
      </c>
      <c r="V10" s="5">
        <f t="shared" si="9"/>
        <v>0</v>
      </c>
      <c r="X10">
        <f t="shared" ref="X10:X12" si="10">Y10*Z10</f>
        <v>2</v>
      </c>
      <c r="Y10">
        <v>1</v>
      </c>
      <c r="Z10">
        <v>2</v>
      </c>
      <c r="AB10">
        <v>0.7</v>
      </c>
      <c r="AC10">
        <v>3</v>
      </c>
      <c r="AD10">
        <f t="shared" ref="AD10:AD12" si="11">AB10*AC10</f>
        <v>2.0999999999999996</v>
      </c>
      <c r="AE10">
        <v>0.7</v>
      </c>
      <c r="AF10">
        <v>3</v>
      </c>
      <c r="AG10">
        <f t="shared" ref="AG10:AG13" si="12">AE10*AF10</f>
        <v>2.0999999999999996</v>
      </c>
    </row>
    <row r="11" spans="2:33" ht="15.75" x14ac:dyDescent="0.25">
      <c r="B11" s="4" t="s">
        <v>92</v>
      </c>
      <c r="C11" s="5">
        <v>0.81</v>
      </c>
      <c r="D11" s="5">
        <f t="shared" si="0"/>
        <v>0.10465116279069767</v>
      </c>
      <c r="E11" s="5">
        <f>N27</f>
        <v>0.98716831340767452</v>
      </c>
      <c r="F11" s="5">
        <f t="shared" si="1"/>
        <v>0.103308311868245</v>
      </c>
      <c r="G11" s="5">
        <f>N28</f>
        <v>0.31784573902401847</v>
      </c>
      <c r="H11" s="5">
        <f t="shared" si="2"/>
        <v>3.3262926176932162E-2</v>
      </c>
      <c r="I11" s="5">
        <f>N29</f>
        <v>0.58024780421871558</v>
      </c>
      <c r="J11" s="5">
        <f t="shared" si="3"/>
        <v>6.0723607418237673E-2</v>
      </c>
      <c r="K11" s="5">
        <f>N30</f>
        <v>0.71808538953663026</v>
      </c>
      <c r="L11" s="5">
        <f t="shared" si="4"/>
        <v>7.514847099801944E-2</v>
      </c>
      <c r="M11" s="5">
        <f>N31</f>
        <v>0.54011284973483453</v>
      </c>
      <c r="N11" s="5">
        <f t="shared" si="5"/>
        <v>5.6523437762947798E-2</v>
      </c>
      <c r="O11" s="5">
        <f>N32</f>
        <v>1</v>
      </c>
      <c r="P11" s="5">
        <f t="shared" si="6"/>
        <v>0.10465116279069767</v>
      </c>
      <c r="Q11" s="5">
        <f>N33</f>
        <v>0.88899725128120699</v>
      </c>
      <c r="R11" s="5">
        <f t="shared" si="7"/>
        <v>9.3034596064312358E-2</v>
      </c>
      <c r="S11" s="5">
        <f>N34</f>
        <v>0.95633824429527514</v>
      </c>
      <c r="T11" s="5">
        <f t="shared" si="8"/>
        <v>0.10008190928671483</v>
      </c>
      <c r="U11" s="5">
        <f>N35</f>
        <v>0</v>
      </c>
      <c r="V11" s="5">
        <f t="shared" si="9"/>
        <v>0</v>
      </c>
      <c r="X11">
        <f t="shared" si="10"/>
        <v>1.8</v>
      </c>
      <c r="Y11">
        <v>0.9</v>
      </c>
      <c r="Z11">
        <v>2</v>
      </c>
      <c r="AB11">
        <v>0.9</v>
      </c>
      <c r="AC11">
        <v>1</v>
      </c>
      <c r="AD11">
        <f t="shared" si="11"/>
        <v>0.9</v>
      </c>
      <c r="AE11">
        <v>0.9</v>
      </c>
      <c r="AF11">
        <v>2</v>
      </c>
      <c r="AG11">
        <f t="shared" si="12"/>
        <v>1.8</v>
      </c>
    </row>
    <row r="12" spans="2:33" ht="15.75" x14ac:dyDescent="0.25">
      <c r="B12" s="4" t="s">
        <v>153</v>
      </c>
      <c r="C12" s="5">
        <v>0.73</v>
      </c>
      <c r="D12" s="5">
        <f t="shared" si="0"/>
        <v>9.4315245478036158E-2</v>
      </c>
      <c r="E12" s="5">
        <f>T27</f>
        <v>0.90540540540540559</v>
      </c>
      <c r="F12" s="5">
        <f t="shared" si="1"/>
        <v>8.539353306795168E-2</v>
      </c>
      <c r="G12" s="5">
        <f>T28</f>
        <v>0.27027027027027001</v>
      </c>
      <c r="H12" s="67">
        <f t="shared" si="2"/>
        <v>2.5490606885955693E-2</v>
      </c>
      <c r="I12" s="5">
        <f>T29</f>
        <v>0.49999999999999972</v>
      </c>
      <c r="J12" s="5">
        <f t="shared" si="3"/>
        <v>4.7157622739018051E-2</v>
      </c>
      <c r="K12" s="5">
        <f>T30</f>
        <v>1</v>
      </c>
      <c r="L12" s="5">
        <f t="shared" si="4"/>
        <v>9.4315245478036158E-2</v>
      </c>
      <c r="M12" s="5">
        <f>T31</f>
        <v>0.54054054054054057</v>
      </c>
      <c r="N12" s="5">
        <f t="shared" si="5"/>
        <v>5.0981213771911442E-2</v>
      </c>
      <c r="O12" s="5">
        <f>T32</f>
        <v>0</v>
      </c>
      <c r="P12" s="5">
        <f t="shared" si="6"/>
        <v>0</v>
      </c>
      <c r="Q12" s="5">
        <f>T33</f>
        <v>0.63513513513513498</v>
      </c>
      <c r="R12" s="5">
        <f t="shared" si="7"/>
        <v>5.9902926181995921E-2</v>
      </c>
      <c r="S12" s="5">
        <f>T34</f>
        <v>0.94594594594594583</v>
      </c>
      <c r="T12" s="5">
        <f t="shared" si="8"/>
        <v>8.9217124100845008E-2</v>
      </c>
      <c r="U12" s="5">
        <f>T35</f>
        <v>0.18918918918918881</v>
      </c>
      <c r="V12" s="5">
        <f t="shared" si="9"/>
        <v>1.7843424820168968E-2</v>
      </c>
      <c r="X12">
        <f t="shared" si="10"/>
        <v>2.4000000000000004</v>
      </c>
      <c r="Y12">
        <v>0.8</v>
      </c>
      <c r="Z12">
        <v>3</v>
      </c>
      <c r="AB12">
        <v>0.6</v>
      </c>
      <c r="AC12">
        <v>2</v>
      </c>
      <c r="AD12">
        <f t="shared" si="11"/>
        <v>1.2</v>
      </c>
      <c r="AE12">
        <v>0.8</v>
      </c>
      <c r="AF12">
        <v>1</v>
      </c>
      <c r="AG12">
        <f t="shared" si="12"/>
        <v>0.8</v>
      </c>
    </row>
    <row r="13" spans="2:33" ht="15.75" x14ac:dyDescent="0.25">
      <c r="B13" s="4" t="s">
        <v>154</v>
      </c>
      <c r="C13" s="5">
        <v>0.75</v>
      </c>
      <c r="D13" s="5">
        <f t="shared" si="0"/>
        <v>9.6899224806201542E-2</v>
      </c>
      <c r="E13" s="5">
        <f>V27</f>
        <v>0.63829787234042579</v>
      </c>
      <c r="F13" s="5">
        <f t="shared" si="1"/>
        <v>6.1850569025235051E-2</v>
      </c>
      <c r="G13" s="5">
        <f>V28</f>
        <v>1</v>
      </c>
      <c r="H13" s="5">
        <f t="shared" si="2"/>
        <v>9.6899224806201542E-2</v>
      </c>
      <c r="I13" s="5">
        <f>V29</f>
        <v>0.63829787234042579</v>
      </c>
      <c r="J13" s="5">
        <f t="shared" si="3"/>
        <v>6.1850569025235051E-2</v>
      </c>
      <c r="K13" s="5">
        <f>V30</f>
        <v>0.42553191489361725</v>
      </c>
      <c r="L13" s="5">
        <f t="shared" si="4"/>
        <v>4.1233712683490041E-2</v>
      </c>
      <c r="M13" s="5">
        <f>V31</f>
        <v>0.36170212765957416</v>
      </c>
      <c r="N13" s="5">
        <f t="shared" si="5"/>
        <v>3.5048655780966484E-2</v>
      </c>
      <c r="O13" s="5">
        <f>V32</f>
        <v>0.36170212765957416</v>
      </c>
      <c r="P13" s="5">
        <f t="shared" si="6"/>
        <v>3.5048655780966484E-2</v>
      </c>
      <c r="Q13" s="5">
        <f>V33</f>
        <v>0</v>
      </c>
      <c r="R13" s="5">
        <f t="shared" si="7"/>
        <v>0</v>
      </c>
      <c r="S13" s="5">
        <f>V34</f>
        <v>0.57446808510638281</v>
      </c>
      <c r="T13" s="5">
        <f t="shared" si="8"/>
        <v>5.5665512122711508E-2</v>
      </c>
      <c r="U13" s="5">
        <f>V35</f>
        <v>0.48936170212765934</v>
      </c>
      <c r="V13" s="5">
        <f t="shared" si="9"/>
        <v>4.7418769586013494E-2</v>
      </c>
      <c r="AE13">
        <v>0.6</v>
      </c>
      <c r="AF13">
        <v>1</v>
      </c>
      <c r="AG13">
        <f t="shared" si="12"/>
        <v>0.6</v>
      </c>
    </row>
    <row r="14" spans="2:33" ht="15.75" x14ac:dyDescent="0.25">
      <c r="B14" s="4" t="s">
        <v>155</v>
      </c>
      <c r="C14" s="5">
        <v>0.83</v>
      </c>
      <c r="D14" s="5">
        <f t="shared" si="0"/>
        <v>0.10723514211886302</v>
      </c>
      <c r="E14" s="5">
        <f>R27</f>
        <v>0.65693430656934326</v>
      </c>
      <c r="F14" s="5">
        <f>E14*D14</f>
        <v>7.0446443727720257E-2</v>
      </c>
      <c r="G14" s="5">
        <f>R28</f>
        <v>0.43795620437956206</v>
      </c>
      <c r="H14" s="5">
        <f t="shared" si="2"/>
        <v>4.6964295818480155E-2</v>
      </c>
      <c r="I14" s="5">
        <f>R29</f>
        <v>0.67883211678832123</v>
      </c>
      <c r="J14" s="5">
        <f t="shared" si="3"/>
        <v>7.2794658518644251E-2</v>
      </c>
      <c r="K14" s="5">
        <f>R30</f>
        <v>1</v>
      </c>
      <c r="L14" s="5">
        <f t="shared" si="4"/>
        <v>0.10723514211886302</v>
      </c>
      <c r="M14" s="5">
        <f>R31</f>
        <v>0.56204379562043794</v>
      </c>
      <c r="N14" s="5">
        <f t="shared" si="5"/>
        <v>6.0270846300382867E-2</v>
      </c>
      <c r="O14" s="5">
        <f>R32</f>
        <v>0</v>
      </c>
      <c r="P14" s="5">
        <f t="shared" si="6"/>
        <v>0</v>
      </c>
      <c r="Q14" s="5">
        <f>R33</f>
        <v>0.48905109489051118</v>
      </c>
      <c r="R14" s="5">
        <f t="shared" si="7"/>
        <v>5.2443463663969535E-2</v>
      </c>
      <c r="S14" s="5">
        <f>R34</f>
        <v>0.85401459854014616</v>
      </c>
      <c r="T14" s="5">
        <f t="shared" si="8"/>
        <v>9.1580376846036329E-2</v>
      </c>
      <c r="U14" s="5">
        <f>R35</f>
        <v>0.38686131386861328</v>
      </c>
      <c r="V14" s="5">
        <f t="shared" si="9"/>
        <v>4.1485127972990817E-2</v>
      </c>
      <c r="Y14" t="s">
        <v>171</v>
      </c>
      <c r="AB14" t="s">
        <v>104</v>
      </c>
    </row>
    <row r="15" spans="2:33" ht="15" customHeight="1" x14ac:dyDescent="0.25">
      <c r="B15" s="4" t="s">
        <v>156</v>
      </c>
      <c r="C15" s="5">
        <v>0.87</v>
      </c>
      <c r="D15" s="5">
        <f t="shared" si="0"/>
        <v>0.11240310077519378</v>
      </c>
      <c r="E15" s="5">
        <f>P27</f>
        <v>1</v>
      </c>
      <c r="F15" s="5">
        <f>D15*E15</f>
        <v>0.11240310077519378</v>
      </c>
      <c r="G15" s="5">
        <f>P28</f>
        <v>0.14649681528662417</v>
      </c>
      <c r="H15" s="5">
        <f t="shared" si="2"/>
        <v>1.6466696291907366E-2</v>
      </c>
      <c r="I15" s="5">
        <f>P29</f>
        <v>0.46496815286624193</v>
      </c>
      <c r="J15" s="5">
        <f t="shared" si="3"/>
        <v>5.2263862143879895E-2</v>
      </c>
      <c r="K15" s="5">
        <f>P30</f>
        <v>0.70063694267515919</v>
      </c>
      <c r="L15" s="5">
        <f t="shared" si="4"/>
        <v>7.8753764874339577E-2</v>
      </c>
      <c r="M15" s="5">
        <f>P31</f>
        <v>0.74522292993630557</v>
      </c>
      <c r="N15" s="5">
        <f t="shared" si="5"/>
        <v>8.3765368093615719E-2</v>
      </c>
      <c r="O15" s="5">
        <f>P32</f>
        <v>0</v>
      </c>
      <c r="P15" s="5">
        <f t="shared" si="6"/>
        <v>0</v>
      </c>
      <c r="Q15" s="5">
        <f>P33</f>
        <v>0.93630573248407634</v>
      </c>
      <c r="R15" s="5">
        <f t="shared" si="7"/>
        <v>0.10524366760479925</v>
      </c>
      <c r="S15" s="5">
        <f>P34</f>
        <v>0.74522292993630557</v>
      </c>
      <c r="T15" s="5">
        <f t="shared" si="8"/>
        <v>8.3765368093615719E-2</v>
      </c>
      <c r="U15" s="5">
        <f>P35</f>
        <v>0.36305732484076447</v>
      </c>
      <c r="V15" s="5">
        <f t="shared" si="9"/>
        <v>4.080876907124871E-2</v>
      </c>
      <c r="X15">
        <f>Y15*Z15</f>
        <v>5</v>
      </c>
      <c r="Y15">
        <v>1</v>
      </c>
      <c r="Z15">
        <v>5</v>
      </c>
      <c r="AB15">
        <v>0.6</v>
      </c>
      <c r="AC15">
        <v>3</v>
      </c>
      <c r="AD15">
        <f>AB15*AC15</f>
        <v>1.7999999999999998</v>
      </c>
    </row>
    <row r="16" spans="2:33" ht="15" customHeight="1" x14ac:dyDescent="0.25">
      <c r="B16" s="4" t="s">
        <v>4</v>
      </c>
      <c r="C16" s="5">
        <f>SUM(C6:C15)</f>
        <v>7.7400000000000011</v>
      </c>
      <c r="D16" s="4"/>
      <c r="E16" s="4"/>
      <c r="F16" s="63">
        <f>SUM(F3:F15)</f>
        <v>0.65898807667130244</v>
      </c>
      <c r="G16" s="64"/>
      <c r="H16" s="63">
        <f>SUM(H3:H15)</f>
        <v>0.43652042291824977</v>
      </c>
      <c r="I16" s="64"/>
      <c r="J16" s="63">
        <f>SUM(J3:J15)</f>
        <v>0.62165170188522112</v>
      </c>
      <c r="K16" s="64"/>
      <c r="L16" s="63">
        <f>SUM(L3:L15)</f>
        <v>0.68576475081811528</v>
      </c>
      <c r="M16" s="64"/>
      <c r="N16" s="63">
        <f>SUM(N3:N15)</f>
        <v>0.50422627710126533</v>
      </c>
      <c r="O16" s="64"/>
      <c r="P16" s="63">
        <f>SUM(P3:P15)</f>
        <v>0.41271747053270891</v>
      </c>
      <c r="Q16" s="64"/>
      <c r="R16" s="65" t="s">
        <v>168</v>
      </c>
      <c r="S16" s="64"/>
      <c r="T16" s="63">
        <f>SUM(T3:T15)</f>
        <v>0.71661246992959637</v>
      </c>
      <c r="U16" s="64"/>
      <c r="V16" s="63">
        <f>SUM(V3:V15)</f>
        <v>0.38206433154920272</v>
      </c>
      <c r="X16">
        <f t="shared" ref="X16:X18" si="13">Y16*Z16</f>
        <v>2.4000000000000004</v>
      </c>
      <c r="Y16">
        <v>0.8</v>
      </c>
      <c r="Z16">
        <v>3</v>
      </c>
      <c r="AB16">
        <v>0.9</v>
      </c>
      <c r="AC16">
        <v>2</v>
      </c>
      <c r="AD16">
        <f t="shared" ref="AD16:AD18" si="14">AB16*AC16</f>
        <v>1.8</v>
      </c>
    </row>
    <row r="17" spans="2:37" x14ac:dyDescent="0.25">
      <c r="X17">
        <f t="shared" si="13"/>
        <v>0.7</v>
      </c>
      <c r="Y17">
        <v>0.7</v>
      </c>
      <c r="Z17">
        <v>1</v>
      </c>
      <c r="AB17">
        <v>0.8</v>
      </c>
      <c r="AC17">
        <v>2</v>
      </c>
      <c r="AD17">
        <f t="shared" si="14"/>
        <v>1.6</v>
      </c>
    </row>
    <row r="18" spans="2:37" x14ac:dyDescent="0.25">
      <c r="X18">
        <f t="shared" si="13"/>
        <v>0.6</v>
      </c>
      <c r="Y18">
        <v>0.6</v>
      </c>
      <c r="Z18">
        <v>1</v>
      </c>
      <c r="AB18">
        <v>0.7</v>
      </c>
      <c r="AC18">
        <v>3</v>
      </c>
      <c r="AD18">
        <f t="shared" si="14"/>
        <v>2.0999999999999996</v>
      </c>
    </row>
    <row r="20" spans="2:37" x14ac:dyDescent="0.25">
      <c r="Y20" t="s">
        <v>172</v>
      </c>
      <c r="AB20" t="s">
        <v>174</v>
      </c>
    </row>
    <row r="21" spans="2:37" x14ac:dyDescent="0.25">
      <c r="X21">
        <f>Y21*Z21</f>
        <v>3.2</v>
      </c>
      <c r="Y21">
        <v>0.8</v>
      </c>
      <c r="Z21">
        <v>4</v>
      </c>
      <c r="AB21">
        <v>0.7</v>
      </c>
      <c r="AC21">
        <v>4</v>
      </c>
      <c r="AD21">
        <f>AB21*AC21</f>
        <v>2.8</v>
      </c>
    </row>
    <row r="22" spans="2:37" x14ac:dyDescent="0.25">
      <c r="X22">
        <f t="shared" ref="X22:X25" si="15">Y22*Z22</f>
        <v>1.4</v>
      </c>
      <c r="Y22">
        <v>0.7</v>
      </c>
      <c r="Z22">
        <v>2</v>
      </c>
      <c r="AB22">
        <v>0.8</v>
      </c>
      <c r="AC22">
        <v>3</v>
      </c>
      <c r="AD22">
        <f t="shared" ref="AD22:AD24" si="16">AB22*AC22</f>
        <v>2.4000000000000004</v>
      </c>
    </row>
    <row r="23" spans="2:37" x14ac:dyDescent="0.25">
      <c r="X23">
        <f t="shared" si="15"/>
        <v>2</v>
      </c>
      <c r="Y23">
        <v>1</v>
      </c>
      <c r="Z23">
        <v>2</v>
      </c>
      <c r="AB23">
        <v>0.9</v>
      </c>
      <c r="AC23">
        <v>1</v>
      </c>
      <c r="AD23">
        <f t="shared" si="16"/>
        <v>0.9</v>
      </c>
      <c r="AK23">
        <f>AVERAGE(X9:X12)</f>
        <v>2.0750000000000002</v>
      </c>
    </row>
    <row r="24" spans="2:37" x14ac:dyDescent="0.25">
      <c r="X24">
        <f t="shared" si="15"/>
        <v>0.9</v>
      </c>
      <c r="Y24">
        <v>0.9</v>
      </c>
      <c r="Z24">
        <v>1</v>
      </c>
      <c r="AB24">
        <v>0.6</v>
      </c>
      <c r="AC24">
        <v>2</v>
      </c>
      <c r="AD24">
        <f t="shared" si="16"/>
        <v>1.2</v>
      </c>
    </row>
    <row r="25" spans="2:37" x14ac:dyDescent="0.25">
      <c r="X25">
        <f t="shared" si="15"/>
        <v>0.6</v>
      </c>
      <c r="Y25">
        <v>0.6</v>
      </c>
      <c r="Z25">
        <v>1</v>
      </c>
    </row>
    <row r="26" spans="2:37" ht="15.75" x14ac:dyDescent="0.25">
      <c r="B26" s="9" t="s">
        <v>0</v>
      </c>
      <c r="C26" s="10" t="s">
        <v>160</v>
      </c>
      <c r="D26" s="66" t="s">
        <v>158</v>
      </c>
      <c r="E26" s="10" t="s">
        <v>150</v>
      </c>
      <c r="F26" s="66" t="s">
        <v>161</v>
      </c>
      <c r="G26" s="10" t="s">
        <v>151</v>
      </c>
      <c r="H26" s="66" t="s">
        <v>161</v>
      </c>
      <c r="I26" s="10" t="s">
        <v>152</v>
      </c>
      <c r="J26" s="66" t="s">
        <v>161</v>
      </c>
      <c r="K26" s="10" t="s">
        <v>74</v>
      </c>
      <c r="L26" s="66" t="s">
        <v>162</v>
      </c>
      <c r="M26" s="10" t="s">
        <v>92</v>
      </c>
      <c r="N26" s="66" t="s">
        <v>161</v>
      </c>
      <c r="O26" s="10" t="s">
        <v>164</v>
      </c>
      <c r="P26" s="66" t="s">
        <v>161</v>
      </c>
      <c r="Q26" s="10" t="s">
        <v>165</v>
      </c>
      <c r="R26" s="66" t="s">
        <v>161</v>
      </c>
      <c r="S26" s="10" t="s">
        <v>163</v>
      </c>
      <c r="T26" s="66" t="s">
        <v>161</v>
      </c>
      <c r="U26" s="10" t="s">
        <v>166</v>
      </c>
      <c r="V26" s="66" t="s">
        <v>161</v>
      </c>
      <c r="Y26" t="s">
        <v>173</v>
      </c>
      <c r="AB26" t="s">
        <v>175</v>
      </c>
    </row>
    <row r="27" spans="2:37" ht="15.75" x14ac:dyDescent="0.25">
      <c r="B27" s="9" t="s">
        <v>5</v>
      </c>
      <c r="C27" s="9">
        <v>26.206162730972057</v>
      </c>
      <c r="D27" s="66">
        <f t="shared" ref="D27:D34" si="17">(C27-C$27)/(C$35-C$27)</f>
        <v>0</v>
      </c>
      <c r="E27" s="79">
        <v>190.99</v>
      </c>
      <c r="F27" s="66">
        <f>(E27-E$34)/(E$29-E$34)</f>
        <v>0.69816373374139284</v>
      </c>
      <c r="G27" s="9">
        <v>-0.13000000000000006</v>
      </c>
      <c r="H27" s="66">
        <f>(G27-G$27)/(G$30-G$27)</f>
        <v>0</v>
      </c>
      <c r="I27" s="79">
        <v>22.03</v>
      </c>
      <c r="J27" s="66">
        <f>(I27-I$29)/(I$33-I$29)</f>
        <v>0.48106904231625841</v>
      </c>
      <c r="K27" s="59">
        <v>1.0675350740761664</v>
      </c>
      <c r="L27" s="66">
        <f>(K27-K$35)/(K$27-K$35)</f>
        <v>1</v>
      </c>
      <c r="M27" s="19">
        <f>SUM(J27:L27)</f>
        <v>2.5486041163924247</v>
      </c>
      <c r="N27" s="66">
        <f>(M27-M$35)/(M$32-M$35)</f>
        <v>0.98716831340767452</v>
      </c>
      <c r="O27" s="9">
        <v>3.47</v>
      </c>
      <c r="P27" s="66">
        <f>(O27-O$32)/(O$27-O$32)</f>
        <v>1</v>
      </c>
      <c r="Q27" s="60">
        <v>3.2</v>
      </c>
      <c r="R27" s="66">
        <f>(Q27-Q$32)/(Q$30-Q$32)</f>
        <v>0.65693430656934326</v>
      </c>
      <c r="S27" s="9">
        <v>3.6</v>
      </c>
      <c r="T27" s="66">
        <f>(S27-S$32)/(S$30-S$32)</f>
        <v>0.90540540540540559</v>
      </c>
      <c r="U27" s="9">
        <v>3.2</v>
      </c>
      <c r="V27" s="66">
        <f>(U27-U$33)/(U$28-U$33)</f>
        <v>0.63829787234042579</v>
      </c>
      <c r="X27">
        <f>Y27*Z27</f>
        <v>2.0999999999999996</v>
      </c>
      <c r="Y27">
        <v>0.7</v>
      </c>
      <c r="Z27">
        <v>3</v>
      </c>
      <c r="AB27">
        <v>0.8</v>
      </c>
      <c r="AC27">
        <v>3</v>
      </c>
      <c r="AD27">
        <f>AB27*AC27</f>
        <v>2.4000000000000004</v>
      </c>
    </row>
    <row r="28" spans="2:37" ht="15.75" x14ac:dyDescent="0.25">
      <c r="B28" s="9" t="s">
        <v>6</v>
      </c>
      <c r="C28" s="9">
        <v>30.444117456564072</v>
      </c>
      <c r="D28" s="66">
        <f t="shared" si="17"/>
        <v>6.1662647469857855E-2</v>
      </c>
      <c r="E28" s="79">
        <v>174.70999999999998</v>
      </c>
      <c r="F28" s="66">
        <f t="shared" ref="F28:F35" si="18">(E28-E$34)/(E$29-E$34)</f>
        <v>0.38676358071920391</v>
      </c>
      <c r="G28" s="9">
        <v>1.52</v>
      </c>
      <c r="H28" s="66">
        <f t="shared" ref="H28:H34" si="19">(G28-G$27)/(G$30-G$27)</f>
        <v>0.91160220994475138</v>
      </c>
      <c r="I28" s="79">
        <v>16.259999999999998</v>
      </c>
      <c r="J28" s="66">
        <f>(I28-I$29)/(I$33-I$29)</f>
        <v>5.2709725315515765E-2</v>
      </c>
      <c r="K28" s="59">
        <v>0.97914119252321541</v>
      </c>
      <c r="L28" s="66">
        <f t="shared" ref="L28:L34" si="20">(K28-K$35)/(K$27-K$35)</f>
        <v>0.72499278764210096</v>
      </c>
      <c r="M28" s="19">
        <f t="shared" ref="M28:M35" si="21">SUM(J28:L28)</f>
        <v>1.7568437054808321</v>
      </c>
      <c r="N28" s="66">
        <f t="shared" ref="N28:N35" si="22">(M28-M$35)/(M$32-M$35)</f>
        <v>0.31784573902401847</v>
      </c>
      <c r="O28" s="9">
        <v>2.13</v>
      </c>
      <c r="P28" s="66">
        <f t="shared" ref="P28:P35" si="23">(O28-O$32)/(O$27-O$32)</f>
        <v>0.14649681528662417</v>
      </c>
      <c r="Q28" s="60">
        <v>2.9</v>
      </c>
      <c r="R28" s="66">
        <f t="shared" ref="R28:R35" si="24">(Q28-Q$32)/(Q$30-Q$32)</f>
        <v>0.43795620437956206</v>
      </c>
      <c r="S28" s="9">
        <v>3.13</v>
      </c>
      <c r="T28" s="66">
        <f t="shared" ref="T28:T35" si="25">(S28-S$32)/(S$30-S$32)</f>
        <v>0.27027027027027001</v>
      </c>
      <c r="U28" s="9">
        <v>3.37</v>
      </c>
      <c r="V28" s="66">
        <f t="shared" ref="V28:V35" si="26">(U28-U$33)/(U$28-U$33)</f>
        <v>1</v>
      </c>
      <c r="X28">
        <f>Y28*Z28</f>
        <v>1.8</v>
      </c>
      <c r="Y28">
        <v>0.9</v>
      </c>
      <c r="Z28">
        <v>2</v>
      </c>
      <c r="AB28">
        <v>0.9</v>
      </c>
      <c r="AC28">
        <v>3</v>
      </c>
      <c r="AD28">
        <f t="shared" ref="AD28:AD31" si="27">AB28*AC28</f>
        <v>2.7</v>
      </c>
    </row>
    <row r="29" spans="2:37" ht="15.75" x14ac:dyDescent="0.25">
      <c r="B29" s="9" t="s">
        <v>7</v>
      </c>
      <c r="C29" s="9">
        <v>86.568205531145367</v>
      </c>
      <c r="D29" s="66">
        <f t="shared" si="17"/>
        <v>0.87827350850889685</v>
      </c>
      <c r="E29" s="79">
        <v>206.76999999999998</v>
      </c>
      <c r="F29" s="66">
        <f t="shared" si="18"/>
        <v>1</v>
      </c>
      <c r="G29" s="9">
        <v>0.5</v>
      </c>
      <c r="H29" s="66">
        <f t="shared" si="19"/>
        <v>0.34806629834254149</v>
      </c>
      <c r="I29" s="79">
        <v>15.55</v>
      </c>
      <c r="J29" s="66">
        <f t="shared" ref="J29:J35" si="28">(I29-I$29)/(I$33-I$29)</f>
        <v>0</v>
      </c>
      <c r="K29" s="59">
        <v>1.0674648700532721</v>
      </c>
      <c r="L29" s="66">
        <f t="shared" si="20"/>
        <v>0.99978158428735897</v>
      </c>
      <c r="M29" s="19">
        <f t="shared" si="21"/>
        <v>2.0672464543406308</v>
      </c>
      <c r="N29" s="66">
        <f t="shared" si="22"/>
        <v>0.58024780421871558</v>
      </c>
      <c r="O29" s="9">
        <v>2.63</v>
      </c>
      <c r="P29" s="66">
        <f t="shared" si="23"/>
        <v>0.46496815286624193</v>
      </c>
      <c r="Q29" s="60">
        <v>3.23</v>
      </c>
      <c r="R29" s="66">
        <f t="shared" si="24"/>
        <v>0.67883211678832123</v>
      </c>
      <c r="S29" s="9">
        <v>3.3</v>
      </c>
      <c r="T29" s="66">
        <f t="shared" si="25"/>
        <v>0.49999999999999972</v>
      </c>
      <c r="U29" s="9">
        <v>3.2</v>
      </c>
      <c r="V29" s="66">
        <f t="shared" si="26"/>
        <v>0.63829787234042579</v>
      </c>
      <c r="X29">
        <f>Y29*Z29</f>
        <v>1.6</v>
      </c>
      <c r="Y29">
        <v>0.8</v>
      </c>
      <c r="Z29">
        <v>2</v>
      </c>
      <c r="AB29">
        <v>0.7</v>
      </c>
      <c r="AC29">
        <v>2</v>
      </c>
      <c r="AD29">
        <f t="shared" si="27"/>
        <v>1.4</v>
      </c>
    </row>
    <row r="30" spans="2:37" ht="15.75" x14ac:dyDescent="0.25">
      <c r="B30" s="9" t="s">
        <v>8</v>
      </c>
      <c r="C30" s="9">
        <v>62.478752966013268</v>
      </c>
      <c r="D30" s="66">
        <f t="shared" si="17"/>
        <v>0.5277696646864265</v>
      </c>
      <c r="E30" s="79">
        <v>165.27</v>
      </c>
      <c r="F30" s="66">
        <f t="shared" si="18"/>
        <v>0.20619739862280043</v>
      </c>
      <c r="G30" s="9">
        <v>1.68</v>
      </c>
      <c r="H30" s="66">
        <f t="shared" si="19"/>
        <v>1</v>
      </c>
      <c r="I30" s="79">
        <v>25.43</v>
      </c>
      <c r="J30" s="66">
        <f>(I30-I$29)/(I$33-I$29)</f>
        <v>0.73348181143281366</v>
      </c>
      <c r="K30" s="59">
        <v>0.9287131946371272</v>
      </c>
      <c r="L30" s="66">
        <f t="shared" si="20"/>
        <v>0.56810338670391847</v>
      </c>
      <c r="M30" s="19">
        <f t="shared" si="21"/>
        <v>2.2302983927738591</v>
      </c>
      <c r="N30" s="66">
        <f t="shared" si="22"/>
        <v>0.71808538953663026</v>
      </c>
      <c r="O30" s="9">
        <v>3</v>
      </c>
      <c r="P30" s="66">
        <f t="shared" si="23"/>
        <v>0.70063694267515919</v>
      </c>
      <c r="Q30" s="60">
        <v>3.67</v>
      </c>
      <c r="R30" s="66">
        <f t="shared" si="24"/>
        <v>1</v>
      </c>
      <c r="S30" s="9">
        <v>3.67</v>
      </c>
      <c r="T30" s="66">
        <f t="shared" si="25"/>
        <v>1</v>
      </c>
      <c r="U30" s="9">
        <v>3.1</v>
      </c>
      <c r="V30" s="66">
        <f t="shared" si="26"/>
        <v>0.42553191489361725</v>
      </c>
      <c r="X30">
        <v>2</v>
      </c>
      <c r="Y30">
        <v>1</v>
      </c>
      <c r="Z30">
        <v>2</v>
      </c>
      <c r="AB30">
        <v>1</v>
      </c>
      <c r="AC30">
        <v>1</v>
      </c>
      <c r="AD30">
        <f t="shared" si="27"/>
        <v>1</v>
      </c>
    </row>
    <row r="31" spans="2:37" ht="15.75" x14ac:dyDescent="0.25">
      <c r="B31" s="9" t="s">
        <v>9</v>
      </c>
      <c r="C31" s="9">
        <v>67.356716159732386</v>
      </c>
      <c r="D31" s="66">
        <f t="shared" si="17"/>
        <v>0.59874449671303009</v>
      </c>
      <c r="E31" s="79">
        <v>172.72000000000003</v>
      </c>
      <c r="F31" s="66">
        <f t="shared" si="18"/>
        <v>0.34869931140015353</v>
      </c>
      <c r="G31" s="9">
        <v>0.25</v>
      </c>
      <c r="H31" s="66">
        <f t="shared" si="19"/>
        <v>0.20994475138121549</v>
      </c>
      <c r="I31" s="79">
        <v>20.57</v>
      </c>
      <c r="J31" s="66">
        <f t="shared" si="28"/>
        <v>0.37268002969561992</v>
      </c>
      <c r="K31" s="59">
        <v>0.9652657016038374</v>
      </c>
      <c r="L31" s="66">
        <f t="shared" si="20"/>
        <v>0.6818239618048777</v>
      </c>
      <c r="M31" s="19">
        <f t="shared" si="21"/>
        <v>2.019769693104335</v>
      </c>
      <c r="N31" s="66">
        <f t="shared" si="22"/>
        <v>0.54011284973483453</v>
      </c>
      <c r="O31" s="9">
        <v>3.07</v>
      </c>
      <c r="P31" s="66">
        <f t="shared" si="23"/>
        <v>0.74522292993630557</v>
      </c>
      <c r="Q31" s="60">
        <v>3.07</v>
      </c>
      <c r="R31" s="66">
        <f t="shared" si="24"/>
        <v>0.56204379562043794</v>
      </c>
      <c r="S31" s="9">
        <v>3.33</v>
      </c>
      <c r="T31" s="66">
        <f t="shared" si="25"/>
        <v>0.54054054054054057</v>
      </c>
      <c r="U31" s="9">
        <v>3.07</v>
      </c>
      <c r="V31" s="66">
        <f t="shared" si="26"/>
        <v>0.36170212765957416</v>
      </c>
      <c r="X31">
        <v>0.6</v>
      </c>
      <c r="Y31">
        <v>0.6</v>
      </c>
      <c r="Z31">
        <v>1</v>
      </c>
      <c r="AB31">
        <v>0.6</v>
      </c>
      <c r="AC31">
        <v>1</v>
      </c>
      <c r="AD31">
        <f t="shared" si="27"/>
        <v>0.6</v>
      </c>
    </row>
    <row r="32" spans="2:37" ht="15.75" x14ac:dyDescent="0.25">
      <c r="B32" s="9" t="s">
        <v>10</v>
      </c>
      <c r="C32" s="9">
        <v>36.138834024349983</v>
      </c>
      <c r="D32" s="66">
        <f t="shared" si="17"/>
        <v>0.14452131937581783</v>
      </c>
      <c r="E32" s="79">
        <v>190.39</v>
      </c>
      <c r="F32" s="66">
        <f t="shared" si="18"/>
        <v>0.68668706962509551</v>
      </c>
      <c r="G32" s="9">
        <v>0.53</v>
      </c>
      <c r="H32" s="66">
        <f t="shared" si="19"/>
        <v>0.36464088397790062</v>
      </c>
      <c r="I32" s="79">
        <v>25.36</v>
      </c>
      <c r="J32" s="66">
        <f t="shared" si="28"/>
        <v>0.72828507795100217</v>
      </c>
      <c r="K32" s="59">
        <v>1.0110942487486052</v>
      </c>
      <c r="L32" s="66">
        <f t="shared" si="20"/>
        <v>0.82440375098570917</v>
      </c>
      <c r="M32" s="19">
        <f t="shared" si="21"/>
        <v>2.5637830776853168</v>
      </c>
      <c r="N32" s="66">
        <f t="shared" si="22"/>
        <v>1</v>
      </c>
      <c r="O32" s="9">
        <v>1.9</v>
      </c>
      <c r="P32" s="66">
        <f t="shared" si="23"/>
        <v>0</v>
      </c>
      <c r="Q32" s="60">
        <v>2.2999999999999998</v>
      </c>
      <c r="R32" s="66">
        <f t="shared" si="24"/>
        <v>0</v>
      </c>
      <c r="S32" s="9">
        <v>2.93</v>
      </c>
      <c r="T32" s="66">
        <f t="shared" si="25"/>
        <v>0</v>
      </c>
      <c r="U32" s="9">
        <v>3.07</v>
      </c>
      <c r="V32" s="66">
        <f t="shared" si="26"/>
        <v>0.36170212765957416</v>
      </c>
      <c r="AB32" t="s">
        <v>176</v>
      </c>
    </row>
    <row r="33" spans="2:35" ht="15.75" x14ac:dyDescent="0.25">
      <c r="B33" s="9" t="s">
        <v>11</v>
      </c>
      <c r="C33" s="9">
        <v>67.546981878843141</v>
      </c>
      <c r="D33" s="66">
        <f t="shared" si="17"/>
        <v>0.60151288116326429</v>
      </c>
      <c r="E33" s="79">
        <v>174.25</v>
      </c>
      <c r="F33" s="66">
        <f t="shared" si="18"/>
        <v>0.37796480489671003</v>
      </c>
      <c r="G33" s="9">
        <v>1.26</v>
      </c>
      <c r="H33" s="66">
        <f t="shared" si="19"/>
        <v>0.76795580110497241</v>
      </c>
      <c r="I33" s="79">
        <v>29.02</v>
      </c>
      <c r="J33" s="66">
        <f t="shared" si="28"/>
        <v>1</v>
      </c>
      <c r="K33" s="59">
        <v>0.91306266897671118</v>
      </c>
      <c r="L33" s="66">
        <f t="shared" si="20"/>
        <v>0.51941214972923566</v>
      </c>
      <c r="M33" s="19">
        <f t="shared" si="21"/>
        <v>2.4324748187059466</v>
      </c>
      <c r="N33" s="66">
        <f t="shared" si="22"/>
        <v>0.88899725128120699</v>
      </c>
      <c r="O33" s="9">
        <v>3.37</v>
      </c>
      <c r="P33" s="66">
        <f t="shared" si="23"/>
        <v>0.93630573248407634</v>
      </c>
      <c r="Q33" s="60">
        <v>2.97</v>
      </c>
      <c r="R33" s="66">
        <f t="shared" si="24"/>
        <v>0.48905109489051118</v>
      </c>
      <c r="S33" s="9">
        <v>3.4</v>
      </c>
      <c r="T33" s="66">
        <f t="shared" si="25"/>
        <v>0.63513513513513498</v>
      </c>
      <c r="U33" s="9">
        <v>2.9</v>
      </c>
      <c r="V33" s="66">
        <f t="shared" si="26"/>
        <v>0</v>
      </c>
      <c r="AB33">
        <v>1</v>
      </c>
      <c r="AC33">
        <v>4</v>
      </c>
      <c r="AD33">
        <f>AB33*AC33</f>
        <v>4</v>
      </c>
    </row>
    <row r="34" spans="2:35" ht="15.75" x14ac:dyDescent="0.25">
      <c r="B34" s="6" t="s">
        <v>13</v>
      </c>
      <c r="C34" s="9">
        <v>91.276010208998542</v>
      </c>
      <c r="D34" s="66">
        <f t="shared" si="17"/>
        <v>0.94677251781977512</v>
      </c>
      <c r="E34" s="79">
        <v>154.49</v>
      </c>
      <c r="F34" s="66">
        <f t="shared" si="18"/>
        <v>0</v>
      </c>
      <c r="G34" s="9">
        <v>1.05</v>
      </c>
      <c r="H34" s="66">
        <f t="shared" si="19"/>
        <v>0.65193370165745868</v>
      </c>
      <c r="I34" s="79">
        <v>27.85</v>
      </c>
      <c r="J34" s="66">
        <f t="shared" si="28"/>
        <v>0.91314031180400901</v>
      </c>
      <c r="K34" s="59">
        <v>0.95356689886718238</v>
      </c>
      <c r="L34" s="66">
        <f t="shared" si="20"/>
        <v>0.64542715388095806</v>
      </c>
      <c r="M34" s="19">
        <f t="shared" si="21"/>
        <v>2.5121343645521494</v>
      </c>
      <c r="N34" s="66">
        <f t="shared" si="22"/>
        <v>0.95633824429527514</v>
      </c>
      <c r="O34" s="9">
        <v>3.07</v>
      </c>
      <c r="P34" s="66">
        <f t="shared" si="23"/>
        <v>0.74522292993630557</v>
      </c>
      <c r="Q34" s="60">
        <v>3.47</v>
      </c>
      <c r="R34" s="66">
        <f t="shared" si="24"/>
        <v>0.85401459854014616</v>
      </c>
      <c r="S34" s="9">
        <v>3.63</v>
      </c>
      <c r="T34" s="66">
        <f t="shared" si="25"/>
        <v>0.94594594594594583</v>
      </c>
      <c r="U34" s="9">
        <v>3.17</v>
      </c>
      <c r="V34" s="66">
        <f t="shared" si="26"/>
        <v>0.57446808510638281</v>
      </c>
      <c r="AB34">
        <v>0.9</v>
      </c>
      <c r="AC34">
        <v>2</v>
      </c>
      <c r="AD34">
        <f t="shared" ref="AD34:AD37" si="29">AB34*AC34</f>
        <v>1.8</v>
      </c>
    </row>
    <row r="35" spans="2:35" ht="15.75" x14ac:dyDescent="0.25">
      <c r="B35" s="9" t="s">
        <v>14</v>
      </c>
      <c r="C35" s="9">
        <v>94.934232307673682</v>
      </c>
      <c r="D35" s="66">
        <f>(C35-C27)/(C35-C27)</f>
        <v>1</v>
      </c>
      <c r="E35" s="79">
        <v>157.94</v>
      </c>
      <c r="F35" s="66">
        <f t="shared" si="18"/>
        <v>6.5990818668706777E-2</v>
      </c>
      <c r="G35" s="9">
        <v>1.4899999999999998</v>
      </c>
      <c r="H35" s="66">
        <f>(G35-G$27)/(G$30-G$27)</f>
        <v>0.8950276243093922</v>
      </c>
      <c r="I35" s="79">
        <v>24.1</v>
      </c>
      <c r="J35" s="66">
        <f t="shared" si="28"/>
        <v>0.6347438752783966</v>
      </c>
      <c r="K35" s="59">
        <v>0.74611120742530301</v>
      </c>
      <c r="L35" s="66">
        <f>(K35-K$35)/(K$27-K$35)</f>
        <v>0</v>
      </c>
      <c r="M35" s="19">
        <f t="shared" si="21"/>
        <v>1.3808550827036996</v>
      </c>
      <c r="N35" s="66">
        <f t="shared" si="22"/>
        <v>0</v>
      </c>
      <c r="O35" s="9">
        <v>2.4700000000000002</v>
      </c>
      <c r="P35" s="66">
        <f t="shared" si="23"/>
        <v>0.36305732484076447</v>
      </c>
      <c r="Q35" s="60">
        <v>2.83</v>
      </c>
      <c r="R35" s="66">
        <f t="shared" si="24"/>
        <v>0.38686131386861328</v>
      </c>
      <c r="S35" s="9">
        <v>3.07</v>
      </c>
      <c r="T35" s="66">
        <f t="shared" si="25"/>
        <v>0.18918918918918881</v>
      </c>
      <c r="U35" s="9">
        <v>3.13</v>
      </c>
      <c r="V35" s="66">
        <f t="shared" si="26"/>
        <v>0.48936170212765934</v>
      </c>
      <c r="AB35">
        <v>0.8</v>
      </c>
      <c r="AC35">
        <v>2</v>
      </c>
      <c r="AD35">
        <f t="shared" si="29"/>
        <v>1.6</v>
      </c>
    </row>
    <row r="36" spans="2:35" ht="15.75" x14ac:dyDescent="0.25">
      <c r="B36" s="17" t="s">
        <v>4</v>
      </c>
      <c r="C36" s="10"/>
      <c r="D36" s="10"/>
      <c r="E36" s="10"/>
      <c r="F36" s="10"/>
      <c r="G36" s="10"/>
      <c r="H36" s="10"/>
      <c r="I36" s="10"/>
      <c r="J36" s="10"/>
      <c r="K36" s="10"/>
      <c r="L36" s="66"/>
      <c r="M36" s="10"/>
      <c r="N36" s="10"/>
      <c r="O36" s="10"/>
      <c r="P36" s="10"/>
      <c r="Q36" s="10"/>
      <c r="R36" s="10"/>
      <c r="S36" s="10"/>
      <c r="T36" s="66"/>
      <c r="U36" s="10"/>
      <c r="V36" s="66"/>
      <c r="AB36">
        <v>0.7</v>
      </c>
      <c r="AC36">
        <v>1</v>
      </c>
      <c r="AD36">
        <f t="shared" si="29"/>
        <v>0.7</v>
      </c>
    </row>
    <row r="37" spans="2:35" x14ac:dyDescent="0.25">
      <c r="AB37">
        <v>0.6</v>
      </c>
      <c r="AC37">
        <v>1</v>
      </c>
      <c r="AD37">
        <f t="shared" si="29"/>
        <v>0.6</v>
      </c>
    </row>
    <row r="41" spans="2:35" ht="15" customHeight="1" x14ac:dyDescent="0.25">
      <c r="B41" s="68" t="s">
        <v>145</v>
      </c>
      <c r="C41" s="69" t="s">
        <v>0</v>
      </c>
      <c r="D41" s="70"/>
      <c r="E41" s="70"/>
      <c r="F41" s="70"/>
      <c r="G41" s="70"/>
      <c r="H41" s="70"/>
      <c r="I41" s="70"/>
      <c r="J41" s="70"/>
      <c r="K41" s="70"/>
      <c r="O41" t="s">
        <v>0</v>
      </c>
      <c r="P41" t="s">
        <v>160</v>
      </c>
      <c r="Q41" t="s">
        <v>158</v>
      </c>
      <c r="R41" t="s">
        <v>150</v>
      </c>
      <c r="S41" t="s">
        <v>161</v>
      </c>
      <c r="T41" t="s">
        <v>151</v>
      </c>
      <c r="U41" t="s">
        <v>161</v>
      </c>
      <c r="V41" t="s">
        <v>152</v>
      </c>
      <c r="W41" t="s">
        <v>161</v>
      </c>
      <c r="X41" t="s">
        <v>74</v>
      </c>
      <c r="Y41" t="s">
        <v>162</v>
      </c>
      <c r="Z41" t="s">
        <v>92</v>
      </c>
      <c r="AA41" t="s">
        <v>161</v>
      </c>
      <c r="AB41" t="s">
        <v>164</v>
      </c>
      <c r="AC41" t="s">
        <v>161</v>
      </c>
      <c r="AD41" t="s">
        <v>165</v>
      </c>
      <c r="AE41" t="s">
        <v>161</v>
      </c>
      <c r="AF41" t="s">
        <v>163</v>
      </c>
      <c r="AG41" t="s">
        <v>161</v>
      </c>
      <c r="AH41" t="s">
        <v>166</v>
      </c>
      <c r="AI41" t="s">
        <v>161</v>
      </c>
    </row>
    <row r="42" spans="2:35" ht="15.75" x14ac:dyDescent="0.25">
      <c r="B42" s="68"/>
      <c r="C42" s="9" t="s">
        <v>5</v>
      </c>
      <c r="D42" s="9" t="s">
        <v>6</v>
      </c>
      <c r="E42" s="9" t="s">
        <v>7</v>
      </c>
      <c r="F42" s="9" t="s">
        <v>8</v>
      </c>
      <c r="G42" s="9" t="s">
        <v>9</v>
      </c>
      <c r="H42" s="9" t="s">
        <v>10</v>
      </c>
      <c r="I42" s="9" t="s">
        <v>11</v>
      </c>
      <c r="J42" s="6" t="s">
        <v>13</v>
      </c>
      <c r="K42" s="9" t="s">
        <v>14</v>
      </c>
      <c r="O42" t="s">
        <v>14</v>
      </c>
      <c r="P42">
        <v>94.93</v>
      </c>
      <c r="Q42">
        <v>1</v>
      </c>
      <c r="R42">
        <v>157.94</v>
      </c>
      <c r="S42">
        <v>6.5990818668706749E-2</v>
      </c>
      <c r="T42">
        <v>1.49</v>
      </c>
      <c r="U42">
        <v>0.89502762430939231</v>
      </c>
      <c r="V42">
        <v>24.1</v>
      </c>
      <c r="W42">
        <v>0.6347438752783966</v>
      </c>
      <c r="X42">
        <v>0.75</v>
      </c>
      <c r="Y42">
        <v>0</v>
      </c>
      <c r="Z42">
        <v>2.67</v>
      </c>
      <c r="AA42">
        <v>0</v>
      </c>
      <c r="AB42">
        <v>2.4700000000000002</v>
      </c>
      <c r="AC42">
        <v>0.36305732484076447</v>
      </c>
      <c r="AD42">
        <v>2.83</v>
      </c>
      <c r="AE42">
        <v>0.38686131386861328</v>
      </c>
      <c r="AF42">
        <v>3.07</v>
      </c>
      <c r="AG42">
        <v>0.18918918918918881</v>
      </c>
      <c r="AH42">
        <v>3.13</v>
      </c>
      <c r="AI42">
        <v>0.48936170212765934</v>
      </c>
    </row>
    <row r="43" spans="2:35" ht="15.75" x14ac:dyDescent="0.25">
      <c r="B43" s="4" t="s">
        <v>157</v>
      </c>
      <c r="C43" s="10">
        <v>8.74</v>
      </c>
      <c r="D43" s="10">
        <v>10.15</v>
      </c>
      <c r="E43" s="10">
        <v>28.86</v>
      </c>
      <c r="F43" s="10">
        <v>20.83</v>
      </c>
      <c r="G43" s="10">
        <v>22.45</v>
      </c>
      <c r="H43" s="10">
        <v>12.05</v>
      </c>
      <c r="I43" s="10">
        <v>22.52</v>
      </c>
      <c r="J43" s="10">
        <v>30.43</v>
      </c>
      <c r="K43" s="10">
        <v>31.65</v>
      </c>
      <c r="O43" t="s">
        <v>13</v>
      </c>
      <c r="P43">
        <v>91.28</v>
      </c>
      <c r="Q43">
        <v>0.94688591385331777</v>
      </c>
      <c r="R43">
        <v>154.49</v>
      </c>
      <c r="S43">
        <v>0</v>
      </c>
      <c r="T43">
        <v>1.05</v>
      </c>
      <c r="U43">
        <v>0.65193370165745868</v>
      </c>
      <c r="V43">
        <v>27.85</v>
      </c>
      <c r="W43">
        <v>0.91314031180400901</v>
      </c>
      <c r="X43">
        <v>0.95</v>
      </c>
      <c r="Y43">
        <v>0.62499999999999978</v>
      </c>
      <c r="Z43">
        <v>3.09</v>
      </c>
      <c r="AA43">
        <v>0.64615384615384608</v>
      </c>
      <c r="AB43">
        <v>3.07</v>
      </c>
      <c r="AC43">
        <v>0.74522292993630557</v>
      </c>
      <c r="AD43">
        <v>3.47</v>
      </c>
      <c r="AE43">
        <v>0.85401459854014616</v>
      </c>
      <c r="AF43">
        <v>3.63</v>
      </c>
      <c r="AG43">
        <v>0.94594594594594583</v>
      </c>
      <c r="AH43">
        <v>3.17</v>
      </c>
      <c r="AI43">
        <v>0.57446808510638281</v>
      </c>
    </row>
    <row r="44" spans="2:35" ht="15.75" x14ac:dyDescent="0.25">
      <c r="B44" s="4" t="s">
        <v>150</v>
      </c>
      <c r="C44" s="10">
        <v>63.66</v>
      </c>
      <c r="D44" s="10">
        <v>58.24</v>
      </c>
      <c r="E44" s="10">
        <v>68.92</v>
      </c>
      <c r="F44" s="10">
        <v>55.09</v>
      </c>
      <c r="G44" s="71">
        <v>63.46</v>
      </c>
      <c r="H44" s="10">
        <v>63.46</v>
      </c>
      <c r="I44" s="10">
        <v>58.08</v>
      </c>
      <c r="J44" s="10">
        <v>51.5</v>
      </c>
      <c r="K44" s="10">
        <v>52.65</v>
      </c>
      <c r="O44" t="s">
        <v>7</v>
      </c>
      <c r="P44">
        <v>86.57</v>
      </c>
      <c r="Q44">
        <v>0.87834691501746209</v>
      </c>
      <c r="R44">
        <v>206.77</v>
      </c>
      <c r="S44">
        <v>1</v>
      </c>
      <c r="T44">
        <v>0.5</v>
      </c>
      <c r="U44">
        <v>0.34806629834254144</v>
      </c>
      <c r="V44">
        <v>15.55</v>
      </c>
      <c r="W44">
        <v>0</v>
      </c>
      <c r="X44">
        <v>1.07</v>
      </c>
      <c r="Y44">
        <v>1</v>
      </c>
      <c r="Z44">
        <v>3.02</v>
      </c>
      <c r="AA44">
        <v>0.53846153846153866</v>
      </c>
      <c r="AB44">
        <v>2.63</v>
      </c>
      <c r="AC44">
        <v>0.46496815286624193</v>
      </c>
      <c r="AD44">
        <v>3.23</v>
      </c>
      <c r="AE44">
        <v>0.67883211678832123</v>
      </c>
      <c r="AF44">
        <v>3.3</v>
      </c>
      <c r="AG44">
        <v>0.49999999999999972</v>
      </c>
      <c r="AH44">
        <v>3.2</v>
      </c>
      <c r="AI44">
        <v>0.63829787234042579</v>
      </c>
    </row>
    <row r="45" spans="2:35" ht="15.75" x14ac:dyDescent="0.25">
      <c r="B45" s="4" t="s">
        <v>151</v>
      </c>
      <c r="C45" s="10">
        <v>-4.2999999999999997E-2</v>
      </c>
      <c r="D45" s="10">
        <v>0.51</v>
      </c>
      <c r="E45" s="10">
        <v>0.16700000000000001</v>
      </c>
      <c r="F45" s="10">
        <v>0.56000000000000005</v>
      </c>
      <c r="G45" s="10">
        <v>8.3000000000000004E-2</v>
      </c>
      <c r="H45" s="10">
        <v>0.18</v>
      </c>
      <c r="I45" s="10">
        <v>0.42</v>
      </c>
      <c r="J45" s="10">
        <v>0.35</v>
      </c>
      <c r="K45" s="10">
        <v>0.5</v>
      </c>
      <c r="O45" t="s">
        <v>11</v>
      </c>
      <c r="P45">
        <v>67.55</v>
      </c>
      <c r="Q45">
        <v>0.60157159487776479</v>
      </c>
      <c r="R45">
        <v>174.25</v>
      </c>
      <c r="S45">
        <v>0.37796480489670986</v>
      </c>
      <c r="T45">
        <v>1.26</v>
      </c>
      <c r="U45">
        <v>0.76795580110497241</v>
      </c>
      <c r="V45">
        <v>29.02</v>
      </c>
      <c r="W45">
        <v>1</v>
      </c>
      <c r="X45">
        <v>0.91</v>
      </c>
      <c r="Y45">
        <v>0.5</v>
      </c>
      <c r="Z45">
        <v>2.73</v>
      </c>
      <c r="AA45">
        <v>9.2307692307692396E-2</v>
      </c>
      <c r="AB45">
        <v>3.37</v>
      </c>
      <c r="AC45">
        <v>0.93630573248407634</v>
      </c>
      <c r="AD45">
        <v>2.97</v>
      </c>
      <c r="AE45">
        <v>0.48905109489051118</v>
      </c>
      <c r="AF45">
        <v>3.4</v>
      </c>
      <c r="AG45">
        <v>0.63513513513513498</v>
      </c>
      <c r="AH45">
        <v>2.9</v>
      </c>
      <c r="AI45">
        <v>0</v>
      </c>
    </row>
    <row r="46" spans="2:35" ht="15.75" x14ac:dyDescent="0.25">
      <c r="B46" s="4" t="s">
        <v>152</v>
      </c>
      <c r="C46" s="10">
        <v>7.34</v>
      </c>
      <c r="D46" s="10">
        <v>5.42</v>
      </c>
      <c r="E46" s="10">
        <v>5.18</v>
      </c>
      <c r="F46" s="10">
        <v>8.48</v>
      </c>
      <c r="G46" s="10">
        <v>6.86</v>
      </c>
      <c r="H46" s="10">
        <v>8.4499999999999993</v>
      </c>
      <c r="I46" s="10">
        <v>9.67</v>
      </c>
      <c r="J46" s="10">
        <v>9.2799999999999994</v>
      </c>
      <c r="K46" s="10">
        <v>8.0299999999999994</v>
      </c>
      <c r="O46" t="s">
        <v>9</v>
      </c>
      <c r="P46">
        <v>67.36</v>
      </c>
      <c r="Q46">
        <v>0.59880675203725264</v>
      </c>
      <c r="R46">
        <v>172.72</v>
      </c>
      <c r="S46">
        <v>0.34869931140015281</v>
      </c>
      <c r="T46">
        <v>0.25</v>
      </c>
      <c r="U46">
        <v>0.20994475138121546</v>
      </c>
      <c r="V46">
        <v>20.57</v>
      </c>
      <c r="W46">
        <v>0.37268002969561992</v>
      </c>
      <c r="X46">
        <v>0.96</v>
      </c>
      <c r="Y46">
        <v>0.65624999999999978</v>
      </c>
      <c r="Z46">
        <v>3.19</v>
      </c>
      <c r="AA46">
        <v>0.80000000000000016</v>
      </c>
      <c r="AB46">
        <v>3.07</v>
      </c>
      <c r="AC46">
        <v>0.74522292993630557</v>
      </c>
      <c r="AD46">
        <v>3.07</v>
      </c>
      <c r="AE46">
        <v>0.56204379562043794</v>
      </c>
      <c r="AF46">
        <v>3.33</v>
      </c>
      <c r="AG46">
        <v>0.54054054054054057</v>
      </c>
      <c r="AH46">
        <v>3.07</v>
      </c>
      <c r="AI46">
        <v>0.36170212765957416</v>
      </c>
    </row>
    <row r="47" spans="2:35" ht="15.75" x14ac:dyDescent="0.25">
      <c r="B47" s="4" t="s">
        <v>74</v>
      </c>
      <c r="C47">
        <v>0.35584502469205548</v>
      </c>
      <c r="D47">
        <v>0.32638039750773845</v>
      </c>
      <c r="E47">
        <v>0.35582162335109069</v>
      </c>
      <c r="F47">
        <v>0.3095710648790424</v>
      </c>
      <c r="G47">
        <v>0.3217552338679458</v>
      </c>
      <c r="H47">
        <v>0.33703141624953509</v>
      </c>
      <c r="I47">
        <v>0.30435422299223708</v>
      </c>
      <c r="J47">
        <v>0.31785563295572744</v>
      </c>
      <c r="K47">
        <v>0.24870373580843433</v>
      </c>
      <c r="O47" t="s">
        <v>8</v>
      </c>
      <c r="P47">
        <v>62.48</v>
      </c>
      <c r="Q47">
        <v>0.52779394644935962</v>
      </c>
      <c r="R47">
        <v>165.27</v>
      </c>
      <c r="S47">
        <v>0.20619739862280032</v>
      </c>
      <c r="T47">
        <v>1.68</v>
      </c>
      <c r="U47">
        <v>1</v>
      </c>
      <c r="V47">
        <v>25.43</v>
      </c>
      <c r="W47">
        <v>0.73348181143281366</v>
      </c>
      <c r="X47">
        <v>0.93</v>
      </c>
      <c r="Y47">
        <v>0.5625</v>
      </c>
      <c r="Z47">
        <v>3.03</v>
      </c>
      <c r="AA47">
        <v>0.55384615384615377</v>
      </c>
      <c r="AB47">
        <v>3</v>
      </c>
      <c r="AC47">
        <v>0.70063694267515919</v>
      </c>
      <c r="AD47">
        <v>3.67</v>
      </c>
      <c r="AE47">
        <v>1</v>
      </c>
      <c r="AF47">
        <v>3.67</v>
      </c>
      <c r="AG47">
        <v>1</v>
      </c>
      <c r="AH47">
        <v>3.1</v>
      </c>
      <c r="AI47">
        <v>0.42553191489361725</v>
      </c>
    </row>
    <row r="48" spans="2:35" ht="15.75" x14ac:dyDescent="0.25">
      <c r="B48" s="4" t="s">
        <v>92</v>
      </c>
      <c r="C48">
        <v>1.051779935275081</v>
      </c>
      <c r="D48">
        <v>1.0258899676375404</v>
      </c>
      <c r="E48">
        <v>1.006472491909385</v>
      </c>
      <c r="F48">
        <v>1.0087702421035754</v>
      </c>
      <c r="G48">
        <v>1.064126984126984</v>
      </c>
      <c r="H48">
        <v>1.1077777777777778</v>
      </c>
      <c r="I48">
        <v>0.90965732087227413</v>
      </c>
      <c r="J48">
        <v>1.0308128009062589</v>
      </c>
      <c r="K48">
        <v>0.88886299463113938</v>
      </c>
      <c r="O48" t="s">
        <v>10</v>
      </c>
      <c r="P48">
        <v>36.14</v>
      </c>
      <c r="Q48">
        <v>0.14449941792782306</v>
      </c>
      <c r="R48">
        <v>190.39</v>
      </c>
      <c r="S48">
        <v>0.68668706962509518</v>
      </c>
      <c r="T48">
        <v>0.53</v>
      </c>
      <c r="U48">
        <v>0.36464088397790057</v>
      </c>
      <c r="V48">
        <v>25.36</v>
      </c>
      <c r="W48">
        <v>0.72828507795100217</v>
      </c>
      <c r="X48">
        <v>1.01</v>
      </c>
      <c r="Y48">
        <v>0.81249999999999989</v>
      </c>
      <c r="Z48">
        <v>3.32</v>
      </c>
      <c r="AA48">
        <v>1</v>
      </c>
      <c r="AB48">
        <v>1.9</v>
      </c>
      <c r="AC48">
        <v>0</v>
      </c>
      <c r="AD48">
        <v>2.2999999999999998</v>
      </c>
      <c r="AE48">
        <v>0</v>
      </c>
      <c r="AF48">
        <v>2.93</v>
      </c>
      <c r="AG48">
        <v>0</v>
      </c>
      <c r="AH48">
        <v>3.07</v>
      </c>
      <c r="AI48">
        <v>0.36170212765957416</v>
      </c>
    </row>
    <row r="49" spans="2:35" ht="15.75" x14ac:dyDescent="0.25">
      <c r="B49" s="4" t="s">
        <v>153</v>
      </c>
      <c r="C49" s="10">
        <v>4.2</v>
      </c>
      <c r="D49" s="10">
        <v>5.7</v>
      </c>
      <c r="E49" s="10">
        <v>5.1333333333333337</v>
      </c>
      <c r="F49" s="10">
        <v>3.9166666666666665</v>
      </c>
      <c r="G49" s="10">
        <v>5.1333333333333337</v>
      </c>
      <c r="H49" s="10">
        <v>6.2666666666666666</v>
      </c>
      <c r="I49" s="10">
        <v>4.8166666666666664</v>
      </c>
      <c r="J49" s="10">
        <v>4</v>
      </c>
      <c r="K49" s="10">
        <v>5.833333333333333</v>
      </c>
      <c r="O49" t="s">
        <v>6</v>
      </c>
      <c r="P49">
        <v>30.44</v>
      </c>
      <c r="Q49">
        <v>6.1554132712456348E-2</v>
      </c>
      <c r="R49">
        <v>174.71</v>
      </c>
      <c r="S49">
        <v>0.38676358071920425</v>
      </c>
      <c r="T49">
        <v>1.52</v>
      </c>
      <c r="U49">
        <v>0.91160220994475127</v>
      </c>
      <c r="V49">
        <v>16.260000000000002</v>
      </c>
      <c r="W49">
        <v>5.2709725315516029E-2</v>
      </c>
      <c r="X49">
        <v>0.98</v>
      </c>
      <c r="Y49">
        <v>0.71874999999999978</v>
      </c>
      <c r="Z49">
        <v>3.08</v>
      </c>
      <c r="AA49">
        <v>0.63076923076923108</v>
      </c>
      <c r="AB49">
        <v>2.13</v>
      </c>
      <c r="AC49">
        <v>0.14649681528662417</v>
      </c>
      <c r="AD49">
        <v>2.9</v>
      </c>
      <c r="AE49">
        <v>0.43795620437956206</v>
      </c>
      <c r="AF49">
        <v>3.13</v>
      </c>
      <c r="AG49">
        <v>0.27027027027027001</v>
      </c>
      <c r="AH49">
        <v>3.37</v>
      </c>
      <c r="AI49">
        <v>1</v>
      </c>
    </row>
    <row r="50" spans="2:35" ht="15.75" x14ac:dyDescent="0.25">
      <c r="B50" s="4" t="s">
        <v>154</v>
      </c>
      <c r="C50" s="10">
        <v>4.8166666666666664</v>
      </c>
      <c r="D50" s="10">
        <v>4.3</v>
      </c>
      <c r="E50" s="10">
        <v>4.8</v>
      </c>
      <c r="F50" s="10">
        <v>5.0333333333333332</v>
      </c>
      <c r="G50" s="10">
        <v>5.4333333333333336</v>
      </c>
      <c r="H50" s="10">
        <v>5.0999999999999996</v>
      </c>
      <c r="I50" s="10">
        <v>5.8</v>
      </c>
      <c r="J50" s="10">
        <v>4.7833333333333332</v>
      </c>
      <c r="K50" s="10">
        <v>4.9333333333333336</v>
      </c>
      <c r="O50" t="s">
        <v>5</v>
      </c>
      <c r="P50">
        <v>26.21</v>
      </c>
      <c r="Q50">
        <v>0</v>
      </c>
      <c r="R50">
        <v>190.99</v>
      </c>
      <c r="S50">
        <v>0.69816373374139251</v>
      </c>
      <c r="T50">
        <v>-0.13</v>
      </c>
      <c r="U50">
        <v>0</v>
      </c>
      <c r="V50">
        <v>22.03</v>
      </c>
      <c r="W50">
        <v>0.48106904231625841</v>
      </c>
      <c r="X50">
        <v>1.07</v>
      </c>
      <c r="Y50">
        <v>1</v>
      </c>
      <c r="Z50">
        <v>3.16</v>
      </c>
      <c r="AA50">
        <v>0.75384615384615428</v>
      </c>
      <c r="AB50">
        <v>3.47</v>
      </c>
      <c r="AC50">
        <v>1</v>
      </c>
      <c r="AD50">
        <v>3.2</v>
      </c>
      <c r="AE50">
        <v>0.65693430656934326</v>
      </c>
      <c r="AF50">
        <v>3.6</v>
      </c>
      <c r="AG50">
        <v>0.90540540540540559</v>
      </c>
      <c r="AH50">
        <v>3.2</v>
      </c>
      <c r="AI50">
        <v>0.63829787234042579</v>
      </c>
    </row>
    <row r="51" spans="2:35" ht="15.75" x14ac:dyDescent="0.25">
      <c r="B51" s="4" t="s">
        <v>155</v>
      </c>
      <c r="C51" s="10">
        <v>4.5666666666666664</v>
      </c>
      <c r="D51" s="10">
        <v>5.166666666666667</v>
      </c>
      <c r="E51" s="10">
        <v>4.75</v>
      </c>
      <c r="F51" s="10">
        <v>3.4</v>
      </c>
      <c r="G51" s="10">
        <v>5.1166666666666663</v>
      </c>
      <c r="H51" s="10">
        <v>6.9</v>
      </c>
      <c r="I51" s="10">
        <v>5.4333333333333336</v>
      </c>
      <c r="J51" s="10">
        <v>4</v>
      </c>
      <c r="K51" s="10">
        <v>5.666666666666667</v>
      </c>
      <c r="O51" t="s">
        <v>4</v>
      </c>
    </row>
    <row r="52" spans="2:35" ht="15.75" x14ac:dyDescent="0.25">
      <c r="B52" s="4" t="s">
        <v>156</v>
      </c>
      <c r="C52" s="10">
        <v>3.6833333333333331</v>
      </c>
      <c r="D52" s="10">
        <v>6.5</v>
      </c>
      <c r="E52" s="10">
        <v>5.2833333333333332</v>
      </c>
      <c r="F52" s="10">
        <v>4.3166666666666664</v>
      </c>
      <c r="G52" s="10">
        <v>4.2666666666666666</v>
      </c>
      <c r="H52" s="10">
        <v>7.0666666666666664</v>
      </c>
      <c r="I52" s="10">
        <v>3.6833333333333331</v>
      </c>
      <c r="J52" s="10">
        <v>4.3666666666666663</v>
      </c>
      <c r="K52" s="10">
        <v>5.833333333333333</v>
      </c>
    </row>
    <row r="53" spans="2:35" ht="15.75" x14ac:dyDescent="0.25">
      <c r="B53" s="4" t="s">
        <v>167</v>
      </c>
      <c r="C53">
        <v>0.65898807667130244</v>
      </c>
      <c r="D53">
        <v>0.43652042291824977</v>
      </c>
      <c r="E53">
        <v>0.62165170188522112</v>
      </c>
      <c r="F53">
        <v>0.68576475081811528</v>
      </c>
      <c r="G53">
        <v>0.50422627710126533</v>
      </c>
      <c r="H53">
        <v>0.41271747053270891</v>
      </c>
      <c r="I53" t="s">
        <v>168</v>
      </c>
      <c r="J53">
        <v>0.71661246992959637</v>
      </c>
      <c r="K53">
        <v>0.38206433154920272</v>
      </c>
    </row>
    <row r="54" spans="2:35" x14ac:dyDescent="0.25">
      <c r="J54" s="58" t="s">
        <v>40</v>
      </c>
    </row>
    <row r="58" spans="2:35" x14ac:dyDescent="0.25">
      <c r="C58">
        <v>0.35584502469205548</v>
      </c>
      <c r="F58">
        <v>1.051779935275081</v>
      </c>
    </row>
    <row r="59" spans="2:35" x14ac:dyDescent="0.25">
      <c r="C59">
        <v>0.32638039750773845</v>
      </c>
      <c r="F59">
        <v>1.0258899676375404</v>
      </c>
    </row>
    <row r="60" spans="2:35" x14ac:dyDescent="0.25">
      <c r="C60">
        <v>0.35582162335109069</v>
      </c>
      <c r="F60">
        <v>1.006472491909385</v>
      </c>
    </row>
    <row r="61" spans="2:35" x14ac:dyDescent="0.25">
      <c r="C61">
        <v>0.3095710648790424</v>
      </c>
      <c r="F61">
        <v>1.0087702421035754</v>
      </c>
    </row>
    <row r="62" spans="2:35" x14ac:dyDescent="0.25">
      <c r="C62">
        <v>0.3217552338679458</v>
      </c>
      <c r="F62">
        <v>1.064126984126984</v>
      </c>
    </row>
    <row r="63" spans="2:35" x14ac:dyDescent="0.25">
      <c r="C63">
        <v>0.33703141624953509</v>
      </c>
      <c r="F63">
        <v>1.1077777777777778</v>
      </c>
    </row>
    <row r="64" spans="2:35" x14ac:dyDescent="0.25">
      <c r="C64">
        <v>0.30435422299223708</v>
      </c>
      <c r="F64">
        <v>0.90965732087227413</v>
      </c>
    </row>
    <row r="65" spans="3:6" x14ac:dyDescent="0.25">
      <c r="C65">
        <v>0.31785563295572744</v>
      </c>
      <c r="F65">
        <v>1.0308128009062589</v>
      </c>
    </row>
    <row r="66" spans="3:6" x14ac:dyDescent="0.25">
      <c r="C66">
        <v>0.24870373580843433</v>
      </c>
      <c r="F66">
        <v>0.88886299463113938</v>
      </c>
    </row>
  </sheetData>
  <mergeCells count="12">
    <mergeCell ref="U4:V4"/>
    <mergeCell ref="B4:B5"/>
    <mergeCell ref="C4:C5"/>
    <mergeCell ref="D4:D5"/>
    <mergeCell ref="E4:F4"/>
    <mergeCell ref="G4:H4"/>
    <mergeCell ref="I4:J4"/>
    <mergeCell ref="K4:L4"/>
    <mergeCell ref="M4:N4"/>
    <mergeCell ref="O4:P4"/>
    <mergeCell ref="Q4:R4"/>
    <mergeCell ref="S4:T4"/>
  </mergeCells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34"/>
  <sheetViews>
    <sheetView topLeftCell="A4" zoomScale="63" workbookViewId="0">
      <selection activeCell="L5" sqref="L5:L34"/>
    </sheetView>
  </sheetViews>
  <sheetFormatPr defaultRowHeight="15" x14ac:dyDescent="0.25"/>
  <cols>
    <col min="17" max="17" width="21.42578125" customWidth="1"/>
  </cols>
  <sheetData>
    <row r="3" spans="3:12" x14ac:dyDescent="0.25">
      <c r="C3" s="94" t="s">
        <v>82</v>
      </c>
      <c r="D3" s="96" t="s">
        <v>83</v>
      </c>
      <c r="E3" s="97"/>
      <c r="F3" s="97"/>
      <c r="G3" s="97"/>
      <c r="H3" s="97"/>
      <c r="I3" s="97"/>
      <c r="J3" s="97"/>
      <c r="K3" s="97"/>
      <c r="L3" s="98"/>
    </row>
    <row r="4" spans="3:12" x14ac:dyDescent="0.25">
      <c r="C4" s="95"/>
      <c r="D4" s="37">
        <v>231</v>
      </c>
      <c r="E4" s="37">
        <v>321</v>
      </c>
      <c r="F4" s="37">
        <v>123</v>
      </c>
      <c r="G4" s="37">
        <v>456</v>
      </c>
      <c r="H4" s="37">
        <v>654</v>
      </c>
      <c r="I4" s="37">
        <v>465</v>
      </c>
      <c r="J4" s="37">
        <v>721</v>
      </c>
      <c r="K4" s="37">
        <v>127</v>
      </c>
      <c r="L4" s="37">
        <v>271</v>
      </c>
    </row>
    <row r="5" spans="3:12" x14ac:dyDescent="0.25">
      <c r="C5" s="37">
        <v>1</v>
      </c>
      <c r="D5" s="10">
        <v>4</v>
      </c>
      <c r="E5" s="10">
        <v>4</v>
      </c>
      <c r="F5" s="10">
        <v>4</v>
      </c>
      <c r="G5" s="10">
        <v>3</v>
      </c>
      <c r="H5" s="10">
        <v>2</v>
      </c>
      <c r="I5" s="10">
        <v>3</v>
      </c>
      <c r="J5" s="10">
        <v>2</v>
      </c>
      <c r="K5" s="10">
        <v>2</v>
      </c>
      <c r="L5" s="10">
        <v>2</v>
      </c>
    </row>
    <row r="6" spans="3:12" x14ac:dyDescent="0.25">
      <c r="C6" s="37">
        <v>2</v>
      </c>
      <c r="D6" s="10">
        <v>2</v>
      </c>
      <c r="E6" s="10">
        <v>4</v>
      </c>
      <c r="F6" s="10">
        <v>4</v>
      </c>
      <c r="G6" s="10">
        <v>2</v>
      </c>
      <c r="H6" s="10">
        <v>4</v>
      </c>
      <c r="I6" s="10">
        <v>4</v>
      </c>
      <c r="J6" s="10">
        <v>2</v>
      </c>
      <c r="K6" s="10">
        <v>4</v>
      </c>
      <c r="L6" s="10">
        <v>4</v>
      </c>
    </row>
    <row r="7" spans="3:12" x14ac:dyDescent="0.25">
      <c r="C7" s="37">
        <v>3</v>
      </c>
      <c r="D7" s="10">
        <v>2</v>
      </c>
      <c r="E7" s="10">
        <v>2</v>
      </c>
      <c r="F7" s="10">
        <v>3</v>
      </c>
      <c r="G7" s="10">
        <v>3</v>
      </c>
      <c r="H7" s="10">
        <v>3</v>
      </c>
      <c r="I7" s="10">
        <v>3</v>
      </c>
      <c r="J7" s="10">
        <v>3</v>
      </c>
      <c r="K7" s="10">
        <v>3</v>
      </c>
      <c r="L7" s="10">
        <v>4</v>
      </c>
    </row>
    <row r="8" spans="3:12" x14ac:dyDescent="0.25">
      <c r="C8" s="37">
        <v>4</v>
      </c>
      <c r="D8" s="10">
        <v>4</v>
      </c>
      <c r="E8" s="10">
        <v>4</v>
      </c>
      <c r="F8" s="10">
        <v>4</v>
      </c>
      <c r="G8" s="10">
        <v>4</v>
      </c>
      <c r="H8" s="10">
        <v>4</v>
      </c>
      <c r="I8" s="10">
        <v>4</v>
      </c>
      <c r="J8" s="10">
        <v>5</v>
      </c>
      <c r="K8" s="10">
        <v>5</v>
      </c>
      <c r="L8" s="10">
        <v>4</v>
      </c>
    </row>
    <row r="9" spans="3:12" x14ac:dyDescent="0.25">
      <c r="C9" s="37">
        <v>5</v>
      </c>
      <c r="D9" s="10">
        <v>3</v>
      </c>
      <c r="E9" s="10">
        <v>3</v>
      </c>
      <c r="F9" s="10">
        <v>2</v>
      </c>
      <c r="G9" s="10">
        <v>3</v>
      </c>
      <c r="H9" s="10">
        <v>4</v>
      </c>
      <c r="I9" s="10">
        <v>3</v>
      </c>
      <c r="J9" s="10">
        <v>4</v>
      </c>
      <c r="K9" s="10">
        <v>3</v>
      </c>
      <c r="L9" s="10">
        <v>2</v>
      </c>
    </row>
    <row r="10" spans="3:12" x14ac:dyDescent="0.25">
      <c r="C10" s="37">
        <v>6</v>
      </c>
      <c r="D10" s="10">
        <v>4</v>
      </c>
      <c r="E10" s="10">
        <v>4</v>
      </c>
      <c r="F10" s="10">
        <v>4</v>
      </c>
      <c r="G10" s="10">
        <v>3</v>
      </c>
      <c r="H10" s="10">
        <v>4</v>
      </c>
      <c r="I10" s="10">
        <v>3</v>
      </c>
      <c r="J10" s="10">
        <v>3</v>
      </c>
      <c r="K10" s="10">
        <v>4</v>
      </c>
      <c r="L10" s="10">
        <v>4</v>
      </c>
    </row>
    <row r="11" spans="3:12" x14ac:dyDescent="0.25">
      <c r="C11" s="37">
        <v>7</v>
      </c>
      <c r="D11" s="10">
        <v>2</v>
      </c>
      <c r="E11" s="10">
        <v>4</v>
      </c>
      <c r="F11" s="10">
        <v>3</v>
      </c>
      <c r="G11" s="10">
        <v>3</v>
      </c>
      <c r="H11" s="10">
        <v>2</v>
      </c>
      <c r="I11" s="10">
        <v>4</v>
      </c>
      <c r="J11" s="10">
        <v>2</v>
      </c>
      <c r="K11" s="10">
        <v>3</v>
      </c>
      <c r="L11" s="10">
        <v>2</v>
      </c>
    </row>
    <row r="12" spans="3:12" x14ac:dyDescent="0.25">
      <c r="C12" s="37">
        <v>8</v>
      </c>
      <c r="D12" s="10">
        <v>3</v>
      </c>
      <c r="E12" s="10">
        <v>3</v>
      </c>
      <c r="F12" s="10">
        <v>4</v>
      </c>
      <c r="G12" s="10">
        <v>3</v>
      </c>
      <c r="H12" s="10">
        <v>3</v>
      </c>
      <c r="I12" s="10">
        <v>4</v>
      </c>
      <c r="J12" s="10">
        <v>3</v>
      </c>
      <c r="K12" s="10">
        <v>3</v>
      </c>
      <c r="L12" s="10">
        <v>2</v>
      </c>
    </row>
    <row r="13" spans="3:12" x14ac:dyDescent="0.25">
      <c r="C13" s="37">
        <v>9</v>
      </c>
      <c r="D13" s="10">
        <v>4</v>
      </c>
      <c r="E13" s="10">
        <v>4</v>
      </c>
      <c r="F13" s="10">
        <v>3</v>
      </c>
      <c r="G13" s="10">
        <v>4</v>
      </c>
      <c r="H13" s="10">
        <v>3</v>
      </c>
      <c r="I13" s="10">
        <v>4</v>
      </c>
      <c r="J13" s="10">
        <v>4</v>
      </c>
      <c r="K13" s="10">
        <v>4</v>
      </c>
      <c r="L13" s="10">
        <v>4</v>
      </c>
    </row>
    <row r="14" spans="3:12" x14ac:dyDescent="0.25">
      <c r="C14" s="37">
        <v>10</v>
      </c>
      <c r="D14" s="10">
        <v>2</v>
      </c>
      <c r="E14" s="10">
        <v>3</v>
      </c>
      <c r="F14" s="10">
        <v>2</v>
      </c>
      <c r="G14" s="10">
        <v>2</v>
      </c>
      <c r="H14" s="10">
        <v>5</v>
      </c>
      <c r="I14" s="10">
        <v>3</v>
      </c>
      <c r="J14" s="10">
        <v>2</v>
      </c>
      <c r="K14" s="10">
        <v>3</v>
      </c>
      <c r="L14" s="10">
        <v>2</v>
      </c>
    </row>
    <row r="15" spans="3:12" x14ac:dyDescent="0.25">
      <c r="C15" s="37">
        <v>11</v>
      </c>
      <c r="D15" s="10">
        <v>3</v>
      </c>
      <c r="E15" s="10">
        <v>3</v>
      </c>
      <c r="F15" s="10">
        <v>3</v>
      </c>
      <c r="G15" s="10">
        <v>3</v>
      </c>
      <c r="H15" s="10">
        <v>2</v>
      </c>
      <c r="I15" s="10">
        <v>3</v>
      </c>
      <c r="J15" s="10">
        <v>2</v>
      </c>
      <c r="K15" s="10">
        <v>4</v>
      </c>
      <c r="L15" s="10">
        <v>4</v>
      </c>
    </row>
    <row r="16" spans="3:12" x14ac:dyDescent="0.25">
      <c r="C16" s="37">
        <v>12</v>
      </c>
      <c r="D16" s="10">
        <v>4</v>
      </c>
      <c r="E16" s="10">
        <v>4</v>
      </c>
      <c r="F16" s="10">
        <v>4</v>
      </c>
      <c r="G16" s="10">
        <v>4</v>
      </c>
      <c r="H16" s="10">
        <v>3</v>
      </c>
      <c r="I16" s="10">
        <v>5</v>
      </c>
      <c r="J16" s="10">
        <v>3</v>
      </c>
      <c r="K16" s="10">
        <v>3</v>
      </c>
      <c r="L16" s="10">
        <v>5</v>
      </c>
    </row>
    <row r="17" spans="3:12" x14ac:dyDescent="0.25">
      <c r="C17" s="37">
        <v>13</v>
      </c>
      <c r="D17" s="10">
        <v>3</v>
      </c>
      <c r="E17" s="10">
        <v>5</v>
      </c>
      <c r="F17" s="10">
        <v>3</v>
      </c>
      <c r="G17" s="10">
        <v>2</v>
      </c>
      <c r="H17" s="10">
        <v>3</v>
      </c>
      <c r="I17" s="10">
        <v>3</v>
      </c>
      <c r="J17" s="10">
        <v>2</v>
      </c>
      <c r="K17" s="10">
        <v>4</v>
      </c>
      <c r="L17" s="10">
        <v>2</v>
      </c>
    </row>
    <row r="18" spans="3:12" x14ac:dyDescent="0.25">
      <c r="C18" s="37">
        <v>14</v>
      </c>
      <c r="D18" s="10">
        <v>2</v>
      </c>
      <c r="E18" s="10">
        <v>3</v>
      </c>
      <c r="F18" s="10">
        <v>3</v>
      </c>
      <c r="G18" s="10">
        <v>2</v>
      </c>
      <c r="H18" s="10">
        <v>4</v>
      </c>
      <c r="I18" s="10">
        <v>4</v>
      </c>
      <c r="J18" s="10">
        <v>1</v>
      </c>
      <c r="K18" s="10">
        <v>1</v>
      </c>
      <c r="L18" s="10">
        <v>2</v>
      </c>
    </row>
    <row r="19" spans="3:12" x14ac:dyDescent="0.25">
      <c r="C19" s="37">
        <v>15</v>
      </c>
      <c r="D19" s="10">
        <v>4</v>
      </c>
      <c r="E19" s="10">
        <v>4</v>
      </c>
      <c r="F19" s="10">
        <v>3</v>
      </c>
      <c r="G19" s="10">
        <v>4</v>
      </c>
      <c r="H19" s="10">
        <v>3</v>
      </c>
      <c r="I19" s="10">
        <v>4</v>
      </c>
      <c r="J19" s="10">
        <v>3</v>
      </c>
      <c r="K19" s="10">
        <v>4</v>
      </c>
      <c r="L19" s="10">
        <v>3</v>
      </c>
    </row>
    <row r="20" spans="3:12" x14ac:dyDescent="0.25">
      <c r="C20" s="37">
        <v>16</v>
      </c>
      <c r="D20" s="10">
        <v>3</v>
      </c>
      <c r="E20" s="10">
        <v>3</v>
      </c>
      <c r="F20" s="10">
        <v>4</v>
      </c>
      <c r="G20" s="10">
        <v>3</v>
      </c>
      <c r="H20" s="10">
        <v>4</v>
      </c>
      <c r="I20" s="10">
        <v>4</v>
      </c>
      <c r="J20" s="10">
        <v>3</v>
      </c>
      <c r="K20" s="10">
        <v>3</v>
      </c>
      <c r="L20" s="10">
        <v>4</v>
      </c>
    </row>
    <row r="21" spans="3:12" x14ac:dyDescent="0.25">
      <c r="C21" s="37">
        <v>17</v>
      </c>
      <c r="D21" s="10">
        <v>4</v>
      </c>
      <c r="E21" s="10">
        <v>4</v>
      </c>
      <c r="F21" s="10">
        <v>4</v>
      </c>
      <c r="G21" s="10">
        <v>3</v>
      </c>
      <c r="H21" s="10">
        <v>4</v>
      </c>
      <c r="I21" s="10">
        <v>4</v>
      </c>
      <c r="J21" s="10">
        <v>4</v>
      </c>
      <c r="K21" s="10">
        <v>5</v>
      </c>
      <c r="L21" s="10">
        <v>5</v>
      </c>
    </row>
    <row r="22" spans="3:12" x14ac:dyDescent="0.25">
      <c r="C22" s="37">
        <v>18</v>
      </c>
      <c r="D22" s="10">
        <v>3</v>
      </c>
      <c r="E22" s="10">
        <v>3</v>
      </c>
      <c r="F22" s="10">
        <v>3</v>
      </c>
      <c r="G22" s="10">
        <v>3</v>
      </c>
      <c r="H22" s="10">
        <v>3</v>
      </c>
      <c r="I22" s="10">
        <v>2</v>
      </c>
      <c r="J22" s="10">
        <v>2</v>
      </c>
      <c r="K22" s="10">
        <v>3</v>
      </c>
      <c r="L22" s="10">
        <v>4</v>
      </c>
    </row>
    <row r="23" spans="3:12" x14ac:dyDescent="0.25">
      <c r="C23" s="37">
        <v>19</v>
      </c>
      <c r="D23" s="10">
        <v>3</v>
      </c>
      <c r="E23" s="10">
        <v>3</v>
      </c>
      <c r="F23" s="10">
        <v>3</v>
      </c>
      <c r="G23" s="10">
        <v>3</v>
      </c>
      <c r="H23" s="10">
        <v>4</v>
      </c>
      <c r="I23" s="10">
        <v>3</v>
      </c>
      <c r="J23" s="10">
        <v>2</v>
      </c>
      <c r="K23" s="10">
        <v>3</v>
      </c>
      <c r="L23" s="10">
        <v>4</v>
      </c>
    </row>
    <row r="24" spans="3:12" x14ac:dyDescent="0.25">
      <c r="C24" s="37">
        <v>20</v>
      </c>
      <c r="D24" s="10">
        <v>4</v>
      </c>
      <c r="E24" s="10">
        <v>2</v>
      </c>
      <c r="F24" s="10">
        <v>4</v>
      </c>
      <c r="G24" s="10">
        <v>3</v>
      </c>
      <c r="H24" s="10">
        <v>3</v>
      </c>
      <c r="I24" s="10">
        <v>3</v>
      </c>
      <c r="J24" s="10">
        <v>4</v>
      </c>
      <c r="K24" s="10">
        <v>3</v>
      </c>
      <c r="L24" s="10">
        <v>3</v>
      </c>
    </row>
    <row r="25" spans="3:12" x14ac:dyDescent="0.25">
      <c r="C25" s="37">
        <v>21</v>
      </c>
      <c r="D25" s="10">
        <v>2</v>
      </c>
      <c r="E25" s="10">
        <v>4</v>
      </c>
      <c r="F25" s="10">
        <v>3</v>
      </c>
      <c r="G25" s="10">
        <v>4</v>
      </c>
      <c r="H25" s="10">
        <v>3</v>
      </c>
      <c r="I25" s="10">
        <v>3</v>
      </c>
      <c r="J25" s="10">
        <v>4</v>
      </c>
      <c r="K25" s="10">
        <v>3</v>
      </c>
      <c r="L25" s="10">
        <v>4</v>
      </c>
    </row>
    <row r="26" spans="3:12" x14ac:dyDescent="0.25">
      <c r="C26" s="37">
        <v>22</v>
      </c>
      <c r="D26" s="10">
        <v>3</v>
      </c>
      <c r="E26" s="10">
        <v>3</v>
      </c>
      <c r="F26" s="10">
        <v>3</v>
      </c>
      <c r="G26" s="10">
        <v>3</v>
      </c>
      <c r="H26" s="10">
        <v>2</v>
      </c>
      <c r="I26" s="10">
        <v>3</v>
      </c>
      <c r="J26" s="10">
        <v>2</v>
      </c>
      <c r="K26" s="10">
        <v>3</v>
      </c>
      <c r="L26" s="10">
        <v>3</v>
      </c>
    </row>
    <row r="27" spans="3:12" x14ac:dyDescent="0.25">
      <c r="C27" s="37">
        <v>23</v>
      </c>
      <c r="D27" s="10">
        <v>2</v>
      </c>
      <c r="E27" s="10">
        <v>2</v>
      </c>
      <c r="F27" s="10">
        <v>2</v>
      </c>
      <c r="G27" s="10">
        <v>4</v>
      </c>
      <c r="H27" s="10">
        <v>2</v>
      </c>
      <c r="I27" s="10">
        <v>2</v>
      </c>
      <c r="J27" s="10">
        <v>4</v>
      </c>
      <c r="K27" s="10">
        <v>2</v>
      </c>
      <c r="L27" s="10">
        <v>2</v>
      </c>
    </row>
    <row r="28" spans="3:12" x14ac:dyDescent="0.25">
      <c r="C28" s="37">
        <v>24</v>
      </c>
      <c r="D28" s="10">
        <v>3</v>
      </c>
      <c r="E28" s="10">
        <v>4</v>
      </c>
      <c r="F28" s="10">
        <v>3</v>
      </c>
      <c r="G28" s="10">
        <v>3</v>
      </c>
      <c r="H28" s="10">
        <v>2</v>
      </c>
      <c r="I28" s="10">
        <v>3</v>
      </c>
      <c r="J28" s="10">
        <v>3</v>
      </c>
      <c r="K28" s="10">
        <v>3</v>
      </c>
      <c r="L28" s="10">
        <v>3</v>
      </c>
    </row>
    <row r="29" spans="3:12" x14ac:dyDescent="0.25">
      <c r="C29" s="37">
        <v>25</v>
      </c>
      <c r="D29" s="10">
        <v>4</v>
      </c>
      <c r="E29" s="10">
        <v>2</v>
      </c>
      <c r="F29" s="10">
        <v>3</v>
      </c>
      <c r="G29" s="10">
        <v>3</v>
      </c>
      <c r="H29" s="10">
        <v>3</v>
      </c>
      <c r="I29" s="10">
        <v>1</v>
      </c>
      <c r="J29" s="10">
        <v>2</v>
      </c>
      <c r="K29" s="10">
        <v>4</v>
      </c>
      <c r="L29" s="10">
        <v>3</v>
      </c>
    </row>
    <row r="30" spans="3:12" x14ac:dyDescent="0.25">
      <c r="C30" s="37">
        <v>26</v>
      </c>
      <c r="D30" s="10">
        <v>4</v>
      </c>
      <c r="E30" s="10">
        <v>3</v>
      </c>
      <c r="F30" s="10">
        <v>3</v>
      </c>
      <c r="G30" s="10">
        <v>3</v>
      </c>
      <c r="H30" s="10">
        <v>2</v>
      </c>
      <c r="I30" s="10">
        <v>2</v>
      </c>
      <c r="J30" s="10">
        <v>3</v>
      </c>
      <c r="K30" s="10">
        <v>2</v>
      </c>
      <c r="L30" s="10">
        <v>1</v>
      </c>
    </row>
    <row r="31" spans="3:12" x14ac:dyDescent="0.25">
      <c r="C31" s="37">
        <v>27</v>
      </c>
      <c r="D31" s="10">
        <v>3</v>
      </c>
      <c r="E31" s="10">
        <v>3</v>
      </c>
      <c r="F31" s="10">
        <v>3</v>
      </c>
      <c r="G31" s="10">
        <v>3</v>
      </c>
      <c r="H31" s="10">
        <v>3</v>
      </c>
      <c r="I31" s="10">
        <v>2</v>
      </c>
      <c r="J31" s="10">
        <v>3</v>
      </c>
      <c r="K31" s="10">
        <v>2</v>
      </c>
      <c r="L31" s="10">
        <v>2</v>
      </c>
    </row>
    <row r="32" spans="3:12" x14ac:dyDescent="0.25">
      <c r="C32" s="37">
        <v>28</v>
      </c>
      <c r="D32" s="10">
        <v>3</v>
      </c>
      <c r="E32" s="10">
        <v>4</v>
      </c>
      <c r="F32" s="10">
        <v>3</v>
      </c>
      <c r="G32" s="10">
        <v>4</v>
      </c>
      <c r="H32" s="10">
        <v>3</v>
      </c>
      <c r="I32" s="10">
        <v>3</v>
      </c>
      <c r="J32" s="10">
        <v>3</v>
      </c>
      <c r="K32" s="10">
        <v>3</v>
      </c>
      <c r="L32" s="10">
        <v>3</v>
      </c>
    </row>
    <row r="33" spans="3:12" x14ac:dyDescent="0.25">
      <c r="C33" s="37">
        <v>29</v>
      </c>
      <c r="D33" s="10">
        <v>4</v>
      </c>
      <c r="E33" s="10">
        <v>4</v>
      </c>
      <c r="F33" s="10">
        <v>4</v>
      </c>
      <c r="G33" s="10">
        <v>2</v>
      </c>
      <c r="H33" s="10">
        <v>2</v>
      </c>
      <c r="I33" s="10">
        <v>2</v>
      </c>
      <c r="J33" s="10">
        <v>4</v>
      </c>
      <c r="K33" s="10">
        <v>2</v>
      </c>
      <c r="L33" s="10">
        <v>4</v>
      </c>
    </row>
    <row r="34" spans="3:12" x14ac:dyDescent="0.25">
      <c r="C34" s="37">
        <v>30</v>
      </c>
      <c r="D34" s="10">
        <v>5</v>
      </c>
      <c r="E34" s="10">
        <v>3</v>
      </c>
      <c r="F34" s="10">
        <v>2</v>
      </c>
      <c r="G34" s="10">
        <v>4</v>
      </c>
      <c r="H34" s="10">
        <v>3</v>
      </c>
      <c r="I34" s="10">
        <v>1</v>
      </c>
      <c r="J34" s="10">
        <v>3</v>
      </c>
      <c r="K34" s="10">
        <v>4</v>
      </c>
      <c r="L34" s="10">
        <v>3</v>
      </c>
    </row>
  </sheetData>
  <mergeCells count="2">
    <mergeCell ref="C3:C4"/>
    <mergeCell ref="D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Protein</vt:lpstr>
      <vt:lpstr>Warna</vt:lpstr>
      <vt:lpstr>SIneresis</vt:lpstr>
      <vt:lpstr>Rendemen</vt:lpstr>
      <vt:lpstr>Organoleptik</vt:lpstr>
      <vt:lpstr>Perlakuan Terbaik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avi</cp:lastModifiedBy>
  <dcterms:created xsi:type="dcterms:W3CDTF">2022-12-23T23:48:06Z</dcterms:created>
  <dcterms:modified xsi:type="dcterms:W3CDTF">2023-04-10T06:32:48Z</dcterms:modified>
</cp:coreProperties>
</file>