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Skrip\ARCHIVE\"/>
    </mc:Choice>
  </mc:AlternateContent>
  <bookViews>
    <workbookView xWindow="-120" yWindow="-120" windowWidth="20730" windowHeight="11160" activeTab="3"/>
  </bookViews>
  <sheets>
    <sheet name="G-Score" sheetId="4" r:id="rId1"/>
    <sheet name="Z-Score" sheetId="6" r:id="rId2"/>
    <sheet name="X-Score" sheetId="7" r:id="rId3"/>
    <sheet name="hasil analisis perhitungan " sheetId="5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6" l="1"/>
  <c r="N3" i="6"/>
  <c r="I7" i="6"/>
  <c r="I6" i="4"/>
  <c r="K5" i="4"/>
  <c r="L5" i="4" s="1"/>
  <c r="G26" i="7"/>
  <c r="E26" i="7"/>
  <c r="J26" i="7"/>
  <c r="G3" i="7"/>
  <c r="I3" i="6"/>
  <c r="H40" i="5"/>
  <c r="H41" i="5" s="1"/>
  <c r="F40" i="5"/>
  <c r="F41" i="5" s="1"/>
  <c r="D41" i="5"/>
  <c r="D40" i="5"/>
  <c r="K3" i="7"/>
  <c r="K4" i="7"/>
  <c r="J7" i="7"/>
  <c r="E5" i="7"/>
  <c r="G5" i="7"/>
  <c r="L3" i="4"/>
  <c r="J4" i="7"/>
  <c r="J5" i="7"/>
  <c r="J6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7" i="7"/>
  <c r="J28" i="7"/>
  <c r="J29" i="7"/>
  <c r="J30" i="7"/>
  <c r="J31" i="7"/>
  <c r="J32" i="7"/>
  <c r="J33" i="7"/>
  <c r="J34" i="7"/>
  <c r="J35" i="7"/>
  <c r="J36" i="7"/>
  <c r="J37" i="7"/>
  <c r="J38" i="7"/>
  <c r="J3" i="7"/>
  <c r="G38" i="7"/>
  <c r="G4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7" i="7"/>
  <c r="G28" i="7"/>
  <c r="G29" i="7"/>
  <c r="G30" i="7"/>
  <c r="G31" i="7"/>
  <c r="G32" i="7"/>
  <c r="G33" i="7"/>
  <c r="G34" i="7"/>
  <c r="G35" i="7"/>
  <c r="G36" i="7"/>
  <c r="G37" i="7"/>
  <c r="E4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7" i="7"/>
  <c r="E28" i="7"/>
  <c r="E29" i="7"/>
  <c r="E30" i="7"/>
  <c r="E31" i="7"/>
  <c r="E32" i="7"/>
  <c r="E33" i="7"/>
  <c r="E34" i="7"/>
  <c r="E35" i="7"/>
  <c r="E36" i="7"/>
  <c r="E37" i="7"/>
  <c r="E38" i="7"/>
  <c r="E3" i="7"/>
  <c r="I4" i="6"/>
  <c r="I5" i="6"/>
  <c r="I6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N4" i="6"/>
  <c r="O4" i="6" s="1"/>
  <c r="N5" i="6"/>
  <c r="O5" i="6" s="1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O38" i="6" s="1"/>
  <c r="O6" i="6"/>
  <c r="L36" i="4"/>
  <c r="L4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7" i="4"/>
  <c r="L38" i="4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" i="6"/>
  <c r="G3" i="6"/>
  <c r="E38" i="6"/>
  <c r="G38" i="6" s="1"/>
  <c r="E37" i="6"/>
  <c r="G37" i="6" s="1"/>
  <c r="E36" i="6"/>
  <c r="G36" i="6" s="1"/>
  <c r="E35" i="6"/>
  <c r="G35" i="6" s="1"/>
  <c r="E34" i="6"/>
  <c r="G34" i="6" s="1"/>
  <c r="E33" i="6"/>
  <c r="G33" i="6" s="1"/>
  <c r="E32" i="6"/>
  <c r="G32" i="6" s="1"/>
  <c r="E31" i="6"/>
  <c r="G31" i="6" s="1"/>
  <c r="E30" i="6"/>
  <c r="G30" i="6" s="1"/>
  <c r="E29" i="6"/>
  <c r="G29" i="6" s="1"/>
  <c r="E28" i="6"/>
  <c r="G28" i="6" s="1"/>
  <c r="E27" i="6"/>
  <c r="G27" i="6" s="1"/>
  <c r="E26" i="6"/>
  <c r="G26" i="6" s="1"/>
  <c r="E25" i="6"/>
  <c r="G25" i="6" s="1"/>
  <c r="E24" i="6"/>
  <c r="G24" i="6" s="1"/>
  <c r="E23" i="6"/>
  <c r="G23" i="6" s="1"/>
  <c r="E22" i="6"/>
  <c r="G22" i="6" s="1"/>
  <c r="E21" i="6"/>
  <c r="G21" i="6" s="1"/>
  <c r="E20" i="6"/>
  <c r="G20" i="6" s="1"/>
  <c r="E19" i="6"/>
  <c r="G19" i="6" s="1"/>
  <c r="E18" i="6"/>
  <c r="G18" i="6" s="1"/>
  <c r="E17" i="6"/>
  <c r="G17" i="6" s="1"/>
  <c r="E16" i="6"/>
  <c r="G16" i="6" s="1"/>
  <c r="E15" i="6"/>
  <c r="G15" i="6" s="1"/>
  <c r="E14" i="6"/>
  <c r="G14" i="6" s="1"/>
  <c r="E13" i="6"/>
  <c r="G13" i="6" s="1"/>
  <c r="E12" i="6"/>
  <c r="G12" i="6" s="1"/>
  <c r="E11" i="6"/>
  <c r="G11" i="6" s="1"/>
  <c r="E10" i="6"/>
  <c r="G10" i="6" s="1"/>
  <c r="E9" i="6"/>
  <c r="G9" i="6" s="1"/>
  <c r="E8" i="6"/>
  <c r="G8" i="6" s="1"/>
  <c r="E7" i="6"/>
  <c r="G7" i="6" s="1"/>
  <c r="E6" i="6"/>
  <c r="G6" i="6" s="1"/>
  <c r="E5" i="6"/>
  <c r="G5" i="6" s="1"/>
  <c r="E4" i="6"/>
  <c r="G4" i="6" s="1"/>
  <c r="E3" i="6"/>
  <c r="G6" i="4"/>
  <c r="E3" i="4"/>
  <c r="G3" i="4" s="1"/>
  <c r="I3" i="4"/>
  <c r="E4" i="4"/>
  <c r="G4" i="4" s="1"/>
  <c r="I4" i="4"/>
  <c r="K4" i="4"/>
  <c r="E5" i="4"/>
  <c r="G5" i="4" s="1"/>
  <c r="I5" i="4"/>
  <c r="E6" i="4"/>
  <c r="K6" i="4"/>
  <c r="E7" i="4"/>
  <c r="G7" i="4" s="1"/>
  <c r="I7" i="4"/>
  <c r="K7" i="4"/>
  <c r="E8" i="4"/>
  <c r="G8" i="4" s="1"/>
  <c r="I8" i="4"/>
  <c r="K8" i="4"/>
  <c r="E9" i="4"/>
  <c r="G9" i="4" s="1"/>
  <c r="I9" i="4"/>
  <c r="K9" i="4"/>
  <c r="E10" i="4"/>
  <c r="G10" i="4" s="1"/>
  <c r="I10" i="4"/>
  <c r="K10" i="4"/>
  <c r="E11" i="4"/>
  <c r="G11" i="4" s="1"/>
  <c r="I11" i="4"/>
  <c r="K11" i="4"/>
  <c r="E12" i="4"/>
  <c r="G12" i="4" s="1"/>
  <c r="I12" i="4"/>
  <c r="K12" i="4"/>
  <c r="E13" i="4"/>
  <c r="G13" i="4" s="1"/>
  <c r="I13" i="4"/>
  <c r="K13" i="4"/>
  <c r="E14" i="4"/>
  <c r="G14" i="4" s="1"/>
  <c r="I14" i="4"/>
  <c r="K14" i="4"/>
  <c r="E15" i="4"/>
  <c r="G15" i="4" s="1"/>
  <c r="I15" i="4"/>
  <c r="K15" i="4"/>
  <c r="E16" i="4"/>
  <c r="G16" i="4" s="1"/>
  <c r="I16" i="4"/>
  <c r="K16" i="4"/>
  <c r="E17" i="4"/>
  <c r="G17" i="4" s="1"/>
  <c r="I17" i="4"/>
  <c r="K17" i="4"/>
  <c r="E18" i="4"/>
  <c r="G18" i="4" s="1"/>
  <c r="I18" i="4"/>
  <c r="K18" i="4"/>
  <c r="E19" i="4"/>
  <c r="G19" i="4" s="1"/>
  <c r="I19" i="4"/>
  <c r="K19" i="4"/>
  <c r="E20" i="4"/>
  <c r="G20" i="4" s="1"/>
  <c r="I20" i="4"/>
  <c r="K20" i="4"/>
  <c r="E21" i="4"/>
  <c r="G21" i="4" s="1"/>
  <c r="I21" i="4"/>
  <c r="K21" i="4"/>
  <c r="E22" i="4"/>
  <c r="G22" i="4" s="1"/>
  <c r="I22" i="4"/>
  <c r="K22" i="4"/>
  <c r="E23" i="4"/>
  <c r="G23" i="4" s="1"/>
  <c r="I23" i="4"/>
  <c r="K23" i="4"/>
  <c r="E24" i="4"/>
  <c r="G24" i="4" s="1"/>
  <c r="I24" i="4"/>
  <c r="K24" i="4"/>
  <c r="E25" i="4"/>
  <c r="G25" i="4" s="1"/>
  <c r="I25" i="4"/>
  <c r="K25" i="4"/>
  <c r="E26" i="4"/>
  <c r="G26" i="4" s="1"/>
  <c r="I26" i="4"/>
  <c r="K26" i="4"/>
  <c r="E27" i="4"/>
  <c r="G27" i="4" s="1"/>
  <c r="I27" i="4"/>
  <c r="K27" i="4"/>
  <c r="E28" i="4"/>
  <c r="G28" i="4" s="1"/>
  <c r="I28" i="4"/>
  <c r="K28" i="4"/>
  <c r="E29" i="4"/>
  <c r="G29" i="4" s="1"/>
  <c r="I29" i="4"/>
  <c r="K29" i="4"/>
  <c r="E30" i="4"/>
  <c r="G30" i="4" s="1"/>
  <c r="I30" i="4"/>
  <c r="K30" i="4"/>
  <c r="E31" i="4"/>
  <c r="G31" i="4" s="1"/>
  <c r="I31" i="4"/>
  <c r="K31" i="4"/>
  <c r="E32" i="4"/>
  <c r="G32" i="4" s="1"/>
  <c r="I32" i="4"/>
  <c r="K32" i="4"/>
  <c r="E33" i="4"/>
  <c r="G33" i="4" s="1"/>
  <c r="I33" i="4"/>
  <c r="K33" i="4"/>
  <c r="E34" i="4"/>
  <c r="G34" i="4" s="1"/>
  <c r="I34" i="4"/>
  <c r="K34" i="4"/>
  <c r="E35" i="4"/>
  <c r="G35" i="4" s="1"/>
  <c r="I35" i="4"/>
  <c r="K35" i="4"/>
  <c r="E36" i="4"/>
  <c r="G36" i="4" s="1"/>
  <c r="I36" i="4"/>
  <c r="K36" i="4"/>
  <c r="E37" i="4"/>
  <c r="G37" i="4" s="1"/>
  <c r="I37" i="4"/>
  <c r="K37" i="4"/>
  <c r="E38" i="4"/>
  <c r="G38" i="4" s="1"/>
  <c r="I38" i="4"/>
  <c r="K38" i="4"/>
  <c r="K3" i="4"/>
  <c r="K38" i="7" l="1"/>
  <c r="K36" i="7"/>
  <c r="K34" i="7"/>
  <c r="K32" i="7"/>
  <c r="K30" i="7"/>
  <c r="K28" i="7"/>
  <c r="K26" i="7"/>
  <c r="K24" i="7"/>
  <c r="K22" i="7"/>
  <c r="K20" i="7"/>
  <c r="K18" i="7"/>
  <c r="K16" i="7"/>
  <c r="K14" i="7"/>
  <c r="K12" i="7"/>
  <c r="K10" i="7"/>
  <c r="K8" i="7"/>
  <c r="K6" i="7"/>
  <c r="K37" i="7"/>
  <c r="K35" i="7"/>
  <c r="K33" i="7"/>
  <c r="K31" i="7"/>
  <c r="K29" i="7"/>
  <c r="K27" i="7"/>
  <c r="K25" i="7"/>
  <c r="K23" i="7"/>
  <c r="K21" i="7"/>
  <c r="K19" i="7"/>
  <c r="K17" i="7"/>
  <c r="K15" i="7"/>
  <c r="K13" i="7"/>
  <c r="K11" i="7"/>
  <c r="K9" i="7"/>
  <c r="K7" i="7"/>
  <c r="K5" i="7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3" i="6"/>
</calcChain>
</file>

<file path=xl/sharedStrings.xml><?xml version="1.0" encoding="utf-8"?>
<sst xmlns="http://schemas.openxmlformats.org/spreadsheetml/2006/main" count="296" uniqueCount="47">
  <si>
    <t>No</t>
  </si>
  <si>
    <t>TAHUN</t>
  </si>
  <si>
    <t>Keterangan</t>
  </si>
  <si>
    <t>(UNVR) PT. Unilever indonesia. Tbk</t>
  </si>
  <si>
    <t>(MAPI) PT. Mitra adiperkasa. Tbk</t>
  </si>
  <si>
    <t>(MAPB) PT. MAP boga adiperkasa. Tbk</t>
  </si>
  <si>
    <t>(FAST) PT. Fast food indonesia. Tbk</t>
  </si>
  <si>
    <t>(PZZA) PT. Sarimelati kencana. Tbk</t>
  </si>
  <si>
    <t>(ADES) PT. Akasha wira internasional. Tbk</t>
  </si>
  <si>
    <t>KODE</t>
  </si>
  <si>
    <t>(UNVR)</t>
  </si>
  <si>
    <t xml:space="preserve">(MAPI) </t>
  </si>
  <si>
    <t xml:space="preserve">(MAPB) </t>
  </si>
  <si>
    <t xml:space="preserve">(FAST) </t>
  </si>
  <si>
    <t xml:space="preserve">(PZZA) </t>
  </si>
  <si>
    <t xml:space="preserve">(ADES) </t>
  </si>
  <si>
    <t>aset lancar</t>
  </si>
  <si>
    <t>utang lancar</t>
  </si>
  <si>
    <t xml:space="preserve">Working Capital </t>
  </si>
  <si>
    <t>total aset</t>
  </si>
  <si>
    <t>X1</t>
  </si>
  <si>
    <t>laba kotor</t>
  </si>
  <si>
    <t>X2</t>
  </si>
  <si>
    <t>laba bersih</t>
  </si>
  <si>
    <t>X3</t>
  </si>
  <si>
    <t>G-SCORE</t>
  </si>
  <si>
    <t>PERHITUNGAN METODE GROVER</t>
  </si>
  <si>
    <t>laba ditahan</t>
  </si>
  <si>
    <t>total utang</t>
  </si>
  <si>
    <t>total modal</t>
  </si>
  <si>
    <t>X4</t>
  </si>
  <si>
    <t>Z-SC0RE</t>
  </si>
  <si>
    <t>PERHITUNGAN METODE ALTMAN Z-SCORE MODIFIKASI</t>
  </si>
  <si>
    <t>X-SCORE</t>
  </si>
  <si>
    <t>PERHITUNGAN METODE ZMIJEWSKI</t>
  </si>
  <si>
    <t>Grey zone</t>
  </si>
  <si>
    <t>Distress zone</t>
  </si>
  <si>
    <t>Safe zone</t>
  </si>
  <si>
    <t>PERUSAHAAN</t>
  </si>
  <si>
    <t>G-Score</t>
  </si>
  <si>
    <t>Z-Score</t>
  </si>
  <si>
    <t>X-Score</t>
  </si>
  <si>
    <t xml:space="preserve">X2 </t>
  </si>
  <si>
    <t xml:space="preserve">X1 </t>
  </si>
  <si>
    <t>NILAI RATA-RATA</t>
  </si>
  <si>
    <t>Hasil analisis dan pembahasan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</si>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</sst>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"/>
    <numFmt numFmtId="166" formatCode="#,##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1"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Border="1"/>
    <xf numFmtId="0" fontId="0" fillId="0" borderId="1" xfId="0" applyNumberFormat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/>
    </xf>
    <xf numFmtId="0" fontId="0" fillId="0" borderId="0" xfId="0" applyNumberFormat="1" applyFill="1" applyBorder="1"/>
    <xf numFmtId="1" fontId="0" fillId="0" borderId="1" xfId="0" applyNumberFormat="1" applyBorder="1" applyAlignment="1">
      <alignment horizontal="center"/>
    </xf>
    <xf numFmtId="1" fontId="0" fillId="0" borderId="0" xfId="0" applyNumberFormat="1"/>
    <xf numFmtId="43" fontId="1" fillId="5" borderId="1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3" fontId="0" fillId="0" borderId="0" xfId="0" applyNumberFormat="1"/>
    <xf numFmtId="3" fontId="1" fillId="5" borderId="1" xfId="0" applyNumberFormat="1" applyFont="1" applyFill="1" applyBorder="1" applyAlignment="1">
      <alignment horizontal="center"/>
    </xf>
    <xf numFmtId="3" fontId="0" fillId="0" borderId="1" xfId="1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1" xfId="0" applyNumberFormat="1" applyBorder="1"/>
    <xf numFmtId="166" fontId="0" fillId="0" borderId="0" xfId="0" applyNumberFormat="1"/>
    <xf numFmtId="166" fontId="0" fillId="0" borderId="0" xfId="1" applyNumberFormat="1" applyFont="1"/>
    <xf numFmtId="166" fontId="1" fillId="5" borderId="1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0" fillId="0" borderId="1" xfId="0" applyNumberFormat="1" applyBorder="1"/>
    <xf numFmtId="1" fontId="0" fillId="0" borderId="0" xfId="1" applyNumberFormat="1" applyFont="1"/>
    <xf numFmtId="1" fontId="1" fillId="5" borderId="1" xfId="1" applyNumberFormat="1" applyFont="1" applyFill="1" applyBorder="1" applyAlignment="1">
      <alignment horizontal="center"/>
    </xf>
    <xf numFmtId="1" fontId="0" fillId="0" borderId="1" xfId="1" applyNumberFormat="1" applyFont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0" fillId="0" borderId="0" xfId="0" applyNumberFormat="1"/>
    <xf numFmtId="3" fontId="0" fillId="0" borderId="1" xfId="1" applyNumberFormat="1" applyFont="1" applyBorder="1"/>
    <xf numFmtId="0" fontId="1" fillId="5" borderId="1" xfId="0" applyNumberFormat="1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6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5" borderId="0" xfId="0" applyNumberFormat="1" applyFill="1"/>
    <xf numFmtId="0" fontId="0" fillId="5" borderId="0" xfId="0" applyNumberFormat="1" applyFill="1" applyAlignment="1">
      <alignment horizontal="center"/>
    </xf>
    <xf numFmtId="0" fontId="1" fillId="5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4" fillId="0" borderId="0" xfId="0" applyNumberFormat="1" applyFont="1" applyAlignment="1">
      <alignment horizontal="center"/>
    </xf>
    <xf numFmtId="43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colors>
    <mruColors>
      <color rgb="FFFF2121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="90" zoomScaleNormal="90" workbookViewId="0">
      <selection activeCell="H17" sqref="H17"/>
    </sheetView>
  </sheetViews>
  <sheetFormatPr defaultRowHeight="15.75" x14ac:dyDescent="0.25"/>
  <cols>
    <col min="1" max="1" width="7.5" style="17" bestFit="1" customWidth="1"/>
    <col min="2" max="2" width="11.25" style="22" bestFit="1" customWidth="1"/>
    <col min="3" max="4" width="17.125" style="17" bestFit="1" customWidth="1"/>
    <col min="5" max="5" width="16.625" style="17" bestFit="1" customWidth="1"/>
    <col min="6" max="6" width="17.125" style="17" bestFit="1" customWidth="1"/>
    <col min="7" max="7" width="10.875" style="17" bestFit="1" customWidth="1"/>
    <col min="8" max="8" width="17.125" style="17" bestFit="1" customWidth="1"/>
    <col min="9" max="9" width="9.25" style="17" bestFit="1" customWidth="1"/>
    <col min="10" max="10" width="16" style="17" bestFit="1" customWidth="1"/>
    <col min="11" max="11" width="9.25" style="17" bestFit="1" customWidth="1"/>
    <col min="12" max="12" width="9.75" style="17" bestFit="1" customWidth="1"/>
    <col min="13" max="13" width="11.75" style="17" bestFit="1" customWidth="1"/>
    <col min="14" max="16384" width="9" style="17"/>
  </cols>
  <sheetData>
    <row r="1" spans="1:14" ht="18.75" x14ac:dyDescent="0.3">
      <c r="C1" s="40" t="s">
        <v>26</v>
      </c>
      <c r="D1" s="41"/>
      <c r="E1" s="41"/>
      <c r="F1" s="41"/>
      <c r="G1" s="41"/>
      <c r="H1" s="41"/>
      <c r="I1" s="41"/>
      <c r="J1" s="41"/>
      <c r="K1" s="41"/>
      <c r="L1" s="41"/>
      <c r="M1" s="1"/>
      <c r="N1" s="18"/>
    </row>
    <row r="2" spans="1:14" s="20" customFormat="1" x14ac:dyDescent="0.25">
      <c r="A2" s="19" t="s">
        <v>9</v>
      </c>
      <c r="B2" s="23" t="s">
        <v>1</v>
      </c>
      <c r="C2" s="19" t="s">
        <v>16</v>
      </c>
      <c r="D2" s="19" t="s">
        <v>17</v>
      </c>
      <c r="E2" s="19" t="s">
        <v>18</v>
      </c>
      <c r="F2" s="19" t="s">
        <v>19</v>
      </c>
      <c r="G2" s="19" t="s">
        <v>20</v>
      </c>
      <c r="H2" s="19" t="s">
        <v>21</v>
      </c>
      <c r="I2" s="19" t="s">
        <v>22</v>
      </c>
      <c r="J2" s="19" t="s">
        <v>23</v>
      </c>
      <c r="K2" s="19" t="s">
        <v>24</v>
      </c>
      <c r="L2" s="19" t="s">
        <v>25</v>
      </c>
      <c r="M2" s="38" t="s">
        <v>2</v>
      </c>
    </row>
    <row r="3" spans="1:14" x14ac:dyDescent="0.25">
      <c r="A3" s="39" t="s">
        <v>10</v>
      </c>
      <c r="B3" s="24">
        <v>2018</v>
      </c>
      <c r="C3" s="14">
        <v>8257910000000</v>
      </c>
      <c r="D3" s="15">
        <v>11273822000000</v>
      </c>
      <c r="E3" s="16">
        <f>SUM(C3-D3)</f>
        <v>-3015912000000</v>
      </c>
      <c r="F3" s="16">
        <v>20326869000000</v>
      </c>
      <c r="G3" s="21">
        <f>SUM(E3/F3)</f>
        <v>-0.14837071070807806</v>
      </c>
      <c r="H3" s="16">
        <v>12148087000000</v>
      </c>
      <c r="I3" s="21">
        <f>SUM(H3/F3)</f>
        <v>0.59763690118729063</v>
      </c>
      <c r="J3" s="16">
        <v>9081187000000</v>
      </c>
      <c r="K3" s="21">
        <f>SUM(J3/F3)</f>
        <v>0.44675778645496261</v>
      </c>
      <c r="L3" s="21">
        <f>SUM((1.65*G3)+(3.404*I3)+(0.016*K3)+0.057)</f>
        <v>1.853692463556488</v>
      </c>
      <c r="M3" s="5" t="s">
        <v>37</v>
      </c>
    </row>
    <row r="4" spans="1:14" x14ac:dyDescent="0.25">
      <c r="A4" s="39"/>
      <c r="B4" s="24">
        <v>2019</v>
      </c>
      <c r="C4" s="16">
        <v>8530334000000</v>
      </c>
      <c r="D4" s="16">
        <v>13065308000000</v>
      </c>
      <c r="E4" s="16">
        <f t="shared" ref="E4:E38" si="0">SUM(C4-D4)</f>
        <v>-4534974000000</v>
      </c>
      <c r="F4" s="16">
        <v>20649371000000</v>
      </c>
      <c r="G4" s="21">
        <f t="shared" ref="G4:G38" si="1">SUM(E4/F4)</f>
        <v>-0.21961802129469221</v>
      </c>
      <c r="H4" s="16">
        <v>9901772000000</v>
      </c>
      <c r="I4" s="21">
        <f t="shared" ref="I4:I38" si="2">SUM(H4/F4)</f>
        <v>0.47951930351776817</v>
      </c>
      <c r="J4" s="16">
        <v>7392837000000</v>
      </c>
      <c r="K4" s="21">
        <f t="shared" ref="K4:K38" si="3">SUM(J4/F4)</f>
        <v>0.35801753961416066</v>
      </c>
      <c r="L4" s="21">
        <f t="shared" ref="L4:L38" si="4">SUM((1.65*G4)+(3.404*I4)+(0.016*K4)+0.057)</f>
        <v>1.3326422546720671</v>
      </c>
      <c r="M4" s="5" t="s">
        <v>37</v>
      </c>
    </row>
    <row r="5" spans="1:14" x14ac:dyDescent="0.25">
      <c r="A5" s="39"/>
      <c r="B5" s="24">
        <v>2020</v>
      </c>
      <c r="C5" s="16">
        <v>8828360000000</v>
      </c>
      <c r="D5" s="15">
        <v>13357536000000</v>
      </c>
      <c r="E5" s="16">
        <f t="shared" si="0"/>
        <v>-4529176000000</v>
      </c>
      <c r="F5" s="16">
        <v>20534632000000</v>
      </c>
      <c r="G5" s="21">
        <f t="shared" si="1"/>
        <v>-0.22056280336555337</v>
      </c>
      <c r="H5" s="16">
        <v>9206869000000</v>
      </c>
      <c r="I5" s="21">
        <f t="shared" si="2"/>
        <v>0.44835812007734055</v>
      </c>
      <c r="J5" s="16">
        <v>7163536000000</v>
      </c>
      <c r="K5" s="21">
        <f>SUM(J5/F5)</f>
        <v>0.34885144277238567</v>
      </c>
      <c r="L5" s="21">
        <f t="shared" si="4"/>
        <v>1.2248640382744622</v>
      </c>
      <c r="M5" s="5" t="s">
        <v>37</v>
      </c>
    </row>
    <row r="6" spans="1:14" x14ac:dyDescent="0.25">
      <c r="A6" s="39"/>
      <c r="B6" s="24">
        <v>2021</v>
      </c>
      <c r="C6" s="16">
        <v>7642208000000</v>
      </c>
      <c r="D6" s="15">
        <v>12445152000000</v>
      </c>
      <c r="E6" s="16">
        <f t="shared" si="0"/>
        <v>-4802944000000</v>
      </c>
      <c r="F6" s="16">
        <v>19068532000000</v>
      </c>
      <c r="G6" s="21">
        <f t="shared" si="1"/>
        <v>-0.25187801557036482</v>
      </c>
      <c r="H6" s="16">
        <v>7496592000000</v>
      </c>
      <c r="I6" s="21">
        <f>SUM(H6/F6)</f>
        <v>0.39313944041418603</v>
      </c>
      <c r="J6" s="16">
        <v>5758148000000</v>
      </c>
      <c r="K6" s="21">
        <f t="shared" si="3"/>
        <v>0.30197122673103521</v>
      </c>
      <c r="L6" s="21">
        <f t="shared" si="4"/>
        <v>0.98447946910648387</v>
      </c>
      <c r="M6" s="5" t="s">
        <v>37</v>
      </c>
    </row>
    <row r="7" spans="1:14" x14ac:dyDescent="0.25">
      <c r="A7" s="39"/>
      <c r="B7" s="24">
        <v>2022</v>
      </c>
      <c r="C7" s="16">
        <v>7567768000000</v>
      </c>
      <c r="D7" s="16">
        <v>12442223000000</v>
      </c>
      <c r="E7" s="15">
        <f t="shared" si="0"/>
        <v>-4874455000000</v>
      </c>
      <c r="F7" s="16">
        <v>18318114000000</v>
      </c>
      <c r="G7" s="21">
        <f t="shared" si="1"/>
        <v>-0.26610026556227351</v>
      </c>
      <c r="H7" s="16">
        <v>6993803000000</v>
      </c>
      <c r="I7" s="21">
        <f t="shared" si="2"/>
        <v>0.38179711077242995</v>
      </c>
      <c r="J7" s="16">
        <v>5364761000000</v>
      </c>
      <c r="K7" s="21">
        <f t="shared" si="3"/>
        <v>0.29286644902417358</v>
      </c>
      <c r="L7" s="21">
        <f t="shared" si="4"/>
        <v>0.92225779007598718</v>
      </c>
      <c r="M7" s="5" t="s">
        <v>37</v>
      </c>
    </row>
    <row r="8" spans="1:14" x14ac:dyDescent="0.25">
      <c r="A8" s="39"/>
      <c r="B8" s="24">
        <v>2023</v>
      </c>
      <c r="C8" s="16">
        <v>6191839000000</v>
      </c>
      <c r="D8" s="16">
        <v>11223968000000</v>
      </c>
      <c r="E8" s="16">
        <f t="shared" si="0"/>
        <v>-5032129000000</v>
      </c>
      <c r="F8" s="16">
        <v>16664086000000</v>
      </c>
      <c r="G8" s="21">
        <f t="shared" si="1"/>
        <v>-0.3019744977312287</v>
      </c>
      <c r="H8" s="16">
        <v>6201876000000</v>
      </c>
      <c r="I8" s="21">
        <f t="shared" si="2"/>
        <v>0.37217018683172903</v>
      </c>
      <c r="J8" s="16">
        <v>4800940000000</v>
      </c>
      <c r="K8" s="21">
        <f t="shared" si="3"/>
        <v>0.28810100956032031</v>
      </c>
      <c r="L8" s="21">
        <f t="shared" si="4"/>
        <v>0.8302190108716434</v>
      </c>
      <c r="M8" s="5" t="s">
        <v>37</v>
      </c>
    </row>
    <row r="9" spans="1:14" x14ac:dyDescent="0.25">
      <c r="A9" s="39" t="s">
        <v>11</v>
      </c>
      <c r="B9" s="24">
        <v>2018</v>
      </c>
      <c r="C9" s="16">
        <v>7312798000000</v>
      </c>
      <c r="D9" s="16">
        <v>5418884000000</v>
      </c>
      <c r="E9" s="16">
        <f t="shared" si="0"/>
        <v>1893914000000</v>
      </c>
      <c r="F9" s="16">
        <v>12632671000000</v>
      </c>
      <c r="G9" s="21">
        <f t="shared" si="1"/>
        <v>0.14992189696066652</v>
      </c>
      <c r="H9" s="16">
        <v>1173417000000</v>
      </c>
      <c r="I9" s="21">
        <f t="shared" si="2"/>
        <v>9.2887481990150775E-2</v>
      </c>
      <c r="J9" s="16">
        <v>813916000000</v>
      </c>
      <c r="K9" s="21">
        <f t="shared" si="3"/>
        <v>6.4429446472563087E-2</v>
      </c>
      <c r="L9" s="21">
        <f t="shared" si="4"/>
        <v>0.62159098982313399</v>
      </c>
      <c r="M9" s="5" t="s">
        <v>37</v>
      </c>
    </row>
    <row r="10" spans="1:14" x14ac:dyDescent="0.25">
      <c r="A10" s="39"/>
      <c r="B10" s="24">
        <v>2019</v>
      </c>
      <c r="C10" s="16">
        <v>8160173000000</v>
      </c>
      <c r="D10" s="16">
        <v>5673585000000</v>
      </c>
      <c r="E10" s="16">
        <f t="shared" si="0"/>
        <v>2486588000000</v>
      </c>
      <c r="F10" s="16">
        <v>13937115000000</v>
      </c>
      <c r="G10" s="21">
        <f t="shared" si="1"/>
        <v>0.17841482975493853</v>
      </c>
      <c r="H10" s="16">
        <v>1625502000000</v>
      </c>
      <c r="I10" s="21">
        <f t="shared" si="2"/>
        <v>0.11663116792822618</v>
      </c>
      <c r="J10" s="16">
        <v>1163507000000</v>
      </c>
      <c r="K10" s="21">
        <f t="shared" si="3"/>
        <v>8.3482628937193964E-2</v>
      </c>
      <c r="L10" s="21">
        <f t="shared" si="4"/>
        <v>0.74973268678632565</v>
      </c>
      <c r="M10" s="5" t="s">
        <v>37</v>
      </c>
    </row>
    <row r="11" spans="1:14" x14ac:dyDescent="0.25">
      <c r="A11" s="39"/>
      <c r="B11" s="24">
        <v>2020</v>
      </c>
      <c r="C11" s="16">
        <v>8165336000000</v>
      </c>
      <c r="D11" s="16">
        <v>7344835000000</v>
      </c>
      <c r="E11" s="16">
        <f t="shared" si="0"/>
        <v>820501000000</v>
      </c>
      <c r="F11" s="16">
        <v>17650451000000</v>
      </c>
      <c r="G11" s="21">
        <f t="shared" si="1"/>
        <v>4.6486120949544012E-2</v>
      </c>
      <c r="H11" s="16">
        <v>-723806000000</v>
      </c>
      <c r="I11" s="21">
        <f t="shared" si="2"/>
        <v>-4.1007790679116356E-2</v>
      </c>
      <c r="J11" s="16">
        <v>-585304000000</v>
      </c>
      <c r="K11" s="21">
        <f t="shared" si="3"/>
        <v>-3.3160852377086568E-2</v>
      </c>
      <c r="L11" s="21">
        <f t="shared" si="4"/>
        <v>-6.4189935429978459E-3</v>
      </c>
      <c r="M11" s="32" t="s">
        <v>35</v>
      </c>
    </row>
    <row r="12" spans="1:14" x14ac:dyDescent="0.25">
      <c r="A12" s="39"/>
      <c r="B12" s="24">
        <v>2021</v>
      </c>
      <c r="C12" s="16">
        <v>8213616000000</v>
      </c>
      <c r="D12" s="16">
        <v>6661498000000</v>
      </c>
      <c r="E12" s="16">
        <f t="shared" si="0"/>
        <v>1552118000000</v>
      </c>
      <c r="F12" s="16">
        <v>16783042000000</v>
      </c>
      <c r="G12" s="21">
        <f t="shared" si="1"/>
        <v>9.2481327282622539E-2</v>
      </c>
      <c r="H12" s="16">
        <v>691608000000</v>
      </c>
      <c r="I12" s="21">
        <f t="shared" si="2"/>
        <v>4.1208739154677682E-2</v>
      </c>
      <c r="J12" s="16">
        <v>490156000000</v>
      </c>
      <c r="K12" s="21">
        <f t="shared" si="3"/>
        <v>2.9205432483574788E-2</v>
      </c>
      <c r="L12" s="21">
        <f t="shared" si="4"/>
        <v>0.35033602501858718</v>
      </c>
      <c r="M12" s="5" t="s">
        <v>37</v>
      </c>
    </row>
    <row r="13" spans="1:14" x14ac:dyDescent="0.25">
      <c r="A13" s="39"/>
      <c r="B13" s="24">
        <v>2022</v>
      </c>
      <c r="C13" s="16">
        <v>10737011000000</v>
      </c>
      <c r="D13" s="16">
        <v>7563881000000</v>
      </c>
      <c r="E13" s="16">
        <f t="shared" si="0"/>
        <v>3173130000000</v>
      </c>
      <c r="F13" s="16">
        <v>20968046000000</v>
      </c>
      <c r="G13" s="21">
        <f t="shared" si="1"/>
        <v>0.15133169776525671</v>
      </c>
      <c r="H13" s="16">
        <v>3172623000000</v>
      </c>
      <c r="I13" s="21">
        <f t="shared" si="2"/>
        <v>0.15130751811589882</v>
      </c>
      <c r="J13" s="16">
        <v>2505403000000</v>
      </c>
      <c r="K13" s="21">
        <f t="shared" si="3"/>
        <v>0.11948671802799364</v>
      </c>
      <c r="L13" s="21">
        <f t="shared" si="4"/>
        <v>0.82365988046764105</v>
      </c>
      <c r="M13" s="5" t="s">
        <v>37</v>
      </c>
    </row>
    <row r="14" spans="1:14" x14ac:dyDescent="0.25">
      <c r="A14" s="39"/>
      <c r="B14" s="24">
        <v>2023</v>
      </c>
      <c r="C14" s="16">
        <v>14991730000000</v>
      </c>
      <c r="D14" s="16">
        <v>11051208000000</v>
      </c>
      <c r="E14" s="16">
        <f t="shared" si="0"/>
        <v>3940522000000</v>
      </c>
      <c r="F14" s="16">
        <v>27516859000000</v>
      </c>
      <c r="G14" s="21">
        <f t="shared" si="1"/>
        <v>0.1432039172784946</v>
      </c>
      <c r="H14" s="16">
        <v>3202895000000</v>
      </c>
      <c r="I14" s="21">
        <f t="shared" si="2"/>
        <v>0.11639755104316231</v>
      </c>
      <c r="J14" s="16">
        <v>2345293000000</v>
      </c>
      <c r="K14" s="21">
        <f t="shared" si="3"/>
        <v>8.5231130486223008E-2</v>
      </c>
      <c r="L14" s="21">
        <f t="shared" si="4"/>
        <v>0.69086742534822021</v>
      </c>
      <c r="M14" s="5" t="s">
        <v>37</v>
      </c>
    </row>
    <row r="15" spans="1:14" x14ac:dyDescent="0.25">
      <c r="A15" s="39" t="s">
        <v>12</v>
      </c>
      <c r="B15" s="24">
        <v>2018</v>
      </c>
      <c r="C15" s="16">
        <v>603172000000</v>
      </c>
      <c r="D15" s="16">
        <v>577009000000</v>
      </c>
      <c r="E15" s="16">
        <f t="shared" si="0"/>
        <v>26163000000</v>
      </c>
      <c r="F15" s="16">
        <v>1740984000000</v>
      </c>
      <c r="G15" s="21">
        <f t="shared" si="1"/>
        <v>1.5027708468314471E-2</v>
      </c>
      <c r="H15" s="16">
        <v>160198000000</v>
      </c>
      <c r="I15" s="21">
        <f t="shared" si="2"/>
        <v>9.2015779582121371E-2</v>
      </c>
      <c r="J15" s="16">
        <v>110688000000</v>
      </c>
      <c r="K15" s="21">
        <f t="shared" si="3"/>
        <v>6.3577838739471468E-2</v>
      </c>
      <c r="L15" s="21">
        <f t="shared" si="4"/>
        <v>0.39603467809009157</v>
      </c>
      <c r="M15" s="5" t="s">
        <v>37</v>
      </c>
    </row>
    <row r="16" spans="1:14" x14ac:dyDescent="0.25">
      <c r="A16" s="39"/>
      <c r="B16" s="24">
        <v>2019</v>
      </c>
      <c r="C16" s="16">
        <v>696708000000</v>
      </c>
      <c r="D16" s="16">
        <v>714049000000</v>
      </c>
      <c r="E16" s="16">
        <f t="shared" si="0"/>
        <v>-17341000000</v>
      </c>
      <c r="F16" s="16">
        <v>2067287000000</v>
      </c>
      <c r="G16" s="21">
        <f t="shared" si="1"/>
        <v>-8.3882886120795041E-3</v>
      </c>
      <c r="H16" s="16">
        <v>230894000000</v>
      </c>
      <c r="I16" s="21">
        <f t="shared" si="2"/>
        <v>0.11168937839787121</v>
      </c>
      <c r="J16" s="16">
        <v>165726000000</v>
      </c>
      <c r="K16" s="21">
        <f t="shared" si="3"/>
        <v>8.0165937288823472E-2</v>
      </c>
      <c r="L16" s="21">
        <f t="shared" si="4"/>
        <v>0.4246326228530436</v>
      </c>
      <c r="M16" s="5" t="s">
        <v>37</v>
      </c>
    </row>
    <row r="17" spans="1:13" x14ac:dyDescent="0.25">
      <c r="A17" s="39"/>
      <c r="B17" s="24">
        <v>2020</v>
      </c>
      <c r="C17" s="16">
        <v>592232000000</v>
      </c>
      <c r="D17" s="16">
        <v>1043136000000</v>
      </c>
      <c r="E17" s="16">
        <f t="shared" si="0"/>
        <v>-450904000000</v>
      </c>
      <c r="F17" s="16">
        <v>2441888000000</v>
      </c>
      <c r="G17" s="21">
        <f t="shared" si="1"/>
        <v>-0.18465384161763357</v>
      </c>
      <c r="H17" s="16">
        <v>-204787000000</v>
      </c>
      <c r="I17" s="21">
        <f t="shared" si="2"/>
        <v>-8.3864206712183365E-2</v>
      </c>
      <c r="J17" s="16">
        <v>-164799000000</v>
      </c>
      <c r="K17" s="21">
        <f t="shared" si="3"/>
        <v>-6.748835327418784E-2</v>
      </c>
      <c r="L17" s="21">
        <f t="shared" si="4"/>
        <v>-0.53423241196975446</v>
      </c>
      <c r="M17" s="4" t="s">
        <v>36</v>
      </c>
    </row>
    <row r="18" spans="1:13" x14ac:dyDescent="0.25">
      <c r="A18" s="39"/>
      <c r="B18" s="24">
        <v>2021</v>
      </c>
      <c r="C18" s="16">
        <v>516237000000</v>
      </c>
      <c r="D18" s="16">
        <v>894469000000</v>
      </c>
      <c r="E18" s="16">
        <f t="shared" si="0"/>
        <v>-378232000000</v>
      </c>
      <c r="F18" s="16">
        <v>2241377000000</v>
      </c>
      <c r="G18" s="21">
        <f t="shared" si="1"/>
        <v>-0.16874983548059966</v>
      </c>
      <c r="H18" s="16">
        <v>-4915000000</v>
      </c>
      <c r="I18" s="21">
        <f t="shared" si="2"/>
        <v>-2.192848414166827E-3</v>
      </c>
      <c r="J18" s="16">
        <v>-9927000000</v>
      </c>
      <c r="K18" s="21">
        <f t="shared" si="3"/>
        <v>-4.4289737960191439E-3</v>
      </c>
      <c r="L18" s="21">
        <f t="shared" si="4"/>
        <v>-0.22897254812554962</v>
      </c>
      <c r="M18" s="4" t="s">
        <v>36</v>
      </c>
    </row>
    <row r="19" spans="1:13" x14ac:dyDescent="0.25">
      <c r="A19" s="39"/>
      <c r="B19" s="24">
        <v>2022</v>
      </c>
      <c r="C19" s="16">
        <v>570472000000</v>
      </c>
      <c r="D19" s="16">
        <v>1072658000000</v>
      </c>
      <c r="E19" s="16">
        <f t="shared" si="0"/>
        <v>-502186000000</v>
      </c>
      <c r="F19" s="16">
        <v>2577631000000</v>
      </c>
      <c r="G19" s="21">
        <f t="shared" si="1"/>
        <v>-0.19482462772988066</v>
      </c>
      <c r="H19" s="16">
        <v>185744000000</v>
      </c>
      <c r="I19" s="21">
        <f t="shared" si="2"/>
        <v>7.2059965138532245E-2</v>
      </c>
      <c r="J19" s="16">
        <v>146296000000</v>
      </c>
      <c r="K19" s="21">
        <f t="shared" si="3"/>
        <v>5.6755990287205578E-2</v>
      </c>
      <c r="L19" s="21">
        <f t="shared" si="4"/>
        <v>-1.8260418578144012E-2</v>
      </c>
      <c r="M19" s="4" t="s">
        <v>36</v>
      </c>
    </row>
    <row r="20" spans="1:13" x14ac:dyDescent="0.25">
      <c r="A20" s="39"/>
      <c r="B20" s="24">
        <v>2023</v>
      </c>
      <c r="C20" s="16">
        <v>840444000000</v>
      </c>
      <c r="D20" s="16">
        <v>1161026000000</v>
      </c>
      <c r="E20" s="16">
        <f t="shared" si="0"/>
        <v>-320582000000</v>
      </c>
      <c r="F20" s="16">
        <v>3244722000000</v>
      </c>
      <c r="G20" s="21">
        <f t="shared" si="1"/>
        <v>-9.8801068319566365E-2</v>
      </c>
      <c r="H20" s="16">
        <v>144384000000</v>
      </c>
      <c r="I20" s="21">
        <f t="shared" si="2"/>
        <v>4.4498111086250222E-2</v>
      </c>
      <c r="J20" s="16">
        <v>104649000000</v>
      </c>
      <c r="K20" s="21">
        <f t="shared" si="3"/>
        <v>3.2252069668834496E-2</v>
      </c>
      <c r="L20" s="21">
        <f t="shared" si="4"/>
        <v>4.5965840525012597E-2</v>
      </c>
      <c r="M20" s="5" t="s">
        <v>37</v>
      </c>
    </row>
    <row r="21" spans="1:13" x14ac:dyDescent="0.25">
      <c r="A21" s="39" t="s">
        <v>13</v>
      </c>
      <c r="B21" s="24">
        <v>2018</v>
      </c>
      <c r="C21" s="16">
        <v>1361078180000</v>
      </c>
      <c r="D21" s="16">
        <v>714498002000</v>
      </c>
      <c r="E21" s="16">
        <f t="shared" si="0"/>
        <v>646580178000</v>
      </c>
      <c r="F21" s="16">
        <v>2989693223000</v>
      </c>
      <c r="G21" s="21">
        <f t="shared" si="1"/>
        <v>0.21626974066295362</v>
      </c>
      <c r="H21" s="16">
        <v>279090590000</v>
      </c>
      <c r="I21" s="21">
        <f t="shared" si="2"/>
        <v>9.3350912345430304E-2</v>
      </c>
      <c r="J21" s="16">
        <v>212011156000</v>
      </c>
      <c r="K21" s="21">
        <f t="shared" si="3"/>
        <v>7.0914016986417736E-2</v>
      </c>
      <c r="L21" s="21">
        <f t="shared" si="4"/>
        <v>0.73274620198950091</v>
      </c>
      <c r="M21" s="5" t="s">
        <v>37</v>
      </c>
    </row>
    <row r="22" spans="1:13" x14ac:dyDescent="0.25">
      <c r="A22" s="39"/>
      <c r="B22" s="24">
        <v>2019</v>
      </c>
      <c r="C22" s="16">
        <v>1412304520000</v>
      </c>
      <c r="D22" s="16">
        <v>856737178000</v>
      </c>
      <c r="E22" s="16">
        <f t="shared" si="0"/>
        <v>555567342000</v>
      </c>
      <c r="F22" s="16">
        <v>3404685424000</v>
      </c>
      <c r="G22" s="21">
        <f t="shared" si="1"/>
        <v>0.16317729035515147</v>
      </c>
      <c r="H22" s="16">
        <v>309651197000</v>
      </c>
      <c r="I22" s="21">
        <f t="shared" si="2"/>
        <v>9.0948548379017585E-2</v>
      </c>
      <c r="J22" s="16">
        <v>241547936000</v>
      </c>
      <c r="K22" s="21">
        <f t="shared" si="3"/>
        <v>7.0945742680748769E-2</v>
      </c>
      <c r="L22" s="21">
        <f t="shared" si="4"/>
        <v>0.63696651965106765</v>
      </c>
      <c r="M22" s="5" t="s">
        <v>37</v>
      </c>
    </row>
    <row r="23" spans="1:13" x14ac:dyDescent="0.25">
      <c r="A23" s="39"/>
      <c r="B23" s="24">
        <v>2020</v>
      </c>
      <c r="C23" s="16">
        <v>1563156689000</v>
      </c>
      <c r="D23" s="16">
        <v>1480239065000</v>
      </c>
      <c r="E23" s="16">
        <f t="shared" si="0"/>
        <v>82917624000</v>
      </c>
      <c r="F23" s="16">
        <v>3726999660000</v>
      </c>
      <c r="G23" s="21">
        <f t="shared" si="1"/>
        <v>2.2247821723707911E-2</v>
      </c>
      <c r="H23" s="16">
        <v>-460789090000</v>
      </c>
      <c r="I23" s="21">
        <f t="shared" si="2"/>
        <v>-0.12363539899008201</v>
      </c>
      <c r="J23" s="16">
        <v>-377184702000</v>
      </c>
      <c r="K23" s="21">
        <f t="shared" si="3"/>
        <v>-0.10120331001049783</v>
      </c>
      <c r="L23" s="21">
        <f t="shared" si="4"/>
        <v>-0.32876524527828904</v>
      </c>
      <c r="M23" s="4" t="s">
        <v>36</v>
      </c>
    </row>
    <row r="24" spans="1:13" x14ac:dyDescent="0.25">
      <c r="A24" s="39"/>
      <c r="B24" s="24">
        <v>2021</v>
      </c>
      <c r="C24" s="16">
        <v>1178139902000</v>
      </c>
      <c r="D24" s="16">
        <v>1360687820000</v>
      </c>
      <c r="E24" s="16">
        <f t="shared" si="0"/>
        <v>-182547918000</v>
      </c>
      <c r="F24" s="16">
        <v>3556990445000</v>
      </c>
      <c r="G24" s="21">
        <f t="shared" si="1"/>
        <v>-5.1320890742510838E-2</v>
      </c>
      <c r="H24" s="16">
        <v>384612238000</v>
      </c>
      <c r="I24" s="21">
        <f t="shared" si="2"/>
        <v>0.10812855529051049</v>
      </c>
      <c r="J24" s="16">
        <v>-295737750000</v>
      </c>
      <c r="K24" s="21">
        <f t="shared" si="3"/>
        <v>-8.3142688903118489E-2</v>
      </c>
      <c r="L24" s="21">
        <f t="shared" si="4"/>
        <v>0.33905984946130491</v>
      </c>
      <c r="M24" s="5" t="s">
        <v>37</v>
      </c>
    </row>
    <row r="25" spans="1:13" x14ac:dyDescent="0.25">
      <c r="A25" s="39"/>
      <c r="B25" s="24">
        <v>2022</v>
      </c>
      <c r="C25" s="16">
        <v>1272159970000</v>
      </c>
      <c r="D25" s="16">
        <v>1606887945000</v>
      </c>
      <c r="E25" s="16">
        <f t="shared" si="0"/>
        <v>-334727975000</v>
      </c>
      <c r="F25" s="16">
        <v>3822405039000</v>
      </c>
      <c r="G25" s="21">
        <f t="shared" si="1"/>
        <v>-8.7569991035688355E-2</v>
      </c>
      <c r="H25" s="16">
        <v>-93410093000</v>
      </c>
      <c r="I25" s="21">
        <f t="shared" si="2"/>
        <v>-2.4437518276304259E-2</v>
      </c>
      <c r="J25" s="16">
        <v>-77447669000</v>
      </c>
      <c r="K25" s="21">
        <f t="shared" si="3"/>
        <v>-2.0261502433625272E-2</v>
      </c>
      <c r="L25" s="21">
        <f t="shared" si="4"/>
        <v>-0.17099998146036346</v>
      </c>
      <c r="M25" s="4" t="s">
        <v>36</v>
      </c>
    </row>
    <row r="26" spans="1:13" x14ac:dyDescent="0.25">
      <c r="A26" s="39"/>
      <c r="B26" s="24">
        <v>2023</v>
      </c>
      <c r="C26" s="16">
        <v>953248254000</v>
      </c>
      <c r="D26" s="16">
        <v>1759204356000</v>
      </c>
      <c r="E26" s="16">
        <f t="shared" si="0"/>
        <v>-805956102000</v>
      </c>
      <c r="F26" s="16">
        <v>3776268596000</v>
      </c>
      <c r="G26" s="21">
        <f t="shared" si="1"/>
        <v>-0.21342658275253681</v>
      </c>
      <c r="H26" s="16">
        <v>-195311217000</v>
      </c>
      <c r="I26" s="21">
        <f t="shared" si="2"/>
        <v>-5.1720689891307722E-2</v>
      </c>
      <c r="J26" s="16">
        <v>-152415489000</v>
      </c>
      <c r="K26" s="21">
        <f t="shared" si="3"/>
        <v>-4.0361400447374324E-2</v>
      </c>
      <c r="L26" s="21">
        <f t="shared" si="4"/>
        <v>-0.47185687233885515</v>
      </c>
      <c r="M26" s="4" t="s">
        <v>36</v>
      </c>
    </row>
    <row r="27" spans="1:13" x14ac:dyDescent="0.25">
      <c r="A27" s="39" t="s">
        <v>14</v>
      </c>
      <c r="B27" s="24">
        <v>2018</v>
      </c>
      <c r="C27" s="16">
        <v>817048391939</v>
      </c>
      <c r="D27" s="16">
        <v>487667363007</v>
      </c>
      <c r="E27" s="16">
        <f t="shared" si="0"/>
        <v>329381028932</v>
      </c>
      <c r="F27" s="16">
        <v>2030186958976</v>
      </c>
      <c r="G27" s="21">
        <f t="shared" si="1"/>
        <v>0.16224172235749929</v>
      </c>
      <c r="H27" s="16">
        <v>232137383955</v>
      </c>
      <c r="I27" s="21">
        <f t="shared" si="2"/>
        <v>0.11434286036005624</v>
      </c>
      <c r="J27" s="16">
        <v>173095760565</v>
      </c>
      <c r="K27" s="21">
        <f t="shared" si="3"/>
        <v>8.5260995200317546E-2</v>
      </c>
      <c r="L27" s="21">
        <f t="shared" si="4"/>
        <v>0.71528611447871027</v>
      </c>
      <c r="M27" s="5" t="s">
        <v>37</v>
      </c>
    </row>
    <row r="28" spans="1:13" x14ac:dyDescent="0.25">
      <c r="A28" s="39"/>
      <c r="B28" s="24">
        <v>2019</v>
      </c>
      <c r="C28" s="16">
        <v>614630360533</v>
      </c>
      <c r="D28" s="16">
        <v>466116313687</v>
      </c>
      <c r="E28" s="16">
        <f t="shared" si="0"/>
        <v>148514046846</v>
      </c>
      <c r="F28" s="16">
        <v>2109171909038</v>
      </c>
      <c r="G28" s="21">
        <f t="shared" si="1"/>
        <v>7.0413438662635011E-2</v>
      </c>
      <c r="H28" s="16">
        <v>268882674661</v>
      </c>
      <c r="I28" s="21">
        <f t="shared" si="2"/>
        <v>0.1274825790675537</v>
      </c>
      <c r="J28" s="16">
        <v>200020704732</v>
      </c>
      <c r="K28" s="21">
        <f t="shared" si="3"/>
        <v>9.4833761001126782E-2</v>
      </c>
      <c r="L28" s="21">
        <f t="shared" si="4"/>
        <v>0.60865021311531864</v>
      </c>
      <c r="M28" s="5" t="s">
        <v>37</v>
      </c>
    </row>
    <row r="29" spans="1:13" x14ac:dyDescent="0.25">
      <c r="A29" s="39"/>
      <c r="B29" s="24">
        <v>2020</v>
      </c>
      <c r="C29" s="16">
        <v>400360861111</v>
      </c>
      <c r="D29" s="16">
        <v>481250468179</v>
      </c>
      <c r="E29" s="16">
        <f t="shared" si="0"/>
        <v>-80889607068</v>
      </c>
      <c r="F29" s="16">
        <v>2231266338455</v>
      </c>
      <c r="G29" s="21">
        <f t="shared" si="1"/>
        <v>-3.6252779721496875E-2</v>
      </c>
      <c r="H29" s="16">
        <v>-91829833971</v>
      </c>
      <c r="I29" s="21">
        <f t="shared" si="2"/>
        <v>-4.1155926743638278E-2</v>
      </c>
      <c r="J29" s="16">
        <v>-93519909374</v>
      </c>
      <c r="K29" s="21">
        <f t="shared" si="3"/>
        <v>-4.1913377960407977E-2</v>
      </c>
      <c r="L29" s="21">
        <f t="shared" si="4"/>
        <v>-0.1435824752231811</v>
      </c>
      <c r="M29" s="4" t="s">
        <v>36</v>
      </c>
    </row>
    <row r="30" spans="1:13" x14ac:dyDescent="0.25">
      <c r="A30" s="39"/>
      <c r="B30" s="24">
        <v>2021</v>
      </c>
      <c r="C30" s="16">
        <v>442061655276</v>
      </c>
      <c r="D30" s="16">
        <v>474684982680</v>
      </c>
      <c r="E30" s="16">
        <f t="shared" si="0"/>
        <v>-32623327404</v>
      </c>
      <c r="F30" s="16">
        <v>2215645141812</v>
      </c>
      <c r="G30" s="21">
        <f t="shared" si="1"/>
        <v>-1.4724075976047309E-2</v>
      </c>
      <c r="H30" s="16">
        <v>47807443015</v>
      </c>
      <c r="I30" s="21">
        <f t="shared" si="2"/>
        <v>2.1577211130434946E-2</v>
      </c>
      <c r="J30" s="16">
        <v>60769825439</v>
      </c>
      <c r="K30" s="21">
        <f t="shared" si="3"/>
        <v>2.7427598532001923E-2</v>
      </c>
      <c r="L30" s="21">
        <f t="shared" si="4"/>
        <v>0.10659294290403454</v>
      </c>
      <c r="M30" s="5" t="s">
        <v>37</v>
      </c>
    </row>
    <row r="31" spans="1:13" x14ac:dyDescent="0.25">
      <c r="A31" s="39"/>
      <c r="B31" s="24">
        <v>2022</v>
      </c>
      <c r="C31" s="16">
        <v>461802332836</v>
      </c>
      <c r="D31" s="16">
        <v>757912011292</v>
      </c>
      <c r="E31" s="16">
        <f t="shared" si="0"/>
        <v>-296109678456</v>
      </c>
      <c r="F31" s="16">
        <v>2509598483818</v>
      </c>
      <c r="G31" s="21">
        <f t="shared" si="1"/>
        <v>-0.11799085804575037</v>
      </c>
      <c r="H31" s="16">
        <v>-26415748903</v>
      </c>
      <c r="I31" s="21">
        <f t="shared" si="2"/>
        <v>-1.0525886540548177E-2</v>
      </c>
      <c r="J31" s="16">
        <v>-23456287257</v>
      </c>
      <c r="K31" s="21">
        <f t="shared" si="3"/>
        <v>-9.3466295139430309E-3</v>
      </c>
      <c r="L31" s="21">
        <f t="shared" si="4"/>
        <v>-0.17366457963173718</v>
      </c>
      <c r="M31" s="4" t="s">
        <v>36</v>
      </c>
    </row>
    <row r="32" spans="1:13" x14ac:dyDescent="0.25">
      <c r="A32" s="39"/>
      <c r="B32" s="24">
        <v>2023</v>
      </c>
      <c r="C32" s="16">
        <v>391140226492</v>
      </c>
      <c r="D32" s="16">
        <v>638343012994</v>
      </c>
      <c r="E32" s="16">
        <f t="shared" si="0"/>
        <v>-247202786502</v>
      </c>
      <c r="F32" s="16">
        <v>2347493249796</v>
      </c>
      <c r="G32" s="21">
        <f t="shared" si="1"/>
        <v>-0.10530500418839638</v>
      </c>
      <c r="H32" s="16">
        <v>-98910014998</v>
      </c>
      <c r="I32" s="21">
        <f t="shared" si="2"/>
        <v>-4.2134312849076518E-2</v>
      </c>
      <c r="J32" s="16">
        <v>-96224827283</v>
      </c>
      <c r="K32" s="21">
        <f t="shared" si="3"/>
        <v>-4.0990459628099912E-2</v>
      </c>
      <c r="L32" s="21">
        <f t="shared" si="4"/>
        <v>-0.26083430520316009</v>
      </c>
      <c r="M32" s="4" t="s">
        <v>36</v>
      </c>
    </row>
    <row r="33" spans="1:13" x14ac:dyDescent="0.25">
      <c r="A33" s="39" t="s">
        <v>15</v>
      </c>
      <c r="B33" s="24">
        <v>2018</v>
      </c>
      <c r="C33" s="16">
        <v>364138000000</v>
      </c>
      <c r="D33" s="16">
        <v>262397000000</v>
      </c>
      <c r="E33" s="16">
        <f t="shared" si="0"/>
        <v>101741000000</v>
      </c>
      <c r="F33" s="16">
        <v>881275000000</v>
      </c>
      <c r="G33" s="21">
        <f t="shared" si="1"/>
        <v>0.11544750503531814</v>
      </c>
      <c r="H33" s="16">
        <v>18040000000</v>
      </c>
      <c r="I33" s="21">
        <f t="shared" si="2"/>
        <v>2.0470341266914414E-2</v>
      </c>
      <c r="J33" s="16">
        <v>13564000000</v>
      </c>
      <c r="K33" s="21">
        <f t="shared" si="3"/>
        <v>1.5391336415988199E-2</v>
      </c>
      <c r="L33" s="21">
        <f t="shared" si="4"/>
        <v>0.31741568636350742</v>
      </c>
      <c r="M33" s="5" t="s">
        <v>37</v>
      </c>
    </row>
    <row r="34" spans="1:13" x14ac:dyDescent="0.25">
      <c r="A34" s="39"/>
      <c r="B34" s="24">
        <v>2019</v>
      </c>
      <c r="C34" s="16">
        <v>359651000000</v>
      </c>
      <c r="D34" s="16">
        <v>250824000000</v>
      </c>
      <c r="E34" s="16">
        <f t="shared" si="0"/>
        <v>108827000000</v>
      </c>
      <c r="F34" s="16">
        <v>865873000000</v>
      </c>
      <c r="G34" s="21">
        <f t="shared" si="1"/>
        <v>0.12568471357808825</v>
      </c>
      <c r="H34" s="16">
        <v>23017000000</v>
      </c>
      <c r="I34" s="21">
        <f t="shared" si="2"/>
        <v>2.6582420285653902E-2</v>
      </c>
      <c r="J34" s="16">
        <v>17410000000</v>
      </c>
      <c r="K34" s="21">
        <f t="shared" si="3"/>
        <v>2.0106874795726395E-2</v>
      </c>
      <c r="L34" s="21">
        <f t="shared" si="4"/>
        <v>0.35518804605294313</v>
      </c>
      <c r="M34" s="5" t="s">
        <v>37</v>
      </c>
    </row>
    <row r="35" spans="1:13" x14ac:dyDescent="0.25">
      <c r="A35" s="39"/>
      <c r="B35" s="24">
        <v>2020</v>
      </c>
      <c r="C35" s="16">
        <v>545239000000</v>
      </c>
      <c r="D35" s="16">
        <v>183559000000</v>
      </c>
      <c r="E35" s="16">
        <f t="shared" si="0"/>
        <v>361680000000</v>
      </c>
      <c r="F35" s="16">
        <v>958791000000</v>
      </c>
      <c r="G35" s="21">
        <f t="shared" si="1"/>
        <v>0.37722506781978554</v>
      </c>
      <c r="H35" s="16">
        <v>167919000000</v>
      </c>
      <c r="I35" s="21">
        <f t="shared" si="2"/>
        <v>0.175136187135674</v>
      </c>
      <c r="J35" s="16">
        <v>135789000000</v>
      </c>
      <c r="K35" s="21">
        <f t="shared" si="3"/>
        <v>0.14162523427942064</v>
      </c>
      <c r="L35" s="21">
        <f t="shared" si="4"/>
        <v>1.2778509466609511</v>
      </c>
      <c r="M35" s="5" t="s">
        <v>37</v>
      </c>
    </row>
    <row r="36" spans="1:13" x14ac:dyDescent="0.25">
      <c r="A36" s="39"/>
      <c r="B36" s="24">
        <v>2021</v>
      </c>
      <c r="C36" s="16">
        <v>673394000000</v>
      </c>
      <c r="D36" s="16">
        <v>268367000000</v>
      </c>
      <c r="E36" s="16">
        <f t="shared" si="0"/>
        <v>405027000000</v>
      </c>
      <c r="F36" s="16">
        <v>1304108000000</v>
      </c>
      <c r="G36" s="21">
        <f t="shared" si="1"/>
        <v>0.31057780490572867</v>
      </c>
      <c r="H36" s="16">
        <v>337828000000</v>
      </c>
      <c r="I36" s="21">
        <f t="shared" si="2"/>
        <v>0.2590490971606646</v>
      </c>
      <c r="J36" s="16">
        <v>265758000000</v>
      </c>
      <c r="K36" s="21">
        <f t="shared" si="3"/>
        <v>0.2037852693181853</v>
      </c>
      <c r="L36" s="21">
        <f>SUM((1.65*G36)+(3.404*I36)+(0.016*K36)+0.057)</f>
        <v>1.4545170691384455</v>
      </c>
      <c r="M36" s="5" t="s">
        <v>37</v>
      </c>
    </row>
    <row r="37" spans="1:13" x14ac:dyDescent="0.25">
      <c r="A37" s="39"/>
      <c r="B37" s="24">
        <v>2022</v>
      </c>
      <c r="C37" s="16">
        <v>815319000000</v>
      </c>
      <c r="D37" s="16">
        <v>254719000000</v>
      </c>
      <c r="E37" s="16">
        <f t="shared" si="0"/>
        <v>560600000000</v>
      </c>
      <c r="F37" s="16">
        <v>1645582000000</v>
      </c>
      <c r="G37" s="21">
        <f t="shared" si="1"/>
        <v>0.34066974480761214</v>
      </c>
      <c r="H37" s="16">
        <v>464308000000</v>
      </c>
      <c r="I37" s="21">
        <f t="shared" si="2"/>
        <v>0.28215427733166748</v>
      </c>
      <c r="J37" s="16">
        <v>364972000000</v>
      </c>
      <c r="K37" s="21">
        <f t="shared" si="3"/>
        <v>0.22178900838730614</v>
      </c>
      <c r="L37" s="21">
        <f t="shared" si="4"/>
        <v>1.583106863103753</v>
      </c>
      <c r="M37" s="5" t="s">
        <v>37</v>
      </c>
    </row>
    <row r="38" spans="1:13" x14ac:dyDescent="0.25">
      <c r="A38" s="39"/>
      <c r="B38" s="24">
        <v>2023</v>
      </c>
      <c r="C38" s="16">
        <v>1230110000000</v>
      </c>
      <c r="D38" s="16">
        <v>298814000000</v>
      </c>
      <c r="E38" s="16">
        <f t="shared" si="0"/>
        <v>931296000000</v>
      </c>
      <c r="F38" s="16">
        <v>2085182000000</v>
      </c>
      <c r="G38" s="21">
        <f t="shared" si="1"/>
        <v>0.44662576216368644</v>
      </c>
      <c r="H38" s="16">
        <v>503664000000</v>
      </c>
      <c r="I38" s="21">
        <f t="shared" si="2"/>
        <v>0.24154438317614482</v>
      </c>
      <c r="J38" s="16">
        <v>395798000000</v>
      </c>
      <c r="K38" s="21">
        <f t="shared" si="3"/>
        <v>0.18981460611112125</v>
      </c>
      <c r="L38" s="21">
        <f t="shared" si="4"/>
        <v>1.6191866215994573</v>
      </c>
      <c r="M38" s="5" t="s">
        <v>37</v>
      </c>
    </row>
    <row r="39" spans="1:13" x14ac:dyDescent="0.25">
      <c r="C39" s="12"/>
      <c r="D39" s="12"/>
      <c r="E39" s="12"/>
      <c r="F39" s="12"/>
      <c r="J39" s="12"/>
    </row>
  </sheetData>
  <mergeCells count="7">
    <mergeCell ref="A33:A38"/>
    <mergeCell ref="C1:L1"/>
    <mergeCell ref="A3:A8"/>
    <mergeCell ref="A9:A14"/>
    <mergeCell ref="A15:A20"/>
    <mergeCell ref="A21:A26"/>
    <mergeCell ref="A27:A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C1" zoomScale="90" zoomScaleNormal="90" workbookViewId="0">
      <selection activeCell="T45" sqref="T45"/>
    </sheetView>
  </sheetViews>
  <sheetFormatPr defaultRowHeight="15.75" x14ac:dyDescent="0.25"/>
  <cols>
    <col min="1" max="1" width="9" style="26"/>
    <col min="2" max="2" width="9.5" style="8" bestFit="1" customWidth="1"/>
    <col min="3" max="4" width="17.125" style="26" bestFit="1" customWidth="1"/>
    <col min="5" max="5" width="16.625" style="26" bestFit="1" customWidth="1"/>
    <col min="6" max="6" width="17.125" style="26" bestFit="1" customWidth="1"/>
    <col min="7" max="7" width="9.25" style="26" bestFit="1" customWidth="1"/>
    <col min="8" max="8" width="22.375" style="12" bestFit="1" customWidth="1"/>
    <col min="9" max="9" width="9.25" style="26" bestFit="1" customWidth="1"/>
    <col min="10" max="10" width="17.125" style="12" bestFit="1" customWidth="1"/>
    <col min="11" max="11" width="9.25" style="26" bestFit="1" customWidth="1"/>
    <col min="12" max="12" width="19.625" style="12" bestFit="1" customWidth="1"/>
    <col min="13" max="13" width="17.125" style="12" bestFit="1" customWidth="1"/>
    <col min="14" max="14" width="9.25" style="26" bestFit="1" customWidth="1"/>
    <col min="15" max="15" width="12.75" style="26" bestFit="1" customWidth="1"/>
    <col min="16" max="16" width="11.75" style="26" bestFit="1" customWidth="1"/>
    <col min="17" max="16384" width="9" style="26"/>
  </cols>
  <sheetData>
    <row r="1" spans="1:16" ht="18.75" x14ac:dyDescent="0.3">
      <c r="A1" s="42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"/>
    </row>
    <row r="2" spans="1:16" x14ac:dyDescent="0.25">
      <c r="A2" s="25" t="s">
        <v>9</v>
      </c>
      <c r="B2" s="23" t="s">
        <v>1</v>
      </c>
      <c r="C2" s="25" t="s">
        <v>16</v>
      </c>
      <c r="D2" s="25" t="s">
        <v>17</v>
      </c>
      <c r="E2" s="25" t="s">
        <v>18</v>
      </c>
      <c r="F2" s="25" t="s">
        <v>19</v>
      </c>
      <c r="G2" s="25" t="s">
        <v>20</v>
      </c>
      <c r="H2" s="13" t="s">
        <v>27</v>
      </c>
      <c r="I2" s="25" t="s">
        <v>22</v>
      </c>
      <c r="J2" s="13" t="s">
        <v>21</v>
      </c>
      <c r="K2" s="25" t="s">
        <v>24</v>
      </c>
      <c r="L2" s="13" t="s">
        <v>29</v>
      </c>
      <c r="M2" s="13" t="s">
        <v>28</v>
      </c>
      <c r="N2" s="25" t="s">
        <v>30</v>
      </c>
      <c r="O2" s="25" t="s">
        <v>31</v>
      </c>
      <c r="P2" s="38" t="s">
        <v>2</v>
      </c>
    </row>
    <row r="3" spans="1:16" x14ac:dyDescent="0.25">
      <c r="A3" s="44" t="s">
        <v>10</v>
      </c>
      <c r="B3" s="24">
        <v>2018</v>
      </c>
      <c r="C3" s="14">
        <v>8257910000000</v>
      </c>
      <c r="D3" s="14">
        <v>11273822000000</v>
      </c>
      <c r="E3" s="27">
        <f>SUM(C3-D3)</f>
        <v>-3015912000000</v>
      </c>
      <c r="F3" s="27">
        <v>20326869000000</v>
      </c>
      <c r="G3" s="11">
        <f>SUM(E3/F3)</f>
        <v>-0.14837071070807806</v>
      </c>
      <c r="H3" s="16">
        <v>7196107000000</v>
      </c>
      <c r="I3" s="11">
        <f>SUM(H3/F3)</f>
        <v>0.35401945080671304</v>
      </c>
      <c r="J3" s="16">
        <v>12148087000000</v>
      </c>
      <c r="K3" s="11">
        <f>SUM(J3/F3)</f>
        <v>0.59763690118729063</v>
      </c>
      <c r="L3" s="16">
        <v>7383667000000</v>
      </c>
      <c r="M3" s="16">
        <v>12943202000000</v>
      </c>
      <c r="N3" s="11">
        <f>SUM(L3/M3)</f>
        <v>0.57046679793763555</v>
      </c>
      <c r="O3" s="11">
        <f>SUM((6.56*G3)+(3.26*I3)+(6.72*K3)+(1.05*N3))</f>
        <v>4.7959016611980028</v>
      </c>
      <c r="P3" s="5" t="s">
        <v>37</v>
      </c>
    </row>
    <row r="4" spans="1:16" x14ac:dyDescent="0.25">
      <c r="A4" s="44"/>
      <c r="B4" s="24">
        <v>2019</v>
      </c>
      <c r="C4" s="27">
        <v>8530334000000</v>
      </c>
      <c r="D4" s="27">
        <v>13065308000000</v>
      </c>
      <c r="E4" s="27">
        <f t="shared" ref="E4:E38" si="0">SUM(C4-D4)</f>
        <v>-4534974000000</v>
      </c>
      <c r="F4" s="27">
        <v>20649371000000</v>
      </c>
      <c r="G4" s="11">
        <f t="shared" ref="G4:G38" si="1">SUM(E4/F4)</f>
        <v>-0.21961802129469221</v>
      </c>
      <c r="H4" s="16">
        <v>5094302000000</v>
      </c>
      <c r="I4" s="11">
        <f t="shared" ref="I4:I38" si="2">SUM(H4/F4)</f>
        <v>0.24670494805870843</v>
      </c>
      <c r="J4" s="16">
        <v>9901772000000</v>
      </c>
      <c r="K4" s="11">
        <f>SUM(J4/F4)</f>
        <v>0.47951930351776817</v>
      </c>
      <c r="L4" s="16">
        <v>5281862000000</v>
      </c>
      <c r="M4" s="16">
        <v>15367509000000</v>
      </c>
      <c r="N4" s="11">
        <f t="shared" ref="N4:N38" si="3">SUM(L4/M4)</f>
        <v>0.34370319874222949</v>
      </c>
      <c r="O4" s="11">
        <f>SUM((6.56*G4)+(3.26*I4)+(6.72*K4)+(1.05*N4))</f>
        <v>2.9468219892969514</v>
      </c>
      <c r="P4" s="5" t="s">
        <v>37</v>
      </c>
    </row>
    <row r="5" spans="1:16" x14ac:dyDescent="0.25">
      <c r="A5" s="44"/>
      <c r="B5" s="24">
        <v>2020</v>
      </c>
      <c r="C5" s="27">
        <v>8828360000000</v>
      </c>
      <c r="D5" s="14">
        <v>13357536000000</v>
      </c>
      <c r="E5" s="27">
        <f t="shared" si="0"/>
        <v>-4529176000000</v>
      </c>
      <c r="F5" s="27">
        <v>20534632000000</v>
      </c>
      <c r="G5" s="11">
        <f t="shared" si="1"/>
        <v>-0.22056280336555337</v>
      </c>
      <c r="H5" s="16">
        <v>4749808000000</v>
      </c>
      <c r="I5" s="11">
        <f t="shared" si="2"/>
        <v>0.23130718875312692</v>
      </c>
      <c r="J5" s="16">
        <v>9206869000000</v>
      </c>
      <c r="K5" s="11">
        <f t="shared" ref="K5:K38" si="4">SUM(J5/F5)</f>
        <v>0.44835812007734055</v>
      </c>
      <c r="L5" s="16">
        <v>4937368000000</v>
      </c>
      <c r="M5" s="16">
        <v>15597264000000</v>
      </c>
      <c r="N5" s="11">
        <f t="shared" si="3"/>
        <v>0.31655346732606437</v>
      </c>
      <c r="O5" s="11">
        <f>SUM((6.56*G5)+(3.26*I5)+(6.72*K5)+(1.05*N5))</f>
        <v>2.6525171528692599</v>
      </c>
      <c r="P5" s="5" t="s">
        <v>37</v>
      </c>
    </row>
    <row r="6" spans="1:16" x14ac:dyDescent="0.25">
      <c r="A6" s="44"/>
      <c r="B6" s="24">
        <v>2021</v>
      </c>
      <c r="C6" s="27">
        <v>7642208000000</v>
      </c>
      <c r="D6" s="14">
        <v>12445152000000</v>
      </c>
      <c r="E6" s="27">
        <f t="shared" si="0"/>
        <v>-4802944000000</v>
      </c>
      <c r="F6" s="27">
        <v>19068532000000</v>
      </c>
      <c r="G6" s="11">
        <f t="shared" si="1"/>
        <v>-0.25187801557036482</v>
      </c>
      <c r="H6" s="16">
        <v>4133709000000</v>
      </c>
      <c r="I6" s="11">
        <f t="shared" si="2"/>
        <v>0.2167817113556513</v>
      </c>
      <c r="J6" s="16">
        <v>7496592000000</v>
      </c>
      <c r="K6" s="11">
        <f t="shared" si="4"/>
        <v>0.39313944041418603</v>
      </c>
      <c r="L6" s="16">
        <v>4321269000000</v>
      </c>
      <c r="M6" s="16">
        <v>14747263000000</v>
      </c>
      <c r="N6" s="11">
        <f>SUM(L6/M6)</f>
        <v>0.29302176275014558</v>
      </c>
      <c r="O6" s="11">
        <f t="shared" ref="O6:O38" si="5">SUM((6.56*G6)+(3.26*I6)+(6.72*K6)+(1.05*N6))</f>
        <v>2.0039584873488132</v>
      </c>
      <c r="P6" s="32" t="s">
        <v>35</v>
      </c>
    </row>
    <row r="7" spans="1:16" x14ac:dyDescent="0.25">
      <c r="A7" s="44"/>
      <c r="B7" s="24">
        <v>2022</v>
      </c>
      <c r="C7" s="27">
        <v>7567768000000</v>
      </c>
      <c r="D7" s="27">
        <v>12442223000000</v>
      </c>
      <c r="E7" s="14">
        <f t="shared" si="0"/>
        <v>-4874455000000</v>
      </c>
      <c r="F7" s="27">
        <v>18318114000000</v>
      </c>
      <c r="G7" s="11">
        <f t="shared" si="1"/>
        <v>-0.26610026556227351</v>
      </c>
      <c r="H7" s="16">
        <v>3809696000000</v>
      </c>
      <c r="I7" s="11">
        <f>SUM(H7/F7)</f>
        <v>0.20797424887736804</v>
      </c>
      <c r="J7" s="16">
        <v>6993803000000</v>
      </c>
      <c r="K7" s="11">
        <f t="shared" si="4"/>
        <v>0.38179711077242995</v>
      </c>
      <c r="L7" s="16">
        <v>3997256000000</v>
      </c>
      <c r="M7" s="16">
        <v>14320858000000</v>
      </c>
      <c r="N7" s="11">
        <f t="shared" si="3"/>
        <v>0.27912126494096934</v>
      </c>
      <c r="O7" s="11">
        <f t="shared" si="5"/>
        <v>1.7911322218304524</v>
      </c>
      <c r="P7" s="32" t="s">
        <v>35</v>
      </c>
    </row>
    <row r="8" spans="1:16" x14ac:dyDescent="0.25">
      <c r="A8" s="44"/>
      <c r="B8" s="24">
        <v>2023</v>
      </c>
      <c r="C8" s="27">
        <v>6191839000000</v>
      </c>
      <c r="D8" s="27">
        <v>11223968000000</v>
      </c>
      <c r="E8" s="27">
        <f t="shared" si="0"/>
        <v>-5032129000000</v>
      </c>
      <c r="F8" s="27">
        <v>16664086000000</v>
      </c>
      <c r="G8" s="11">
        <f t="shared" si="1"/>
        <v>-0.3019744977312287</v>
      </c>
      <c r="H8" s="16">
        <v>3193678000000</v>
      </c>
      <c r="I8" s="11">
        <f t="shared" si="2"/>
        <v>0.19165035514099002</v>
      </c>
      <c r="J8" s="16">
        <v>6201876000000</v>
      </c>
      <c r="K8" s="11">
        <f t="shared" si="4"/>
        <v>0.37217018683172903</v>
      </c>
      <c r="L8" s="16">
        <v>3381238000000</v>
      </c>
      <c r="M8" s="16">
        <v>13282848000000</v>
      </c>
      <c r="N8" s="11">
        <f t="shared" si="3"/>
        <v>0.25455670350214049</v>
      </c>
      <c r="O8" s="11">
        <f t="shared" si="5"/>
        <v>1.4120956468292341</v>
      </c>
      <c r="P8" s="32" t="s">
        <v>35</v>
      </c>
    </row>
    <row r="9" spans="1:16" x14ac:dyDescent="0.25">
      <c r="A9" s="44" t="s">
        <v>11</v>
      </c>
      <c r="B9" s="24">
        <v>2018</v>
      </c>
      <c r="C9" s="27">
        <v>7312798000000</v>
      </c>
      <c r="D9" s="27">
        <v>5418884000000</v>
      </c>
      <c r="E9" s="27">
        <f t="shared" si="0"/>
        <v>1893914000000</v>
      </c>
      <c r="F9" s="27">
        <v>12632671000000</v>
      </c>
      <c r="G9" s="11">
        <f t="shared" si="1"/>
        <v>0.14992189696066652</v>
      </c>
      <c r="H9" s="16">
        <v>2812567000000</v>
      </c>
      <c r="I9" s="11">
        <f t="shared" si="2"/>
        <v>0.22264230581165298</v>
      </c>
      <c r="J9" s="16">
        <v>1173417000000</v>
      </c>
      <c r="K9" s="11">
        <f t="shared" si="4"/>
        <v>9.2887481990150775E-2</v>
      </c>
      <c r="L9" s="16">
        <v>6062186000000</v>
      </c>
      <c r="M9" s="16">
        <v>6570485000000</v>
      </c>
      <c r="N9" s="11">
        <f t="shared" si="3"/>
        <v>0.92263904414970888</v>
      </c>
      <c r="O9" s="11">
        <f t="shared" si="5"/>
        <v>3.3022764363389685</v>
      </c>
      <c r="P9" s="5" t="s">
        <v>37</v>
      </c>
    </row>
    <row r="10" spans="1:16" x14ac:dyDescent="0.25">
      <c r="A10" s="44"/>
      <c r="B10" s="24">
        <v>2019</v>
      </c>
      <c r="C10" s="27">
        <v>8160173000000</v>
      </c>
      <c r="D10" s="27">
        <v>5673585000000</v>
      </c>
      <c r="E10" s="27">
        <f t="shared" si="0"/>
        <v>2486588000000</v>
      </c>
      <c r="F10" s="27">
        <v>13937115000000</v>
      </c>
      <c r="G10" s="11">
        <f t="shared" si="1"/>
        <v>0.17841482975493853</v>
      </c>
      <c r="H10" s="16">
        <v>3575664000000</v>
      </c>
      <c r="I10" s="11">
        <f t="shared" si="2"/>
        <v>0.25655697036294817</v>
      </c>
      <c r="J10" s="16">
        <v>1625502000000</v>
      </c>
      <c r="K10" s="11">
        <f t="shared" si="4"/>
        <v>0.11663116792822618</v>
      </c>
      <c r="L10" s="16">
        <v>7370545000000</v>
      </c>
      <c r="M10" s="16">
        <v>6566570000000</v>
      </c>
      <c r="N10" s="11">
        <f t="shared" si="3"/>
        <v>1.1224345434526701</v>
      </c>
      <c r="O10" s="11">
        <f t="shared" si="5"/>
        <v>3.9690947256785911</v>
      </c>
      <c r="P10" s="5" t="s">
        <v>37</v>
      </c>
    </row>
    <row r="11" spans="1:16" x14ac:dyDescent="0.25">
      <c r="A11" s="44"/>
      <c r="B11" s="24">
        <v>2020</v>
      </c>
      <c r="C11" s="27">
        <v>8165336000000</v>
      </c>
      <c r="D11" s="27">
        <v>7344835000000</v>
      </c>
      <c r="E11" s="27">
        <f t="shared" si="0"/>
        <v>820501000000</v>
      </c>
      <c r="F11" s="27">
        <v>17650451000000</v>
      </c>
      <c r="G11" s="11">
        <f t="shared" si="1"/>
        <v>4.6486120949544012E-2</v>
      </c>
      <c r="H11" s="16">
        <v>2838751000000</v>
      </c>
      <c r="I11" s="11">
        <f t="shared" si="2"/>
        <v>0.16083164107251424</v>
      </c>
      <c r="J11" s="16">
        <v>-723806000000</v>
      </c>
      <c r="K11" s="11">
        <f t="shared" si="4"/>
        <v>-4.1007790679116356E-2</v>
      </c>
      <c r="L11" s="16">
        <v>6499400000000</v>
      </c>
      <c r="M11" s="16">
        <v>11151051000000</v>
      </c>
      <c r="N11" s="11">
        <f t="shared" si="3"/>
        <v>0.58285089001924573</v>
      </c>
      <c r="O11" s="11">
        <f t="shared" si="5"/>
        <v>1.1656811844819512</v>
      </c>
      <c r="P11" s="32" t="s">
        <v>35</v>
      </c>
    </row>
    <row r="12" spans="1:16" x14ac:dyDescent="0.25">
      <c r="A12" s="44"/>
      <c r="B12" s="24">
        <v>2021</v>
      </c>
      <c r="C12" s="27">
        <v>8213616000000</v>
      </c>
      <c r="D12" s="27">
        <v>6661498000000</v>
      </c>
      <c r="E12" s="27">
        <f t="shared" si="0"/>
        <v>1552118000000</v>
      </c>
      <c r="F12" s="27">
        <v>16783042000000</v>
      </c>
      <c r="G12" s="11">
        <f t="shared" si="1"/>
        <v>9.2481327282622539E-2</v>
      </c>
      <c r="H12" s="16">
        <v>3277664000000</v>
      </c>
      <c r="I12" s="11">
        <f t="shared" si="2"/>
        <v>0.19529618051363989</v>
      </c>
      <c r="J12" s="16">
        <v>691608000000</v>
      </c>
      <c r="K12" s="11">
        <f t="shared" si="4"/>
        <v>4.1208739154677682E-2</v>
      </c>
      <c r="L12" s="16">
        <v>7095907000000</v>
      </c>
      <c r="M12" s="16">
        <v>9687135000000</v>
      </c>
      <c r="N12" s="11">
        <f t="shared" si="3"/>
        <v>0.73250832160385915</v>
      </c>
      <c r="O12" s="11">
        <f t="shared" si="5"/>
        <v>2.2893995202519557</v>
      </c>
      <c r="P12" s="32" t="s">
        <v>35</v>
      </c>
    </row>
    <row r="13" spans="1:16" x14ac:dyDescent="0.25">
      <c r="A13" s="44"/>
      <c r="B13" s="24">
        <v>2022</v>
      </c>
      <c r="C13" s="27">
        <v>10737011000000</v>
      </c>
      <c r="D13" s="27">
        <v>7563881000000</v>
      </c>
      <c r="E13" s="27">
        <f t="shared" si="0"/>
        <v>3173130000000</v>
      </c>
      <c r="F13" s="27">
        <v>20968046000000</v>
      </c>
      <c r="G13" s="11">
        <f t="shared" si="1"/>
        <v>0.15133169776525671</v>
      </c>
      <c r="H13" s="16">
        <v>5436622000000</v>
      </c>
      <c r="I13" s="11">
        <f t="shared" si="2"/>
        <v>0.25928128925318078</v>
      </c>
      <c r="J13" s="16">
        <v>3172623000000</v>
      </c>
      <c r="K13" s="11">
        <f t="shared" si="4"/>
        <v>0.15130751811589882</v>
      </c>
      <c r="L13" s="16">
        <v>9727620000000</v>
      </c>
      <c r="M13" s="16">
        <v>11240426000000</v>
      </c>
      <c r="N13" s="11">
        <f t="shared" si="3"/>
        <v>0.86541381972533782</v>
      </c>
      <c r="O13" s="11">
        <f t="shared" si="5"/>
        <v>3.7634639727558978</v>
      </c>
      <c r="P13" s="5" t="s">
        <v>37</v>
      </c>
    </row>
    <row r="14" spans="1:16" x14ac:dyDescent="0.25">
      <c r="A14" s="44"/>
      <c r="B14" s="24">
        <v>2023</v>
      </c>
      <c r="C14" s="27">
        <v>14991730000000</v>
      </c>
      <c r="D14" s="27">
        <v>11051208000000</v>
      </c>
      <c r="E14" s="27">
        <f t="shared" si="0"/>
        <v>3940522000000</v>
      </c>
      <c r="F14" s="27">
        <v>27516859000000</v>
      </c>
      <c r="G14" s="11">
        <f t="shared" si="1"/>
        <v>0.1432039172784946</v>
      </c>
      <c r="H14" s="16">
        <v>7231249000000</v>
      </c>
      <c r="I14" s="11">
        <f t="shared" si="2"/>
        <v>0.26279340240105165</v>
      </c>
      <c r="J14" s="16">
        <v>3202895000000</v>
      </c>
      <c r="K14" s="11">
        <f t="shared" si="4"/>
        <v>0.11639755104316231</v>
      </c>
      <c r="L14" s="16">
        <v>12411700000000</v>
      </c>
      <c r="M14" s="16">
        <v>15105159000000</v>
      </c>
      <c r="N14" s="11">
        <f t="shared" si="3"/>
        <v>0.82168615371741538</v>
      </c>
      <c r="O14" s="11">
        <f t="shared" si="5"/>
        <v>3.4410861935876897</v>
      </c>
      <c r="P14" s="5" t="s">
        <v>37</v>
      </c>
    </row>
    <row r="15" spans="1:16" x14ac:dyDescent="0.25">
      <c r="A15" s="44" t="s">
        <v>12</v>
      </c>
      <c r="B15" s="24">
        <v>2018</v>
      </c>
      <c r="C15" s="27">
        <v>603172000000</v>
      </c>
      <c r="D15" s="27">
        <v>577009000000</v>
      </c>
      <c r="E15" s="27">
        <f t="shared" si="0"/>
        <v>26163000000</v>
      </c>
      <c r="F15" s="27">
        <v>1740984000000</v>
      </c>
      <c r="G15" s="11">
        <f t="shared" si="1"/>
        <v>1.5027708468314471E-2</v>
      </c>
      <c r="H15" s="16">
        <v>279792000000</v>
      </c>
      <c r="I15" s="11">
        <f t="shared" si="2"/>
        <v>0.16070911622392853</v>
      </c>
      <c r="J15" s="16">
        <v>160198000000</v>
      </c>
      <c r="K15" s="11">
        <f t="shared" si="4"/>
        <v>9.2015779582121371E-2</v>
      </c>
      <c r="L15" s="16">
        <v>1081364000000</v>
      </c>
      <c r="M15" s="16">
        <v>659620000000</v>
      </c>
      <c r="N15" s="11">
        <f t="shared" si="3"/>
        <v>1.639374185136897</v>
      </c>
      <c r="O15" s="11">
        <f t="shared" si="5"/>
        <v>2.9621824196277471</v>
      </c>
      <c r="P15" s="5" t="s">
        <v>37</v>
      </c>
    </row>
    <row r="16" spans="1:16" x14ac:dyDescent="0.25">
      <c r="A16" s="44"/>
      <c r="B16" s="24">
        <v>2019</v>
      </c>
      <c r="C16" s="27">
        <v>696708000000</v>
      </c>
      <c r="D16" s="27">
        <v>714049000000</v>
      </c>
      <c r="E16" s="27">
        <f t="shared" si="0"/>
        <v>-17341000000</v>
      </c>
      <c r="F16" s="27">
        <v>2067287000000</v>
      </c>
      <c r="G16" s="11">
        <f t="shared" si="1"/>
        <v>-8.3882886120795041E-3</v>
      </c>
      <c r="H16" s="16">
        <v>445517000000</v>
      </c>
      <c r="I16" s="11">
        <f t="shared" si="2"/>
        <v>0.21550805475969229</v>
      </c>
      <c r="J16" s="16">
        <v>230894000000</v>
      </c>
      <c r="K16" s="11">
        <f t="shared" si="4"/>
        <v>0.11168937839787121</v>
      </c>
      <c r="L16" s="16">
        <v>1235695000000</v>
      </c>
      <c r="M16" s="16">
        <v>831592000000</v>
      </c>
      <c r="N16" s="11">
        <f t="shared" si="3"/>
        <v>1.4859390181723731</v>
      </c>
      <c r="O16" s="11">
        <f t="shared" si="5"/>
        <v>2.9583176771360415</v>
      </c>
      <c r="P16" s="5" t="s">
        <v>37</v>
      </c>
    </row>
    <row r="17" spans="1:16" x14ac:dyDescent="0.25">
      <c r="A17" s="44"/>
      <c r="B17" s="24">
        <v>2020</v>
      </c>
      <c r="C17" s="27">
        <v>592232000000</v>
      </c>
      <c r="D17" s="27">
        <v>1043136000000</v>
      </c>
      <c r="E17" s="27">
        <f t="shared" si="0"/>
        <v>-450904000000</v>
      </c>
      <c r="F17" s="27">
        <v>2441888000000</v>
      </c>
      <c r="G17" s="11">
        <f t="shared" si="1"/>
        <v>-0.18465384161763357</v>
      </c>
      <c r="H17" s="16">
        <v>225556000000</v>
      </c>
      <c r="I17" s="11">
        <f t="shared" si="2"/>
        <v>9.2369510804754348E-2</v>
      </c>
      <c r="J17" s="16">
        <v>-204787000000</v>
      </c>
      <c r="K17" s="11">
        <f t="shared" si="4"/>
        <v>-8.3864206712183365E-2</v>
      </c>
      <c r="L17" s="16">
        <v>1020083000000</v>
      </c>
      <c r="M17" s="16">
        <v>1421805000000</v>
      </c>
      <c r="N17" s="11">
        <f t="shared" si="3"/>
        <v>0.71745633191612068</v>
      </c>
      <c r="O17" s="11">
        <f t="shared" si="5"/>
        <v>-0.72044291638212232</v>
      </c>
      <c r="P17" s="4" t="s">
        <v>36</v>
      </c>
    </row>
    <row r="18" spans="1:16" x14ac:dyDescent="0.25">
      <c r="A18" s="44"/>
      <c r="B18" s="24">
        <v>2021</v>
      </c>
      <c r="C18" s="27">
        <v>516237000000</v>
      </c>
      <c r="D18" s="27">
        <v>894469000000</v>
      </c>
      <c r="E18" s="27">
        <f t="shared" si="0"/>
        <v>-378232000000</v>
      </c>
      <c r="F18" s="27">
        <v>2241377000000</v>
      </c>
      <c r="G18" s="11">
        <f t="shared" si="1"/>
        <v>-0.16874983548059966</v>
      </c>
      <c r="H18" s="16">
        <v>215629000000</v>
      </c>
      <c r="I18" s="11">
        <f t="shared" si="2"/>
        <v>9.6203806856231686E-2</v>
      </c>
      <c r="J18" s="16">
        <v>-4915000000</v>
      </c>
      <c r="K18" s="11">
        <f t="shared" si="4"/>
        <v>-2.192848414166827E-3</v>
      </c>
      <c r="L18" s="16">
        <v>1014753000000</v>
      </c>
      <c r="M18" s="16">
        <v>1226624000000</v>
      </c>
      <c r="N18" s="11">
        <f t="shared" si="3"/>
        <v>0.8272730681936763</v>
      </c>
      <c r="O18" s="11">
        <f t="shared" si="5"/>
        <v>6.0526269858740545E-2</v>
      </c>
      <c r="P18" s="4" t="s">
        <v>36</v>
      </c>
    </row>
    <row r="19" spans="1:16" x14ac:dyDescent="0.25">
      <c r="A19" s="44"/>
      <c r="B19" s="24">
        <v>2022</v>
      </c>
      <c r="C19" s="27">
        <v>570472000000</v>
      </c>
      <c r="D19" s="27">
        <v>1072658000000</v>
      </c>
      <c r="E19" s="27">
        <f t="shared" si="0"/>
        <v>-502186000000</v>
      </c>
      <c r="F19" s="27">
        <v>2577631000000</v>
      </c>
      <c r="G19" s="11">
        <f t="shared" si="1"/>
        <v>-0.19482462772988066</v>
      </c>
      <c r="H19" s="16">
        <v>374737000000</v>
      </c>
      <c r="I19" s="11">
        <f t="shared" si="2"/>
        <v>0.14538038997823971</v>
      </c>
      <c r="J19" s="16">
        <v>185744000000</v>
      </c>
      <c r="K19" s="11">
        <f t="shared" si="4"/>
        <v>7.2059965138532245E-2</v>
      </c>
      <c r="L19" s="16">
        <v>1175194000000</v>
      </c>
      <c r="M19" s="16">
        <v>1402437000000</v>
      </c>
      <c r="N19" s="11">
        <f t="shared" si="3"/>
        <v>0.83796562697647026</v>
      </c>
      <c r="O19" s="11">
        <f t="shared" si="5"/>
        <v>0.55999738747727479</v>
      </c>
      <c r="P19" s="4" t="s">
        <v>36</v>
      </c>
    </row>
    <row r="20" spans="1:16" x14ac:dyDescent="0.25">
      <c r="A20" s="44"/>
      <c r="B20" s="24">
        <v>2023</v>
      </c>
      <c r="C20" s="27">
        <v>840444000000</v>
      </c>
      <c r="D20" s="27">
        <v>1161026000000</v>
      </c>
      <c r="E20" s="27">
        <f t="shared" si="0"/>
        <v>-320582000000</v>
      </c>
      <c r="F20" s="27">
        <v>3244722000000</v>
      </c>
      <c r="G20" s="11">
        <f t="shared" si="1"/>
        <v>-9.8801068319566365E-2</v>
      </c>
      <c r="H20" s="16">
        <v>456423000000</v>
      </c>
      <c r="I20" s="11">
        <f t="shared" si="2"/>
        <v>0.14066628820589253</v>
      </c>
      <c r="J20" s="16">
        <v>144384000000</v>
      </c>
      <c r="K20" s="11">
        <f t="shared" si="4"/>
        <v>4.4498111086250222E-2</v>
      </c>
      <c r="L20" s="16">
        <v>1686756000000</v>
      </c>
      <c r="M20" s="16">
        <v>1557966000000</v>
      </c>
      <c r="N20" s="11">
        <f t="shared" si="3"/>
        <v>1.0826654753698091</v>
      </c>
      <c r="O20" s="11">
        <f t="shared" si="5"/>
        <v>1.2462631470127554</v>
      </c>
      <c r="P20" s="32" t="s">
        <v>35</v>
      </c>
    </row>
    <row r="21" spans="1:16" x14ac:dyDescent="0.25">
      <c r="A21" s="44" t="s">
        <v>13</v>
      </c>
      <c r="B21" s="24">
        <v>2018</v>
      </c>
      <c r="C21" s="27">
        <v>1361078180000</v>
      </c>
      <c r="D21" s="27">
        <v>714498002000</v>
      </c>
      <c r="E21" s="27">
        <f t="shared" si="0"/>
        <v>646580178000</v>
      </c>
      <c r="F21" s="27">
        <v>2989693223000</v>
      </c>
      <c r="G21" s="11">
        <f t="shared" si="1"/>
        <v>0.21626974066295362</v>
      </c>
      <c r="H21" s="16">
        <v>1325169990000</v>
      </c>
      <c r="I21" s="11">
        <f t="shared" si="2"/>
        <v>0.44324614305084503</v>
      </c>
      <c r="J21" s="16">
        <v>279090590000</v>
      </c>
      <c r="K21" s="11">
        <f t="shared" si="4"/>
        <v>9.3350912345430304E-2</v>
      </c>
      <c r="L21" s="16">
        <v>1540493643000</v>
      </c>
      <c r="M21" s="16">
        <v>1449199580000</v>
      </c>
      <c r="N21" s="11">
        <f t="shared" si="3"/>
        <v>1.0629961975285696</v>
      </c>
      <c r="O21" s="11">
        <f t="shared" si="5"/>
        <v>4.6071760634610195</v>
      </c>
      <c r="P21" s="5" t="s">
        <v>37</v>
      </c>
    </row>
    <row r="22" spans="1:16" x14ac:dyDescent="0.25">
      <c r="A22" s="44"/>
      <c r="B22" s="24">
        <v>2019</v>
      </c>
      <c r="C22" s="27">
        <v>1412304520000</v>
      </c>
      <c r="D22" s="27">
        <v>856737178000</v>
      </c>
      <c r="E22" s="27">
        <f t="shared" si="0"/>
        <v>555567342000</v>
      </c>
      <c r="F22" s="27">
        <v>3404685424000</v>
      </c>
      <c r="G22" s="11">
        <f t="shared" si="1"/>
        <v>0.16317729035515147</v>
      </c>
      <c r="H22" s="16">
        <v>1443188897000</v>
      </c>
      <c r="I22" s="11">
        <f t="shared" si="2"/>
        <v>0.42388318369350764</v>
      </c>
      <c r="J22" s="16">
        <v>309651197000</v>
      </c>
      <c r="K22" s="11">
        <f t="shared" si="4"/>
        <v>9.0948548379017585E-2</v>
      </c>
      <c r="L22" s="16">
        <v>1659972605000</v>
      </c>
      <c r="M22" s="16">
        <v>1745112819000</v>
      </c>
      <c r="N22" s="11">
        <f t="shared" si="3"/>
        <v>0.95121220068236745</v>
      </c>
      <c r="O22" s="11">
        <f t="shared" si="5"/>
        <v>4.062249259394112</v>
      </c>
      <c r="P22" s="5" t="s">
        <v>37</v>
      </c>
    </row>
    <row r="23" spans="1:16" x14ac:dyDescent="0.25">
      <c r="A23" s="44"/>
      <c r="B23" s="24">
        <v>2020</v>
      </c>
      <c r="C23" s="27">
        <v>1563156689000</v>
      </c>
      <c r="D23" s="27">
        <v>1480239065000</v>
      </c>
      <c r="E23" s="27">
        <f t="shared" si="0"/>
        <v>82917624000</v>
      </c>
      <c r="F23" s="27">
        <v>3726999660000</v>
      </c>
      <c r="G23" s="11">
        <f t="shared" si="1"/>
        <v>2.2247821723707911E-2</v>
      </c>
      <c r="H23" s="16">
        <v>1033573018000</v>
      </c>
      <c r="I23" s="11">
        <f t="shared" si="2"/>
        <v>0.27732039503325312</v>
      </c>
      <c r="J23" s="16">
        <v>-460789090000</v>
      </c>
      <c r="K23" s="11">
        <f t="shared" si="4"/>
        <v>-0.12363539899008201</v>
      </c>
      <c r="L23" s="16">
        <v>1246684201000</v>
      </c>
      <c r="M23" s="16">
        <v>2480315459000</v>
      </c>
      <c r="N23" s="11">
        <f t="shared" si="3"/>
        <v>0.50263130702843395</v>
      </c>
      <c r="O23" s="11">
        <f t="shared" si="5"/>
        <v>0.74694318948243343</v>
      </c>
      <c r="P23" s="4" t="s">
        <v>36</v>
      </c>
    </row>
    <row r="24" spans="1:16" x14ac:dyDescent="0.25">
      <c r="A24" s="44"/>
      <c r="B24" s="24">
        <v>2021</v>
      </c>
      <c r="C24" s="27">
        <v>1178139902000</v>
      </c>
      <c r="D24" s="27">
        <v>1360687820000</v>
      </c>
      <c r="E24" s="27">
        <f t="shared" si="0"/>
        <v>-182547918000</v>
      </c>
      <c r="F24" s="27">
        <v>3556990445000</v>
      </c>
      <c r="G24" s="11">
        <f t="shared" si="1"/>
        <v>-5.1320890742510838E-2</v>
      </c>
      <c r="H24" s="16">
        <v>706078169000</v>
      </c>
      <c r="I24" s="11">
        <f t="shared" si="2"/>
        <v>0.19850437607796273</v>
      </c>
      <c r="J24" s="16">
        <v>384612238000</v>
      </c>
      <c r="K24" s="11">
        <f t="shared" si="4"/>
        <v>0.10812855529051049</v>
      </c>
      <c r="L24" s="16">
        <v>919189352000</v>
      </c>
      <c r="M24" s="16">
        <v>2637801093000</v>
      </c>
      <c r="N24" s="11">
        <f t="shared" si="3"/>
        <v>0.34846803060294279</v>
      </c>
      <c r="O24" s="11">
        <f t="shared" si="5"/>
        <v>1.4029745464286079</v>
      </c>
      <c r="P24" s="32" t="s">
        <v>35</v>
      </c>
    </row>
    <row r="25" spans="1:16" x14ac:dyDescent="0.25">
      <c r="A25" s="44"/>
      <c r="B25" s="24">
        <v>2022</v>
      </c>
      <c r="C25" s="27">
        <v>1272159970000</v>
      </c>
      <c r="D25" s="27">
        <v>1606887945000</v>
      </c>
      <c r="E25" s="27">
        <f t="shared" si="0"/>
        <v>-334727975000</v>
      </c>
      <c r="F25" s="27">
        <v>3822405039000</v>
      </c>
      <c r="G25" s="11">
        <f t="shared" si="1"/>
        <v>-8.7569991035688355E-2</v>
      </c>
      <c r="H25" s="16">
        <v>847911561000</v>
      </c>
      <c r="I25" s="11">
        <f t="shared" si="2"/>
        <v>0.22182671704038637</v>
      </c>
      <c r="J25" s="16">
        <v>-93410093000</v>
      </c>
      <c r="K25" s="11">
        <f t="shared" si="4"/>
        <v>-2.4437518276304259E-2</v>
      </c>
      <c r="L25" s="16">
        <v>1061022744000</v>
      </c>
      <c r="M25" s="16">
        <v>2761382295000</v>
      </c>
      <c r="N25" s="11">
        <f t="shared" si="3"/>
        <v>0.38423609288767457</v>
      </c>
      <c r="O25" s="11">
        <f t="shared" si="5"/>
        <v>0.38792373107283767</v>
      </c>
      <c r="P25" s="4" t="s">
        <v>36</v>
      </c>
    </row>
    <row r="26" spans="1:16" x14ac:dyDescent="0.25">
      <c r="A26" s="44"/>
      <c r="B26" s="24">
        <v>2023</v>
      </c>
      <c r="C26" s="27">
        <v>953248254000</v>
      </c>
      <c r="D26" s="27">
        <v>1759204356000</v>
      </c>
      <c r="E26" s="27">
        <f t="shared" si="0"/>
        <v>-805956102000</v>
      </c>
      <c r="F26" s="27">
        <v>3776268596000</v>
      </c>
      <c r="G26" s="11">
        <f t="shared" si="1"/>
        <v>-0.21342658275253681</v>
      </c>
      <c r="H26" s="16">
        <v>691768997000</v>
      </c>
      <c r="I26" s="11">
        <f t="shared" si="2"/>
        <v>0.18318850458167993</v>
      </c>
      <c r="J26" s="16">
        <v>-195311217000</v>
      </c>
      <c r="K26" s="11">
        <f t="shared" si="4"/>
        <v>-5.1720689891307722E-2</v>
      </c>
      <c r="L26" s="16">
        <v>904880180000</v>
      </c>
      <c r="M26" s="16">
        <v>2871388416000</v>
      </c>
      <c r="N26" s="11">
        <f t="shared" si="3"/>
        <v>0.31513680801866129</v>
      </c>
      <c r="O26" s="11">
        <f t="shared" si="5"/>
        <v>-0.81955324557035847</v>
      </c>
      <c r="P26" s="4" t="s">
        <v>36</v>
      </c>
    </row>
    <row r="27" spans="1:16" x14ac:dyDescent="0.25">
      <c r="A27" s="44" t="s">
        <v>14</v>
      </c>
      <c r="B27" s="24">
        <v>2018</v>
      </c>
      <c r="C27" s="27">
        <v>817048391939</v>
      </c>
      <c r="D27" s="27">
        <v>487667363007</v>
      </c>
      <c r="E27" s="27">
        <f t="shared" si="0"/>
        <v>329381028932</v>
      </c>
      <c r="F27" s="27">
        <v>2030186958976</v>
      </c>
      <c r="G27" s="11">
        <f t="shared" si="1"/>
        <v>0.16224172235749929</v>
      </c>
      <c r="H27" s="16">
        <v>346942288268</v>
      </c>
      <c r="I27" s="11">
        <f t="shared" si="2"/>
        <v>0.17089179237117808</v>
      </c>
      <c r="J27" s="16">
        <v>232137383955</v>
      </c>
      <c r="K27" s="11">
        <f t="shared" si="4"/>
        <v>0.11434286036005624</v>
      </c>
      <c r="L27" s="16">
        <v>1212575299046</v>
      </c>
      <c r="M27" s="16">
        <v>817611659930</v>
      </c>
      <c r="N27" s="11">
        <f t="shared" si="3"/>
        <v>1.4830699688771745</v>
      </c>
      <c r="O27" s="11">
        <f t="shared" si="5"/>
        <v>3.9470204307358472</v>
      </c>
      <c r="P27" s="5" t="s">
        <v>37</v>
      </c>
    </row>
    <row r="28" spans="1:16" x14ac:dyDescent="0.25">
      <c r="A28" s="44"/>
      <c r="B28" s="24">
        <v>2019</v>
      </c>
      <c r="C28" s="27">
        <v>614630360533</v>
      </c>
      <c r="D28" s="27">
        <v>466116313687</v>
      </c>
      <c r="E28" s="27">
        <f t="shared" si="0"/>
        <v>148514046846</v>
      </c>
      <c r="F28" s="27">
        <v>2109171909038</v>
      </c>
      <c r="G28" s="11">
        <f t="shared" si="1"/>
        <v>7.0413438662635011E-2</v>
      </c>
      <c r="H28" s="16">
        <v>459915112718</v>
      </c>
      <c r="I28" s="11">
        <f t="shared" si="2"/>
        <v>0.21805482556790201</v>
      </c>
      <c r="J28" s="16">
        <v>268882674661</v>
      </c>
      <c r="K28" s="11">
        <f t="shared" si="4"/>
        <v>0.1274825790675537</v>
      </c>
      <c r="L28" s="16">
        <v>1339875434340</v>
      </c>
      <c r="M28" s="16">
        <v>769296474698</v>
      </c>
      <c r="N28" s="11">
        <f t="shared" si="3"/>
        <v>1.7416892945804674</v>
      </c>
      <c r="O28" s="11">
        <f t="shared" si="5"/>
        <v>3.8582275796216976</v>
      </c>
      <c r="P28" s="5" t="s">
        <v>37</v>
      </c>
    </row>
    <row r="29" spans="1:16" x14ac:dyDescent="0.25">
      <c r="A29" s="44"/>
      <c r="B29" s="24">
        <v>2020</v>
      </c>
      <c r="C29" s="27">
        <v>400360861111</v>
      </c>
      <c r="D29" s="27">
        <v>481250468179</v>
      </c>
      <c r="E29" s="27">
        <f t="shared" si="0"/>
        <v>-80889607068</v>
      </c>
      <c r="F29" s="27">
        <v>2231266338455</v>
      </c>
      <c r="G29" s="11">
        <f t="shared" si="1"/>
        <v>-3.6252779721496875E-2</v>
      </c>
      <c r="H29" s="16">
        <v>275673547094</v>
      </c>
      <c r="I29" s="11">
        <f t="shared" si="2"/>
        <v>0.12355026486209851</v>
      </c>
      <c r="J29" s="16">
        <v>-91829833971</v>
      </c>
      <c r="K29" s="11">
        <f t="shared" si="4"/>
        <v>-4.1155926743638278E-2</v>
      </c>
      <c r="L29" s="16">
        <v>1150367810119</v>
      </c>
      <c r="M29" s="16">
        <v>1080898528336</v>
      </c>
      <c r="N29" s="11">
        <f t="shared" si="3"/>
        <v>1.0642699383539223</v>
      </c>
      <c r="O29" s="11">
        <f t="shared" si="5"/>
        <v>1.0058712360317907</v>
      </c>
      <c r="P29" s="4" t="s">
        <v>36</v>
      </c>
    </row>
    <row r="30" spans="1:16" x14ac:dyDescent="0.25">
      <c r="A30" s="44"/>
      <c r="B30" s="24">
        <v>2021</v>
      </c>
      <c r="C30" s="27">
        <v>442061655276</v>
      </c>
      <c r="D30" s="27">
        <v>474684982680</v>
      </c>
      <c r="E30" s="27">
        <f t="shared" si="0"/>
        <v>-32623327404</v>
      </c>
      <c r="F30" s="27">
        <v>2215645141812</v>
      </c>
      <c r="G30" s="11">
        <f t="shared" si="1"/>
        <v>-1.4724075976047309E-2</v>
      </c>
      <c r="H30" s="16">
        <v>270443372533</v>
      </c>
      <c r="I30" s="11">
        <f t="shared" si="2"/>
        <v>0.12206077924185363</v>
      </c>
      <c r="J30" s="16">
        <v>47807443015</v>
      </c>
      <c r="K30" s="11">
        <f t="shared" si="4"/>
        <v>2.1577211130434946E-2</v>
      </c>
      <c r="L30" s="16">
        <v>1165342974736</v>
      </c>
      <c r="M30" s="16">
        <v>1050302167076</v>
      </c>
      <c r="N30" s="11">
        <f t="shared" si="3"/>
        <v>1.1095311532873144</v>
      </c>
      <c r="O30" s="11">
        <f t="shared" si="5"/>
        <v>1.6113347716737756</v>
      </c>
      <c r="P30" s="32" t="s">
        <v>35</v>
      </c>
    </row>
    <row r="31" spans="1:16" x14ac:dyDescent="0.25">
      <c r="A31" s="44"/>
      <c r="B31" s="24">
        <v>2022</v>
      </c>
      <c r="C31" s="27">
        <v>461802332836</v>
      </c>
      <c r="D31" s="27">
        <v>757912011292</v>
      </c>
      <c r="E31" s="27">
        <f t="shared" si="0"/>
        <v>-296109678456</v>
      </c>
      <c r="F31" s="27">
        <v>2509598483818</v>
      </c>
      <c r="G31" s="11">
        <f t="shared" si="1"/>
        <v>-0.11799085804575037</v>
      </c>
      <c r="H31" s="16">
        <v>254206177264</v>
      </c>
      <c r="I31" s="11">
        <f t="shared" si="2"/>
        <v>0.1012935650476092</v>
      </c>
      <c r="J31" s="16">
        <v>-26415748903</v>
      </c>
      <c r="K31" s="11">
        <f t="shared" si="4"/>
        <v>-1.0525886540548177E-2</v>
      </c>
      <c r="L31" s="16">
        <v>1172921203378</v>
      </c>
      <c r="M31" s="16">
        <v>1336677280440</v>
      </c>
      <c r="N31" s="11">
        <f t="shared" si="3"/>
        <v>0.87749019194214506</v>
      </c>
      <c r="O31" s="11">
        <f t="shared" si="5"/>
        <v>0.40682773726185217</v>
      </c>
      <c r="P31" s="4" t="s">
        <v>36</v>
      </c>
    </row>
    <row r="32" spans="1:16" x14ac:dyDescent="0.25">
      <c r="A32" s="44"/>
      <c r="B32" s="24">
        <v>2023</v>
      </c>
      <c r="C32" s="27">
        <v>391140226492</v>
      </c>
      <c r="D32" s="27">
        <v>638343012994</v>
      </c>
      <c r="E32" s="27">
        <f t="shared" si="0"/>
        <v>-247202786502</v>
      </c>
      <c r="F32" s="27">
        <v>2347493249796</v>
      </c>
      <c r="G32" s="11">
        <f t="shared" si="1"/>
        <v>-0.10530500418839638</v>
      </c>
      <c r="H32" s="16">
        <v>157981349981</v>
      </c>
      <c r="I32" s="11">
        <f t="shared" si="2"/>
        <v>6.7297893186584787E-2</v>
      </c>
      <c r="J32" s="16">
        <v>-98910014998</v>
      </c>
      <c r="K32" s="11">
        <f t="shared" si="4"/>
        <v>-4.2134312849076518E-2</v>
      </c>
      <c r="L32" s="16">
        <v>1076276023689</v>
      </c>
      <c r="M32" s="16">
        <v>1271217226098</v>
      </c>
      <c r="N32" s="11">
        <f t="shared" si="3"/>
        <v>0.84664996791510461</v>
      </c>
      <c r="O32" s="11">
        <f t="shared" si="5"/>
        <v>0.1344301882774519</v>
      </c>
      <c r="P32" s="4" t="s">
        <v>36</v>
      </c>
    </row>
    <row r="33" spans="1:16" x14ac:dyDescent="0.25">
      <c r="A33" s="44" t="s">
        <v>15</v>
      </c>
      <c r="B33" s="24">
        <v>2018</v>
      </c>
      <c r="C33" s="27">
        <v>364138000000</v>
      </c>
      <c r="D33" s="27">
        <v>262397000000</v>
      </c>
      <c r="E33" s="27">
        <f t="shared" si="0"/>
        <v>101741000000</v>
      </c>
      <c r="F33" s="27">
        <v>881275000000</v>
      </c>
      <c r="G33" s="11">
        <f t="shared" si="1"/>
        <v>0.11544750503531814</v>
      </c>
      <c r="H33" s="16">
        <v>-335579000000</v>
      </c>
      <c r="I33" s="11">
        <f t="shared" si="2"/>
        <v>-0.38078806274999288</v>
      </c>
      <c r="J33" s="16">
        <v>18040000000</v>
      </c>
      <c r="K33" s="11">
        <f t="shared" si="4"/>
        <v>2.0470341266914414E-2</v>
      </c>
      <c r="L33" s="16">
        <v>481914000000</v>
      </c>
      <c r="M33" s="16">
        <v>399361000000</v>
      </c>
      <c r="N33" s="11">
        <f t="shared" si="3"/>
        <v>1.2067127235759125</v>
      </c>
      <c r="O33" s="11">
        <f t="shared" si="5"/>
        <v>0.92057560153508322</v>
      </c>
      <c r="P33" s="4" t="s">
        <v>36</v>
      </c>
    </row>
    <row r="34" spans="1:16" x14ac:dyDescent="0.25">
      <c r="A34" s="44"/>
      <c r="B34" s="24">
        <v>2019</v>
      </c>
      <c r="C34" s="27">
        <v>359651000000</v>
      </c>
      <c r="D34" s="27">
        <v>250824000000</v>
      </c>
      <c r="E34" s="27">
        <f t="shared" si="0"/>
        <v>108827000000</v>
      </c>
      <c r="F34" s="27">
        <v>865873000000</v>
      </c>
      <c r="G34" s="11">
        <f t="shared" si="1"/>
        <v>0.12568471357808825</v>
      </c>
      <c r="H34" s="16">
        <v>-318169000000</v>
      </c>
      <c r="I34" s="11">
        <f t="shared" si="2"/>
        <v>-0.36745458052162383</v>
      </c>
      <c r="J34" s="16">
        <v>23017000000</v>
      </c>
      <c r="K34" s="11">
        <f t="shared" si="4"/>
        <v>2.6582420285653902E-2</v>
      </c>
      <c r="L34" s="16">
        <v>499324000000</v>
      </c>
      <c r="M34" s="16">
        <v>366549000000</v>
      </c>
      <c r="N34" s="11">
        <f t="shared" si="3"/>
        <v>1.3622298792248786</v>
      </c>
      <c r="O34" s="11">
        <f t="shared" si="5"/>
        <v>1.235565026077482</v>
      </c>
      <c r="P34" s="32" t="s">
        <v>35</v>
      </c>
    </row>
    <row r="35" spans="1:16" x14ac:dyDescent="0.25">
      <c r="A35" s="44"/>
      <c r="B35" s="24">
        <v>2020</v>
      </c>
      <c r="C35" s="27">
        <v>545239000000</v>
      </c>
      <c r="D35" s="27">
        <v>183559000000</v>
      </c>
      <c r="E35" s="27">
        <f t="shared" si="0"/>
        <v>361680000000</v>
      </c>
      <c r="F35" s="27">
        <v>958791000000</v>
      </c>
      <c r="G35" s="11">
        <f t="shared" si="1"/>
        <v>0.37722506781978554</v>
      </c>
      <c r="H35" s="16">
        <v>-119099000000</v>
      </c>
      <c r="I35" s="11">
        <f t="shared" si="2"/>
        <v>-0.12421789524515771</v>
      </c>
      <c r="J35" s="16">
        <v>167919000000</v>
      </c>
      <c r="K35" s="11">
        <f t="shared" si="4"/>
        <v>0.175136187135674</v>
      </c>
      <c r="L35" s="16">
        <v>700508000000</v>
      </c>
      <c r="M35" s="16">
        <v>258283000000</v>
      </c>
      <c r="N35" s="11">
        <f t="shared" si="3"/>
        <v>2.712172307120484</v>
      </c>
      <c r="O35" s="11">
        <f t="shared" si="5"/>
        <v>6.0943422064268162</v>
      </c>
      <c r="P35" s="5" t="s">
        <v>37</v>
      </c>
    </row>
    <row r="36" spans="1:16" x14ac:dyDescent="0.25">
      <c r="A36" s="44"/>
      <c r="B36" s="24">
        <v>2021</v>
      </c>
      <c r="C36" s="27">
        <v>673394000000</v>
      </c>
      <c r="D36" s="27">
        <v>268367000000</v>
      </c>
      <c r="E36" s="27">
        <f t="shared" si="0"/>
        <v>405027000000</v>
      </c>
      <c r="F36" s="27">
        <v>1304108000000</v>
      </c>
      <c r="G36" s="11">
        <f t="shared" si="1"/>
        <v>0.31057780490572867</v>
      </c>
      <c r="H36" s="16">
        <v>146659000000</v>
      </c>
      <c r="I36" s="11">
        <f t="shared" si="2"/>
        <v>0.11245924417302862</v>
      </c>
      <c r="J36" s="16">
        <v>337828000000</v>
      </c>
      <c r="K36" s="11">
        <f t="shared" si="4"/>
        <v>0.2590490971606646</v>
      </c>
      <c r="L36" s="16">
        <v>969817000000</v>
      </c>
      <c r="M36" s="16">
        <v>334291000000</v>
      </c>
      <c r="N36" s="11">
        <f t="shared" si="3"/>
        <v>2.9011160934634792</v>
      </c>
      <c r="O36" s="11">
        <f t="shared" si="5"/>
        <v>7.1909893672419729</v>
      </c>
      <c r="P36" s="5" t="s">
        <v>37</v>
      </c>
    </row>
    <row r="37" spans="1:16" x14ac:dyDescent="0.25">
      <c r="A37" s="44"/>
      <c r="B37" s="24">
        <v>2022</v>
      </c>
      <c r="C37" s="27">
        <v>815319000000</v>
      </c>
      <c r="D37" s="27">
        <v>254719000000</v>
      </c>
      <c r="E37" s="27">
        <f t="shared" si="0"/>
        <v>560600000000</v>
      </c>
      <c r="F37" s="27">
        <v>1645582000000</v>
      </c>
      <c r="G37" s="11">
        <f t="shared" si="1"/>
        <v>0.34066974480761214</v>
      </c>
      <c r="H37" s="16">
        <v>511631000000</v>
      </c>
      <c r="I37" s="11">
        <f t="shared" si="2"/>
        <v>0.31091188406290299</v>
      </c>
      <c r="J37" s="16">
        <v>464308000000</v>
      </c>
      <c r="K37" s="11">
        <f t="shared" si="4"/>
        <v>0.28215427733166748</v>
      </c>
      <c r="L37" s="16">
        <v>1334836000000</v>
      </c>
      <c r="M37" s="16">
        <v>310746000000</v>
      </c>
      <c r="N37" s="11">
        <f t="shared" si="3"/>
        <v>4.2955854620815712</v>
      </c>
      <c r="O37" s="11">
        <f t="shared" si="5"/>
        <v>9.6548077468374558</v>
      </c>
      <c r="P37" s="5" t="s">
        <v>37</v>
      </c>
    </row>
    <row r="38" spans="1:16" x14ac:dyDescent="0.25">
      <c r="A38" s="44"/>
      <c r="B38" s="24">
        <v>2023</v>
      </c>
      <c r="C38" s="27">
        <v>1230110000000</v>
      </c>
      <c r="D38" s="27">
        <v>298814000000</v>
      </c>
      <c r="E38" s="27">
        <f t="shared" si="0"/>
        <v>931296000000</v>
      </c>
      <c r="F38" s="27">
        <v>2085182000000</v>
      </c>
      <c r="G38" s="11">
        <f t="shared" si="1"/>
        <v>0.44662576216368644</v>
      </c>
      <c r="H38" s="16">
        <v>907429000000</v>
      </c>
      <c r="I38" s="11">
        <f t="shared" si="2"/>
        <v>0.43517975888915211</v>
      </c>
      <c r="J38" s="16">
        <v>503664000000</v>
      </c>
      <c r="K38" s="11">
        <f t="shared" si="4"/>
        <v>0.24154438317614482</v>
      </c>
      <c r="L38" s="16">
        <v>1729808000000</v>
      </c>
      <c r="M38" s="16">
        <v>355374000000</v>
      </c>
      <c r="N38" s="11">
        <f t="shared" si="3"/>
        <v>4.8675705031881904</v>
      </c>
      <c r="O38" s="11">
        <f t="shared" si="5"/>
        <v>11.082678297063712</v>
      </c>
      <c r="P38" s="5" t="s">
        <v>37</v>
      </c>
    </row>
  </sheetData>
  <mergeCells count="7">
    <mergeCell ref="A1:O1"/>
    <mergeCell ref="A33:A38"/>
    <mergeCell ref="A3:A8"/>
    <mergeCell ref="A9:A14"/>
    <mergeCell ref="A15:A20"/>
    <mergeCell ref="A21:A26"/>
    <mergeCell ref="A27:A3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B1" workbookViewId="0">
      <selection activeCell="N14" sqref="N14"/>
    </sheetView>
  </sheetViews>
  <sheetFormatPr defaultRowHeight="15.75" x14ac:dyDescent="0.25"/>
  <cols>
    <col min="3" max="3" width="16" bestFit="1" customWidth="1"/>
    <col min="4" max="4" width="17.125" bestFit="1" customWidth="1"/>
    <col min="5" max="5" width="9" style="26"/>
    <col min="6" max="6" width="17.125" style="12" bestFit="1" customWidth="1"/>
    <col min="7" max="7" width="9" style="17"/>
    <col min="8" max="9" width="17.125" style="12" bestFit="1" customWidth="1"/>
    <col min="10" max="11" width="9" style="17"/>
    <col min="12" max="12" width="11.75" bestFit="1" customWidth="1"/>
  </cols>
  <sheetData>
    <row r="1" spans="1:12" ht="18.75" x14ac:dyDescent="0.3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1"/>
    </row>
    <row r="2" spans="1:12" x14ac:dyDescent="0.25">
      <c r="A2" s="9" t="s">
        <v>9</v>
      </c>
      <c r="B2" s="10" t="s">
        <v>1</v>
      </c>
      <c r="C2" s="19" t="s">
        <v>23</v>
      </c>
      <c r="D2" s="19" t="s">
        <v>19</v>
      </c>
      <c r="E2" s="25" t="s">
        <v>43</v>
      </c>
      <c r="F2" s="13" t="s">
        <v>28</v>
      </c>
      <c r="G2" s="19" t="s">
        <v>42</v>
      </c>
      <c r="H2" s="13" t="s">
        <v>16</v>
      </c>
      <c r="I2" s="13" t="s">
        <v>17</v>
      </c>
      <c r="J2" s="19" t="s">
        <v>24</v>
      </c>
      <c r="K2" s="19" t="s">
        <v>33</v>
      </c>
      <c r="L2" s="38" t="s">
        <v>2</v>
      </c>
    </row>
    <row r="3" spans="1:12" x14ac:dyDescent="0.25">
      <c r="A3" s="46" t="s">
        <v>10</v>
      </c>
      <c r="B3" s="7">
        <v>2018</v>
      </c>
      <c r="C3" s="16">
        <v>9081187000000</v>
      </c>
      <c r="D3" s="16">
        <v>20326869000000</v>
      </c>
      <c r="E3" s="11">
        <f>SUM(C3/D3)</f>
        <v>0.44675778645496261</v>
      </c>
      <c r="F3" s="16">
        <v>12943202000000</v>
      </c>
      <c r="G3" s="21">
        <f>SUM(F3/D3)</f>
        <v>0.63675335340627226</v>
      </c>
      <c r="H3" s="14">
        <v>8257910000000</v>
      </c>
      <c r="I3" s="14">
        <v>11273822000000</v>
      </c>
      <c r="J3" s="21">
        <f>SUM(H3/I3)</f>
        <v>0.73248539847444816</v>
      </c>
      <c r="K3" s="21">
        <f>SUM(-4.3-(4.5*E3)+(5.7*G3)+(0.004*J3))</f>
        <v>-2.6779859830376815</v>
      </c>
      <c r="L3" s="4" t="s">
        <v>36</v>
      </c>
    </row>
    <row r="4" spans="1:12" x14ac:dyDescent="0.25">
      <c r="A4" s="46"/>
      <c r="B4" s="7">
        <v>2019</v>
      </c>
      <c r="C4" s="16">
        <v>7392837000000</v>
      </c>
      <c r="D4" s="16">
        <v>20649371000000</v>
      </c>
      <c r="E4" s="11">
        <f t="shared" ref="E4:E38" si="0">SUM(C4/D4)</f>
        <v>0.35801753961416066</v>
      </c>
      <c r="F4" s="16">
        <v>15367509000000</v>
      </c>
      <c r="G4" s="21">
        <f t="shared" ref="G4:G37" si="1">SUM(F4/D4)</f>
        <v>0.74421196655336375</v>
      </c>
      <c r="H4" s="27">
        <v>8530334000000</v>
      </c>
      <c r="I4" s="27">
        <v>13065308000000</v>
      </c>
      <c r="J4" s="21">
        <f t="shared" ref="J4:J38" si="2">SUM(H4/I4)</f>
        <v>0.65289957190446635</v>
      </c>
      <c r="K4" s="21">
        <f>SUM(-4.3-(4.5*E4)+(5.7*G4)+(0.004*J4))</f>
        <v>-1.6664591206219315</v>
      </c>
      <c r="L4" s="4" t="s">
        <v>36</v>
      </c>
    </row>
    <row r="5" spans="1:12" x14ac:dyDescent="0.25">
      <c r="A5" s="46"/>
      <c r="B5" s="7">
        <v>2020</v>
      </c>
      <c r="C5" s="16">
        <v>7163536000000</v>
      </c>
      <c r="D5" s="16">
        <v>20534632000000</v>
      </c>
      <c r="E5" s="11">
        <f>SUM(C5/D5)</f>
        <v>0.34885144277238567</v>
      </c>
      <c r="F5" s="16">
        <v>15597264000000</v>
      </c>
      <c r="G5" s="21">
        <f>SUM(F5/D5)</f>
        <v>0.75955897334804934</v>
      </c>
      <c r="H5" s="27">
        <v>8828360000000</v>
      </c>
      <c r="I5" s="14">
        <v>13357536000000</v>
      </c>
      <c r="J5" s="21">
        <f t="shared" si="2"/>
        <v>0.6609272847926444</v>
      </c>
      <c r="K5" s="21">
        <f t="shared" ref="K5:K37" si="3">SUM(-4.3-(4.5*E5)+(5.7*G5)+(0.004*J5))</f>
        <v>-1.5377016352526833</v>
      </c>
      <c r="L5" s="4" t="s">
        <v>36</v>
      </c>
    </row>
    <row r="6" spans="1:12" x14ac:dyDescent="0.25">
      <c r="A6" s="46"/>
      <c r="B6" s="7">
        <v>2021</v>
      </c>
      <c r="C6" s="16">
        <v>5758148000000</v>
      </c>
      <c r="D6" s="16">
        <v>19068532000000</v>
      </c>
      <c r="E6" s="11">
        <f t="shared" si="0"/>
        <v>0.30197122673103521</v>
      </c>
      <c r="F6" s="16">
        <v>14747263000000</v>
      </c>
      <c r="G6" s="21">
        <f t="shared" si="1"/>
        <v>0.77338218799433534</v>
      </c>
      <c r="H6" s="27">
        <v>7642208000000</v>
      </c>
      <c r="I6" s="14">
        <v>12445152000000</v>
      </c>
      <c r="J6" s="21">
        <f t="shared" si="2"/>
        <v>0.61407108567255753</v>
      </c>
      <c r="K6" s="21">
        <f t="shared" si="3"/>
        <v>-1.2481357643792572</v>
      </c>
      <c r="L6" s="4" t="s">
        <v>36</v>
      </c>
    </row>
    <row r="7" spans="1:12" x14ac:dyDescent="0.25">
      <c r="A7" s="46"/>
      <c r="B7" s="7">
        <v>2022</v>
      </c>
      <c r="C7" s="16">
        <v>5364761000000</v>
      </c>
      <c r="D7" s="16">
        <v>18318114000000</v>
      </c>
      <c r="E7" s="11">
        <f t="shared" si="0"/>
        <v>0.29286644902417358</v>
      </c>
      <c r="F7" s="16">
        <v>14320858000000</v>
      </c>
      <c r="G7" s="21">
        <f t="shared" si="1"/>
        <v>0.78178670577112908</v>
      </c>
      <c r="H7" s="27">
        <v>7567768000000</v>
      </c>
      <c r="I7" s="27">
        <v>12442223000000</v>
      </c>
      <c r="J7" s="21">
        <f>SUM(H7/I7)</f>
        <v>0.60823278926924873</v>
      </c>
      <c r="K7" s="21">
        <f t="shared" si="3"/>
        <v>-1.1592818665562681</v>
      </c>
      <c r="L7" s="4" t="s">
        <v>36</v>
      </c>
    </row>
    <row r="8" spans="1:12" x14ac:dyDescent="0.25">
      <c r="A8" s="46"/>
      <c r="B8" s="7">
        <v>2023</v>
      </c>
      <c r="C8" s="16">
        <v>4800940000000</v>
      </c>
      <c r="D8" s="16">
        <v>16664086000000</v>
      </c>
      <c r="E8" s="11">
        <f t="shared" si="0"/>
        <v>0.28810100956032031</v>
      </c>
      <c r="F8" s="16">
        <v>13282848000000</v>
      </c>
      <c r="G8" s="21">
        <f t="shared" si="1"/>
        <v>0.79709430208173437</v>
      </c>
      <c r="H8" s="27">
        <v>6191839000000</v>
      </c>
      <c r="I8" s="27">
        <v>11223968000000</v>
      </c>
      <c r="J8" s="21">
        <f t="shared" si="2"/>
        <v>0.55166221072618882</v>
      </c>
      <c r="K8" s="21">
        <f t="shared" si="3"/>
        <v>-1.0508103723126496</v>
      </c>
      <c r="L8" s="4" t="s">
        <v>36</v>
      </c>
    </row>
    <row r="9" spans="1:12" x14ac:dyDescent="0.25">
      <c r="A9" s="46" t="s">
        <v>11</v>
      </c>
      <c r="B9" s="7">
        <v>2018</v>
      </c>
      <c r="C9" s="16">
        <v>813916000000</v>
      </c>
      <c r="D9" s="16">
        <v>12632671000000</v>
      </c>
      <c r="E9" s="11">
        <f t="shared" si="0"/>
        <v>6.4429446472563087E-2</v>
      </c>
      <c r="F9" s="16">
        <v>6570485000000</v>
      </c>
      <c r="G9" s="21">
        <f t="shared" si="1"/>
        <v>0.52011842942794917</v>
      </c>
      <c r="H9" s="27">
        <v>7312798000000</v>
      </c>
      <c r="I9" s="27">
        <v>5418884000000</v>
      </c>
      <c r="J9" s="21">
        <f t="shared" si="2"/>
        <v>1.3495025913084686</v>
      </c>
      <c r="K9" s="21">
        <f t="shared" si="3"/>
        <v>-1.6198594510219897</v>
      </c>
      <c r="L9" s="4" t="s">
        <v>36</v>
      </c>
    </row>
    <row r="10" spans="1:12" x14ac:dyDescent="0.25">
      <c r="A10" s="46"/>
      <c r="B10" s="7">
        <v>2019</v>
      </c>
      <c r="C10" s="16">
        <v>1163507000000</v>
      </c>
      <c r="D10" s="16">
        <v>13937115000000</v>
      </c>
      <c r="E10" s="11">
        <f t="shared" si="0"/>
        <v>8.3482628937193964E-2</v>
      </c>
      <c r="F10" s="16">
        <v>6566570000000</v>
      </c>
      <c r="G10" s="21">
        <f t="shared" si="1"/>
        <v>0.47115705079566322</v>
      </c>
      <c r="H10" s="27">
        <v>8160173000000</v>
      </c>
      <c r="I10" s="27">
        <v>5673585000000</v>
      </c>
      <c r="J10" s="21">
        <f t="shared" si="2"/>
        <v>1.4382745653762128</v>
      </c>
      <c r="K10" s="21">
        <f t="shared" si="3"/>
        <v>-1.9843235424205872</v>
      </c>
      <c r="L10" s="4" t="s">
        <v>36</v>
      </c>
    </row>
    <row r="11" spans="1:12" x14ac:dyDescent="0.25">
      <c r="A11" s="46"/>
      <c r="B11" s="7">
        <v>2020</v>
      </c>
      <c r="C11" s="16">
        <v>-585304000000</v>
      </c>
      <c r="D11" s="16">
        <v>17650451000000</v>
      </c>
      <c r="E11" s="11">
        <f t="shared" si="0"/>
        <v>-3.3160852377086568E-2</v>
      </c>
      <c r="F11" s="16">
        <v>11151051000000</v>
      </c>
      <c r="G11" s="21">
        <f t="shared" si="1"/>
        <v>0.6317714487862095</v>
      </c>
      <c r="H11" s="27">
        <v>8165336000000</v>
      </c>
      <c r="I11" s="27">
        <v>7344835000000</v>
      </c>
      <c r="J11" s="21">
        <f t="shared" si="2"/>
        <v>1.1117112909956453</v>
      </c>
      <c r="K11" s="21">
        <f t="shared" si="3"/>
        <v>-0.54523206105773347</v>
      </c>
      <c r="L11" s="4" t="s">
        <v>36</v>
      </c>
    </row>
    <row r="12" spans="1:12" x14ac:dyDescent="0.25">
      <c r="A12" s="46"/>
      <c r="B12" s="7">
        <v>2021</v>
      </c>
      <c r="C12" s="16">
        <v>490156000000</v>
      </c>
      <c r="D12" s="16">
        <v>16783042000000</v>
      </c>
      <c r="E12" s="11">
        <f t="shared" si="0"/>
        <v>2.9205432483574788E-2</v>
      </c>
      <c r="F12" s="16">
        <v>9687135000000</v>
      </c>
      <c r="G12" s="21">
        <f t="shared" si="1"/>
        <v>0.57719780478413862</v>
      </c>
      <c r="H12" s="27">
        <v>8213616000000</v>
      </c>
      <c r="I12" s="27">
        <v>6661498000000</v>
      </c>
      <c r="J12" s="21">
        <f t="shared" si="2"/>
        <v>1.2329983436158054</v>
      </c>
      <c r="K12" s="21">
        <f t="shared" si="3"/>
        <v>-1.1364649655320327</v>
      </c>
      <c r="L12" s="4" t="s">
        <v>36</v>
      </c>
    </row>
    <row r="13" spans="1:12" x14ac:dyDescent="0.25">
      <c r="A13" s="46"/>
      <c r="B13" s="7">
        <v>2022</v>
      </c>
      <c r="C13" s="16">
        <v>2505403000000</v>
      </c>
      <c r="D13" s="16">
        <v>20968046000000</v>
      </c>
      <c r="E13" s="11">
        <f t="shared" si="0"/>
        <v>0.11948671802799364</v>
      </c>
      <c r="F13" s="16">
        <v>11240426000000</v>
      </c>
      <c r="G13" s="21">
        <f t="shared" si="1"/>
        <v>0.53607408148570446</v>
      </c>
      <c r="H13" s="27">
        <v>10737011000000</v>
      </c>
      <c r="I13" s="27">
        <v>7563881000000</v>
      </c>
      <c r="J13" s="21">
        <f t="shared" si="2"/>
        <v>1.4195108304850381</v>
      </c>
      <c r="K13" s="21">
        <f t="shared" si="3"/>
        <v>-1.7763899233355154</v>
      </c>
      <c r="L13" s="4" t="s">
        <v>36</v>
      </c>
    </row>
    <row r="14" spans="1:12" x14ac:dyDescent="0.25">
      <c r="A14" s="46"/>
      <c r="B14" s="7">
        <v>2023</v>
      </c>
      <c r="C14" s="16">
        <v>2345293000000</v>
      </c>
      <c r="D14" s="16">
        <v>27516859000000</v>
      </c>
      <c r="E14" s="11">
        <f t="shared" si="0"/>
        <v>8.5231130486223008E-2</v>
      </c>
      <c r="F14" s="16">
        <v>15105159000000</v>
      </c>
      <c r="G14" s="21">
        <f t="shared" si="1"/>
        <v>0.54894197771627928</v>
      </c>
      <c r="H14" s="27">
        <v>14991730000000</v>
      </c>
      <c r="I14" s="27">
        <v>11051208000000</v>
      </c>
      <c r="J14" s="21">
        <f t="shared" si="2"/>
        <v>1.3565693451792782</v>
      </c>
      <c r="K14" s="21">
        <f t="shared" si="3"/>
        <v>-1.549144536824494</v>
      </c>
      <c r="L14" s="4" t="s">
        <v>36</v>
      </c>
    </row>
    <row r="15" spans="1:12" x14ac:dyDescent="0.25">
      <c r="A15" s="46" t="s">
        <v>12</v>
      </c>
      <c r="B15" s="7">
        <v>2018</v>
      </c>
      <c r="C15" s="16">
        <v>110688000000</v>
      </c>
      <c r="D15" s="16">
        <v>1740984000000</v>
      </c>
      <c r="E15" s="11">
        <f t="shared" si="0"/>
        <v>6.3577838739471468E-2</v>
      </c>
      <c r="F15" s="16">
        <v>659620000000</v>
      </c>
      <c r="G15" s="21">
        <f t="shared" si="1"/>
        <v>0.37887769215570044</v>
      </c>
      <c r="H15" s="27">
        <v>603172000000</v>
      </c>
      <c r="I15" s="27">
        <v>577009000000</v>
      </c>
      <c r="J15" s="21">
        <f t="shared" si="2"/>
        <v>1.0453424469982271</v>
      </c>
      <c r="K15" s="21">
        <f t="shared" si="3"/>
        <v>-2.4223160592521356</v>
      </c>
      <c r="L15" s="4" t="s">
        <v>36</v>
      </c>
    </row>
    <row r="16" spans="1:12" x14ac:dyDescent="0.25">
      <c r="A16" s="46"/>
      <c r="B16" s="7">
        <v>2019</v>
      </c>
      <c r="C16" s="16">
        <v>165726000000</v>
      </c>
      <c r="D16" s="16">
        <v>2067287000000</v>
      </c>
      <c r="E16" s="11">
        <f t="shared" si="0"/>
        <v>8.0165937288823472E-2</v>
      </c>
      <c r="F16" s="16">
        <v>831592000000</v>
      </c>
      <c r="G16" s="21">
        <f t="shared" si="1"/>
        <v>0.40226248218075189</v>
      </c>
      <c r="H16" s="27">
        <v>696708000000</v>
      </c>
      <c r="I16" s="27">
        <v>714049000000</v>
      </c>
      <c r="J16" s="21">
        <f t="shared" si="2"/>
        <v>0.97571455180246736</v>
      </c>
      <c r="K16" s="21">
        <f t="shared" si="3"/>
        <v>-2.36394771116221</v>
      </c>
      <c r="L16" s="4" t="s">
        <v>36</v>
      </c>
    </row>
    <row r="17" spans="1:12" x14ac:dyDescent="0.25">
      <c r="A17" s="46"/>
      <c r="B17" s="7">
        <v>2020</v>
      </c>
      <c r="C17" s="16">
        <v>-164799000000</v>
      </c>
      <c r="D17" s="16">
        <v>2441888000000</v>
      </c>
      <c r="E17" s="11">
        <f t="shared" si="0"/>
        <v>-6.748835327418784E-2</v>
      </c>
      <c r="F17" s="16">
        <v>1421805000000</v>
      </c>
      <c r="G17" s="21">
        <f t="shared" si="1"/>
        <v>0.58225643436554009</v>
      </c>
      <c r="H17" s="27">
        <v>592232000000</v>
      </c>
      <c r="I17" s="27">
        <v>1043136000000</v>
      </c>
      <c r="J17" s="21">
        <f t="shared" si="2"/>
        <v>0.56774188600527642</v>
      </c>
      <c r="K17" s="21">
        <f t="shared" si="3"/>
        <v>-0.67516976683855479</v>
      </c>
      <c r="L17" s="4" t="s">
        <v>36</v>
      </c>
    </row>
    <row r="18" spans="1:12" x14ac:dyDescent="0.25">
      <c r="A18" s="46"/>
      <c r="B18" s="7">
        <v>2021</v>
      </c>
      <c r="C18" s="16">
        <v>-9927000000</v>
      </c>
      <c r="D18" s="16">
        <v>2241377000000</v>
      </c>
      <c r="E18" s="11">
        <f t="shared" si="0"/>
        <v>-4.4289737960191439E-3</v>
      </c>
      <c r="F18" s="16">
        <v>1226624000000</v>
      </c>
      <c r="G18" s="21">
        <f t="shared" si="1"/>
        <v>0.54726357948707427</v>
      </c>
      <c r="H18" s="27">
        <v>516237000000</v>
      </c>
      <c r="I18" s="27">
        <v>894469000000</v>
      </c>
      <c r="J18" s="21">
        <f t="shared" si="2"/>
        <v>0.57714353432036214</v>
      </c>
      <c r="K18" s="21">
        <f t="shared" si="3"/>
        <v>-1.1583586407043085</v>
      </c>
      <c r="L18" s="4" t="s">
        <v>36</v>
      </c>
    </row>
    <row r="19" spans="1:12" x14ac:dyDescent="0.25">
      <c r="A19" s="46"/>
      <c r="B19" s="7">
        <v>2022</v>
      </c>
      <c r="C19" s="16">
        <v>146296000000</v>
      </c>
      <c r="D19" s="16">
        <v>2577631000000</v>
      </c>
      <c r="E19" s="11">
        <f t="shared" si="0"/>
        <v>5.6755990287205578E-2</v>
      </c>
      <c r="F19" s="16">
        <v>1402437000000</v>
      </c>
      <c r="G19" s="21">
        <f t="shared" si="1"/>
        <v>0.54407981592400156</v>
      </c>
      <c r="H19" s="27">
        <v>570472000000</v>
      </c>
      <c r="I19" s="27">
        <v>1072658000000</v>
      </c>
      <c r="J19" s="21">
        <f t="shared" si="2"/>
        <v>0.53183027581950626</v>
      </c>
      <c r="K19" s="21">
        <f t="shared" si="3"/>
        <v>-1.4520196844223379</v>
      </c>
      <c r="L19" s="4" t="s">
        <v>36</v>
      </c>
    </row>
    <row r="20" spans="1:12" x14ac:dyDescent="0.25">
      <c r="A20" s="46"/>
      <c r="B20" s="7">
        <v>2023</v>
      </c>
      <c r="C20" s="16">
        <v>104649000000</v>
      </c>
      <c r="D20" s="16">
        <v>3244722000000</v>
      </c>
      <c r="E20" s="11">
        <f t="shared" si="0"/>
        <v>3.2252069668834496E-2</v>
      </c>
      <c r="F20" s="16">
        <v>1557966000000</v>
      </c>
      <c r="G20" s="21">
        <f t="shared" si="1"/>
        <v>0.48015392381843497</v>
      </c>
      <c r="H20" s="27">
        <v>840444000000</v>
      </c>
      <c r="I20" s="27">
        <v>1161026000000</v>
      </c>
      <c r="J20" s="21">
        <f t="shared" si="2"/>
        <v>0.72388042989562684</v>
      </c>
      <c r="K20" s="21">
        <f t="shared" si="3"/>
        <v>-1.7053614260250936</v>
      </c>
      <c r="L20" s="4" t="s">
        <v>36</v>
      </c>
    </row>
    <row r="21" spans="1:12" x14ac:dyDescent="0.25">
      <c r="A21" s="46" t="s">
        <v>13</v>
      </c>
      <c r="B21" s="7">
        <v>2018</v>
      </c>
      <c r="C21" s="16">
        <v>212011156000</v>
      </c>
      <c r="D21" s="16">
        <v>2989693223000</v>
      </c>
      <c r="E21" s="11">
        <f t="shared" si="0"/>
        <v>7.0914016986417736E-2</v>
      </c>
      <c r="F21" s="16">
        <v>1449199580000</v>
      </c>
      <c r="G21" s="21">
        <f t="shared" si="1"/>
        <v>0.48473186775524896</v>
      </c>
      <c r="H21" s="27">
        <v>1361078180000</v>
      </c>
      <c r="I21" s="27">
        <v>714498002000</v>
      </c>
      <c r="J21" s="21">
        <f t="shared" si="2"/>
        <v>1.9049432975181364</v>
      </c>
      <c r="K21" s="21">
        <f t="shared" si="3"/>
        <v>-1.848521657043888</v>
      </c>
      <c r="L21" s="4" t="s">
        <v>36</v>
      </c>
    </row>
    <row r="22" spans="1:12" x14ac:dyDescent="0.25">
      <c r="A22" s="46"/>
      <c r="B22" s="7">
        <v>2019</v>
      </c>
      <c r="C22" s="16">
        <v>241547936000</v>
      </c>
      <c r="D22" s="16">
        <v>3404685424000</v>
      </c>
      <c r="E22" s="11">
        <f t="shared" si="0"/>
        <v>7.0945742680748769E-2</v>
      </c>
      <c r="F22" s="16">
        <v>1745112819000</v>
      </c>
      <c r="G22" s="21">
        <f t="shared" si="1"/>
        <v>0.5125621317900646</v>
      </c>
      <c r="H22" s="27">
        <v>1412304520000</v>
      </c>
      <c r="I22" s="27">
        <v>856737178000</v>
      </c>
      <c r="J22" s="21">
        <f t="shared" si="2"/>
        <v>1.6484688143182227</v>
      </c>
      <c r="K22" s="21">
        <f t="shared" si="3"/>
        <v>-1.6910578156027278</v>
      </c>
      <c r="L22" s="4" t="s">
        <v>36</v>
      </c>
    </row>
    <row r="23" spans="1:12" x14ac:dyDescent="0.25">
      <c r="A23" s="46"/>
      <c r="B23" s="7">
        <v>2020</v>
      </c>
      <c r="C23" s="16">
        <v>-377184702000</v>
      </c>
      <c r="D23" s="16">
        <v>3726999660000</v>
      </c>
      <c r="E23" s="11">
        <f t="shared" si="0"/>
        <v>-0.10120331001049783</v>
      </c>
      <c r="F23" s="16">
        <v>2480315459000</v>
      </c>
      <c r="G23" s="21">
        <f t="shared" si="1"/>
        <v>0.66549924477320721</v>
      </c>
      <c r="H23" s="27">
        <v>1563156689000</v>
      </c>
      <c r="I23" s="27">
        <v>1480239065000</v>
      </c>
      <c r="J23" s="21">
        <f t="shared" si="2"/>
        <v>1.0560163732741372</v>
      </c>
      <c r="K23" s="21">
        <f t="shared" si="3"/>
        <v>-4.7015344252382144E-2</v>
      </c>
      <c r="L23" s="4" t="s">
        <v>36</v>
      </c>
    </row>
    <row r="24" spans="1:12" x14ac:dyDescent="0.25">
      <c r="A24" s="46"/>
      <c r="B24" s="7">
        <v>2021</v>
      </c>
      <c r="C24" s="16">
        <v>-295737750000</v>
      </c>
      <c r="D24" s="16">
        <v>3556990445000</v>
      </c>
      <c r="E24" s="11">
        <f t="shared" si="0"/>
        <v>-8.3142688903118489E-2</v>
      </c>
      <c r="F24" s="16">
        <v>2637801093000</v>
      </c>
      <c r="G24" s="21">
        <f t="shared" si="1"/>
        <v>0.74158228249050018</v>
      </c>
      <c r="H24" s="27">
        <v>1178139902000</v>
      </c>
      <c r="I24" s="27">
        <v>1360687820000</v>
      </c>
      <c r="J24" s="21">
        <f t="shared" si="2"/>
        <v>0.86584144039740141</v>
      </c>
      <c r="K24" s="21">
        <f t="shared" si="3"/>
        <v>0.30462447602147441</v>
      </c>
      <c r="L24" s="5" t="s">
        <v>37</v>
      </c>
    </row>
    <row r="25" spans="1:12" x14ac:dyDescent="0.25">
      <c r="A25" s="46"/>
      <c r="B25" s="7">
        <v>2022</v>
      </c>
      <c r="C25" s="16">
        <v>-77447669000</v>
      </c>
      <c r="D25" s="16">
        <v>3822405039000</v>
      </c>
      <c r="E25" s="11">
        <f t="shared" si="0"/>
        <v>-2.0261502433625272E-2</v>
      </c>
      <c r="F25" s="16">
        <v>2761382295000</v>
      </c>
      <c r="G25" s="21">
        <f t="shared" si="1"/>
        <v>0.72242011687029906</v>
      </c>
      <c r="H25" s="27">
        <v>1272159970000</v>
      </c>
      <c r="I25" s="27">
        <v>1606887945000</v>
      </c>
      <c r="J25" s="21">
        <f t="shared" si="2"/>
        <v>0.79169177537143076</v>
      </c>
      <c r="K25" s="21">
        <f t="shared" si="3"/>
        <v>-8.7861805786496328E-2</v>
      </c>
      <c r="L25" s="4" t="s">
        <v>36</v>
      </c>
    </row>
    <row r="26" spans="1:12" x14ac:dyDescent="0.25">
      <c r="A26" s="46"/>
      <c r="B26" s="7">
        <v>2023</v>
      </c>
      <c r="C26" s="16">
        <v>-152415489000</v>
      </c>
      <c r="D26" s="16">
        <v>3776268596000</v>
      </c>
      <c r="E26" s="11">
        <f>SUM(C26/D26)</f>
        <v>-4.0361400447374324E-2</v>
      </c>
      <c r="F26" s="16">
        <v>2871388416000</v>
      </c>
      <c r="G26" s="21">
        <f>SUM(F26/D26)</f>
        <v>0.76037716677291145</v>
      </c>
      <c r="H26" s="27">
        <v>953248254000</v>
      </c>
      <c r="I26" s="27">
        <v>1759204356000</v>
      </c>
      <c r="J26" s="21">
        <f>SUM(H26/I26)</f>
        <v>0.54186328651860161</v>
      </c>
      <c r="K26" s="21">
        <f t="shared" si="3"/>
        <v>0.21794360576485511</v>
      </c>
      <c r="L26" s="5" t="s">
        <v>37</v>
      </c>
    </row>
    <row r="27" spans="1:12" x14ac:dyDescent="0.25">
      <c r="A27" s="46" t="s">
        <v>14</v>
      </c>
      <c r="B27" s="7">
        <v>2018</v>
      </c>
      <c r="C27" s="16">
        <v>173095760565</v>
      </c>
      <c r="D27" s="16">
        <v>2030186958976</v>
      </c>
      <c r="E27" s="11">
        <f t="shared" si="0"/>
        <v>8.5260995200317546E-2</v>
      </c>
      <c r="F27" s="16">
        <v>817611659930</v>
      </c>
      <c r="G27" s="21">
        <f t="shared" si="1"/>
        <v>0.40272727411390363</v>
      </c>
      <c r="H27" s="27">
        <v>817048391939</v>
      </c>
      <c r="I27" s="27">
        <v>487667363007</v>
      </c>
      <c r="J27" s="21">
        <f t="shared" si="2"/>
        <v>1.6754215145770828</v>
      </c>
      <c r="K27" s="21">
        <f t="shared" si="3"/>
        <v>-2.3814273298938695</v>
      </c>
      <c r="L27" s="4" t="s">
        <v>36</v>
      </c>
    </row>
    <row r="28" spans="1:12" x14ac:dyDescent="0.25">
      <c r="A28" s="46"/>
      <c r="B28" s="7">
        <v>2019</v>
      </c>
      <c r="C28" s="16">
        <v>200020704732</v>
      </c>
      <c r="D28" s="16">
        <v>2109171909038</v>
      </c>
      <c r="E28" s="11">
        <f t="shared" si="0"/>
        <v>9.4833761001126782E-2</v>
      </c>
      <c r="F28" s="16">
        <v>769296474698</v>
      </c>
      <c r="G28" s="21">
        <f t="shared" si="1"/>
        <v>0.36473863102457049</v>
      </c>
      <c r="H28" s="27">
        <v>614630360533</v>
      </c>
      <c r="I28" s="27">
        <v>466116313687</v>
      </c>
      <c r="J28" s="21">
        <f t="shared" si="2"/>
        <v>1.3186201436959963</v>
      </c>
      <c r="K28" s="21">
        <f t="shared" si="3"/>
        <v>-2.642467247090234</v>
      </c>
      <c r="L28" s="4" t="s">
        <v>36</v>
      </c>
    </row>
    <row r="29" spans="1:12" x14ac:dyDescent="0.25">
      <c r="A29" s="46"/>
      <c r="B29" s="7">
        <v>2020</v>
      </c>
      <c r="C29" s="16">
        <v>-93519909374</v>
      </c>
      <c r="D29" s="16">
        <v>2231266338455</v>
      </c>
      <c r="E29" s="11">
        <f t="shared" si="0"/>
        <v>-4.1913377960407977E-2</v>
      </c>
      <c r="F29" s="16">
        <v>1080898528336</v>
      </c>
      <c r="G29" s="21">
        <f t="shared" si="1"/>
        <v>0.48443276793412687</v>
      </c>
      <c r="H29" s="27">
        <v>400360861111</v>
      </c>
      <c r="I29" s="27">
        <v>481250468179</v>
      </c>
      <c r="J29" s="21">
        <f t="shared" si="2"/>
        <v>0.83191786311589977</v>
      </c>
      <c r="K29" s="21">
        <f t="shared" si="3"/>
        <v>-1.3467953505011765</v>
      </c>
      <c r="L29" s="4" t="s">
        <v>36</v>
      </c>
    </row>
    <row r="30" spans="1:12" x14ac:dyDescent="0.25">
      <c r="A30" s="46"/>
      <c r="B30" s="7">
        <v>2021</v>
      </c>
      <c r="C30" s="16">
        <v>60769825439</v>
      </c>
      <c r="D30" s="16">
        <v>2215645141812</v>
      </c>
      <c r="E30" s="11">
        <f t="shared" si="0"/>
        <v>2.7427598532001923E-2</v>
      </c>
      <c r="F30" s="16">
        <v>1050302167076</v>
      </c>
      <c r="G30" s="21">
        <f t="shared" si="1"/>
        <v>0.47403898180962378</v>
      </c>
      <c r="H30" s="27">
        <v>442061655276</v>
      </c>
      <c r="I30" s="27">
        <v>474684982680</v>
      </c>
      <c r="J30" s="21">
        <f t="shared" si="2"/>
        <v>0.93127373185514828</v>
      </c>
      <c r="K30" s="21">
        <f t="shared" si="3"/>
        <v>-1.7176769021517317</v>
      </c>
      <c r="L30" s="4" t="s">
        <v>36</v>
      </c>
    </row>
    <row r="31" spans="1:12" x14ac:dyDescent="0.25">
      <c r="A31" s="46"/>
      <c r="B31" s="7">
        <v>2022</v>
      </c>
      <c r="C31" s="16">
        <v>-23456287257</v>
      </c>
      <c r="D31" s="16">
        <v>2509598483818</v>
      </c>
      <c r="E31" s="11">
        <f t="shared" si="0"/>
        <v>-9.3466295139430309E-3</v>
      </c>
      <c r="F31" s="16">
        <v>1336677280440</v>
      </c>
      <c r="G31" s="21">
        <f t="shared" si="1"/>
        <v>0.53262595154521852</v>
      </c>
      <c r="H31" s="27">
        <v>461802332836</v>
      </c>
      <c r="I31" s="27">
        <v>757912011292</v>
      </c>
      <c r="J31" s="21">
        <f t="shared" si="2"/>
        <v>0.60930863471707386</v>
      </c>
      <c r="K31" s="21">
        <f t="shared" si="3"/>
        <v>-1.2195350088406425</v>
      </c>
      <c r="L31" s="4" t="s">
        <v>36</v>
      </c>
    </row>
    <row r="32" spans="1:12" x14ac:dyDescent="0.25">
      <c r="A32" s="46"/>
      <c r="B32" s="7">
        <v>2023</v>
      </c>
      <c r="C32" s="16">
        <v>-96224827283</v>
      </c>
      <c r="D32" s="16">
        <v>2347493249796</v>
      </c>
      <c r="E32" s="11">
        <f t="shared" si="0"/>
        <v>-4.0990459628099912E-2</v>
      </c>
      <c r="F32" s="16">
        <v>1271217226098</v>
      </c>
      <c r="G32" s="21">
        <f t="shared" si="1"/>
        <v>0.54152114226887349</v>
      </c>
      <c r="H32" s="27">
        <v>391140226492</v>
      </c>
      <c r="I32" s="27">
        <v>638343012994</v>
      </c>
      <c r="J32" s="21">
        <f t="shared" si="2"/>
        <v>0.61274302143207837</v>
      </c>
      <c r="K32" s="21">
        <f t="shared" si="3"/>
        <v>-1.0264214486552428</v>
      </c>
      <c r="L32" s="4" t="s">
        <v>36</v>
      </c>
    </row>
    <row r="33" spans="1:12" x14ac:dyDescent="0.25">
      <c r="A33" s="46" t="s">
        <v>15</v>
      </c>
      <c r="B33" s="7">
        <v>2018</v>
      </c>
      <c r="C33" s="16">
        <v>13564000000</v>
      </c>
      <c r="D33" s="16">
        <v>881275000000</v>
      </c>
      <c r="E33" s="11">
        <f t="shared" si="0"/>
        <v>1.5391336415988199E-2</v>
      </c>
      <c r="F33" s="16">
        <v>399361000000</v>
      </c>
      <c r="G33" s="21">
        <f t="shared" si="1"/>
        <v>0.45316274715610905</v>
      </c>
      <c r="H33" s="27">
        <v>364138000000</v>
      </c>
      <c r="I33" s="27">
        <v>262397000000</v>
      </c>
      <c r="J33" s="21">
        <f t="shared" si="2"/>
        <v>1.3877369024798303</v>
      </c>
      <c r="K33" s="21">
        <f t="shared" si="3"/>
        <v>-1.7806824074722059</v>
      </c>
      <c r="L33" s="4" t="s">
        <v>36</v>
      </c>
    </row>
    <row r="34" spans="1:12" x14ac:dyDescent="0.25">
      <c r="A34" s="46"/>
      <c r="B34" s="7">
        <v>2019</v>
      </c>
      <c r="C34" s="16">
        <v>17410000000</v>
      </c>
      <c r="D34" s="16">
        <v>865873000000</v>
      </c>
      <c r="E34" s="11">
        <f t="shared" si="0"/>
        <v>2.0106874795726395E-2</v>
      </c>
      <c r="F34" s="16">
        <v>366549000000</v>
      </c>
      <c r="G34" s="21">
        <f t="shared" si="1"/>
        <v>0.4233288253589152</v>
      </c>
      <c r="H34" s="27">
        <v>359651000000</v>
      </c>
      <c r="I34" s="27">
        <v>250824000000</v>
      </c>
      <c r="J34" s="21">
        <f t="shared" si="2"/>
        <v>1.4338779383153126</v>
      </c>
      <c r="K34" s="21">
        <f t="shared" si="3"/>
        <v>-1.9717711202816908</v>
      </c>
      <c r="L34" s="4" t="s">
        <v>36</v>
      </c>
    </row>
    <row r="35" spans="1:12" x14ac:dyDescent="0.25">
      <c r="A35" s="46"/>
      <c r="B35" s="7">
        <v>2020</v>
      </c>
      <c r="C35" s="16">
        <v>135789000000</v>
      </c>
      <c r="D35" s="16">
        <v>958791000000</v>
      </c>
      <c r="E35" s="11">
        <f t="shared" si="0"/>
        <v>0.14162523427942064</v>
      </c>
      <c r="F35" s="16">
        <v>258283000000</v>
      </c>
      <c r="G35" s="21">
        <f t="shared" si="1"/>
        <v>0.26938404720111059</v>
      </c>
      <c r="H35" s="27">
        <v>545239000000</v>
      </c>
      <c r="I35" s="27">
        <v>183559000000</v>
      </c>
      <c r="J35" s="21">
        <f t="shared" si="2"/>
        <v>2.9703746479333621</v>
      </c>
      <c r="K35" s="21">
        <f t="shared" si="3"/>
        <v>-3.3899429866193285</v>
      </c>
      <c r="L35" s="4" t="s">
        <v>36</v>
      </c>
    </row>
    <row r="36" spans="1:12" x14ac:dyDescent="0.25">
      <c r="A36" s="46"/>
      <c r="B36" s="7">
        <v>2021</v>
      </c>
      <c r="C36" s="16">
        <v>265758000000</v>
      </c>
      <c r="D36" s="16">
        <v>1304108000000</v>
      </c>
      <c r="E36" s="11">
        <f t="shared" si="0"/>
        <v>0.2037852693181853</v>
      </c>
      <c r="F36" s="16">
        <v>334291000000</v>
      </c>
      <c r="G36" s="21">
        <f t="shared" si="1"/>
        <v>0.25633689847773344</v>
      </c>
      <c r="H36" s="27">
        <v>673394000000</v>
      </c>
      <c r="I36" s="27">
        <v>268367000000</v>
      </c>
      <c r="J36" s="21">
        <f t="shared" si="2"/>
        <v>2.509228034743467</v>
      </c>
      <c r="K36" s="21">
        <f t="shared" si="3"/>
        <v>-3.7458764784697784</v>
      </c>
      <c r="L36" s="4" t="s">
        <v>36</v>
      </c>
    </row>
    <row r="37" spans="1:12" x14ac:dyDescent="0.25">
      <c r="A37" s="46"/>
      <c r="B37" s="7">
        <v>2022</v>
      </c>
      <c r="C37" s="16">
        <v>364972000000</v>
      </c>
      <c r="D37" s="16">
        <v>1645582000000</v>
      </c>
      <c r="E37" s="11">
        <f t="shared" si="0"/>
        <v>0.22178900838730614</v>
      </c>
      <c r="F37" s="16">
        <v>310746000000</v>
      </c>
      <c r="G37" s="21">
        <f t="shared" si="1"/>
        <v>0.18883653321438859</v>
      </c>
      <c r="H37" s="27">
        <v>815319000000</v>
      </c>
      <c r="I37" s="27">
        <v>254719000000</v>
      </c>
      <c r="J37" s="21">
        <f t="shared" si="2"/>
        <v>3.2008566302474493</v>
      </c>
      <c r="K37" s="21">
        <f t="shared" si="3"/>
        <v>-4.2088788718998726</v>
      </c>
      <c r="L37" s="4" t="s">
        <v>36</v>
      </c>
    </row>
    <row r="38" spans="1:12" x14ac:dyDescent="0.25">
      <c r="A38" s="46"/>
      <c r="B38" s="7">
        <v>2023</v>
      </c>
      <c r="C38" s="16">
        <v>395798000000</v>
      </c>
      <c r="D38" s="16">
        <v>2085182000000</v>
      </c>
      <c r="E38" s="11">
        <f t="shared" si="0"/>
        <v>0.18981460611112125</v>
      </c>
      <c r="F38" s="16">
        <v>355374000000</v>
      </c>
      <c r="G38" s="21">
        <f>SUM(F38/D38)</f>
        <v>0.17042828875369154</v>
      </c>
      <c r="H38" s="27">
        <v>1230110000000</v>
      </c>
      <c r="I38" s="27">
        <v>298814000000</v>
      </c>
      <c r="J38" s="21">
        <f t="shared" si="2"/>
        <v>4.1166411212326066</v>
      </c>
      <c r="K38" s="21">
        <f>SUM(-4.3-(4.5*E38)+(5.7*G38)+(0.004*J38))</f>
        <v>-4.166257917119073</v>
      </c>
      <c r="L38" s="4" t="s">
        <v>36</v>
      </c>
    </row>
  </sheetData>
  <mergeCells count="7">
    <mergeCell ref="A1:K1"/>
    <mergeCell ref="A33:A38"/>
    <mergeCell ref="A3:A8"/>
    <mergeCell ref="A9:A14"/>
    <mergeCell ref="A15:A20"/>
    <mergeCell ref="A21:A26"/>
    <mergeCell ref="A27:A3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zoomScale="80" zoomScaleNormal="80" workbookViewId="0">
      <selection activeCell="M10" sqref="M10"/>
    </sheetView>
  </sheetViews>
  <sheetFormatPr defaultRowHeight="15.75" x14ac:dyDescent="0.25"/>
  <cols>
    <col min="1" max="1" width="4.125" customWidth="1"/>
    <col min="2" max="2" width="20" customWidth="1"/>
    <col min="4" max="4" width="9" style="1" customWidth="1"/>
    <col min="5" max="5" width="12.5" style="1" bestFit="1" customWidth="1"/>
    <col min="6" max="6" width="9" style="31"/>
    <col min="7" max="7" width="12.5" style="1" bestFit="1" customWidth="1"/>
    <col min="8" max="8" width="9" style="31"/>
    <col min="9" max="9" width="12.5" style="1" bestFit="1" customWidth="1"/>
    <col min="10" max="10" width="9.625" customWidth="1"/>
    <col min="20" max="20" width="9" customWidth="1"/>
  </cols>
  <sheetData>
    <row r="1" spans="1:15" x14ac:dyDescent="0.25">
      <c r="B1" s="49" t="s">
        <v>45</v>
      </c>
      <c r="C1" s="49"/>
      <c r="D1" s="49"/>
      <c r="E1" s="49"/>
      <c r="F1" s="49"/>
      <c r="G1" s="49"/>
      <c r="H1" s="49"/>
      <c r="O1" t="s">
        <v>46</v>
      </c>
    </row>
    <row r="2" spans="1:15" x14ac:dyDescent="0.25">
      <c r="B2" s="50"/>
      <c r="C2" s="50"/>
      <c r="D2" s="50"/>
      <c r="E2" s="50"/>
      <c r="F2" s="50"/>
      <c r="G2" s="50"/>
      <c r="H2" s="50"/>
    </row>
    <row r="3" spans="1:15" s="2" customFormat="1" x14ac:dyDescent="0.25">
      <c r="A3" s="28" t="s">
        <v>0</v>
      </c>
      <c r="B3" s="29" t="s">
        <v>38</v>
      </c>
      <c r="C3" s="28" t="s">
        <v>1</v>
      </c>
      <c r="D3" s="28" t="s">
        <v>39</v>
      </c>
      <c r="E3" s="28" t="s">
        <v>2</v>
      </c>
      <c r="F3" s="30" t="s">
        <v>40</v>
      </c>
      <c r="G3" s="28" t="s">
        <v>2</v>
      </c>
      <c r="H3" s="30" t="s">
        <v>41</v>
      </c>
      <c r="I3" s="28" t="s">
        <v>2</v>
      </c>
    </row>
    <row r="4" spans="1:15" x14ac:dyDescent="0.25">
      <c r="A4" s="47">
        <v>1</v>
      </c>
      <c r="B4" s="48" t="s">
        <v>3</v>
      </c>
      <c r="C4" s="3">
        <v>2018</v>
      </c>
      <c r="D4" s="33">
        <v>1.853692463556488</v>
      </c>
      <c r="E4" s="5" t="s">
        <v>37</v>
      </c>
      <c r="F4" s="33">
        <v>4.7959016611980001</v>
      </c>
      <c r="G4" s="5" t="s">
        <v>37</v>
      </c>
      <c r="H4" s="33">
        <v>-2.6779859830376802</v>
      </c>
      <c r="I4" s="4" t="s">
        <v>36</v>
      </c>
      <c r="N4" s="6"/>
    </row>
    <row r="5" spans="1:15" x14ac:dyDescent="0.25">
      <c r="A5" s="47"/>
      <c r="B5" s="48"/>
      <c r="C5" s="3">
        <v>2019</v>
      </c>
      <c r="D5" s="33">
        <v>1.3326422546720671</v>
      </c>
      <c r="E5" s="5" t="s">
        <v>37</v>
      </c>
      <c r="F5" s="33">
        <v>2.9468219892969514</v>
      </c>
      <c r="G5" s="5" t="s">
        <v>37</v>
      </c>
      <c r="H5" s="33">
        <v>-1.6664591206219299</v>
      </c>
      <c r="I5" s="4" t="s">
        <v>36</v>
      </c>
      <c r="N5" s="6"/>
    </row>
    <row r="6" spans="1:15" x14ac:dyDescent="0.25">
      <c r="A6" s="47"/>
      <c r="B6" s="48"/>
      <c r="C6" s="3">
        <v>2020</v>
      </c>
      <c r="D6" s="33">
        <v>1.2248640382744622</v>
      </c>
      <c r="E6" s="5" t="s">
        <v>37</v>
      </c>
      <c r="F6" s="33">
        <v>2.6525171528692599</v>
      </c>
      <c r="G6" s="5" t="s">
        <v>37</v>
      </c>
      <c r="H6" s="33">
        <v>-1.5377016352526833</v>
      </c>
      <c r="I6" s="4" t="s">
        <v>36</v>
      </c>
      <c r="N6" s="6"/>
    </row>
    <row r="7" spans="1:15" x14ac:dyDescent="0.25">
      <c r="A7" s="47"/>
      <c r="B7" s="48"/>
      <c r="C7" s="3">
        <v>2021</v>
      </c>
      <c r="D7" s="33">
        <v>0.98447946910648387</v>
      </c>
      <c r="E7" s="5" t="s">
        <v>37</v>
      </c>
      <c r="F7" s="33">
        <v>2.0039584873488132</v>
      </c>
      <c r="G7" s="32" t="s">
        <v>35</v>
      </c>
      <c r="H7" s="33">
        <v>-1.2481357643792572</v>
      </c>
      <c r="I7" s="4" t="s">
        <v>36</v>
      </c>
    </row>
    <row r="8" spans="1:15" x14ac:dyDescent="0.25">
      <c r="A8" s="47"/>
      <c r="B8" s="48"/>
      <c r="C8" s="3">
        <v>2022</v>
      </c>
      <c r="D8" s="33">
        <v>0.92225779007598718</v>
      </c>
      <c r="E8" s="5" t="s">
        <v>37</v>
      </c>
      <c r="F8" s="33">
        <v>1.7911322218304524</v>
      </c>
      <c r="G8" s="32" t="s">
        <v>35</v>
      </c>
      <c r="H8" s="33">
        <v>-1.1592818665562681</v>
      </c>
      <c r="I8" s="4" t="s">
        <v>36</v>
      </c>
    </row>
    <row r="9" spans="1:15" x14ac:dyDescent="0.25">
      <c r="A9" s="47"/>
      <c r="B9" s="48"/>
      <c r="C9" s="3">
        <v>2023</v>
      </c>
      <c r="D9" s="33">
        <v>0.8302190108716434</v>
      </c>
      <c r="E9" s="5" t="s">
        <v>37</v>
      </c>
      <c r="F9" s="33">
        <v>1.4120956468292341</v>
      </c>
      <c r="G9" s="32" t="s">
        <v>35</v>
      </c>
      <c r="H9" s="34">
        <v>-1.0508103723126496</v>
      </c>
      <c r="I9" s="4" t="s">
        <v>36</v>
      </c>
    </row>
    <row r="10" spans="1:15" x14ac:dyDescent="0.25">
      <c r="A10" s="47">
        <v>2</v>
      </c>
      <c r="B10" s="48" t="s">
        <v>4</v>
      </c>
      <c r="C10" s="3">
        <v>2018</v>
      </c>
      <c r="D10" s="33">
        <v>0.62159098982313399</v>
      </c>
      <c r="E10" s="5" t="s">
        <v>37</v>
      </c>
      <c r="F10" s="33">
        <v>3.3022764363389685</v>
      </c>
      <c r="G10" s="5" t="s">
        <v>37</v>
      </c>
      <c r="H10" s="33">
        <v>-1.6198594510219897</v>
      </c>
      <c r="I10" s="4" t="s">
        <v>36</v>
      </c>
    </row>
    <row r="11" spans="1:15" ht="15.75" customHeight="1" x14ac:dyDescent="0.25">
      <c r="A11" s="47"/>
      <c r="B11" s="48"/>
      <c r="C11" s="3">
        <v>2019</v>
      </c>
      <c r="D11" s="33">
        <v>0.74973268678632565</v>
      </c>
      <c r="E11" s="5" t="s">
        <v>37</v>
      </c>
      <c r="F11" s="33">
        <v>3.9690947256785911</v>
      </c>
      <c r="G11" s="5" t="s">
        <v>37</v>
      </c>
      <c r="H11" s="33">
        <v>-1.9843235424205872</v>
      </c>
      <c r="I11" s="4" t="s">
        <v>36</v>
      </c>
    </row>
    <row r="12" spans="1:15" x14ac:dyDescent="0.25">
      <c r="A12" s="47"/>
      <c r="B12" s="48"/>
      <c r="C12" s="3">
        <v>2020</v>
      </c>
      <c r="D12" s="33">
        <v>-6.4189935429978459E-3</v>
      </c>
      <c r="E12" s="32" t="s">
        <v>35</v>
      </c>
      <c r="F12" s="33">
        <v>1.1656811844819512</v>
      </c>
      <c r="G12" s="32" t="s">
        <v>35</v>
      </c>
      <c r="H12" s="33">
        <v>-0.54523206105773347</v>
      </c>
      <c r="I12" s="4" t="s">
        <v>36</v>
      </c>
    </row>
    <row r="13" spans="1:15" x14ac:dyDescent="0.25">
      <c r="A13" s="47"/>
      <c r="B13" s="48"/>
      <c r="C13" s="3">
        <v>2021</v>
      </c>
      <c r="D13" s="33">
        <v>0.35033602501858718</v>
      </c>
      <c r="E13" s="5" t="s">
        <v>37</v>
      </c>
      <c r="F13" s="33">
        <v>2.2893995202519557</v>
      </c>
      <c r="G13" s="32" t="s">
        <v>35</v>
      </c>
      <c r="H13" s="33">
        <v>-1.1364649655320327</v>
      </c>
      <c r="I13" s="4" t="s">
        <v>36</v>
      </c>
    </row>
    <row r="14" spans="1:15" x14ac:dyDescent="0.25">
      <c r="A14" s="47"/>
      <c r="B14" s="48"/>
      <c r="C14" s="3">
        <v>2022</v>
      </c>
      <c r="D14" s="33">
        <v>0.82365988046764105</v>
      </c>
      <c r="E14" s="5" t="s">
        <v>37</v>
      </c>
      <c r="F14" s="33">
        <v>3.7634639727558978</v>
      </c>
      <c r="G14" s="5" t="s">
        <v>37</v>
      </c>
      <c r="H14" s="33">
        <v>-1.7763899233355154</v>
      </c>
      <c r="I14" s="4" t="s">
        <v>36</v>
      </c>
    </row>
    <row r="15" spans="1:15" x14ac:dyDescent="0.25">
      <c r="A15" s="47"/>
      <c r="B15" s="48"/>
      <c r="C15" s="3">
        <v>2023</v>
      </c>
      <c r="D15" s="33">
        <v>0.69086742534822021</v>
      </c>
      <c r="E15" s="5" t="s">
        <v>37</v>
      </c>
      <c r="F15" s="33">
        <v>3.4410861935876897</v>
      </c>
      <c r="G15" s="5" t="s">
        <v>37</v>
      </c>
      <c r="H15" s="34">
        <v>-1.549144536824494</v>
      </c>
      <c r="I15" s="4" t="s">
        <v>36</v>
      </c>
    </row>
    <row r="16" spans="1:15" x14ac:dyDescent="0.25">
      <c r="A16" s="47">
        <v>3</v>
      </c>
      <c r="B16" s="48" t="s">
        <v>5</v>
      </c>
      <c r="C16" s="3">
        <v>2018</v>
      </c>
      <c r="D16" s="33">
        <v>0.39603467809009157</v>
      </c>
      <c r="E16" s="5" t="s">
        <v>37</v>
      </c>
      <c r="F16" s="33">
        <v>2.9621824196277471</v>
      </c>
      <c r="G16" s="5" t="s">
        <v>37</v>
      </c>
      <c r="H16" s="33">
        <v>-2.4223160592521356</v>
      </c>
      <c r="I16" s="4" t="s">
        <v>36</v>
      </c>
    </row>
    <row r="17" spans="1:9" ht="15.75" customHeight="1" x14ac:dyDescent="0.25">
      <c r="A17" s="47"/>
      <c r="B17" s="48"/>
      <c r="C17" s="3">
        <v>2019</v>
      </c>
      <c r="D17" s="33">
        <v>0.4246326228530436</v>
      </c>
      <c r="E17" s="5" t="s">
        <v>37</v>
      </c>
      <c r="F17" s="33">
        <v>2.9583176771360402</v>
      </c>
      <c r="G17" s="5" t="s">
        <v>37</v>
      </c>
      <c r="H17" s="33">
        <v>-2.36394771116221</v>
      </c>
      <c r="I17" s="4" t="s">
        <v>36</v>
      </c>
    </row>
    <row r="18" spans="1:9" x14ac:dyDescent="0.25">
      <c r="A18" s="47"/>
      <c r="B18" s="48"/>
      <c r="C18" s="3">
        <v>2020</v>
      </c>
      <c r="D18" s="33">
        <v>-0.53423241196975446</v>
      </c>
      <c r="E18" s="4" t="s">
        <v>36</v>
      </c>
      <c r="F18" s="33">
        <v>-0.72044291638212232</v>
      </c>
      <c r="G18" s="4" t="s">
        <v>36</v>
      </c>
      <c r="H18" s="33">
        <v>-0.67516976683855479</v>
      </c>
      <c r="I18" s="4" t="s">
        <v>36</v>
      </c>
    </row>
    <row r="19" spans="1:9" x14ac:dyDescent="0.25">
      <c r="A19" s="47"/>
      <c r="B19" s="48"/>
      <c r="C19" s="3">
        <v>2021</v>
      </c>
      <c r="D19" s="33">
        <v>-0.22897254812554962</v>
      </c>
      <c r="E19" s="4" t="s">
        <v>36</v>
      </c>
      <c r="F19" s="33">
        <v>6.0526269858740545E-2</v>
      </c>
      <c r="G19" s="4" t="s">
        <v>36</v>
      </c>
      <c r="H19" s="33">
        <v>-1.1583586407043085</v>
      </c>
      <c r="I19" s="4" t="s">
        <v>36</v>
      </c>
    </row>
    <row r="20" spans="1:9" x14ac:dyDescent="0.25">
      <c r="A20" s="47"/>
      <c r="B20" s="48"/>
      <c r="C20" s="3">
        <v>2022</v>
      </c>
      <c r="D20" s="33">
        <v>-1.8260418578144012E-2</v>
      </c>
      <c r="E20" s="4" t="s">
        <v>36</v>
      </c>
      <c r="F20" s="33">
        <v>0.55999738747727479</v>
      </c>
      <c r="G20" s="4" t="s">
        <v>36</v>
      </c>
      <c r="H20" s="33">
        <v>-1.4520196844223379</v>
      </c>
      <c r="I20" s="4" t="s">
        <v>36</v>
      </c>
    </row>
    <row r="21" spans="1:9" x14ac:dyDescent="0.25">
      <c r="A21" s="47"/>
      <c r="B21" s="48"/>
      <c r="C21" s="3">
        <v>2023</v>
      </c>
      <c r="D21" s="33">
        <v>4.5965840525012597E-2</v>
      </c>
      <c r="E21" s="5" t="s">
        <v>37</v>
      </c>
      <c r="F21" s="33">
        <v>1.2462631470127554</v>
      </c>
      <c r="G21" s="32" t="s">
        <v>35</v>
      </c>
      <c r="H21" s="34">
        <v>-1.7053614260250936</v>
      </c>
      <c r="I21" s="4" t="s">
        <v>36</v>
      </c>
    </row>
    <row r="22" spans="1:9" x14ac:dyDescent="0.25">
      <c r="A22" s="47">
        <v>4</v>
      </c>
      <c r="B22" s="48" t="s">
        <v>6</v>
      </c>
      <c r="C22" s="3">
        <v>2018</v>
      </c>
      <c r="D22" s="33">
        <v>0.73274620198950091</v>
      </c>
      <c r="E22" s="5" t="s">
        <v>37</v>
      </c>
      <c r="F22" s="33">
        <v>4.6071760634610195</v>
      </c>
      <c r="G22" s="5" t="s">
        <v>37</v>
      </c>
      <c r="H22" s="33">
        <v>-1.848521657043888</v>
      </c>
      <c r="I22" s="4" t="s">
        <v>36</v>
      </c>
    </row>
    <row r="23" spans="1:9" ht="15.75" customHeight="1" x14ac:dyDescent="0.25">
      <c r="A23" s="47"/>
      <c r="B23" s="48"/>
      <c r="C23" s="3">
        <v>2019</v>
      </c>
      <c r="D23" s="33">
        <v>0.63696651965106765</v>
      </c>
      <c r="E23" s="5" t="s">
        <v>37</v>
      </c>
      <c r="F23" s="33">
        <v>4.062249259394112</v>
      </c>
      <c r="G23" s="5" t="s">
        <v>37</v>
      </c>
      <c r="H23" s="33">
        <v>-1.6910578156027278</v>
      </c>
      <c r="I23" s="4" t="s">
        <v>36</v>
      </c>
    </row>
    <row r="24" spans="1:9" x14ac:dyDescent="0.25">
      <c r="A24" s="47"/>
      <c r="B24" s="48"/>
      <c r="C24" s="3">
        <v>2020</v>
      </c>
      <c r="D24" s="33">
        <v>-0.32876524527828904</v>
      </c>
      <c r="E24" s="4" t="s">
        <v>36</v>
      </c>
      <c r="F24" s="33">
        <v>0.74694318948243343</v>
      </c>
      <c r="G24" s="4" t="s">
        <v>36</v>
      </c>
      <c r="H24" s="33">
        <v>-4.7015344252382144E-2</v>
      </c>
      <c r="I24" s="4" t="s">
        <v>36</v>
      </c>
    </row>
    <row r="25" spans="1:9" x14ac:dyDescent="0.25">
      <c r="A25" s="47"/>
      <c r="B25" s="48"/>
      <c r="C25" s="3">
        <v>2021</v>
      </c>
      <c r="D25" s="33">
        <v>0.33905984946130491</v>
      </c>
      <c r="E25" s="5" t="s">
        <v>37</v>
      </c>
      <c r="F25" s="33">
        <v>1.4029745464286079</v>
      </c>
      <c r="G25" s="32" t="s">
        <v>35</v>
      </c>
      <c r="H25" s="33">
        <v>0.30462447602147441</v>
      </c>
      <c r="I25" s="5" t="s">
        <v>37</v>
      </c>
    </row>
    <row r="26" spans="1:9" x14ac:dyDescent="0.25">
      <c r="A26" s="47"/>
      <c r="B26" s="48"/>
      <c r="C26" s="3">
        <v>2022</v>
      </c>
      <c r="D26" s="33">
        <v>-0.17099998146036346</v>
      </c>
      <c r="E26" s="4" t="s">
        <v>36</v>
      </c>
      <c r="F26" s="33">
        <v>0.38792373107283767</v>
      </c>
      <c r="G26" s="4" t="s">
        <v>36</v>
      </c>
      <c r="H26" s="33">
        <v>-8.7861805786496328E-2</v>
      </c>
      <c r="I26" s="4" t="s">
        <v>36</v>
      </c>
    </row>
    <row r="27" spans="1:9" x14ac:dyDescent="0.25">
      <c r="A27" s="47"/>
      <c r="B27" s="48"/>
      <c r="C27" s="3">
        <v>2023</v>
      </c>
      <c r="D27" s="33">
        <v>-0.47185687233885515</v>
      </c>
      <c r="E27" s="4" t="s">
        <v>36</v>
      </c>
      <c r="F27" s="33">
        <v>-0.81955324557035847</v>
      </c>
      <c r="G27" s="4" t="s">
        <v>36</v>
      </c>
      <c r="H27" s="33">
        <v>0.21794360576485511</v>
      </c>
      <c r="I27" s="5" t="s">
        <v>37</v>
      </c>
    </row>
    <row r="28" spans="1:9" x14ac:dyDescent="0.25">
      <c r="A28" s="47">
        <v>5</v>
      </c>
      <c r="B28" s="48" t="s">
        <v>7</v>
      </c>
      <c r="C28" s="3">
        <v>2018</v>
      </c>
      <c r="D28" s="33">
        <v>0.71528611447871027</v>
      </c>
      <c r="E28" s="5" t="s">
        <v>37</v>
      </c>
      <c r="F28" s="33">
        <v>3.9470204307358472</v>
      </c>
      <c r="G28" s="5" t="s">
        <v>37</v>
      </c>
      <c r="H28" s="33">
        <v>-2.3814273298938695</v>
      </c>
      <c r="I28" s="4" t="s">
        <v>36</v>
      </c>
    </row>
    <row r="29" spans="1:9" ht="15.75" customHeight="1" x14ac:dyDescent="0.25">
      <c r="A29" s="47"/>
      <c r="B29" s="48"/>
      <c r="C29" s="3">
        <v>2019</v>
      </c>
      <c r="D29" s="33">
        <v>0.60865021311531864</v>
      </c>
      <c r="E29" s="5" t="s">
        <v>37</v>
      </c>
      <c r="F29" s="33">
        <v>3.8582275796216976</v>
      </c>
      <c r="G29" s="5" t="s">
        <v>37</v>
      </c>
      <c r="H29" s="33">
        <v>-2.642467247090234</v>
      </c>
      <c r="I29" s="4" t="s">
        <v>36</v>
      </c>
    </row>
    <row r="30" spans="1:9" x14ac:dyDescent="0.25">
      <c r="A30" s="47"/>
      <c r="B30" s="48"/>
      <c r="C30" s="3">
        <v>2020</v>
      </c>
      <c r="D30" s="33">
        <v>-0.1435824752231811</v>
      </c>
      <c r="E30" s="4" t="s">
        <v>36</v>
      </c>
      <c r="F30" s="33">
        <v>1.0058712360317907</v>
      </c>
      <c r="G30" s="4" t="s">
        <v>36</v>
      </c>
      <c r="H30" s="33">
        <v>-1.3467953505011765</v>
      </c>
      <c r="I30" s="4" t="s">
        <v>36</v>
      </c>
    </row>
    <row r="31" spans="1:9" x14ac:dyDescent="0.25">
      <c r="A31" s="47"/>
      <c r="B31" s="48"/>
      <c r="C31" s="3">
        <v>2021</v>
      </c>
      <c r="D31" s="33">
        <v>0.10659294290403454</v>
      </c>
      <c r="E31" s="5" t="s">
        <v>37</v>
      </c>
      <c r="F31" s="33">
        <v>1.6113347716737756</v>
      </c>
      <c r="G31" s="32" t="s">
        <v>35</v>
      </c>
      <c r="H31" s="33">
        <v>-1.7176769021517317</v>
      </c>
      <c r="I31" s="4" t="s">
        <v>36</v>
      </c>
    </row>
    <row r="32" spans="1:9" x14ac:dyDescent="0.25">
      <c r="A32" s="47"/>
      <c r="B32" s="48"/>
      <c r="C32" s="3">
        <v>2022</v>
      </c>
      <c r="D32" s="33">
        <v>-0.17366457963173718</v>
      </c>
      <c r="E32" s="4" t="s">
        <v>36</v>
      </c>
      <c r="F32" s="33">
        <v>0.40682773726185217</v>
      </c>
      <c r="G32" s="4" t="s">
        <v>36</v>
      </c>
      <c r="H32" s="33">
        <v>-1.2195350088406425</v>
      </c>
      <c r="I32" s="4" t="s">
        <v>36</v>
      </c>
    </row>
    <row r="33" spans="1:9" x14ac:dyDescent="0.25">
      <c r="A33" s="47"/>
      <c r="B33" s="48"/>
      <c r="C33" s="3">
        <v>2023</v>
      </c>
      <c r="D33" s="33">
        <v>-0.26083430520316009</v>
      </c>
      <c r="E33" s="4" t="s">
        <v>36</v>
      </c>
      <c r="F33" s="33">
        <v>0.1344301882774519</v>
      </c>
      <c r="G33" s="4" t="s">
        <v>36</v>
      </c>
      <c r="H33" s="34">
        <v>-1.0264214486552428</v>
      </c>
      <c r="I33" s="4" t="s">
        <v>36</v>
      </c>
    </row>
    <row r="34" spans="1:9" x14ac:dyDescent="0.25">
      <c r="A34" s="47">
        <v>6</v>
      </c>
      <c r="B34" s="48" t="s">
        <v>8</v>
      </c>
      <c r="C34" s="3">
        <v>2018</v>
      </c>
      <c r="D34" s="33">
        <v>0.31741568636350742</v>
      </c>
      <c r="E34" s="5" t="s">
        <v>37</v>
      </c>
      <c r="F34" s="33">
        <v>0.92057560153508322</v>
      </c>
      <c r="G34" s="4" t="s">
        <v>36</v>
      </c>
      <c r="H34" s="33">
        <v>-1.7806824074722059</v>
      </c>
      <c r="I34" s="4" t="s">
        <v>36</v>
      </c>
    </row>
    <row r="35" spans="1:9" ht="15.75" customHeight="1" x14ac:dyDescent="0.25">
      <c r="A35" s="47"/>
      <c r="B35" s="48"/>
      <c r="C35" s="3">
        <v>2019</v>
      </c>
      <c r="D35" s="33">
        <v>0.35518804605294313</v>
      </c>
      <c r="E35" s="5" t="s">
        <v>37</v>
      </c>
      <c r="F35" s="33">
        <v>1.235565026077482</v>
      </c>
      <c r="G35" s="32" t="s">
        <v>35</v>
      </c>
      <c r="H35" s="33">
        <v>-1.9717711202816908</v>
      </c>
      <c r="I35" s="4" t="s">
        <v>36</v>
      </c>
    </row>
    <row r="36" spans="1:9" x14ac:dyDescent="0.25">
      <c r="A36" s="47"/>
      <c r="B36" s="48"/>
      <c r="C36" s="3">
        <v>2020</v>
      </c>
      <c r="D36" s="33">
        <v>1.2778509466609511</v>
      </c>
      <c r="E36" s="5" t="s">
        <v>37</v>
      </c>
      <c r="F36" s="33">
        <v>6.0943422064268162</v>
      </c>
      <c r="G36" s="5" t="s">
        <v>37</v>
      </c>
      <c r="H36" s="33">
        <v>-3.3899429866193285</v>
      </c>
      <c r="I36" s="4" t="s">
        <v>36</v>
      </c>
    </row>
    <row r="37" spans="1:9" x14ac:dyDescent="0.25">
      <c r="A37" s="47"/>
      <c r="B37" s="48"/>
      <c r="C37" s="3">
        <v>2021</v>
      </c>
      <c r="D37" s="33">
        <v>1.4545170691384455</v>
      </c>
      <c r="E37" s="5" t="s">
        <v>37</v>
      </c>
      <c r="F37" s="33">
        <v>7.1909893672419729</v>
      </c>
      <c r="G37" s="5" t="s">
        <v>37</v>
      </c>
      <c r="H37" s="33">
        <v>-3.7458764784697784</v>
      </c>
      <c r="I37" s="4" t="s">
        <v>36</v>
      </c>
    </row>
    <row r="38" spans="1:9" x14ac:dyDescent="0.25">
      <c r="A38" s="47"/>
      <c r="B38" s="48"/>
      <c r="C38" s="3">
        <v>2022</v>
      </c>
      <c r="D38" s="33">
        <v>1.583106863103753</v>
      </c>
      <c r="E38" s="5" t="s">
        <v>37</v>
      </c>
      <c r="F38" s="33">
        <v>9.6548077468374558</v>
      </c>
      <c r="G38" s="5" t="s">
        <v>37</v>
      </c>
      <c r="H38" s="33">
        <v>-4.2088788718998726</v>
      </c>
      <c r="I38" s="4" t="s">
        <v>36</v>
      </c>
    </row>
    <row r="39" spans="1:9" x14ac:dyDescent="0.25">
      <c r="A39" s="47"/>
      <c r="B39" s="48"/>
      <c r="C39" s="3">
        <v>2023</v>
      </c>
      <c r="D39" s="33">
        <v>1.6191866215994573</v>
      </c>
      <c r="E39" s="5" t="s">
        <v>37</v>
      </c>
      <c r="F39" s="33">
        <v>11.082678297063712</v>
      </c>
      <c r="G39" s="5" t="s">
        <v>37</v>
      </c>
      <c r="H39" s="34">
        <v>-4.166257917119073</v>
      </c>
      <c r="I39" s="4" t="s">
        <v>36</v>
      </c>
    </row>
    <row r="40" spans="1:9" x14ac:dyDescent="0.25">
      <c r="D40" s="35">
        <f>SUM(D4:D39)</f>
        <v>18.659954418636151</v>
      </c>
      <c r="F40" s="35">
        <f>SUM(F4:F39)</f>
        <v>98.130656910251773</v>
      </c>
      <c r="H40" s="35">
        <f>SUM(H4:H39)</f>
        <v>-60.478584120651469</v>
      </c>
    </row>
    <row r="41" spans="1:9" x14ac:dyDescent="0.25">
      <c r="B41" t="s">
        <v>44</v>
      </c>
      <c r="C41" s="36"/>
      <c r="D41" s="37">
        <f>D40/36</f>
        <v>0.51833206718433755</v>
      </c>
      <c r="E41" s="37"/>
      <c r="F41" s="37">
        <f>F40/36</f>
        <v>2.725851580840327</v>
      </c>
      <c r="G41" s="37"/>
      <c r="H41" s="37">
        <f>H40/36</f>
        <v>-1.6799606700180965</v>
      </c>
      <c r="I41" s="37"/>
    </row>
  </sheetData>
  <mergeCells count="13">
    <mergeCell ref="B1:H2"/>
    <mergeCell ref="A22:A27"/>
    <mergeCell ref="B22:B27"/>
    <mergeCell ref="A28:A33"/>
    <mergeCell ref="B28:B33"/>
    <mergeCell ref="A34:A39"/>
    <mergeCell ref="B34:B39"/>
    <mergeCell ref="A4:A9"/>
    <mergeCell ref="B4:B9"/>
    <mergeCell ref="A10:A15"/>
    <mergeCell ref="B10:B15"/>
    <mergeCell ref="A16:A21"/>
    <mergeCell ref="B16:B2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G-Score</vt:lpstr>
      <vt:lpstr>Z-Score</vt:lpstr>
      <vt:lpstr>X-Score</vt:lpstr>
      <vt:lpstr>hasil analisis perhitungan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2025-08-20T09:43:41Z</dcterms:created>
  <dcterms:modified xsi:type="dcterms:W3CDTF">2025-08-20T09:47:48Z</dcterms:modified>
</cp:coreProperties>
</file>