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SEMPRO\"/>
    </mc:Choice>
  </mc:AlternateContent>
  <bookViews>
    <workbookView xWindow="0" yWindow="0" windowWidth="20490" windowHeight="7755" activeTab="1"/>
  </bookViews>
  <sheets>
    <sheet name="Sheet2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L18" i="1" l="1"/>
  <c r="L17" i="1"/>
  <c r="L16" i="1"/>
  <c r="L15" i="1"/>
  <c r="L14" i="1"/>
  <c r="C14" i="1"/>
  <c r="D14" i="1"/>
  <c r="E14" i="1"/>
  <c r="F14" i="1"/>
  <c r="H14" i="1"/>
  <c r="I14" i="1"/>
  <c r="J14" i="1"/>
  <c r="K14" i="1"/>
  <c r="C15" i="1"/>
  <c r="D15" i="1"/>
  <c r="E15" i="1"/>
  <c r="F15" i="1"/>
  <c r="H15" i="1"/>
  <c r="I15" i="1"/>
  <c r="J15" i="1"/>
  <c r="K15" i="1"/>
  <c r="C16" i="1"/>
  <c r="D16" i="1"/>
  <c r="E16" i="1"/>
  <c r="F16" i="1"/>
  <c r="H16" i="1"/>
  <c r="I16" i="1"/>
  <c r="J16" i="1"/>
  <c r="K16" i="1"/>
  <c r="C17" i="1"/>
  <c r="D17" i="1"/>
  <c r="E17" i="1"/>
  <c r="F17" i="1"/>
  <c r="H17" i="1"/>
  <c r="I17" i="1"/>
  <c r="J17" i="1"/>
  <c r="K17" i="1"/>
  <c r="C18" i="1"/>
  <c r="D18" i="1"/>
  <c r="E18" i="1"/>
  <c r="F18" i="1"/>
  <c r="H18" i="1"/>
  <c r="I18" i="1"/>
  <c r="J18" i="1"/>
  <c r="K18" i="1"/>
  <c r="G19" i="1"/>
  <c r="C19" i="1" l="1"/>
  <c r="K19" i="1"/>
  <c r="I19" i="1"/>
  <c r="E19" i="1"/>
  <c r="L19" i="1"/>
  <c r="H19" i="1"/>
  <c r="F19" i="1"/>
  <c r="D19" i="1"/>
  <c r="J19" i="1"/>
  <c r="M3" i="1"/>
  <c r="N3" i="1" s="1"/>
  <c r="M4" i="1"/>
  <c r="N4" i="1" s="1"/>
  <c r="M5" i="1"/>
  <c r="N5" i="1" s="1"/>
  <c r="M6" i="1"/>
  <c r="N6" i="1" s="1"/>
  <c r="M7" i="1"/>
  <c r="N7" i="1" s="1"/>
  <c r="M8" i="1"/>
  <c r="N8" i="1" s="1"/>
  <c r="M9" i="1"/>
  <c r="M10" i="1"/>
  <c r="N10" i="1" s="1"/>
  <c r="M11" i="1"/>
  <c r="M12" i="1"/>
  <c r="N12" i="1" l="1"/>
  <c r="N16" i="1"/>
  <c r="N14" i="1"/>
  <c r="N11" i="1"/>
  <c r="N13" i="1"/>
  <c r="N9" i="1"/>
  <c r="N15" i="1"/>
  <c r="N17" i="1"/>
  <c r="C21" i="1" l="1"/>
  <c r="C25" i="1" s="1"/>
  <c r="O13" i="1"/>
  <c r="C22" i="1"/>
  <c r="O17" i="1"/>
  <c r="C23" i="1"/>
  <c r="O16" i="1"/>
  <c r="O15" i="1"/>
  <c r="O14" i="1"/>
  <c r="J22" i="1" l="1"/>
  <c r="C24" i="1"/>
  <c r="D21" i="1" s="1"/>
  <c r="J21" i="1"/>
  <c r="J23" i="1" s="1"/>
  <c r="G21" i="1" l="1"/>
  <c r="C26" i="1"/>
  <c r="G23" i="1"/>
  <c r="G22" i="1"/>
  <c r="G24" i="1"/>
  <c r="O4" i="1" l="1"/>
  <c r="O8" i="1"/>
  <c r="O11" i="1"/>
  <c r="O5" i="1"/>
  <c r="O9" i="1"/>
  <c r="O3" i="1"/>
  <c r="O7" i="1"/>
  <c r="O6" i="1"/>
  <c r="O10" i="1"/>
  <c r="O12" i="1"/>
  <c r="P13" i="1"/>
  <c r="M26" i="1" l="1"/>
  <c r="M25" i="1"/>
  <c r="M24" i="1"/>
  <c r="M23" i="1"/>
  <c r="M22" i="1"/>
  <c r="M27" i="1" l="1"/>
</calcChain>
</file>

<file path=xl/sharedStrings.xml><?xml version="1.0" encoding="utf-8"?>
<sst xmlns="http://schemas.openxmlformats.org/spreadsheetml/2006/main" count="55" uniqueCount="43">
  <si>
    <t xml:space="preserve"> No</t>
  </si>
  <si>
    <t>Nama</t>
  </si>
  <si>
    <t xml:space="preserve">Item Jawaban </t>
  </si>
  <si>
    <t>Total</t>
  </si>
  <si>
    <t>Ket</t>
  </si>
  <si>
    <t>Min</t>
  </si>
  <si>
    <t>Max</t>
  </si>
  <si>
    <t>Std</t>
  </si>
  <si>
    <t>Var</t>
  </si>
  <si>
    <t>Sangat Tidak Setuju</t>
  </si>
  <si>
    <t>M-1,5SD</t>
  </si>
  <si>
    <t>M-0,5SD</t>
  </si>
  <si>
    <t>M+0,5SD</t>
  </si>
  <si>
    <t>M+1,5SD</t>
  </si>
  <si>
    <t>Nilai</t>
  </si>
  <si>
    <t>Tidak Setuju</t>
  </si>
  <si>
    <t>Setuju</t>
  </si>
  <si>
    <t>Kurang</t>
  </si>
  <si>
    <t>N</t>
  </si>
  <si>
    <t>Range</t>
  </si>
  <si>
    <t>K</t>
  </si>
  <si>
    <t>P</t>
  </si>
  <si>
    <t>Kategori</t>
  </si>
  <si>
    <t>Sangat Setuju</t>
  </si>
  <si>
    <t>Frekuensi</t>
  </si>
  <si>
    <t>Rerata/Mean</t>
  </si>
  <si>
    <t>Mean hipotetik</t>
  </si>
  <si>
    <t>SD hipotetik</t>
  </si>
  <si>
    <t>Sangat Tidak Setuju X&lt;72</t>
  </si>
  <si>
    <t>Tidak Setuju X&lt;X≤78</t>
  </si>
  <si>
    <t>Kurang 78&lt;X≤84</t>
  </si>
  <si>
    <t>Setuju 84&lt;X≤91</t>
  </si>
  <si>
    <t>Sangat Setuju X&gt;91</t>
  </si>
  <si>
    <t>Mei Syiela W</t>
  </si>
  <si>
    <t>Ahmad Khaiza</t>
  </si>
  <si>
    <t xml:space="preserve">Anugra Firstaka </t>
  </si>
  <si>
    <t>Moch. Challe R</t>
  </si>
  <si>
    <t>Hasisah</t>
  </si>
  <si>
    <t>Sinta Khoirul N</t>
  </si>
  <si>
    <t xml:space="preserve">Almirah Belva </t>
  </si>
  <si>
    <t>Cinta Syahnara</t>
  </si>
  <si>
    <t>Alula Farzana A</t>
  </si>
  <si>
    <t>Muhammad Emir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</si>
</sst>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color rgb="FF3F3F3F"/>
      <name val="Adobe Caslon Pro"/>
      <family val="1"/>
    </font>
    <font>
      <b/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3EC0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2F0ED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A7A3C3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  <xf numFmtId="0" fontId="4" fillId="4" borderId="1" applyNumberFormat="0" applyAlignment="0" applyProtection="0"/>
  </cellStyleXfs>
  <cellXfs count="92">
    <xf numFmtId="0" fontId="0" fillId="0" borderId="0" xfId="0"/>
    <xf numFmtId="0" fontId="0" fillId="0" borderId="0" xfId="0" applyAlignment="1"/>
    <xf numFmtId="0" fontId="3" fillId="4" borderId="2" xfId="3"/>
    <xf numFmtId="0" fontId="0" fillId="0" borderId="0" xfId="0" applyAlignment="1">
      <alignment wrapText="1"/>
    </xf>
    <xf numFmtId="0" fontId="3" fillId="8" borderId="2" xfId="3" applyFill="1"/>
    <xf numFmtId="0" fontId="3" fillId="7" borderId="2" xfId="3" applyFill="1" applyAlignment="1"/>
    <xf numFmtId="0" fontId="3" fillId="7" borderId="2" xfId="3" applyFill="1"/>
    <xf numFmtId="0" fontId="3" fillId="10" borderId="2" xfId="3" applyFill="1"/>
    <xf numFmtId="0" fontId="7" fillId="14" borderId="1" xfId="4" applyFont="1" applyFill="1"/>
    <xf numFmtId="0" fontId="7" fillId="14" borderId="1" xfId="4" applyFont="1" applyFill="1" applyAlignment="1">
      <alignment wrapText="1"/>
    </xf>
    <xf numFmtId="0" fontId="7" fillId="20" borderId="1" xfId="4" applyFont="1" applyFill="1" applyAlignment="1"/>
    <xf numFmtId="0" fontId="7" fillId="20" borderId="1" xfId="4" applyFont="1" applyFill="1"/>
    <xf numFmtId="0" fontId="3" fillId="7" borderId="5" xfId="3" applyFill="1" applyBorder="1"/>
    <xf numFmtId="0" fontId="3" fillId="21" borderId="5" xfId="3" applyFill="1" applyBorder="1"/>
    <xf numFmtId="0" fontId="3" fillId="23" borderId="5" xfId="3" applyFill="1" applyBorder="1"/>
    <xf numFmtId="0" fontId="8" fillId="13" borderId="7" xfId="4" applyFont="1" applyFill="1" applyBorder="1" applyAlignment="1">
      <alignment wrapText="1"/>
    </xf>
    <xf numFmtId="0" fontId="8" fillId="5" borderId="7" xfId="4" applyFont="1" applyFill="1" applyBorder="1" applyAlignment="1">
      <alignment wrapText="1"/>
    </xf>
    <xf numFmtId="0" fontId="8" fillId="10" borderId="7" xfId="4" applyFont="1" applyFill="1" applyBorder="1" applyAlignment="1">
      <alignment wrapText="1"/>
    </xf>
    <xf numFmtId="0" fontId="8" fillId="11" borderId="7" xfId="4" applyFont="1" applyFill="1" applyBorder="1" applyAlignment="1">
      <alignment wrapText="1"/>
    </xf>
    <xf numFmtId="0" fontId="0" fillId="0" borderId="0" xfId="0" applyBorder="1"/>
    <xf numFmtId="0" fontId="0" fillId="0" borderId="0" xfId="0" applyFill="1"/>
    <xf numFmtId="0" fontId="3" fillId="0" borderId="0" xfId="3" applyFill="1" applyBorder="1"/>
    <xf numFmtId="1" fontId="9" fillId="0" borderId="0" xfId="2" applyNumberFormat="1" applyFont="1" applyFill="1" applyBorder="1" applyAlignment="1"/>
    <xf numFmtId="1" fontId="9" fillId="0" borderId="0" xfId="2" applyNumberFormat="1" applyFont="1" applyFill="1" applyBorder="1" applyAlignment="1">
      <alignment wrapText="1"/>
    </xf>
    <xf numFmtId="1" fontId="9" fillId="0" borderId="0" xfId="2" applyNumberFormat="1" applyFont="1" applyFill="1" applyBorder="1"/>
    <xf numFmtId="0" fontId="1" fillId="0" borderId="0" xfId="1" applyFill="1" applyBorder="1"/>
    <xf numFmtId="1" fontId="3" fillId="0" borderId="0" xfId="3" applyNumberFormat="1" applyFill="1" applyBorder="1"/>
    <xf numFmtId="0" fontId="8" fillId="10" borderId="5" xfId="4" applyFont="1" applyFill="1" applyBorder="1" applyAlignment="1"/>
    <xf numFmtId="0" fontId="8" fillId="17" borderId="5" xfId="4" applyFont="1" applyFill="1" applyBorder="1" applyAlignment="1">
      <alignment wrapText="1"/>
    </xf>
    <xf numFmtId="0" fontId="8" fillId="9" borderId="5" xfId="4" applyFont="1" applyFill="1" applyBorder="1" applyAlignment="1">
      <alignment wrapText="1"/>
    </xf>
    <xf numFmtId="0" fontId="8" fillId="15" borderId="5" xfId="4" applyFont="1" applyFill="1" applyBorder="1" applyAlignment="1">
      <alignment wrapText="1"/>
    </xf>
    <xf numFmtId="1" fontId="3" fillId="11" borderId="6" xfId="3" applyNumberFormat="1" applyFill="1" applyBorder="1"/>
    <xf numFmtId="1" fontId="3" fillId="16" borderId="5" xfId="3" applyNumberFormat="1" applyFill="1" applyBorder="1"/>
    <xf numFmtId="0" fontId="0" fillId="0" borderId="0" xfId="0" applyFill="1" applyBorder="1"/>
    <xf numFmtId="0" fontId="3" fillId="12" borderId="9" xfId="3" applyFill="1" applyBorder="1"/>
    <xf numFmtId="0" fontId="3" fillId="15" borderId="5" xfId="3" applyFill="1" applyBorder="1" applyAlignment="1"/>
    <xf numFmtId="1" fontId="8" fillId="7" borderId="5" xfId="3" applyNumberFormat="1" applyFont="1" applyFill="1" applyBorder="1" applyAlignment="1"/>
    <xf numFmtId="0" fontId="3" fillId="8" borderId="9" xfId="3" applyFill="1" applyBorder="1"/>
    <xf numFmtId="0" fontId="8" fillId="13" borderId="3" xfId="3" applyFont="1" applyFill="1" applyBorder="1" applyAlignment="1">
      <alignment horizontal="center" vertical="center"/>
    </xf>
    <xf numFmtId="0" fontId="8" fillId="15" borderId="7" xfId="4" applyFont="1" applyFill="1" applyBorder="1" applyAlignment="1"/>
    <xf numFmtId="0" fontId="10" fillId="0" borderId="0" xfId="0" applyFont="1"/>
    <xf numFmtId="0" fontId="3" fillId="20" borderId="8" xfId="3" applyFont="1" applyFill="1" applyBorder="1"/>
    <xf numFmtId="0" fontId="10" fillId="0" borderId="0" xfId="0" applyFont="1" applyAlignment="1"/>
    <xf numFmtId="0" fontId="3" fillId="8" borderId="5" xfId="3" applyFont="1" applyFill="1" applyBorder="1"/>
    <xf numFmtId="0" fontId="3" fillId="17" borderId="5" xfId="3" applyFont="1" applyFill="1" applyBorder="1"/>
    <xf numFmtId="0" fontId="10" fillId="8" borderId="5" xfId="0" applyFont="1" applyFill="1" applyBorder="1" applyAlignment="1"/>
    <xf numFmtId="0" fontId="10" fillId="19" borderId="5" xfId="0" applyFont="1" applyFill="1" applyBorder="1" applyAlignment="1">
      <alignment wrapText="1"/>
    </xf>
    <xf numFmtId="0" fontId="10" fillId="18" borderId="5" xfId="0" applyFont="1" applyFill="1" applyBorder="1"/>
    <xf numFmtId="1" fontId="10" fillId="18" borderId="5" xfId="0" applyNumberFormat="1" applyFont="1" applyFill="1" applyBorder="1"/>
    <xf numFmtId="0" fontId="11" fillId="15" borderId="5" xfId="1" applyFont="1" applyFill="1" applyBorder="1" applyAlignment="1"/>
    <xf numFmtId="0" fontId="11" fillId="12" borderId="9" xfId="1" applyFont="1" applyFill="1" applyBorder="1"/>
    <xf numFmtId="0" fontId="11" fillId="10" borderId="2" xfId="1" applyFont="1" applyFill="1" applyBorder="1"/>
    <xf numFmtId="0" fontId="11" fillId="8" borderId="2" xfId="1" applyFont="1" applyFill="1" applyBorder="1"/>
    <xf numFmtId="0" fontId="11" fillId="11" borderId="6" xfId="1" applyFont="1" applyFill="1" applyBorder="1"/>
    <xf numFmtId="0" fontId="11" fillId="16" borderId="5" xfId="1" applyFont="1" applyFill="1" applyBorder="1"/>
    <xf numFmtId="0" fontId="5" fillId="20" borderId="1" xfId="2" applyFont="1" applyFill="1" applyAlignment="1">
      <alignment horizontal="center" vertical="center"/>
    </xf>
    <xf numFmtId="1" fontId="8" fillId="10" borderId="5" xfId="2" applyNumberFormat="1" applyFont="1" applyFill="1" applyBorder="1" applyAlignment="1"/>
    <xf numFmtId="1" fontId="8" fillId="17" borderId="5" xfId="2" applyNumberFormat="1" applyFont="1" applyFill="1" applyBorder="1" applyAlignment="1">
      <alignment wrapText="1"/>
    </xf>
    <xf numFmtId="1" fontId="8" fillId="9" borderId="5" xfId="2" applyNumberFormat="1" applyFont="1" applyFill="1" applyBorder="1"/>
    <xf numFmtId="1" fontId="8" fillId="15" borderId="5" xfId="2" applyNumberFormat="1" applyFont="1" applyFill="1" applyBorder="1"/>
    <xf numFmtId="1" fontId="0" fillId="0" borderId="0" xfId="0" applyNumberFormat="1"/>
    <xf numFmtId="0" fontId="5" fillId="3" borderId="1" xfId="2" applyFont="1" applyAlignment="1">
      <alignment horizontal="center" vertical="center"/>
    </xf>
    <xf numFmtId="0" fontId="3" fillId="8" borderId="3" xfId="3" applyFill="1" applyBorder="1" applyAlignment="1">
      <alignment horizontal="center"/>
    </xf>
    <xf numFmtId="0" fontId="3" fillId="8" borderId="4" xfId="3" applyFill="1" applyBorder="1" applyAlignment="1">
      <alignment horizontal="center"/>
    </xf>
    <xf numFmtId="0" fontId="3" fillId="8" borderId="5" xfId="3" applyFill="1" applyBorder="1" applyAlignment="1">
      <alignment horizontal="center"/>
    </xf>
    <xf numFmtId="0" fontId="3" fillId="24" borderId="5" xfId="3" applyFont="1" applyFill="1" applyBorder="1" applyAlignment="1">
      <alignment horizontal="center"/>
    </xf>
    <xf numFmtId="0" fontId="3" fillId="4" borderId="2" xfId="3" applyAlignment="1">
      <alignment horizontal="center"/>
    </xf>
    <xf numFmtId="0" fontId="3" fillId="6" borderId="2" xfId="3" applyFill="1" applyAlignment="1">
      <alignment horizontal="center"/>
    </xf>
    <xf numFmtId="0" fontId="3" fillId="12" borderId="2" xfId="3" applyFill="1" applyAlignment="1">
      <alignment horizontal="center"/>
    </xf>
    <xf numFmtId="1" fontId="8" fillId="15" borderId="2" xfId="3" applyNumberFormat="1" applyFont="1" applyFill="1" applyAlignment="1">
      <alignment horizontal="center"/>
    </xf>
    <xf numFmtId="0" fontId="8" fillId="13" borderId="2" xfId="3" applyFont="1" applyFill="1" applyAlignment="1">
      <alignment horizontal="center" wrapText="1"/>
    </xf>
    <xf numFmtId="0" fontId="8" fillId="5" borderId="2" xfId="3" applyFont="1" applyFill="1" applyAlignment="1">
      <alignment horizontal="center" wrapText="1"/>
    </xf>
    <xf numFmtId="1" fontId="8" fillId="10" borderId="2" xfId="3" applyNumberFormat="1" applyFont="1" applyFill="1" applyAlignment="1">
      <alignment horizontal="center" wrapText="1"/>
    </xf>
    <xf numFmtId="1" fontId="8" fillId="11" borderId="2" xfId="3" applyNumberFormat="1" applyFont="1" applyFill="1" applyAlignment="1">
      <alignment horizontal="center" wrapText="1"/>
    </xf>
    <xf numFmtId="0" fontId="6" fillId="15" borderId="2" xfId="3" applyFont="1" applyFill="1" applyAlignment="1">
      <alignment horizontal="center"/>
    </xf>
    <xf numFmtId="0" fontId="10" fillId="20" borderId="8" xfId="0" applyFont="1" applyFill="1" applyBorder="1" applyAlignment="1">
      <alignment horizontal="center"/>
    </xf>
    <xf numFmtId="0" fontId="10" fillId="20" borderId="10" xfId="0" applyFont="1" applyFill="1" applyBorder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3" fillId="8" borderId="11" xfId="3" applyFont="1" applyFill="1" applyBorder="1" applyAlignment="1">
      <alignment horizontal="center"/>
    </xf>
    <xf numFmtId="0" fontId="3" fillId="8" borderId="5" xfId="3" applyFont="1" applyFill="1" applyBorder="1" applyAlignment="1">
      <alignment horizontal="center"/>
    </xf>
    <xf numFmtId="0" fontId="3" fillId="17" borderId="5" xfId="3" applyFont="1" applyFill="1" applyBorder="1" applyAlignment="1">
      <alignment horizontal="center"/>
    </xf>
    <xf numFmtId="0" fontId="3" fillId="17" borderId="5" xfId="3" applyFont="1" applyFill="1" applyBorder="1" applyAlignment="1"/>
    <xf numFmtId="0" fontId="3" fillId="17" borderId="11" xfId="3" applyFont="1" applyFill="1" applyBorder="1" applyAlignment="1">
      <alignment horizontal="center"/>
    </xf>
    <xf numFmtId="0" fontId="10" fillId="22" borderId="5" xfId="0" applyFont="1" applyFill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3" fillId="7" borderId="11" xfId="3" applyFill="1" applyBorder="1" applyAlignment="1">
      <alignment horizontal="center"/>
    </xf>
    <xf numFmtId="0" fontId="3" fillId="7" borderId="5" xfId="3" applyFill="1" applyBorder="1" applyAlignment="1">
      <alignment horizontal="center"/>
    </xf>
    <xf numFmtId="0" fontId="3" fillId="23" borderId="5" xfId="3" applyFill="1" applyBorder="1" applyAlignment="1">
      <alignment horizontal="center"/>
    </xf>
    <xf numFmtId="0" fontId="3" fillId="23" borderId="11" xfId="3" applyFill="1" applyBorder="1" applyAlignment="1">
      <alignment horizontal="center"/>
    </xf>
    <xf numFmtId="0" fontId="10" fillId="23" borderId="5" xfId="0" applyFont="1" applyFill="1" applyBorder="1" applyAlignment="1">
      <alignment horizontal="center"/>
    </xf>
    <xf numFmtId="0" fontId="3" fillId="21" borderId="5" xfId="3" applyFill="1" applyBorder="1" applyAlignment="1">
      <alignment horizontal="center"/>
    </xf>
    <xf numFmtId="0" fontId="6" fillId="22" borderId="2" xfId="3" applyFont="1" applyFill="1" applyAlignment="1">
      <alignment horizontal="center"/>
    </xf>
  </cellXfs>
  <cellStyles count="5">
    <cellStyle name="Calculation" xfId="4" builtinId="22"/>
    <cellStyle name="Good" xfId="1" builtinId="26"/>
    <cellStyle name="Input" xfId="2" builtinId="20"/>
    <cellStyle name="Normal" xfId="0" builtinId="0"/>
    <cellStyle name="Output" xfId="3" builtinId="21"/>
  </cellStyles>
  <dxfs count="10">
    <dxf>
      <fill>
        <patternFill>
          <bgColor rgb="FF9999FF"/>
        </patternFill>
      </fill>
    </dxf>
    <dxf>
      <fill>
        <patternFill>
          <bgColor rgb="FFFFCC99"/>
        </patternFill>
      </fill>
    </dxf>
    <dxf>
      <fill>
        <patternFill>
          <bgColor rgb="FFFFCCFF"/>
        </patternFill>
      </fill>
    </dxf>
    <dxf>
      <fill>
        <patternFill>
          <bgColor rgb="FFCCFF66"/>
        </patternFill>
      </fill>
    </dxf>
    <dxf>
      <fill>
        <patternFill>
          <bgColor rgb="FFFF7C80"/>
        </patternFill>
      </fill>
    </dxf>
    <dxf>
      <fill>
        <patternFill>
          <bgColor rgb="FF3366FF"/>
        </patternFill>
      </fill>
    </dxf>
    <dxf>
      <fill>
        <patternFill>
          <bgColor rgb="FFFF5050"/>
        </patternFill>
      </fill>
    </dxf>
    <dxf>
      <fill>
        <patternFill>
          <bgColor rgb="FFCC99FF"/>
        </patternFill>
      </fill>
    </dxf>
    <dxf>
      <fill>
        <patternFill>
          <bgColor rgb="FFFF9999"/>
        </patternFill>
      </fill>
    </dxf>
    <dxf>
      <fill>
        <patternFill>
          <bgColor rgb="FF99FFCC"/>
        </patternFill>
      </fill>
    </dxf>
  </dxfs>
  <tableStyles count="0" defaultTableStyle="TableStyleMedium2" defaultPivotStyle="PivotStyleLight16"/>
  <colors>
    <mruColors>
      <color rgb="FFFF7C80"/>
      <color rgb="FFCCFF66"/>
      <color rgb="FFFFCCFF"/>
      <color rgb="FFFFCC99"/>
      <color rgb="FF9999FF"/>
      <color rgb="FFCCFFFF"/>
      <color rgb="FF99FFCC"/>
      <color rgb="FFFF9999"/>
      <color rgb="FFCC99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200">
                <a:latin typeface="Times New Roman" panose="02020603050405020304" pitchFamily="18" charset="0"/>
                <a:cs typeface="Times New Roman" panose="02020603050405020304" pitchFamily="18" charset="0"/>
              </a:rPr>
              <a:t>Hasil Kusioner Penggunaan Video</a:t>
            </a:r>
            <a:r>
              <a:rPr lang="en-ID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Animasi</a:t>
            </a:r>
            <a:r>
              <a:rPr lang="en-ID" sz="1200">
                <a:latin typeface="Times New Roman" panose="02020603050405020304" pitchFamily="18" charset="0"/>
                <a:cs typeface="Times New Roman" panose="02020603050405020304" pitchFamily="18" charset="0"/>
              </a:rPr>
              <a:t> Pada</a:t>
            </a:r>
            <a:r>
              <a:rPr lang="en-ID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Keterampilan Menyimak Dongeng</a:t>
            </a:r>
            <a:r>
              <a:rPr lang="en-ID" sz="1200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3762186505274279"/>
          <c:y val="6.21796329429052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31435104433083066"/>
                  <c:y val="-1.6189756120007889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B45F215-5DAF-48C5-A524-23383D29A72C}" type="CATEGORYNAME">
                      <a:rPr lang="en-US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/>
                      </a:pPr>
                      <a:t>[CATEGORY NAME]</a:t>
                    </a:fld>
                    <a:r>
                      <a:rPr lang="en-US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; 3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72406"/>
                        <a:gd name="adj2" fmla="val -21019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917423035421708"/>
                      <c:h val="6.2752039274293875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6.8309843647088656E-3"/>
                  <c:y val="-0.31726222395554038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Sangat</a:t>
                    </a:r>
                    <a:r>
                      <a:rPr lang="en-US" sz="11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Tidak Setuju</a:t>
                    </a:r>
                    <a:r>
                      <a:rPr lang="en-US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;</a:t>
                    </a:r>
                    <a:r>
                      <a:rPr lang="en-US" sz="11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2</a:t>
                    </a:r>
                    <a:endParaRPr lang="en-US" sz="110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30654"/>
                        <a:gd name="adj2" fmla="val -8719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3"/>
              <c:layout>
                <c:manualLayout>
                  <c:x val="-4.0428371113877579E-2"/>
                  <c:y val="-1.7048682599728186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16238BB-CAF2-45F2-ACF6-2EF59EFEF560}" type="CATEGORYNAME">
                      <a:rPr lang="en-US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/>
                      </a:pPr>
                      <a:t>[CATEGORY NAME]</a:t>
                    </a:fld>
                    <a:r>
                      <a:rPr lang="en-US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; 1</a:t>
                    </a:r>
                  </a:p>
                </c:rich>
              </c:tx>
              <c:spPr>
                <a:solidFill>
                  <a:schemeClr val="lt1"/>
                </a:solidFill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66023"/>
                        <a:gd name="adj2" fmla="val 47601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0.45065392758364387"/>
                  <c:y val="4.865797604389873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Sangat</a:t>
                    </a:r>
                    <a:r>
                      <a:rPr lang="en-US" sz="11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Setuju</a:t>
                    </a:r>
                    <a:r>
                      <a:rPr lang="en-US" sz="1100"/>
                      <a:t>; </a:t>
                    </a:r>
                    <a:r>
                      <a:rPr lang="en-US" sz="11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4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70830"/>
                        <a:gd name="adj2" fmla="val 334620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Sheet1!$L$22:$L$26</c:f>
              <c:strCache>
                <c:ptCount val="5"/>
                <c:pt idx="0">
                  <c:v>Sangat Setuju</c:v>
                </c:pt>
                <c:pt idx="1">
                  <c:v>Setuju</c:v>
                </c:pt>
                <c:pt idx="2">
                  <c:v>Kurang</c:v>
                </c:pt>
                <c:pt idx="3">
                  <c:v>Tidak Setuju</c:v>
                </c:pt>
                <c:pt idx="4">
                  <c:v>Sangat Tidak Setuju</c:v>
                </c:pt>
              </c:strCache>
            </c:strRef>
          </c:cat>
          <c:val>
            <c:numRef>
              <c:f>Sheet1!$M$22:$M$26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1882914</xdr:colOff>
      <xdr:row>18</xdr:row>
      <xdr:rowOff>0</xdr:rowOff>
    </xdr:from>
    <xdr:to>
      <xdr:col>26</xdr:col>
      <xdr:colOff>262283</xdr:colOff>
      <xdr:row>39</xdr:row>
      <xdr:rowOff>27608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zoomScale="69" zoomScaleNormal="69" workbookViewId="0">
      <selection activeCell="L21" sqref="L21:M27"/>
    </sheetView>
  </sheetViews>
  <sheetFormatPr defaultRowHeight="15" x14ac:dyDescent="0.25"/>
  <cols>
    <col min="1" max="1" width="8.85546875" customWidth="1"/>
    <col min="2" max="2" width="21.140625" customWidth="1"/>
    <col min="3" max="3" width="9.140625" customWidth="1"/>
    <col min="4" max="4" width="8.28515625" customWidth="1"/>
    <col min="5" max="5" width="14.5703125" customWidth="1"/>
    <col min="6" max="6" width="13.42578125" customWidth="1"/>
    <col min="7" max="7" width="10.5703125" customWidth="1"/>
    <col min="8" max="8" width="12.42578125" customWidth="1"/>
    <col min="9" max="9" width="16.42578125" customWidth="1"/>
    <col min="10" max="11" width="9.140625" customWidth="1"/>
    <col min="12" max="12" width="23.85546875" customWidth="1"/>
    <col min="13" max="13" width="20.140625" customWidth="1"/>
    <col min="14" max="14" width="9.140625" customWidth="1"/>
    <col min="15" max="15" width="28.42578125" customWidth="1"/>
    <col min="16" max="16" width="9.7109375" customWidth="1"/>
  </cols>
  <sheetData>
    <row r="1" spans="1:16" x14ac:dyDescent="0.25">
      <c r="A1" s="61" t="s">
        <v>0</v>
      </c>
      <c r="B1" s="61" t="s">
        <v>1</v>
      </c>
      <c r="C1" s="61" t="s">
        <v>2</v>
      </c>
      <c r="D1" s="61"/>
      <c r="E1" s="61"/>
      <c r="F1" s="61"/>
      <c r="G1" s="61"/>
      <c r="H1" s="61"/>
      <c r="I1" s="61"/>
      <c r="J1" s="61"/>
      <c r="K1" s="61"/>
      <c r="L1" s="61"/>
      <c r="M1" s="61" t="s">
        <v>3</v>
      </c>
      <c r="N1" s="61" t="s">
        <v>14</v>
      </c>
      <c r="O1" s="61" t="s">
        <v>4</v>
      </c>
    </row>
    <row r="2" spans="1:16" x14ac:dyDescent="0.25">
      <c r="A2" s="61"/>
      <c r="B2" s="61"/>
      <c r="C2" s="55">
        <v>1</v>
      </c>
      <c r="D2" s="55">
        <v>2</v>
      </c>
      <c r="E2" s="55">
        <v>3</v>
      </c>
      <c r="F2" s="55">
        <v>4</v>
      </c>
      <c r="G2" s="55">
        <v>5</v>
      </c>
      <c r="H2" s="55">
        <v>6</v>
      </c>
      <c r="I2" s="55">
        <v>7</v>
      </c>
      <c r="J2" s="55">
        <v>8</v>
      </c>
      <c r="K2" s="55">
        <v>9</v>
      </c>
      <c r="L2" s="55">
        <v>10</v>
      </c>
      <c r="M2" s="61"/>
      <c r="N2" s="61"/>
      <c r="O2" s="61"/>
    </row>
    <row r="3" spans="1:16" x14ac:dyDescent="0.25">
      <c r="A3" s="66">
        <v>1</v>
      </c>
      <c r="B3" s="2" t="s">
        <v>39</v>
      </c>
      <c r="C3" s="66">
        <v>4</v>
      </c>
      <c r="D3" s="66">
        <v>5</v>
      </c>
      <c r="E3" s="66">
        <v>5</v>
      </c>
      <c r="F3" s="66">
        <v>5</v>
      </c>
      <c r="G3" s="66">
        <v>4</v>
      </c>
      <c r="H3" s="66">
        <v>4</v>
      </c>
      <c r="I3" s="66">
        <v>5</v>
      </c>
      <c r="J3" s="66">
        <v>5</v>
      </c>
      <c r="K3" s="66">
        <v>5</v>
      </c>
      <c r="L3" s="66">
        <v>2</v>
      </c>
      <c r="M3" s="67">
        <f t="shared" ref="M3:M12" si="0">SUM(C3:L3)</f>
        <v>44</v>
      </c>
      <c r="N3" s="68">
        <f>(M3*100)/50</f>
        <v>88</v>
      </c>
      <c r="O3" s="91" t="str">
        <f>IF(N3&lt; $G$21,"Sangat Tidak Setuju",IF(N3&lt;=$G$22,"Tidak Setuju",IF(N3&lt;=$G$23,"Kurang",IF(N3&lt;=$G$24,"Setuju",IF(N3&gt;$G$24,"Sangat Setuju")))))</f>
        <v>Sangat Setuju</v>
      </c>
    </row>
    <row r="4" spans="1:16" x14ac:dyDescent="0.25">
      <c r="A4" s="66">
        <v>2</v>
      </c>
      <c r="B4" s="2" t="s">
        <v>40</v>
      </c>
      <c r="C4" s="66">
        <v>4</v>
      </c>
      <c r="D4" s="66">
        <v>5</v>
      </c>
      <c r="E4" s="66">
        <v>5</v>
      </c>
      <c r="F4" s="66">
        <v>5</v>
      </c>
      <c r="G4" s="66">
        <v>4</v>
      </c>
      <c r="H4" s="66">
        <v>4</v>
      </c>
      <c r="I4" s="66">
        <v>4</v>
      </c>
      <c r="J4" s="66">
        <v>4</v>
      </c>
      <c r="K4" s="66">
        <v>5</v>
      </c>
      <c r="L4" s="66">
        <v>3</v>
      </c>
      <c r="M4" s="67">
        <f t="shared" si="0"/>
        <v>43</v>
      </c>
      <c r="N4" s="68">
        <f t="shared" ref="N4:N12" si="1">(M4*100)/50</f>
        <v>86</v>
      </c>
      <c r="O4" s="91" t="str">
        <f t="shared" ref="O4:O12" si="2">IF(N4&lt; $G$21,"Sangat Tidak Setuju",IF(N4&lt;=$G$22,"Tidak Setuju",IF(N4&lt;=$G$23,"Kurang",IF(N4&lt;=$G$24,"Setuju",IF(N4&gt;$G$24,"Sangat Setuju")))))</f>
        <v>Setuju</v>
      </c>
    </row>
    <row r="5" spans="1:16" x14ac:dyDescent="0.25">
      <c r="A5" s="66">
        <v>3</v>
      </c>
      <c r="B5" s="2" t="s">
        <v>41</v>
      </c>
      <c r="C5" s="66">
        <v>4</v>
      </c>
      <c r="D5" s="66">
        <v>5</v>
      </c>
      <c r="E5" s="66">
        <v>5</v>
      </c>
      <c r="F5" s="66">
        <v>5</v>
      </c>
      <c r="G5" s="66">
        <v>4</v>
      </c>
      <c r="H5" s="66">
        <v>4</v>
      </c>
      <c r="I5" s="66">
        <v>4</v>
      </c>
      <c r="J5" s="66">
        <v>4</v>
      </c>
      <c r="K5" s="66">
        <v>5</v>
      </c>
      <c r="L5" s="66">
        <v>3</v>
      </c>
      <c r="M5" s="67">
        <f t="shared" si="0"/>
        <v>43</v>
      </c>
      <c r="N5" s="68">
        <f t="shared" si="1"/>
        <v>86</v>
      </c>
      <c r="O5" s="91" t="str">
        <f t="shared" si="2"/>
        <v>Setuju</v>
      </c>
    </row>
    <row r="6" spans="1:16" x14ac:dyDescent="0.25">
      <c r="A6" s="66">
        <v>4</v>
      </c>
      <c r="B6" s="2" t="s">
        <v>42</v>
      </c>
      <c r="C6" s="66">
        <v>4</v>
      </c>
      <c r="D6" s="66">
        <v>5</v>
      </c>
      <c r="E6" s="66">
        <v>4</v>
      </c>
      <c r="F6" s="66">
        <v>5</v>
      </c>
      <c r="G6" s="66">
        <v>4</v>
      </c>
      <c r="H6" s="66">
        <v>4</v>
      </c>
      <c r="I6" s="66">
        <v>5</v>
      </c>
      <c r="J6" s="66">
        <v>5</v>
      </c>
      <c r="K6" s="66">
        <v>5</v>
      </c>
      <c r="L6" s="66">
        <v>3</v>
      </c>
      <c r="M6" s="67">
        <f t="shared" si="0"/>
        <v>44</v>
      </c>
      <c r="N6" s="68">
        <f t="shared" si="1"/>
        <v>88</v>
      </c>
      <c r="O6" s="91" t="str">
        <f t="shared" si="2"/>
        <v>Sangat Setuju</v>
      </c>
    </row>
    <row r="7" spans="1:16" x14ac:dyDescent="0.25">
      <c r="A7" s="66">
        <v>5</v>
      </c>
      <c r="B7" s="2" t="s">
        <v>37</v>
      </c>
      <c r="C7" s="66">
        <v>5</v>
      </c>
      <c r="D7" s="66">
        <v>5</v>
      </c>
      <c r="E7" s="66">
        <v>5</v>
      </c>
      <c r="F7" s="66">
        <v>4</v>
      </c>
      <c r="G7" s="66">
        <v>5</v>
      </c>
      <c r="H7" s="66">
        <v>5</v>
      </c>
      <c r="I7" s="66">
        <v>4</v>
      </c>
      <c r="J7" s="66">
        <v>4</v>
      </c>
      <c r="K7" s="66">
        <v>5</v>
      </c>
      <c r="L7" s="66">
        <v>3</v>
      </c>
      <c r="M7" s="67">
        <f t="shared" si="0"/>
        <v>45</v>
      </c>
      <c r="N7" s="68">
        <f t="shared" si="1"/>
        <v>90</v>
      </c>
      <c r="O7" s="91" t="str">
        <f t="shared" si="2"/>
        <v>Sangat Setuju</v>
      </c>
    </row>
    <row r="8" spans="1:16" x14ac:dyDescent="0.25">
      <c r="A8" s="66">
        <v>6</v>
      </c>
      <c r="B8" s="2" t="s">
        <v>33</v>
      </c>
      <c r="C8" s="66">
        <v>5</v>
      </c>
      <c r="D8" s="66">
        <v>4</v>
      </c>
      <c r="E8" s="66">
        <v>5</v>
      </c>
      <c r="F8" s="66">
        <v>5</v>
      </c>
      <c r="G8" s="66">
        <v>4</v>
      </c>
      <c r="H8" s="66">
        <v>5</v>
      </c>
      <c r="I8" s="66">
        <v>4</v>
      </c>
      <c r="J8" s="66">
        <v>5</v>
      </c>
      <c r="K8" s="66">
        <v>5</v>
      </c>
      <c r="L8" s="66">
        <v>2</v>
      </c>
      <c r="M8" s="67">
        <f t="shared" si="0"/>
        <v>44</v>
      </c>
      <c r="N8" s="68">
        <f t="shared" si="1"/>
        <v>88</v>
      </c>
      <c r="O8" s="91" t="str">
        <f t="shared" si="2"/>
        <v>Sangat Setuju</v>
      </c>
    </row>
    <row r="9" spans="1:16" x14ac:dyDescent="0.25">
      <c r="A9" s="66">
        <v>7</v>
      </c>
      <c r="B9" s="2" t="s">
        <v>34</v>
      </c>
      <c r="C9" s="66">
        <v>4</v>
      </c>
      <c r="D9" s="66">
        <v>5</v>
      </c>
      <c r="E9" s="66">
        <v>4</v>
      </c>
      <c r="F9" s="66">
        <v>5</v>
      </c>
      <c r="G9" s="66">
        <v>4</v>
      </c>
      <c r="H9" s="66">
        <v>4</v>
      </c>
      <c r="I9" s="66">
        <v>5</v>
      </c>
      <c r="J9" s="66">
        <v>2</v>
      </c>
      <c r="K9" s="66">
        <v>4</v>
      </c>
      <c r="L9" s="66">
        <v>3</v>
      </c>
      <c r="M9" s="67">
        <f t="shared" si="0"/>
        <v>40</v>
      </c>
      <c r="N9" s="68">
        <f>(M9*100)/50</f>
        <v>80</v>
      </c>
      <c r="O9" s="91" t="str">
        <f t="shared" si="2"/>
        <v>Tidak Setuju</v>
      </c>
    </row>
    <row r="10" spans="1:16" x14ac:dyDescent="0.25">
      <c r="A10" s="66">
        <v>8</v>
      </c>
      <c r="B10" s="2" t="s">
        <v>35</v>
      </c>
      <c r="C10" s="66">
        <v>4</v>
      </c>
      <c r="D10" s="66">
        <v>5</v>
      </c>
      <c r="E10" s="66">
        <v>5</v>
      </c>
      <c r="F10" s="66">
        <v>5</v>
      </c>
      <c r="G10" s="66">
        <v>4</v>
      </c>
      <c r="H10" s="66">
        <v>5</v>
      </c>
      <c r="I10" s="66">
        <v>5</v>
      </c>
      <c r="J10" s="66">
        <v>4</v>
      </c>
      <c r="K10" s="66">
        <v>5</v>
      </c>
      <c r="L10" s="66">
        <v>1</v>
      </c>
      <c r="M10" s="67">
        <f t="shared" si="0"/>
        <v>43</v>
      </c>
      <c r="N10" s="68">
        <f t="shared" si="1"/>
        <v>86</v>
      </c>
      <c r="O10" s="91" t="str">
        <f t="shared" si="2"/>
        <v>Setuju</v>
      </c>
    </row>
    <row r="11" spans="1:16" x14ac:dyDescent="0.25">
      <c r="A11" s="66">
        <v>9</v>
      </c>
      <c r="B11" s="2" t="s">
        <v>36</v>
      </c>
      <c r="C11" s="66">
        <v>4</v>
      </c>
      <c r="D11" s="66">
        <v>5</v>
      </c>
      <c r="E11" s="66">
        <v>5</v>
      </c>
      <c r="F11" s="66">
        <v>4</v>
      </c>
      <c r="G11" s="66">
        <v>4</v>
      </c>
      <c r="H11" s="66">
        <v>4</v>
      </c>
      <c r="I11" s="66">
        <v>5</v>
      </c>
      <c r="J11" s="66">
        <v>2</v>
      </c>
      <c r="K11" s="66">
        <v>4</v>
      </c>
      <c r="L11" s="66">
        <v>2</v>
      </c>
      <c r="M11" s="67">
        <f t="shared" si="0"/>
        <v>39</v>
      </c>
      <c r="N11" s="68">
        <f t="shared" si="1"/>
        <v>78</v>
      </c>
      <c r="O11" s="91" t="str">
        <f t="shared" si="2"/>
        <v>Sangat Tidak Setuju</v>
      </c>
    </row>
    <row r="12" spans="1:16" x14ac:dyDescent="0.25">
      <c r="A12" s="66">
        <v>10</v>
      </c>
      <c r="B12" s="2" t="s">
        <v>38</v>
      </c>
      <c r="C12" s="66">
        <v>4</v>
      </c>
      <c r="D12" s="66">
        <v>4</v>
      </c>
      <c r="E12" s="66">
        <v>4</v>
      </c>
      <c r="F12" s="66">
        <v>4</v>
      </c>
      <c r="G12" s="66">
        <v>4</v>
      </c>
      <c r="H12" s="66">
        <v>5</v>
      </c>
      <c r="I12" s="66">
        <v>4</v>
      </c>
      <c r="J12" s="66">
        <v>2</v>
      </c>
      <c r="K12" s="66">
        <v>5</v>
      </c>
      <c r="L12" s="66">
        <v>2</v>
      </c>
      <c r="M12" s="67">
        <f t="shared" si="0"/>
        <v>38</v>
      </c>
      <c r="N12" s="68">
        <f t="shared" si="1"/>
        <v>76</v>
      </c>
      <c r="O12" s="91" t="str">
        <f t="shared" si="2"/>
        <v>Sangat Tidak Setuju</v>
      </c>
    </row>
    <row r="13" spans="1:16" x14ac:dyDescent="0.25">
      <c r="A13" s="40"/>
      <c r="B13" s="38" t="s">
        <v>22</v>
      </c>
      <c r="C13" s="65" t="s">
        <v>3</v>
      </c>
      <c r="D13" s="65"/>
      <c r="E13" s="65"/>
      <c r="F13" s="65"/>
      <c r="G13" s="65"/>
      <c r="H13" s="65"/>
      <c r="I13" s="65"/>
      <c r="J13" s="65"/>
      <c r="K13" s="65"/>
      <c r="L13" s="65"/>
      <c r="M13" s="39" t="s">
        <v>25</v>
      </c>
      <c r="N13" s="69">
        <f>AVERAGE(M3:M12)</f>
        <v>42.3</v>
      </c>
      <c r="O13" s="69">
        <f>AVERAGE(N3:N12)</f>
        <v>84.6</v>
      </c>
      <c r="P13" s="74" t="str">
        <f>IF(O13&lt; $G$21,"Sangat tidak setuju",IF(O13&lt;=$G$22,"Tidak Setuju",IF(O13&lt;=$G$23,"Kurang",IF(O13&lt;=$G$24,"Setuju",IF(O13&gt;$G$24,"Sangat Setuju")))))</f>
        <v>Setuju</v>
      </c>
    </row>
    <row r="14" spans="1:16" x14ac:dyDescent="0.25">
      <c r="A14" s="40"/>
      <c r="B14" s="41" t="s">
        <v>23</v>
      </c>
      <c r="C14" s="75">
        <f t="shared" ref="C14:L14" si="3">COUNTIFS(C3:C12,"5")</f>
        <v>2</v>
      </c>
      <c r="D14" s="75">
        <f t="shared" si="3"/>
        <v>8</v>
      </c>
      <c r="E14" s="75">
        <f t="shared" si="3"/>
        <v>7</v>
      </c>
      <c r="F14" s="75">
        <f t="shared" si="3"/>
        <v>7</v>
      </c>
      <c r="G14" s="75">
        <f t="shared" si="3"/>
        <v>1</v>
      </c>
      <c r="H14" s="75">
        <f t="shared" si="3"/>
        <v>4</v>
      </c>
      <c r="I14" s="75">
        <f t="shared" si="3"/>
        <v>5</v>
      </c>
      <c r="J14" s="75">
        <f t="shared" si="3"/>
        <v>3</v>
      </c>
      <c r="K14" s="76">
        <f t="shared" si="3"/>
        <v>8</v>
      </c>
      <c r="L14" s="75">
        <f t="shared" si="3"/>
        <v>0</v>
      </c>
      <c r="M14" s="15" t="s">
        <v>5</v>
      </c>
      <c r="N14" s="70">
        <f>MIN(M3:M12)</f>
        <v>38</v>
      </c>
      <c r="O14" s="70">
        <f>MIN(N3:N12)</f>
        <v>76</v>
      </c>
      <c r="P14" s="3"/>
    </row>
    <row r="15" spans="1:16" x14ac:dyDescent="0.25">
      <c r="A15" s="42"/>
      <c r="B15" s="43" t="s">
        <v>16</v>
      </c>
      <c r="C15" s="79">
        <f>COUNTIFS(C2:C12,"4")</f>
        <v>8</v>
      </c>
      <c r="D15" s="79">
        <f t="shared" ref="D15:L15" si="4">COUNTIFS(D3:D12,"4")</f>
        <v>2</v>
      </c>
      <c r="E15" s="79">
        <f t="shared" si="4"/>
        <v>3</v>
      </c>
      <c r="F15" s="79">
        <f t="shared" si="4"/>
        <v>3</v>
      </c>
      <c r="G15" s="79">
        <f t="shared" si="4"/>
        <v>9</v>
      </c>
      <c r="H15" s="79">
        <f t="shared" si="4"/>
        <v>6</v>
      </c>
      <c r="I15" s="79">
        <f t="shared" si="4"/>
        <v>5</v>
      </c>
      <c r="J15" s="79">
        <f t="shared" si="4"/>
        <v>4</v>
      </c>
      <c r="K15" s="78">
        <f t="shared" si="4"/>
        <v>2</v>
      </c>
      <c r="L15" s="77">
        <f t="shared" si="4"/>
        <v>0</v>
      </c>
      <c r="M15" s="16" t="s">
        <v>6</v>
      </c>
      <c r="N15" s="71">
        <f>MAX(M3:M12)</f>
        <v>45</v>
      </c>
      <c r="O15" s="71">
        <f>MAX(N3:N12)</f>
        <v>90</v>
      </c>
    </row>
    <row r="16" spans="1:16" x14ac:dyDescent="0.25">
      <c r="A16" s="40"/>
      <c r="B16" s="44" t="s">
        <v>17</v>
      </c>
      <c r="C16" s="80">
        <f>COUNTIFS(C3:C12,"3")</f>
        <v>0</v>
      </c>
      <c r="D16" s="80">
        <f>COUNTIFS(D2:D12,"3")</f>
        <v>0</v>
      </c>
      <c r="E16" s="80">
        <f>COUNTIFS(E3:E12,"3")</f>
        <v>0</v>
      </c>
      <c r="F16" s="80">
        <f>COUNTIFS(F3:F12,"3")</f>
        <v>0</v>
      </c>
      <c r="G16" s="44">
        <f>COUNTIFS(G3:G12,"3")</f>
        <v>0</v>
      </c>
      <c r="H16" s="81">
        <f>COUNTIFS(H2:H12,"3")</f>
        <v>0</v>
      </c>
      <c r="I16" s="80">
        <f>COUNTIFS(I3:I12,"3")</f>
        <v>0</v>
      </c>
      <c r="J16" s="80">
        <f>COUNTIFS(J3:J12,"3")</f>
        <v>0</v>
      </c>
      <c r="K16" s="82">
        <f>COUNTIFS(K3:K12,"3")</f>
        <v>0</v>
      </c>
      <c r="L16" s="83">
        <f>COUNTIFS(L3:L12,"3")</f>
        <v>5</v>
      </c>
      <c r="M16" s="17" t="s">
        <v>7</v>
      </c>
      <c r="N16" s="72">
        <f>_xlfn.STDEV.S(M3:M12)</f>
        <v>2.4060109910158118</v>
      </c>
      <c r="O16" s="72">
        <f>_xlfn.STDEV.S(N3:N12)</f>
        <v>4.8120219820316237</v>
      </c>
    </row>
    <row r="17" spans="1:16" x14ac:dyDescent="0.25">
      <c r="B17" s="12" t="s">
        <v>15</v>
      </c>
      <c r="C17" s="86">
        <f t="shared" ref="C17:L17" si="5">COUNTIFS(C3:C12,"2")</f>
        <v>0</v>
      </c>
      <c r="D17" s="86">
        <f t="shared" si="5"/>
        <v>0</v>
      </c>
      <c r="E17" s="86">
        <f t="shared" si="5"/>
        <v>0</v>
      </c>
      <c r="F17" s="86">
        <f t="shared" si="5"/>
        <v>0</v>
      </c>
      <c r="G17" s="86">
        <f t="shared" si="5"/>
        <v>0</v>
      </c>
      <c r="H17" s="86">
        <f t="shared" si="5"/>
        <v>0</v>
      </c>
      <c r="I17" s="86">
        <f t="shared" si="5"/>
        <v>0</v>
      </c>
      <c r="J17" s="86">
        <f t="shared" si="5"/>
        <v>3</v>
      </c>
      <c r="K17" s="85">
        <f t="shared" si="5"/>
        <v>0</v>
      </c>
      <c r="L17" s="84">
        <f t="shared" si="5"/>
        <v>4</v>
      </c>
      <c r="M17" s="18" t="s">
        <v>8</v>
      </c>
      <c r="N17" s="73">
        <f>_xlfn.VAR.S(M3:M12)</f>
        <v>5.7888888888888896</v>
      </c>
      <c r="O17" s="73">
        <f>_xlfn.VAR.S(N3:N12)</f>
        <v>23.155555555555559</v>
      </c>
    </row>
    <row r="18" spans="1:16" x14ac:dyDescent="0.25">
      <c r="B18" s="14" t="s">
        <v>9</v>
      </c>
      <c r="C18" s="87">
        <f>COUNTIFS(C3:C12,"1")</f>
        <v>0</v>
      </c>
      <c r="D18" s="87">
        <f>COUNTIFS(D2:D12,"1")</f>
        <v>0</v>
      </c>
      <c r="E18" s="87">
        <f>COUNTIFS(E3:E12,"1")</f>
        <v>0</v>
      </c>
      <c r="F18" s="87">
        <f>COUNTIFS(F3:F12,"1")</f>
        <v>0</v>
      </c>
      <c r="G18" s="87">
        <f>COUNTIF(G3:G12,"1")</f>
        <v>0</v>
      </c>
      <c r="H18" s="87">
        <f>COUNTIFS(H3:H12,"1")</f>
        <v>0</v>
      </c>
      <c r="I18" s="87">
        <f>COUNTIFS(I3:I12,"1")</f>
        <v>0</v>
      </c>
      <c r="J18" s="87">
        <f>COUNTIFS(J3:J12,"1")</f>
        <v>0</v>
      </c>
      <c r="K18" s="88">
        <f>COUNTIFS(K3:K12,"1")</f>
        <v>0</v>
      </c>
      <c r="L18" s="89">
        <f>COUNTIFS(L3:L12,"1")</f>
        <v>1</v>
      </c>
    </row>
    <row r="19" spans="1:16" x14ac:dyDescent="0.25">
      <c r="B19" s="13" t="s">
        <v>3</v>
      </c>
      <c r="C19" s="90">
        <f t="shared" ref="C19:L19" si="6">SUM(C14:C18)</f>
        <v>10</v>
      </c>
      <c r="D19" s="90">
        <f t="shared" si="6"/>
        <v>10</v>
      </c>
      <c r="E19" s="90">
        <f t="shared" si="6"/>
        <v>10</v>
      </c>
      <c r="F19" s="90">
        <f t="shared" si="6"/>
        <v>10</v>
      </c>
      <c r="G19" s="90">
        <f t="shared" si="6"/>
        <v>10</v>
      </c>
      <c r="H19" s="90">
        <f t="shared" si="6"/>
        <v>10</v>
      </c>
      <c r="I19" s="90">
        <f t="shared" si="6"/>
        <v>10</v>
      </c>
      <c r="J19" s="90">
        <f t="shared" si="6"/>
        <v>10</v>
      </c>
      <c r="K19" s="90">
        <f t="shared" si="6"/>
        <v>10</v>
      </c>
      <c r="L19" s="90">
        <f t="shared" si="6"/>
        <v>10</v>
      </c>
    </row>
    <row r="20" spans="1:16" x14ac:dyDescent="0.25">
      <c r="A20" s="33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0"/>
      <c r="O20" s="20"/>
      <c r="P20" s="20"/>
    </row>
    <row r="21" spans="1:16" x14ac:dyDescent="0.25">
      <c r="A21" s="1"/>
      <c r="B21" s="49" t="s">
        <v>18</v>
      </c>
      <c r="C21" s="35">
        <f>COUNTA(N3:N12)</f>
        <v>10</v>
      </c>
      <c r="D21" s="36">
        <f>C24/5</f>
        <v>2.8</v>
      </c>
      <c r="E21" s="1"/>
      <c r="F21" s="27" t="s">
        <v>10</v>
      </c>
      <c r="G21" s="56">
        <f>J22-(1.5*J23)</f>
        <v>79.5</v>
      </c>
      <c r="H21" s="22"/>
      <c r="I21" s="45" t="s">
        <v>19</v>
      </c>
      <c r="J21" s="45">
        <f>C22-C23</f>
        <v>14</v>
      </c>
      <c r="K21" s="1"/>
      <c r="L21" s="10" t="s">
        <v>22</v>
      </c>
      <c r="M21" s="11" t="s">
        <v>24</v>
      </c>
    </row>
    <row r="22" spans="1:16" x14ac:dyDescent="0.25">
      <c r="B22" s="50" t="s">
        <v>6</v>
      </c>
      <c r="C22" s="34">
        <f>MAX(N3:N12)</f>
        <v>90</v>
      </c>
      <c r="F22" s="28" t="s">
        <v>11</v>
      </c>
      <c r="G22" s="57">
        <f>J22-(0.5*J23)</f>
        <v>81.833333333333329</v>
      </c>
      <c r="H22" s="23"/>
      <c r="I22" s="46" t="s">
        <v>26</v>
      </c>
      <c r="J22" s="46">
        <f>1/2*(C22+C23)</f>
        <v>83</v>
      </c>
      <c r="L22" s="9" t="s">
        <v>23</v>
      </c>
      <c r="M22" s="8">
        <f>COUNTIF(O3:O12,"Sangat Setuju")</f>
        <v>4</v>
      </c>
    </row>
    <row r="23" spans="1:16" s="1" customFormat="1" x14ac:dyDescent="0.25">
      <c r="A23"/>
      <c r="B23" s="51" t="s">
        <v>5</v>
      </c>
      <c r="C23" s="7">
        <f>MIN(N3:N12)</f>
        <v>76</v>
      </c>
      <c r="D23"/>
      <c r="E23"/>
      <c r="F23" s="29" t="s">
        <v>12</v>
      </c>
      <c r="G23" s="58">
        <f>J22+(0.5*J23)</f>
        <v>84.166666666666671</v>
      </c>
      <c r="H23" s="24"/>
      <c r="I23" s="47" t="s">
        <v>27</v>
      </c>
      <c r="J23" s="48">
        <f>1/6*J21</f>
        <v>2.333333333333333</v>
      </c>
      <c r="K23" s="3"/>
      <c r="L23" s="9" t="s">
        <v>16</v>
      </c>
      <c r="M23" s="8">
        <f>COUNTIF(O3:O12,"Setuju")</f>
        <v>3</v>
      </c>
      <c r="N23"/>
      <c r="O23"/>
      <c r="P23"/>
    </row>
    <row r="24" spans="1:16" x14ac:dyDescent="0.25">
      <c r="B24" s="52" t="s">
        <v>19</v>
      </c>
      <c r="C24" s="4">
        <f>C22-C23</f>
        <v>14</v>
      </c>
      <c r="F24" s="30" t="s">
        <v>13</v>
      </c>
      <c r="G24" s="59">
        <f>J22+(1.5*J23)</f>
        <v>86.5</v>
      </c>
      <c r="H24" s="19"/>
      <c r="L24" s="9" t="s">
        <v>17</v>
      </c>
      <c r="M24" s="8">
        <f>COUNTIF(O3:O12,"Kurang")</f>
        <v>0</v>
      </c>
    </row>
    <row r="25" spans="1:16" x14ac:dyDescent="0.25">
      <c r="B25" s="53" t="s">
        <v>20</v>
      </c>
      <c r="C25" s="31">
        <f>1+(3.22*LOG(C21))</f>
        <v>4.2200000000000006</v>
      </c>
      <c r="L25" s="9" t="s">
        <v>15</v>
      </c>
      <c r="M25" s="8">
        <f>COUNTIF(O3:O12,"Tidak Setuju")</f>
        <v>1</v>
      </c>
    </row>
    <row r="26" spans="1:16" x14ac:dyDescent="0.25">
      <c r="B26" s="54" t="s">
        <v>21</v>
      </c>
      <c r="C26" s="32">
        <f>C24/C25</f>
        <v>3.3175355450236963</v>
      </c>
      <c r="L26" s="9" t="s">
        <v>9</v>
      </c>
      <c r="M26" s="8">
        <f>COUNTIF(O3:O12,"Sangat Tidak Setuju")</f>
        <v>2</v>
      </c>
    </row>
    <row r="27" spans="1:16" x14ac:dyDescent="0.25">
      <c r="A27" s="20"/>
      <c r="B27" s="25"/>
      <c r="C27" s="26"/>
      <c r="D27" s="20"/>
      <c r="E27" s="20"/>
      <c r="F27" s="20"/>
      <c r="G27" s="20"/>
      <c r="H27" s="20"/>
      <c r="I27" s="20"/>
      <c r="J27" s="20"/>
      <c r="K27" s="20"/>
      <c r="L27" s="5" t="s">
        <v>3</v>
      </c>
      <c r="M27" s="6">
        <f>SUM(M22:M26)</f>
        <v>10</v>
      </c>
      <c r="N27" s="20"/>
      <c r="O27" s="20"/>
      <c r="P27" s="20"/>
    </row>
    <row r="28" spans="1:16" s="20" customFormat="1" x14ac:dyDescent="0.25">
      <c r="A28"/>
      <c r="B28" s="64" t="s">
        <v>28</v>
      </c>
      <c r="C28" s="64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16" ht="20.25" customHeight="1" x14ac:dyDescent="0.25">
      <c r="B29" s="37"/>
      <c r="C29" s="37"/>
    </row>
    <row r="30" spans="1:16" ht="28.5" customHeight="1" x14ac:dyDescent="0.25">
      <c r="B30" s="62" t="s">
        <v>29</v>
      </c>
      <c r="C30" s="63"/>
    </row>
    <row r="31" spans="1:16" ht="28.5" customHeight="1" x14ac:dyDescent="0.25">
      <c r="B31" s="4"/>
      <c r="C31" s="4"/>
      <c r="H31" s="60"/>
    </row>
    <row r="32" spans="1:16" ht="16.5" customHeight="1" x14ac:dyDescent="0.25">
      <c r="B32" s="62" t="s">
        <v>30</v>
      </c>
      <c r="C32" s="63"/>
    </row>
    <row r="33" spans="1:16" ht="12.75" customHeight="1" x14ac:dyDescent="0.25">
      <c r="B33" s="4"/>
      <c r="C33" s="4"/>
      <c r="D33" s="1"/>
    </row>
    <row r="34" spans="1:16" ht="13.5" customHeight="1" x14ac:dyDescent="0.25">
      <c r="B34" s="62" t="s">
        <v>31</v>
      </c>
      <c r="C34" s="63"/>
    </row>
    <row r="35" spans="1:16" s="20" customFormat="1" ht="13.5" customHeight="1" x14ac:dyDescent="0.25">
      <c r="A35"/>
      <c r="B35" s="4"/>
      <c r="C35" s="4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16" ht="13.5" customHeight="1" x14ac:dyDescent="0.25">
      <c r="B36" s="62" t="s">
        <v>32</v>
      </c>
      <c r="C36" s="63"/>
    </row>
  </sheetData>
  <mergeCells count="12">
    <mergeCell ref="O1:O2"/>
    <mergeCell ref="B1:B2"/>
    <mergeCell ref="B30:C30"/>
    <mergeCell ref="B32:C32"/>
    <mergeCell ref="B34:C34"/>
    <mergeCell ref="C13:L13"/>
    <mergeCell ref="A1:A2"/>
    <mergeCell ref="C1:L1"/>
    <mergeCell ref="M1:M2"/>
    <mergeCell ref="N1:N2"/>
    <mergeCell ref="B36:C36"/>
    <mergeCell ref="B28:C28"/>
  </mergeCells>
  <conditionalFormatting sqref="C3:L12">
    <cfRule type="containsText" dxfId="9" priority="6" operator="containsText" text="1">
      <formula>NOT(ISERROR(SEARCH("1",C3)))</formula>
    </cfRule>
    <cfRule type="containsText" dxfId="8" priority="7" operator="containsText" text="3">
      <formula>NOT(ISERROR(SEARCH("3",C3)))</formula>
    </cfRule>
    <cfRule type="containsText" dxfId="7" priority="8" operator="containsText" text="2">
      <formula>NOT(ISERROR(SEARCH("2",C3)))</formula>
    </cfRule>
    <cfRule type="containsText" dxfId="6" priority="9" operator="containsText" text="4">
      <formula>NOT(ISERROR(SEARCH("4",C3)))</formula>
    </cfRule>
    <cfRule type="containsText" dxfId="5" priority="10" operator="containsText" text="5">
      <formula>NOT(ISERROR(SEARCH("5",C3)))</formula>
    </cfRule>
  </conditionalFormatting>
  <conditionalFormatting sqref="O3:O12">
    <cfRule type="containsText" dxfId="4" priority="1" operator="containsText" text="Sangat Tidak Setuju">
      <formula>NOT(ISERROR(SEARCH("Sangat Tidak Setuju",O3)))</formula>
    </cfRule>
    <cfRule type="containsText" dxfId="3" priority="2" operator="containsText" text="Tidak Setuju">
      <formula>NOT(ISERROR(SEARCH("Tidak Setuju",O3)))</formula>
    </cfRule>
    <cfRule type="containsText" dxfId="2" priority="3" operator="containsText" text="Kurang">
      <formula>NOT(ISERROR(SEARCH("Kurang",O3)))</formula>
    </cfRule>
    <cfRule type="containsText" dxfId="1" priority="4" operator="containsText" text="Setuju">
      <formula>NOT(ISERROR(SEARCH("Setuju",O3)))</formula>
    </cfRule>
    <cfRule type="containsText" dxfId="0" priority="5" operator="containsText" text="Setuju">
      <formula>NOT(ISERROR(SEARCH("Setuju",O3)))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acer</cp:lastModifiedBy>
  <dcterms:created xsi:type="dcterms:W3CDTF">2021-12-12T23:40:16Z</dcterms:created>
  <dcterms:modified xsi:type="dcterms:W3CDTF">2023-02-12T15:47:10Z</dcterms:modified>
</cp:coreProperties>
</file>