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Lina 1-5\"/>
    </mc:Choice>
  </mc:AlternateContent>
  <xr:revisionPtr revIDLastSave="0" documentId="13_ncr:1_{B8086120-8A86-408E-B1EF-D722BDC87970}" xr6:coauthVersionLast="47" xr6:coauthVersionMax="47" xr10:uidLastSave="{00000000-0000-0000-0000-000000000000}"/>
  <bookViews>
    <workbookView xWindow="2880" yWindow="0" windowWidth="15700" windowHeight="10080" xr2:uid="{00000000-000D-0000-FFFF-FFFF00000000}"/>
  </bookViews>
  <sheets>
    <sheet name="Y" sheetId="6" r:id="rId1"/>
    <sheet name="X1" sheetId="1" r:id="rId2"/>
    <sheet name="X2" sheetId="2" r:id="rId3"/>
    <sheet name="X3" sheetId="3" r:id="rId4"/>
    <sheet name="X4" sheetId="4" r:id="rId5"/>
    <sheet name="X5" sheetId="5" r:id="rId6"/>
    <sheet name="SPSS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6" i="6" l="1"/>
  <c r="J5" i="6"/>
  <c r="J6" i="6"/>
  <c r="J8" i="6"/>
  <c r="J9" i="6"/>
  <c r="J10" i="6"/>
  <c r="J12" i="6"/>
  <c r="J13" i="6"/>
  <c r="J14" i="6"/>
  <c r="J16" i="6"/>
  <c r="J17" i="6"/>
  <c r="J18" i="6"/>
  <c r="J20" i="6"/>
  <c r="J21" i="6"/>
  <c r="J22" i="6"/>
  <c r="J24" i="6"/>
  <c r="J25" i="6"/>
  <c r="J26" i="6"/>
  <c r="J28" i="6"/>
  <c r="J29" i="6"/>
  <c r="J30" i="6"/>
  <c r="J32" i="6"/>
  <c r="J33" i="6"/>
  <c r="J34" i="6"/>
  <c r="J36" i="6"/>
  <c r="J37" i="6"/>
  <c r="J38" i="6"/>
  <c r="J40" i="6"/>
  <c r="J41" i="6"/>
  <c r="J42" i="6"/>
  <c r="J44" i="6"/>
  <c r="J45" i="6"/>
  <c r="J46" i="6"/>
  <c r="J48" i="6"/>
  <c r="J49" i="6"/>
  <c r="J50" i="6"/>
  <c r="J52" i="6"/>
  <c r="J53" i="6"/>
  <c r="J54" i="6"/>
  <c r="J56" i="6"/>
  <c r="J57" i="6"/>
  <c r="J58" i="6"/>
  <c r="J60" i="6"/>
  <c r="J61" i="6"/>
  <c r="J62" i="6"/>
  <c r="J64" i="6"/>
  <c r="J65" i="6"/>
  <c r="J66" i="6"/>
  <c r="J68" i="6"/>
  <c r="J69" i="6"/>
  <c r="J70" i="6"/>
  <c r="J72" i="6"/>
  <c r="J73" i="6"/>
  <c r="J74" i="6"/>
  <c r="J77" i="6"/>
  <c r="J78" i="6"/>
  <c r="J80" i="6"/>
  <c r="J81" i="6"/>
  <c r="J82" i="6"/>
  <c r="J84" i="6"/>
  <c r="J85" i="6"/>
  <c r="J86" i="6"/>
  <c r="J88" i="6"/>
  <c r="J89" i="6"/>
  <c r="J90" i="6"/>
  <c r="J92" i="6"/>
  <c r="J93" i="6"/>
  <c r="J94" i="6"/>
  <c r="J96" i="6"/>
  <c r="J97" i="6"/>
  <c r="J98" i="6"/>
  <c r="J100" i="6"/>
  <c r="J101" i="6"/>
  <c r="J102" i="6"/>
  <c r="J104" i="6"/>
  <c r="J105" i="6"/>
  <c r="J106" i="6"/>
  <c r="J108" i="6"/>
  <c r="J109" i="6"/>
  <c r="J110" i="6"/>
  <c r="J112" i="6"/>
  <c r="J113" i="6"/>
  <c r="J114" i="6"/>
  <c r="J116" i="6"/>
  <c r="J117" i="6"/>
  <c r="J118" i="6"/>
  <c r="J120" i="6"/>
  <c r="J121" i="6"/>
  <c r="J122" i="6"/>
  <c r="J124" i="6"/>
  <c r="J125" i="6"/>
  <c r="J126" i="6"/>
  <c r="J128" i="6"/>
  <c r="J129" i="6"/>
  <c r="J130" i="6"/>
  <c r="J132" i="6"/>
  <c r="J133" i="6"/>
  <c r="J134" i="6"/>
  <c r="J136" i="6"/>
  <c r="J137" i="6"/>
  <c r="J138" i="6"/>
  <c r="J140" i="6"/>
  <c r="J141" i="6"/>
  <c r="J142" i="6"/>
  <c r="J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4" i="6"/>
  <c r="G141" i="6"/>
  <c r="G142" i="6"/>
  <c r="G140" i="6"/>
  <c r="G113" i="6"/>
  <c r="G114" i="6"/>
  <c r="G112" i="6"/>
  <c r="G109" i="6"/>
  <c r="G110" i="6"/>
  <c r="G108" i="6"/>
  <c r="G105" i="6"/>
  <c r="G106" i="6"/>
  <c r="G104" i="6"/>
  <c r="G101" i="6"/>
  <c r="G102" i="6"/>
  <c r="G100" i="6"/>
  <c r="G97" i="6"/>
  <c r="G98" i="6"/>
  <c r="G96" i="6"/>
  <c r="G94" i="6"/>
  <c r="G93" i="6"/>
  <c r="G92" i="6"/>
  <c r="G89" i="6"/>
  <c r="G90" i="6"/>
  <c r="G88" i="6"/>
  <c r="G77" i="6"/>
  <c r="G78" i="6"/>
  <c r="G76" i="6"/>
  <c r="G73" i="6"/>
  <c r="G74" i="6"/>
  <c r="G72" i="6"/>
  <c r="G65" i="6"/>
  <c r="G66" i="6"/>
  <c r="G64" i="6"/>
  <c r="G61" i="6"/>
  <c r="G62" i="6"/>
  <c r="G60" i="6"/>
  <c r="G53" i="6"/>
  <c r="G54" i="6"/>
  <c r="G52" i="6"/>
  <c r="G45" i="6"/>
  <c r="G46" i="6"/>
  <c r="G44" i="6"/>
  <c r="G41" i="6"/>
  <c r="G42" i="6"/>
  <c r="G40" i="6"/>
  <c r="G37" i="6"/>
  <c r="G38" i="6"/>
  <c r="G36" i="6"/>
  <c r="G33" i="6"/>
  <c r="G34" i="6"/>
  <c r="G32" i="6"/>
  <c r="G25" i="6"/>
  <c r="G26" i="6"/>
  <c r="G24" i="6"/>
  <c r="G17" i="6"/>
  <c r="G18" i="6"/>
  <c r="G16" i="6"/>
  <c r="G13" i="6"/>
  <c r="G14" i="6"/>
  <c r="G12" i="6"/>
  <c r="G9" i="6"/>
  <c r="G10" i="6"/>
  <c r="G8" i="6"/>
  <c r="G5" i="6"/>
  <c r="G6" i="6"/>
  <c r="G4" i="6"/>
  <c r="F5" i="6"/>
  <c r="G4" i="4"/>
  <c r="I4" i="2"/>
  <c r="J4" i="1"/>
  <c r="E37" i="5"/>
  <c r="E38" i="5"/>
  <c r="G106" i="4"/>
  <c r="G108" i="4"/>
  <c r="G107" i="4"/>
  <c r="D108" i="4"/>
  <c r="G108" i="3"/>
  <c r="H108" i="3" s="1"/>
  <c r="G107" i="3"/>
  <c r="H107" i="3" s="1"/>
  <c r="G106" i="3"/>
  <c r="I108" i="2"/>
  <c r="F108" i="2"/>
  <c r="I107" i="2"/>
  <c r="F107" i="2"/>
  <c r="I106" i="2"/>
  <c r="F106" i="2"/>
  <c r="I108" i="1"/>
  <c r="I107" i="1"/>
  <c r="I106" i="1"/>
  <c r="F107" i="1"/>
  <c r="F108" i="1"/>
  <c r="F106" i="1"/>
  <c r="J106" i="1" s="1"/>
  <c r="J108" i="1"/>
  <c r="J107" i="1"/>
  <c r="F140" i="6"/>
  <c r="F141" i="6"/>
  <c r="F142" i="6"/>
  <c r="F139" i="6"/>
  <c r="J105" i="2"/>
  <c r="J104" i="2"/>
  <c r="J105" i="1"/>
  <c r="J104" i="1"/>
  <c r="J103" i="1"/>
  <c r="J102" i="1"/>
  <c r="D96" i="4"/>
  <c r="D97" i="4"/>
  <c r="D98" i="4"/>
  <c r="D99" i="4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88" i="3"/>
  <c r="H89" i="3"/>
  <c r="H90" i="3"/>
  <c r="H91" i="3"/>
  <c r="J88" i="1"/>
  <c r="J89" i="1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G87" i="4"/>
  <c r="D87" i="5" s="1"/>
  <c r="G86" i="4"/>
  <c r="G85" i="4"/>
  <c r="D85" i="5" s="1"/>
  <c r="G87" i="3"/>
  <c r="H87" i="3" s="1"/>
  <c r="G86" i="3"/>
  <c r="H86" i="3" s="1"/>
  <c r="G85" i="3"/>
  <c r="H85" i="3" s="1"/>
  <c r="F111" i="6"/>
  <c r="F112" i="6"/>
  <c r="F113" i="6"/>
  <c r="F114" i="6"/>
  <c r="I87" i="2"/>
  <c r="I86" i="2"/>
  <c r="I85" i="2"/>
  <c r="F87" i="2"/>
  <c r="F86" i="2"/>
  <c r="J86" i="2" s="1"/>
  <c r="F85" i="2"/>
  <c r="I87" i="1"/>
  <c r="I86" i="1"/>
  <c r="I85" i="1"/>
  <c r="F87" i="1"/>
  <c r="F86" i="1"/>
  <c r="J86" i="1" s="1"/>
  <c r="F85" i="1"/>
  <c r="G84" i="4"/>
  <c r="D84" i="5" s="1"/>
  <c r="G83" i="4"/>
  <c r="D83" i="5" s="1"/>
  <c r="G82" i="4"/>
  <c r="D82" i="5" s="1"/>
  <c r="I84" i="2"/>
  <c r="I83" i="2"/>
  <c r="J83" i="2" s="1"/>
  <c r="I82" i="2"/>
  <c r="F84" i="2"/>
  <c r="J84" i="2" s="1"/>
  <c r="F83" i="2"/>
  <c r="F82" i="2"/>
  <c r="J90" i="1"/>
  <c r="J91" i="1"/>
  <c r="J92" i="1"/>
  <c r="J93" i="1"/>
  <c r="J94" i="1"/>
  <c r="J95" i="1"/>
  <c r="J96" i="1"/>
  <c r="J97" i="1"/>
  <c r="J98" i="1"/>
  <c r="J99" i="1"/>
  <c r="J100" i="1"/>
  <c r="J101" i="1"/>
  <c r="I84" i="1"/>
  <c r="I83" i="1"/>
  <c r="I82" i="1"/>
  <c r="F84" i="1"/>
  <c r="J84" i="1" s="1"/>
  <c r="F83" i="1"/>
  <c r="J83" i="1" s="1"/>
  <c r="F82" i="1"/>
  <c r="J82" i="1" s="1"/>
  <c r="F110" i="6"/>
  <c r="F109" i="6"/>
  <c r="F108" i="6"/>
  <c r="F107" i="6"/>
  <c r="G84" i="3"/>
  <c r="H84" i="3" s="1"/>
  <c r="G83" i="3"/>
  <c r="H83" i="3" s="1"/>
  <c r="G82" i="3"/>
  <c r="H82" i="3" s="1"/>
  <c r="G81" i="3"/>
  <c r="H81" i="3" s="1"/>
  <c r="G80" i="3"/>
  <c r="H80" i="3" s="1"/>
  <c r="G79" i="3"/>
  <c r="H79" i="3" s="1"/>
  <c r="I78" i="2"/>
  <c r="I81" i="2"/>
  <c r="I80" i="2"/>
  <c r="I79" i="2"/>
  <c r="J79" i="2" s="1"/>
  <c r="F81" i="2"/>
  <c r="F80" i="2"/>
  <c r="F79" i="2"/>
  <c r="I81" i="1"/>
  <c r="I80" i="1"/>
  <c r="I79" i="1"/>
  <c r="F81" i="1"/>
  <c r="J81" i="1" s="1"/>
  <c r="F80" i="1"/>
  <c r="J80" i="1" s="1"/>
  <c r="F79" i="1"/>
  <c r="J79" i="1" s="1"/>
  <c r="F106" i="6"/>
  <c r="F105" i="6"/>
  <c r="F104" i="6"/>
  <c r="F103" i="6"/>
  <c r="G81" i="4"/>
  <c r="D81" i="5" s="1"/>
  <c r="G80" i="4"/>
  <c r="G79" i="4"/>
  <c r="G78" i="4"/>
  <c r="G77" i="4"/>
  <c r="D77" i="5" s="1"/>
  <c r="G76" i="4"/>
  <c r="G78" i="3"/>
  <c r="H78" i="3" s="1"/>
  <c r="G77" i="3"/>
  <c r="H77" i="3" s="1"/>
  <c r="G76" i="3"/>
  <c r="H76" i="3" s="1"/>
  <c r="I77" i="2"/>
  <c r="I76" i="2"/>
  <c r="J76" i="2" s="1"/>
  <c r="F78" i="2"/>
  <c r="J78" i="2" s="1"/>
  <c r="F77" i="2"/>
  <c r="J77" i="2" s="1"/>
  <c r="F76" i="2"/>
  <c r="I78" i="1"/>
  <c r="I77" i="1"/>
  <c r="I76" i="1"/>
  <c r="D76" i="1"/>
  <c r="F76" i="1" s="1"/>
  <c r="F78" i="1"/>
  <c r="F77" i="1"/>
  <c r="F99" i="6"/>
  <c r="F100" i="6"/>
  <c r="F101" i="6"/>
  <c r="F102" i="6"/>
  <c r="G75" i="4"/>
  <c r="G74" i="4"/>
  <c r="G73" i="4"/>
  <c r="D73" i="5" s="1"/>
  <c r="G75" i="3"/>
  <c r="H75" i="3" s="1"/>
  <c r="G74" i="3"/>
  <c r="H74" i="3" s="1"/>
  <c r="G73" i="3"/>
  <c r="J82" i="2"/>
  <c r="J85" i="2"/>
  <c r="I75" i="2"/>
  <c r="I74" i="2"/>
  <c r="I73" i="2"/>
  <c r="F75" i="2"/>
  <c r="F74" i="2"/>
  <c r="J74" i="2" s="1"/>
  <c r="F73" i="2"/>
  <c r="I75" i="1"/>
  <c r="I74" i="1"/>
  <c r="I73" i="1"/>
  <c r="F75" i="1"/>
  <c r="F74" i="1"/>
  <c r="F73" i="1"/>
  <c r="F95" i="6"/>
  <c r="F96" i="6"/>
  <c r="F97" i="6"/>
  <c r="F98" i="6"/>
  <c r="E72" i="4"/>
  <c r="G72" i="4" s="1"/>
  <c r="D72" i="5" s="1"/>
  <c r="E71" i="4"/>
  <c r="G71" i="4" s="1"/>
  <c r="D71" i="5" s="1"/>
  <c r="E72" i="3"/>
  <c r="G72" i="3" s="1"/>
  <c r="H72" i="3" s="1"/>
  <c r="E71" i="3"/>
  <c r="G71" i="3" s="1"/>
  <c r="G72" i="2"/>
  <c r="I72" i="2" s="1"/>
  <c r="G71" i="2"/>
  <c r="I71" i="2" s="1"/>
  <c r="D72" i="2"/>
  <c r="D71" i="2"/>
  <c r="F71" i="2" s="1"/>
  <c r="G72" i="1"/>
  <c r="I72" i="1" s="1"/>
  <c r="G71" i="1"/>
  <c r="I71" i="1" s="1"/>
  <c r="D72" i="1"/>
  <c r="F72" i="1" s="1"/>
  <c r="D71" i="1"/>
  <c r="D94" i="6"/>
  <c r="F94" i="6" s="1"/>
  <c r="D93" i="6"/>
  <c r="E70" i="4"/>
  <c r="G70" i="4" s="1"/>
  <c r="D70" i="5" s="1"/>
  <c r="E70" i="3"/>
  <c r="G70" i="3" s="1"/>
  <c r="H70" i="3" s="1"/>
  <c r="G70" i="2"/>
  <c r="I70" i="2"/>
  <c r="F72" i="2"/>
  <c r="D70" i="2"/>
  <c r="F70" i="2" s="1"/>
  <c r="G70" i="1"/>
  <c r="I70" i="1" s="1"/>
  <c r="F71" i="1"/>
  <c r="D70" i="1"/>
  <c r="F70" i="1" s="1"/>
  <c r="F93" i="6"/>
  <c r="D91" i="6"/>
  <c r="F91" i="6" s="1"/>
  <c r="D92" i="6"/>
  <c r="F92" i="6" s="1"/>
  <c r="G69" i="4"/>
  <c r="G68" i="4"/>
  <c r="G67" i="4"/>
  <c r="G69" i="3"/>
  <c r="H69" i="3" s="1"/>
  <c r="G68" i="3"/>
  <c r="H68" i="3" s="1"/>
  <c r="G67" i="3"/>
  <c r="H67" i="3" s="1"/>
  <c r="I69" i="2"/>
  <c r="I68" i="2"/>
  <c r="I67" i="2"/>
  <c r="F69" i="2"/>
  <c r="J69" i="2" s="1"/>
  <c r="F68" i="2"/>
  <c r="F67" i="2"/>
  <c r="J67" i="2" s="1"/>
  <c r="I69" i="1"/>
  <c r="I68" i="1"/>
  <c r="I67" i="1"/>
  <c r="F69" i="1"/>
  <c r="F68" i="1"/>
  <c r="F67" i="1"/>
  <c r="F90" i="6"/>
  <c r="F89" i="6"/>
  <c r="F88" i="6"/>
  <c r="F87" i="6"/>
  <c r="H64" i="3"/>
  <c r="H65" i="3"/>
  <c r="H66" i="3"/>
  <c r="H73" i="3"/>
  <c r="J64" i="2"/>
  <c r="J65" i="2"/>
  <c r="J66" i="2"/>
  <c r="J64" i="1"/>
  <c r="J65" i="1"/>
  <c r="J66" i="1"/>
  <c r="H61" i="3"/>
  <c r="H62" i="3"/>
  <c r="H63" i="3"/>
  <c r="J61" i="2"/>
  <c r="J62" i="2"/>
  <c r="J63" i="2"/>
  <c r="J61" i="1"/>
  <c r="J62" i="1"/>
  <c r="J63" i="1"/>
  <c r="G60" i="4"/>
  <c r="G59" i="4"/>
  <c r="G58" i="4"/>
  <c r="G60" i="3"/>
  <c r="H60" i="3" s="1"/>
  <c r="G59" i="3"/>
  <c r="H59" i="3" s="1"/>
  <c r="G58" i="3"/>
  <c r="H58" i="3" s="1"/>
  <c r="I60" i="2"/>
  <c r="I59" i="2"/>
  <c r="I58" i="2"/>
  <c r="F60" i="2"/>
  <c r="F59" i="2"/>
  <c r="F58" i="2"/>
  <c r="I60" i="1"/>
  <c r="I59" i="1"/>
  <c r="I58" i="1"/>
  <c r="F58" i="1"/>
  <c r="F59" i="1"/>
  <c r="F60" i="1"/>
  <c r="F75" i="6"/>
  <c r="F76" i="6"/>
  <c r="F77" i="6"/>
  <c r="F78" i="6"/>
  <c r="G57" i="4"/>
  <c r="D57" i="5" s="1"/>
  <c r="G56" i="4"/>
  <c r="G55" i="4"/>
  <c r="G57" i="3"/>
  <c r="H57" i="3" s="1"/>
  <c r="G56" i="3"/>
  <c r="G55" i="3"/>
  <c r="H55" i="3" s="1"/>
  <c r="I57" i="2"/>
  <c r="J57" i="2" s="1"/>
  <c r="I56" i="2"/>
  <c r="I55" i="2"/>
  <c r="F57" i="2"/>
  <c r="F56" i="2"/>
  <c r="J56" i="2" s="1"/>
  <c r="F55" i="2"/>
  <c r="I57" i="1"/>
  <c r="I56" i="1"/>
  <c r="I55" i="1"/>
  <c r="F56" i="1"/>
  <c r="F57" i="1"/>
  <c r="F55" i="1"/>
  <c r="F71" i="6"/>
  <c r="F72" i="6"/>
  <c r="F73" i="6"/>
  <c r="F74" i="6"/>
  <c r="H52" i="3"/>
  <c r="H53" i="3"/>
  <c r="H54" i="3"/>
  <c r="H56" i="3"/>
  <c r="J52" i="2"/>
  <c r="J53" i="2"/>
  <c r="J54" i="2"/>
  <c r="J55" i="2"/>
  <c r="J52" i="1"/>
  <c r="J53" i="1"/>
  <c r="J54" i="1"/>
  <c r="G49" i="4"/>
  <c r="G50" i="4"/>
  <c r="G51" i="4"/>
  <c r="D51" i="5" s="1"/>
  <c r="D52" i="4"/>
  <c r="H52" i="4" s="1"/>
  <c r="G49" i="3"/>
  <c r="H49" i="3" s="1"/>
  <c r="G50" i="3"/>
  <c r="H50" i="3" s="1"/>
  <c r="G51" i="3"/>
  <c r="H51" i="3" s="1"/>
  <c r="I49" i="2"/>
  <c r="I50" i="2"/>
  <c r="I51" i="2"/>
  <c r="F49" i="2"/>
  <c r="F50" i="2"/>
  <c r="F51" i="2"/>
  <c r="I49" i="1"/>
  <c r="I50" i="1"/>
  <c r="I51" i="1"/>
  <c r="F49" i="1"/>
  <c r="J49" i="1" s="1"/>
  <c r="F50" i="1"/>
  <c r="F51" i="1"/>
  <c r="J51" i="1" s="1"/>
  <c r="F64" i="6"/>
  <c r="F65" i="6"/>
  <c r="F66" i="6"/>
  <c r="F63" i="6"/>
  <c r="G47" i="4"/>
  <c r="D47" i="5" s="1"/>
  <c r="G48" i="4"/>
  <c r="D48" i="5" s="1"/>
  <c r="G46" i="4"/>
  <c r="D46" i="5" s="1"/>
  <c r="G47" i="3"/>
  <c r="H47" i="3" s="1"/>
  <c r="G48" i="3"/>
  <c r="H48" i="3" s="1"/>
  <c r="G46" i="3"/>
  <c r="H46" i="3" s="1"/>
  <c r="I48" i="2"/>
  <c r="I47" i="2"/>
  <c r="I46" i="2"/>
  <c r="F47" i="2"/>
  <c r="F48" i="2"/>
  <c r="J48" i="2" s="1"/>
  <c r="F46" i="2"/>
  <c r="I46" i="1"/>
  <c r="I48" i="1"/>
  <c r="I47" i="1"/>
  <c r="F47" i="1"/>
  <c r="F48" i="1"/>
  <c r="F46" i="1"/>
  <c r="J46" i="1" s="1"/>
  <c r="F60" i="6"/>
  <c r="F61" i="6"/>
  <c r="F62" i="6"/>
  <c r="F59" i="6"/>
  <c r="H43" i="3"/>
  <c r="H44" i="3"/>
  <c r="H45" i="3"/>
  <c r="J43" i="2"/>
  <c r="J44" i="2"/>
  <c r="J45" i="2"/>
  <c r="J43" i="1"/>
  <c r="J44" i="1"/>
  <c r="J45" i="1"/>
  <c r="G41" i="4"/>
  <c r="D41" i="5" s="1"/>
  <c r="G42" i="4"/>
  <c r="D42" i="5" s="1"/>
  <c r="G40" i="4"/>
  <c r="D40" i="5" s="1"/>
  <c r="G41" i="3"/>
  <c r="H41" i="3" s="1"/>
  <c r="G42" i="3"/>
  <c r="H42" i="3" s="1"/>
  <c r="G40" i="3"/>
  <c r="H40" i="3" s="1"/>
  <c r="I41" i="2"/>
  <c r="I42" i="2"/>
  <c r="I40" i="2"/>
  <c r="F41" i="2"/>
  <c r="F42" i="2"/>
  <c r="F40" i="2"/>
  <c r="F41" i="1"/>
  <c r="F42" i="1"/>
  <c r="F40" i="1"/>
  <c r="I41" i="1"/>
  <c r="I42" i="1"/>
  <c r="I40" i="1"/>
  <c r="J42" i="1"/>
  <c r="F52" i="6"/>
  <c r="F53" i="6"/>
  <c r="F54" i="6"/>
  <c r="F51" i="6"/>
  <c r="H37" i="3"/>
  <c r="H38" i="3"/>
  <c r="H39" i="3"/>
  <c r="J37" i="2"/>
  <c r="J38" i="2"/>
  <c r="J39" i="2"/>
  <c r="J37" i="1"/>
  <c r="J38" i="1"/>
  <c r="J39" i="1"/>
  <c r="I31" i="2"/>
  <c r="I31" i="1"/>
  <c r="F21" i="1"/>
  <c r="F25" i="1"/>
  <c r="F26" i="1"/>
  <c r="F27" i="1"/>
  <c r="F28" i="1"/>
  <c r="G31" i="4"/>
  <c r="G32" i="4"/>
  <c r="G33" i="4"/>
  <c r="D33" i="5" s="1"/>
  <c r="G34" i="4"/>
  <c r="D34" i="5" s="1"/>
  <c r="G35" i="4"/>
  <c r="G36" i="4"/>
  <c r="G31" i="3"/>
  <c r="G32" i="3"/>
  <c r="H32" i="3" s="1"/>
  <c r="G33" i="3"/>
  <c r="E33" i="5" s="1"/>
  <c r="G34" i="3"/>
  <c r="H34" i="3" s="1"/>
  <c r="G35" i="3"/>
  <c r="H35" i="3" s="1"/>
  <c r="G36" i="3"/>
  <c r="H36" i="3" s="1"/>
  <c r="I32" i="2"/>
  <c r="I33" i="2"/>
  <c r="I34" i="2"/>
  <c r="I35" i="2"/>
  <c r="I36" i="2"/>
  <c r="F31" i="2"/>
  <c r="F32" i="2"/>
  <c r="J32" i="2" s="1"/>
  <c r="F33" i="2"/>
  <c r="F34" i="2"/>
  <c r="J34" i="2" s="1"/>
  <c r="F35" i="2"/>
  <c r="J35" i="2" s="1"/>
  <c r="F36" i="2"/>
  <c r="J36" i="2" s="1"/>
  <c r="I32" i="1"/>
  <c r="I33" i="1"/>
  <c r="I34" i="1"/>
  <c r="J34" i="1" s="1"/>
  <c r="I35" i="1"/>
  <c r="I36" i="1"/>
  <c r="F31" i="1"/>
  <c r="F32" i="1"/>
  <c r="J32" i="1" s="1"/>
  <c r="F33" i="1"/>
  <c r="F34" i="1"/>
  <c r="F35" i="1"/>
  <c r="F36" i="1"/>
  <c r="F39" i="6"/>
  <c r="F40" i="6"/>
  <c r="F41" i="6"/>
  <c r="F42" i="6"/>
  <c r="F43" i="6"/>
  <c r="F44" i="6"/>
  <c r="F45" i="6"/>
  <c r="F46" i="6"/>
  <c r="G28" i="4"/>
  <c r="D28" i="5" s="1"/>
  <c r="G29" i="4"/>
  <c r="D29" i="5" s="1"/>
  <c r="G30" i="4"/>
  <c r="G28" i="3"/>
  <c r="H28" i="3" s="1"/>
  <c r="G29" i="3"/>
  <c r="E29" i="5" s="1"/>
  <c r="G30" i="3"/>
  <c r="H30" i="3" s="1"/>
  <c r="D28" i="4"/>
  <c r="I28" i="2"/>
  <c r="I29" i="2"/>
  <c r="I30" i="2"/>
  <c r="F28" i="2"/>
  <c r="J28" i="2" s="1"/>
  <c r="F29" i="2"/>
  <c r="J29" i="2" s="1"/>
  <c r="F30" i="2"/>
  <c r="I28" i="1"/>
  <c r="I29" i="1"/>
  <c r="I30" i="1"/>
  <c r="F29" i="1"/>
  <c r="J29" i="1" s="1"/>
  <c r="F30" i="1"/>
  <c r="J30" i="1" s="1"/>
  <c r="F35" i="6"/>
  <c r="F36" i="6"/>
  <c r="F37" i="6"/>
  <c r="F38" i="6"/>
  <c r="E31" i="5"/>
  <c r="E32" i="5"/>
  <c r="E39" i="5"/>
  <c r="E40" i="5"/>
  <c r="E41" i="5"/>
  <c r="E42" i="5"/>
  <c r="E43" i="5"/>
  <c r="E44" i="5"/>
  <c r="E45" i="5"/>
  <c r="E52" i="5"/>
  <c r="E53" i="5"/>
  <c r="E54" i="5"/>
  <c r="E55" i="5"/>
  <c r="E56" i="5"/>
  <c r="E60" i="5"/>
  <c r="E61" i="5"/>
  <c r="E62" i="5"/>
  <c r="E63" i="5"/>
  <c r="E64" i="5"/>
  <c r="E65" i="5"/>
  <c r="E66" i="5"/>
  <c r="E73" i="5"/>
  <c r="E76" i="5"/>
  <c r="E77" i="5"/>
  <c r="E78" i="5"/>
  <c r="E79" i="5"/>
  <c r="E81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G26" i="4"/>
  <c r="D26" i="5" s="1"/>
  <c r="G27" i="4"/>
  <c r="D27" i="5" s="1"/>
  <c r="G25" i="4"/>
  <c r="D25" i="5" s="1"/>
  <c r="D107" i="4"/>
  <c r="D27" i="4"/>
  <c r="H27" i="4" s="1"/>
  <c r="D25" i="4"/>
  <c r="H25" i="4" s="1"/>
  <c r="H29" i="3"/>
  <c r="H31" i="3"/>
  <c r="G26" i="3"/>
  <c r="H26" i="3" s="1"/>
  <c r="G27" i="3"/>
  <c r="E27" i="5" s="1"/>
  <c r="G25" i="3"/>
  <c r="H25" i="3" s="1"/>
  <c r="I26" i="2"/>
  <c r="I27" i="2"/>
  <c r="I25" i="2"/>
  <c r="F26" i="2"/>
  <c r="J26" i="2" s="1"/>
  <c r="F27" i="2"/>
  <c r="F25" i="2"/>
  <c r="I26" i="1"/>
  <c r="J26" i="1" s="1"/>
  <c r="I27" i="1"/>
  <c r="I25" i="1"/>
  <c r="F32" i="6"/>
  <c r="F33" i="6"/>
  <c r="F34" i="6"/>
  <c r="F31" i="6"/>
  <c r="H24" i="3"/>
  <c r="J22" i="2"/>
  <c r="J23" i="2"/>
  <c r="J24" i="2"/>
  <c r="J22" i="1"/>
  <c r="I19" i="2"/>
  <c r="I21" i="2"/>
  <c r="I20" i="2"/>
  <c r="F20" i="2"/>
  <c r="F21" i="2"/>
  <c r="J21" i="2" s="1"/>
  <c r="F19" i="2"/>
  <c r="I20" i="1"/>
  <c r="I21" i="1"/>
  <c r="I19" i="1"/>
  <c r="F20" i="1"/>
  <c r="J21" i="1"/>
  <c r="F19" i="1"/>
  <c r="F26" i="6"/>
  <c r="F24" i="6"/>
  <c r="F25" i="6"/>
  <c r="F23" i="6"/>
  <c r="H16" i="3"/>
  <c r="J16" i="1"/>
  <c r="E15" i="4"/>
  <c r="E14" i="4"/>
  <c r="E13" i="4"/>
  <c r="G13" i="4" s="1"/>
  <c r="D13" i="5" s="1"/>
  <c r="E13" i="3"/>
  <c r="G13" i="3" s="1"/>
  <c r="H13" i="3" s="1"/>
  <c r="G19" i="3"/>
  <c r="H19" i="3" s="1"/>
  <c r="G20" i="3"/>
  <c r="G21" i="3"/>
  <c r="E15" i="3"/>
  <c r="G15" i="3" s="1"/>
  <c r="H15" i="3" s="1"/>
  <c r="E14" i="3"/>
  <c r="G14" i="3" s="1"/>
  <c r="H14" i="3" s="1"/>
  <c r="G15" i="2"/>
  <c r="G14" i="2"/>
  <c r="I14" i="2"/>
  <c r="I15" i="2"/>
  <c r="J15" i="2" s="1"/>
  <c r="G13" i="2"/>
  <c r="I13" i="2" s="1"/>
  <c r="D13" i="2"/>
  <c r="F13" i="2" s="1"/>
  <c r="F15" i="2"/>
  <c r="D15" i="2"/>
  <c r="D14" i="2"/>
  <c r="F14" i="2" s="1"/>
  <c r="D18" i="6"/>
  <c r="D17" i="6"/>
  <c r="F17" i="6" s="1"/>
  <c r="D15" i="6"/>
  <c r="D16" i="6"/>
  <c r="G13" i="1"/>
  <c r="I13" i="1" s="1"/>
  <c r="G14" i="1"/>
  <c r="I14" i="1" s="1"/>
  <c r="G15" i="1"/>
  <c r="I15" i="1" s="1"/>
  <c r="D15" i="1"/>
  <c r="F15" i="1" s="1"/>
  <c r="D14" i="1"/>
  <c r="F14" i="1" s="1"/>
  <c r="J14" i="1" s="1"/>
  <c r="D13" i="1"/>
  <c r="F13" i="1" s="1"/>
  <c r="F15" i="6"/>
  <c r="F16" i="6"/>
  <c r="F18" i="6"/>
  <c r="G7" i="4"/>
  <c r="G8" i="4"/>
  <c r="D8" i="5" s="1"/>
  <c r="G9" i="4"/>
  <c r="G10" i="4"/>
  <c r="D10" i="5" s="1"/>
  <c r="G11" i="4"/>
  <c r="G12" i="4"/>
  <c r="D12" i="5" s="1"/>
  <c r="G14" i="4"/>
  <c r="D14" i="5" s="1"/>
  <c r="G15" i="4"/>
  <c r="D15" i="5" s="1"/>
  <c r="G19" i="4"/>
  <c r="G20" i="4"/>
  <c r="G21" i="4"/>
  <c r="D21" i="5" s="1"/>
  <c r="J16" i="2"/>
  <c r="J17" i="2"/>
  <c r="J18" i="2"/>
  <c r="I8" i="2"/>
  <c r="I7" i="2"/>
  <c r="I9" i="2"/>
  <c r="F7" i="2"/>
  <c r="F8" i="2"/>
  <c r="J8" i="2" s="1"/>
  <c r="F9" i="2"/>
  <c r="J9" i="2" s="1"/>
  <c r="J17" i="1"/>
  <c r="J18" i="1"/>
  <c r="J23" i="1"/>
  <c r="J24" i="1"/>
  <c r="J25" i="1"/>
  <c r="J27" i="1"/>
  <c r="J28" i="1"/>
  <c r="I7" i="1"/>
  <c r="I8" i="1"/>
  <c r="I9" i="1"/>
  <c r="F7" i="1"/>
  <c r="F8" i="1"/>
  <c r="F9" i="1"/>
  <c r="F7" i="6"/>
  <c r="F8" i="6"/>
  <c r="F9" i="6"/>
  <c r="F10" i="6"/>
  <c r="I11" i="2"/>
  <c r="I12" i="2"/>
  <c r="I10" i="2"/>
  <c r="F11" i="2"/>
  <c r="F12" i="2"/>
  <c r="F10" i="2"/>
  <c r="J10" i="2" s="1"/>
  <c r="I11" i="1"/>
  <c r="I12" i="1"/>
  <c r="I10" i="1"/>
  <c r="F11" i="1"/>
  <c r="F12" i="1"/>
  <c r="J12" i="1" s="1"/>
  <c r="F10" i="1"/>
  <c r="J10" i="1" s="1"/>
  <c r="F11" i="6"/>
  <c r="F14" i="6"/>
  <c r="F12" i="6"/>
  <c r="F13" i="6"/>
  <c r="E6" i="4"/>
  <c r="G6" i="4" s="1"/>
  <c r="D6" i="5" s="1"/>
  <c r="E5" i="4"/>
  <c r="G5" i="4" s="1"/>
  <c r="D5" i="5" s="1"/>
  <c r="E4" i="4"/>
  <c r="D7" i="5"/>
  <c r="D9" i="5"/>
  <c r="D11" i="5"/>
  <c r="D16" i="5"/>
  <c r="D17" i="5"/>
  <c r="D18" i="5"/>
  <c r="D19" i="5"/>
  <c r="D20" i="5"/>
  <c r="D22" i="5"/>
  <c r="D23" i="5"/>
  <c r="D24" i="5"/>
  <c r="D30" i="5"/>
  <c r="D31" i="5"/>
  <c r="F31" i="5" s="1"/>
  <c r="D32" i="5"/>
  <c r="F32" i="5" s="1"/>
  <c r="D35" i="5"/>
  <c r="D36" i="5"/>
  <c r="D37" i="5"/>
  <c r="D38" i="5"/>
  <c r="D39" i="5"/>
  <c r="D43" i="5"/>
  <c r="D44" i="5"/>
  <c r="D45" i="5"/>
  <c r="D49" i="5"/>
  <c r="D50" i="5"/>
  <c r="D52" i="5"/>
  <c r="D53" i="5"/>
  <c r="D54" i="5"/>
  <c r="D55" i="5"/>
  <c r="D56" i="5"/>
  <c r="D59" i="5"/>
  <c r="D60" i="5"/>
  <c r="D61" i="5"/>
  <c r="D62" i="5"/>
  <c r="D63" i="5"/>
  <c r="D64" i="5"/>
  <c r="D65" i="5"/>
  <c r="D66" i="5"/>
  <c r="D67" i="5"/>
  <c r="D68" i="5"/>
  <c r="D69" i="5"/>
  <c r="D74" i="5"/>
  <c r="D75" i="5"/>
  <c r="D76" i="5"/>
  <c r="D78" i="5"/>
  <c r="D79" i="5"/>
  <c r="D80" i="5"/>
  <c r="D86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4" i="5"/>
  <c r="G5" i="3"/>
  <c r="H5" i="3" s="1"/>
  <c r="G6" i="3"/>
  <c r="H6" i="3" s="1"/>
  <c r="G7" i="3"/>
  <c r="H7" i="3" s="1"/>
  <c r="G8" i="3"/>
  <c r="H8" i="3" s="1"/>
  <c r="G9" i="3"/>
  <c r="H9" i="3" s="1"/>
  <c r="G10" i="3"/>
  <c r="H10" i="3" s="1"/>
  <c r="G11" i="3"/>
  <c r="H11" i="3" s="1"/>
  <c r="G12" i="3"/>
  <c r="H12" i="3" s="1"/>
  <c r="H17" i="3"/>
  <c r="H18" i="3"/>
  <c r="H20" i="3"/>
  <c r="H21" i="3"/>
  <c r="H22" i="3"/>
  <c r="H23" i="3"/>
  <c r="G4" i="3"/>
  <c r="H4" i="3" s="1"/>
  <c r="G6" i="2"/>
  <c r="I6" i="2" s="1"/>
  <c r="G5" i="2"/>
  <c r="I5" i="2" s="1"/>
  <c r="G4" i="2"/>
  <c r="D6" i="2"/>
  <c r="F6" i="2" s="1"/>
  <c r="D5" i="2"/>
  <c r="F5" i="2" s="1"/>
  <c r="G6" i="1"/>
  <c r="I6" i="1" s="1"/>
  <c r="G5" i="1"/>
  <c r="I5" i="1" s="1"/>
  <c r="G4" i="1"/>
  <c r="I4" i="1" s="1"/>
  <c r="D4" i="1"/>
  <c r="F4" i="1" s="1"/>
  <c r="D6" i="1"/>
  <c r="F6" i="1" s="1"/>
  <c r="D5" i="1"/>
  <c r="F5" i="1" s="1"/>
  <c r="J5" i="1" s="1"/>
  <c r="F3" i="6"/>
  <c r="D3" i="6"/>
  <c r="F6" i="6"/>
  <c r="D4" i="6"/>
  <c r="F4" i="6" s="1"/>
  <c r="D4" i="2"/>
  <c r="F4" i="2" s="1"/>
  <c r="J4" i="2" s="1"/>
  <c r="D57" i="4"/>
  <c r="D32" i="4"/>
  <c r="H32" i="4" s="1"/>
  <c r="D31" i="4"/>
  <c r="H31" i="4" s="1"/>
  <c r="D30" i="4"/>
  <c r="H30" i="4" s="1"/>
  <c r="D26" i="4"/>
  <c r="J72" i="1" l="1"/>
  <c r="H71" i="3"/>
  <c r="E71" i="5"/>
  <c r="E69" i="5"/>
  <c r="J7" i="2"/>
  <c r="H33" i="3"/>
  <c r="E68" i="5"/>
  <c r="F68" i="5" s="1"/>
  <c r="E48" i="5"/>
  <c r="F48" i="5" s="1"/>
  <c r="E30" i="5"/>
  <c r="F30" i="5" s="1"/>
  <c r="J36" i="1"/>
  <c r="J31" i="2"/>
  <c r="J47" i="2"/>
  <c r="J70" i="1"/>
  <c r="J33" i="2"/>
  <c r="J50" i="1"/>
  <c r="H26" i="4"/>
  <c r="E67" i="5"/>
  <c r="E47" i="5"/>
  <c r="E28" i="5"/>
  <c r="H28" i="4"/>
  <c r="J35" i="1"/>
  <c r="J68" i="2"/>
  <c r="J71" i="1"/>
  <c r="J87" i="2"/>
  <c r="E107" i="5"/>
  <c r="F107" i="5" s="1"/>
  <c r="J14" i="2"/>
  <c r="E85" i="5"/>
  <c r="F85" i="5" s="1"/>
  <c r="E46" i="5"/>
  <c r="F46" i="5" s="1"/>
  <c r="J5" i="2"/>
  <c r="J12" i="2"/>
  <c r="E84" i="5"/>
  <c r="J73" i="1"/>
  <c r="J6" i="2"/>
  <c r="J11" i="2"/>
  <c r="E83" i="5"/>
  <c r="F83" i="5" s="1"/>
  <c r="J57" i="1"/>
  <c r="J74" i="1"/>
  <c r="E82" i="5"/>
  <c r="F82" i="5" s="1"/>
  <c r="J56" i="1"/>
  <c r="J75" i="1"/>
  <c r="H107" i="4"/>
  <c r="E58" i="5"/>
  <c r="E36" i="5"/>
  <c r="H108" i="4"/>
  <c r="E59" i="5"/>
  <c r="E75" i="5"/>
  <c r="E35" i="5"/>
  <c r="J30" i="2"/>
  <c r="J59" i="1"/>
  <c r="E74" i="5"/>
  <c r="E34" i="5"/>
  <c r="F34" i="5" s="1"/>
  <c r="J73" i="2"/>
  <c r="J6" i="1"/>
  <c r="J58" i="1"/>
  <c r="H106" i="3"/>
  <c r="E108" i="5"/>
  <c r="J106" i="2"/>
  <c r="J107" i="2"/>
  <c r="J108" i="2"/>
  <c r="J75" i="2"/>
  <c r="J81" i="2"/>
  <c r="J11" i="1"/>
  <c r="J9" i="1"/>
  <c r="J40" i="1"/>
  <c r="J85" i="1"/>
  <c r="J19" i="1"/>
  <c r="H27" i="3"/>
  <c r="E26" i="5"/>
  <c r="H57" i="4"/>
  <c r="E25" i="5"/>
  <c r="F25" i="5" s="1"/>
  <c r="J25" i="2"/>
  <c r="J42" i="2"/>
  <c r="J50" i="2"/>
  <c r="J58" i="2"/>
  <c r="J60" i="2"/>
  <c r="J80" i="2"/>
  <c r="J13" i="2"/>
  <c r="J20" i="2"/>
  <c r="J27" i="2"/>
  <c r="J41" i="2"/>
  <c r="J51" i="2"/>
  <c r="J49" i="2"/>
  <c r="J59" i="2"/>
  <c r="J70" i="2"/>
  <c r="J20" i="1"/>
  <c r="J41" i="1"/>
  <c r="J47" i="1"/>
  <c r="J77" i="1"/>
  <c r="J7" i="1"/>
  <c r="J48" i="1"/>
  <c r="J76" i="1"/>
  <c r="J78" i="1"/>
  <c r="J87" i="1"/>
  <c r="E80" i="5"/>
  <c r="F80" i="5" s="1"/>
  <c r="J71" i="2"/>
  <c r="J72" i="2"/>
  <c r="E72" i="5"/>
  <c r="F72" i="5" s="1"/>
  <c r="E70" i="5"/>
  <c r="F70" i="5" s="1"/>
  <c r="J69" i="1"/>
  <c r="J68" i="1"/>
  <c r="J67" i="1"/>
  <c r="D58" i="5"/>
  <c r="J60" i="1"/>
  <c r="E57" i="5"/>
  <c r="F57" i="5" s="1"/>
  <c r="J55" i="1"/>
  <c r="E49" i="5"/>
  <c r="F49" i="5" s="1"/>
  <c r="E50" i="5"/>
  <c r="F50" i="5" s="1"/>
  <c r="E51" i="5"/>
  <c r="F51" i="5" s="1"/>
  <c r="J46" i="2"/>
  <c r="J40" i="2"/>
  <c r="F33" i="5"/>
  <c r="J31" i="1"/>
  <c r="J33" i="1"/>
  <c r="F29" i="5"/>
  <c r="E4" i="5"/>
  <c r="F4" i="5" s="1"/>
  <c r="J19" i="2"/>
  <c r="J15" i="1"/>
  <c r="J13" i="1"/>
  <c r="J8" i="1"/>
  <c r="D7" i="4"/>
  <c r="H7" i="4" s="1"/>
  <c r="D8" i="4"/>
  <c r="H8" i="4" s="1"/>
  <c r="D9" i="4"/>
  <c r="H9" i="4" s="1"/>
  <c r="D10" i="4"/>
  <c r="H10" i="4" s="1"/>
  <c r="D11" i="4"/>
  <c r="H11" i="4" s="1"/>
  <c r="D12" i="4"/>
  <c r="H12" i="4" s="1"/>
  <c r="D13" i="4"/>
  <c r="H13" i="4" s="1"/>
  <c r="D14" i="4"/>
  <c r="H14" i="4" s="1"/>
  <c r="D15" i="4"/>
  <c r="H15" i="4" s="1"/>
  <c r="D16" i="4"/>
  <c r="H16" i="4" s="1"/>
  <c r="D17" i="4"/>
  <c r="H17" i="4" s="1"/>
  <c r="D18" i="4"/>
  <c r="H18" i="4" s="1"/>
  <c r="D19" i="4"/>
  <c r="H19" i="4" s="1"/>
  <c r="D20" i="4"/>
  <c r="H20" i="4" s="1"/>
  <c r="D21" i="4"/>
  <c r="H21" i="4" s="1"/>
  <c r="D22" i="4"/>
  <c r="H22" i="4" s="1"/>
  <c r="D23" i="4"/>
  <c r="H23" i="4" s="1"/>
  <c r="D24" i="4"/>
  <c r="H24" i="4" s="1"/>
  <c r="D29" i="4"/>
  <c r="H29" i="4" s="1"/>
  <c r="D33" i="4"/>
  <c r="H33" i="4" s="1"/>
  <c r="D34" i="4"/>
  <c r="H34" i="4" s="1"/>
  <c r="D35" i="4"/>
  <c r="H35" i="4" s="1"/>
  <c r="D36" i="4"/>
  <c r="H36" i="4" s="1"/>
  <c r="D37" i="4"/>
  <c r="H37" i="4" s="1"/>
  <c r="D38" i="4"/>
  <c r="H38" i="4" s="1"/>
  <c r="D39" i="4"/>
  <c r="H39" i="4" s="1"/>
  <c r="D40" i="4"/>
  <c r="H40" i="4" s="1"/>
  <c r="D41" i="4"/>
  <c r="H41" i="4" s="1"/>
  <c r="D42" i="4"/>
  <c r="H42" i="4" s="1"/>
  <c r="D43" i="4"/>
  <c r="H43" i="4" s="1"/>
  <c r="D44" i="4"/>
  <c r="H44" i="4" s="1"/>
  <c r="D45" i="4"/>
  <c r="H45" i="4" s="1"/>
  <c r="D46" i="4"/>
  <c r="H46" i="4" s="1"/>
  <c r="D47" i="4"/>
  <c r="H47" i="4" s="1"/>
  <c r="D48" i="4"/>
  <c r="H48" i="4" s="1"/>
  <c r="D49" i="4"/>
  <c r="H49" i="4" s="1"/>
  <c r="D50" i="4"/>
  <c r="H50" i="4" s="1"/>
  <c r="D51" i="4"/>
  <c r="H51" i="4" s="1"/>
  <c r="D53" i="4"/>
  <c r="H53" i="4" s="1"/>
  <c r="D54" i="4"/>
  <c r="H54" i="4" s="1"/>
  <c r="D55" i="4"/>
  <c r="H55" i="4" s="1"/>
  <c r="D56" i="4"/>
  <c r="H56" i="4" s="1"/>
  <c r="D58" i="4"/>
  <c r="H58" i="4" s="1"/>
  <c r="D59" i="4"/>
  <c r="H59" i="4" s="1"/>
  <c r="D60" i="4"/>
  <c r="H60" i="4" s="1"/>
  <c r="D61" i="4"/>
  <c r="H61" i="4" s="1"/>
  <c r="D62" i="4"/>
  <c r="H62" i="4" s="1"/>
  <c r="D63" i="4"/>
  <c r="H63" i="4" s="1"/>
  <c r="D64" i="4"/>
  <c r="H64" i="4" s="1"/>
  <c r="D65" i="4"/>
  <c r="H65" i="4" s="1"/>
  <c r="D66" i="4"/>
  <c r="H66" i="4" s="1"/>
  <c r="D67" i="4"/>
  <c r="H67" i="4" s="1"/>
  <c r="D68" i="4"/>
  <c r="H68" i="4" s="1"/>
  <c r="D69" i="4"/>
  <c r="H69" i="4" s="1"/>
  <c r="D70" i="4"/>
  <c r="H70" i="4" s="1"/>
  <c r="D71" i="4"/>
  <c r="H71" i="4" s="1"/>
  <c r="D72" i="4"/>
  <c r="H72" i="4" s="1"/>
  <c r="D73" i="4"/>
  <c r="H73" i="4" s="1"/>
  <c r="D74" i="4"/>
  <c r="H74" i="4" s="1"/>
  <c r="D75" i="4"/>
  <c r="H75" i="4" s="1"/>
  <c r="D76" i="4"/>
  <c r="H76" i="4" s="1"/>
  <c r="D77" i="4"/>
  <c r="H77" i="4" s="1"/>
  <c r="D78" i="4"/>
  <c r="H78" i="4" s="1"/>
  <c r="D79" i="4"/>
  <c r="H79" i="4" s="1"/>
  <c r="D80" i="4"/>
  <c r="H80" i="4" s="1"/>
  <c r="D81" i="4"/>
  <c r="H81" i="4" s="1"/>
  <c r="D82" i="4"/>
  <c r="H82" i="4" s="1"/>
  <c r="D83" i="4"/>
  <c r="H83" i="4" s="1"/>
  <c r="D84" i="4"/>
  <c r="H84" i="4" s="1"/>
  <c r="D85" i="4"/>
  <c r="H85" i="4" s="1"/>
  <c r="D86" i="4"/>
  <c r="H86" i="4" s="1"/>
  <c r="D87" i="4"/>
  <c r="H87" i="4" s="1"/>
  <c r="D88" i="4"/>
  <c r="D89" i="4"/>
  <c r="H89" i="4" s="1"/>
  <c r="D90" i="4"/>
  <c r="H90" i="4" s="1"/>
  <c r="D91" i="4"/>
  <c r="H91" i="4" s="1"/>
  <c r="D92" i="4"/>
  <c r="H92" i="4" s="1"/>
  <c r="D93" i="4"/>
  <c r="H93" i="4" s="1"/>
  <c r="D94" i="4"/>
  <c r="H94" i="4" s="1"/>
  <c r="D95" i="4"/>
  <c r="H95" i="4" s="1"/>
  <c r="H96" i="4"/>
  <c r="H97" i="4"/>
  <c r="H98" i="4"/>
  <c r="H99" i="4"/>
  <c r="D100" i="4"/>
  <c r="H100" i="4" s="1"/>
  <c r="D101" i="4"/>
  <c r="H101" i="4" s="1"/>
  <c r="D102" i="4"/>
  <c r="H102" i="4" s="1"/>
  <c r="D103" i="4"/>
  <c r="H103" i="4" s="1"/>
  <c r="D104" i="4"/>
  <c r="H104" i="4" s="1"/>
  <c r="D105" i="4"/>
  <c r="H105" i="4" s="1"/>
  <c r="D106" i="4"/>
  <c r="H106" i="4" s="1"/>
  <c r="D5" i="4"/>
  <c r="H5" i="4" s="1"/>
  <c r="D6" i="4"/>
  <c r="H6" i="4" s="1"/>
  <c r="D4" i="4"/>
  <c r="H4" i="4" s="1"/>
  <c r="E7" i="5"/>
  <c r="F7" i="5" s="1"/>
  <c r="E8" i="5"/>
  <c r="F8" i="5" s="1"/>
  <c r="E9" i="5"/>
  <c r="F9" i="5" s="1"/>
  <c r="E10" i="5"/>
  <c r="F10" i="5" s="1"/>
  <c r="E11" i="5"/>
  <c r="F11" i="5" s="1"/>
  <c r="E12" i="5"/>
  <c r="F12" i="5" s="1"/>
  <c r="E13" i="5"/>
  <c r="F13" i="5" s="1"/>
  <c r="E14" i="5"/>
  <c r="F14" i="5" s="1"/>
  <c r="E15" i="5"/>
  <c r="F15" i="5" s="1"/>
  <c r="E16" i="5"/>
  <c r="F16" i="5" s="1"/>
  <c r="E17" i="5"/>
  <c r="F17" i="5" s="1"/>
  <c r="E18" i="5"/>
  <c r="F18" i="5" s="1"/>
  <c r="E19" i="5"/>
  <c r="F19" i="5" s="1"/>
  <c r="E20" i="5"/>
  <c r="F20" i="5" s="1"/>
  <c r="E21" i="5"/>
  <c r="F21" i="5" s="1"/>
  <c r="E22" i="5"/>
  <c r="F22" i="5" s="1"/>
  <c r="E23" i="5"/>
  <c r="F23" i="5" s="1"/>
  <c r="E24" i="5"/>
  <c r="F24" i="5" s="1"/>
  <c r="F26" i="5"/>
  <c r="F27" i="5"/>
  <c r="F28" i="5"/>
  <c r="F35" i="5"/>
  <c r="F36" i="5"/>
  <c r="F37" i="5"/>
  <c r="F38" i="5"/>
  <c r="F39" i="5"/>
  <c r="F40" i="5"/>
  <c r="F41" i="5"/>
  <c r="F42" i="5"/>
  <c r="F43" i="5"/>
  <c r="F44" i="5"/>
  <c r="F45" i="5"/>
  <c r="F47" i="5"/>
  <c r="F52" i="5"/>
  <c r="F53" i="5"/>
  <c r="F54" i="5"/>
  <c r="F55" i="5"/>
  <c r="F56" i="5"/>
  <c r="F58" i="5"/>
  <c r="F59" i="5"/>
  <c r="F60" i="5"/>
  <c r="F61" i="5"/>
  <c r="F62" i="5"/>
  <c r="F63" i="5"/>
  <c r="F64" i="5"/>
  <c r="F65" i="5"/>
  <c r="F66" i="5"/>
  <c r="F67" i="5"/>
  <c r="F69" i="5"/>
  <c r="F71" i="5"/>
  <c r="F73" i="5"/>
  <c r="F74" i="5"/>
  <c r="F75" i="5"/>
  <c r="F76" i="5"/>
  <c r="F77" i="5"/>
  <c r="F78" i="5"/>
  <c r="F79" i="5"/>
  <c r="F81" i="5"/>
  <c r="F84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8" i="5"/>
  <c r="E5" i="5"/>
  <c r="F5" i="5" s="1"/>
  <c r="E6" i="5"/>
  <c r="F6" i="5" s="1"/>
</calcChain>
</file>

<file path=xl/sharedStrings.xml><?xml version="1.0" encoding="utf-8"?>
<sst xmlns="http://schemas.openxmlformats.org/spreadsheetml/2006/main" count="889" uniqueCount="381">
  <si>
    <t>No</t>
  </si>
  <si>
    <t>nama perusahaan</t>
  </si>
  <si>
    <t xml:space="preserve">tahun </t>
  </si>
  <si>
    <t>Adaro Energy Tbk.</t>
  </si>
  <si>
    <t>Aneka Tambang Tbk.</t>
  </si>
  <si>
    <t>Apexindo Pratama Duta Tbk.</t>
  </si>
  <si>
    <t>Atlas Resources Tbk.</t>
  </si>
  <si>
    <t>Ratu Prabu Energi Tbk</t>
  </si>
  <si>
    <t>Astrindo Nusantara Infrastrukt</t>
  </si>
  <si>
    <t>Borneo Olah Sarana Sukses Tbk.</t>
  </si>
  <si>
    <t>Bumi Resources Minerals Tbk.</t>
  </si>
  <si>
    <t>Baramulti Suksessarana Tbk.</t>
  </si>
  <si>
    <t>Bumi Resources Tbk.</t>
  </si>
  <si>
    <t>Bayan Resources Tbk.</t>
  </si>
  <si>
    <t>Cita Mineral Investindo Tbk.</t>
  </si>
  <si>
    <t>Darma Henwa Tbk</t>
  </si>
  <si>
    <t>Central Omega Resources Tbk.</t>
  </si>
  <si>
    <t>Delta Dunia Makmur Tbk.</t>
  </si>
  <si>
    <t>Dian Swastatika Sentosa Tbk</t>
  </si>
  <si>
    <t>Elnusa Tbk.</t>
  </si>
  <si>
    <t>Energi Mega Persada Tbk.</t>
  </si>
  <si>
    <t>Surya Esa Perkasa Tbk.</t>
  </si>
  <si>
    <t>Alfa Energi Investama Tbk.</t>
  </si>
  <si>
    <t>Golden Energy Mines Tbk.</t>
  </si>
  <si>
    <t>Harum Energy Tbk.</t>
  </si>
  <si>
    <t>Vale Indonesia Tbk.</t>
  </si>
  <si>
    <t>Indika Energy Tbk.</t>
  </si>
  <si>
    <t>Indo Tambangraya Megah Tbk.</t>
  </si>
  <si>
    <t>Resource Alam Indonesia Tbk.</t>
  </si>
  <si>
    <t>Mitrabara Adiperdana Tbk.</t>
  </si>
  <si>
    <t>Merdeka Copper Gold Tbk.</t>
  </si>
  <si>
    <t>Mitra Investindo Tbk.</t>
  </si>
  <si>
    <t>Capitalinc Investment Tbk.</t>
  </si>
  <si>
    <t>Perdana Karya Perkasa Tbk</t>
  </si>
  <si>
    <t>Radiant Utama Interinsco Tbk.</t>
  </si>
  <si>
    <t>Golden Eagle Energy Tbk.</t>
  </si>
  <si>
    <t>SMR Utama Tbk.</t>
  </si>
  <si>
    <t>Toba Bara Sejahtra Tbk.</t>
  </si>
  <si>
    <t xml:space="preserve">Current Ratio </t>
  </si>
  <si>
    <t xml:space="preserve">Aktiva Lancar  </t>
  </si>
  <si>
    <t>Hutang Lancar</t>
  </si>
  <si>
    <t xml:space="preserve">dibagi </t>
  </si>
  <si>
    <t xml:space="preserve">Debt To Equity Ratio </t>
  </si>
  <si>
    <t xml:space="preserve">𝑇𝑜𝑡𝑎𝑙 𝐾𝑒𝑤𝑎𝑗𝑖𝑏𝑎𝑛    </t>
  </si>
  <si>
    <t>T𝑜𝑡𝑎𝑙 𝐸𝑘𝑢𝑖𝑡𝑎s</t>
  </si>
  <si>
    <t xml:space="preserve">Return On Asset </t>
  </si>
  <si>
    <t xml:space="preserve">Laba Bersih </t>
  </si>
  <si>
    <t>Total Aset</t>
  </si>
  <si>
    <t xml:space="preserve">N𝑒𝑡 P𝑟𝑜𝑓𝑖𝑡 M𝑎𝑟𝑔𝑖𝑛 </t>
  </si>
  <si>
    <t xml:space="preserve">L𝑎𝑏𝑎 B𝑒𝑟𝑠𝑖ℎ </t>
  </si>
  <si>
    <t>P𝑒𝑛𝑗𝑢𝑎𝑙𝑎𝑛</t>
  </si>
  <si>
    <t>dibagi</t>
  </si>
  <si>
    <t xml:space="preserve">𝑇𝑜𝑡𝑎𝑙 𝐴𝑠𝑠𝑒𝑡𝑠 𝑇𝑢𝑟𝑛𝑜𝑣𝑒𝑟 </t>
  </si>
  <si>
    <t xml:space="preserve">𝑃𝑒𝑛𝑗𝑢𝑎𝑙𝑎𝑛 𝐵𝑒𝑟𝑠𝑖ℎ </t>
  </si>
  <si>
    <t>𝑇𝑜𝑡𝑎𝑙 𝐴𝑘𝑡𝑖𝑣a</t>
  </si>
  <si>
    <t xml:space="preserve">Pertumbuhan Laba </t>
  </si>
  <si>
    <t xml:space="preserve">𝒍𝒂𝒃𝒂 𝒕𝒂𝒉𝒖𝒏 𝒔𝒆𝒃𝒆𝒍𝒖𝒎𝒏𝒚𝒂 𝒕−𝟏   </t>
  </si>
  <si>
    <t>dikurangi</t>
  </si>
  <si>
    <t>𝒍𝒂𝒃𝒂 𝒕𝒂𝒉𝒖𝒏 𝒔𝒆𝒃𝒆𝒍𝒖𝒎𝒏𝒚𝒂 𝒕−𝟏</t>
  </si>
  <si>
    <t>laba tahun 𝒕</t>
  </si>
  <si>
    <t xml:space="preserve"> </t>
  </si>
  <si>
    <t>RUPIAH</t>
  </si>
  <si>
    <t>Y</t>
  </si>
  <si>
    <t>X1</t>
  </si>
  <si>
    <t>X2</t>
  </si>
  <si>
    <t>X3</t>
  </si>
  <si>
    <t>X4</t>
  </si>
  <si>
    <t>X5</t>
  </si>
  <si>
    <t>-0.18</t>
  </si>
  <si>
    <t>-1.00</t>
  </si>
  <si>
    <t>10.32</t>
  </si>
  <si>
    <t>-1.01</t>
  </si>
  <si>
    <t>-110.44</t>
  </si>
  <si>
    <t>1.26</t>
  </si>
  <si>
    <t>-1.20</t>
  </si>
  <si>
    <t>1.14</t>
  </si>
  <si>
    <t>-0.90</t>
  </si>
  <si>
    <t>2861.88</t>
  </si>
  <si>
    <t>40055.56</t>
  </si>
  <si>
    <t>-742.18</t>
  </si>
  <si>
    <t>-31.71</t>
  </si>
  <si>
    <t>-0.23</t>
  </si>
  <si>
    <t>-0.82</t>
  </si>
  <si>
    <t>0.56</t>
  </si>
  <si>
    <t>-0.11</t>
  </si>
  <si>
    <t>-0.17</t>
  </si>
  <si>
    <t>-0.89</t>
  </si>
  <si>
    <t>-43.40</t>
  </si>
  <si>
    <t>1.78</t>
  </si>
  <si>
    <t>17.54</t>
  </si>
  <si>
    <t>-0.57</t>
  </si>
  <si>
    <t>0.00</t>
  </si>
  <si>
    <t>5.91</t>
  </si>
  <si>
    <t>-0.96</t>
  </si>
  <si>
    <t>-54.38</t>
  </si>
  <si>
    <t>-1.67</t>
  </si>
  <si>
    <t>-0.48</t>
  </si>
  <si>
    <t>0.23</t>
  </si>
  <si>
    <t>3.21</t>
  </si>
  <si>
    <t>-0.12</t>
  </si>
  <si>
    <t>0.21</t>
  </si>
  <si>
    <t>-0.07</t>
  </si>
  <si>
    <t>0.06</t>
  </si>
  <si>
    <t>-0.33</t>
  </si>
  <si>
    <t>-0.51</t>
  </si>
  <si>
    <t>0.09</t>
  </si>
  <si>
    <t>1.73</t>
  </si>
  <si>
    <t>-0.78</t>
  </si>
  <si>
    <t>-1.92</t>
  </si>
  <si>
    <t>-1.11</t>
  </si>
  <si>
    <t>0.74</t>
  </si>
  <si>
    <t>-1.43</t>
  </si>
  <si>
    <t>-5.64</t>
  </si>
  <si>
    <t>0.20</t>
  </si>
  <si>
    <t>-0.27</t>
  </si>
  <si>
    <t>-0.56</t>
  </si>
  <si>
    <t>-3.28</t>
  </si>
  <si>
    <t>-0.59</t>
  </si>
  <si>
    <t>0.01</t>
  </si>
  <si>
    <t>-1.13</t>
  </si>
  <si>
    <t>2.86</t>
  </si>
  <si>
    <t>-1.97</t>
  </si>
  <si>
    <t>-4.82</t>
  </si>
  <si>
    <t>0.32</t>
  </si>
  <si>
    <t>-4.32</t>
  </si>
  <si>
    <t>-1.04</t>
  </si>
  <si>
    <t>4.47</t>
  </si>
  <si>
    <t>-13.74</t>
  </si>
  <si>
    <t>1.93</t>
  </si>
  <si>
    <t>0.66</t>
  </si>
  <si>
    <t>0.35</t>
  </si>
  <si>
    <t>1.15</t>
  </si>
  <si>
    <t>-1.17</t>
  </si>
  <si>
    <t>-8.89</t>
  </si>
  <si>
    <t>-0.30</t>
  </si>
  <si>
    <t>-0.75</t>
  </si>
  <si>
    <t>13.77</t>
  </si>
  <si>
    <t>-6.33</t>
  </si>
  <si>
    <t>0.18</t>
  </si>
  <si>
    <t>1.95</t>
  </si>
  <si>
    <t>2.73</t>
  </si>
  <si>
    <t>-0.29</t>
  </si>
  <si>
    <t>-0.25</t>
  </si>
  <si>
    <t>11.58</t>
  </si>
  <si>
    <t>-0.60</t>
  </si>
  <si>
    <t>2.78</t>
  </si>
  <si>
    <t>-3.34</t>
  </si>
  <si>
    <t>10.02</t>
  </si>
  <si>
    <t>-8.06</t>
  </si>
  <si>
    <t>0.07</t>
  </si>
  <si>
    <t>-0.01</t>
  </si>
  <si>
    <t>0.02</t>
  </si>
  <si>
    <t>-36.19</t>
  </si>
  <si>
    <t>1.79</t>
  </si>
  <si>
    <t>0.77</t>
  </si>
  <si>
    <t>-0.28</t>
  </si>
  <si>
    <t>-0.34</t>
  </si>
  <si>
    <t>-0.24</t>
  </si>
  <si>
    <t>1.08</t>
  </si>
  <si>
    <t>1.71</t>
  </si>
  <si>
    <t>1.51</t>
  </si>
  <si>
    <t>2.08</t>
  </si>
  <si>
    <t>1.45</t>
  </si>
  <si>
    <t>1.21</t>
  </si>
  <si>
    <t>3.63</t>
  </si>
  <si>
    <t>1.34</t>
  </si>
  <si>
    <t>8.28</t>
  </si>
  <si>
    <t>3.78</t>
  </si>
  <si>
    <t>0.24</t>
  </si>
  <si>
    <t>0.44</t>
  </si>
  <si>
    <t>1.19</t>
  </si>
  <si>
    <t>0.05</t>
  </si>
  <si>
    <t>1.17</t>
  </si>
  <si>
    <t>0.38</t>
  </si>
  <si>
    <t>0.48</t>
  </si>
  <si>
    <t>0.58</t>
  </si>
  <si>
    <t>0.53</t>
  </si>
  <si>
    <t>0.33</t>
  </si>
  <si>
    <t>0.70</t>
  </si>
  <si>
    <t>2.97</t>
  </si>
  <si>
    <t>1.58</t>
  </si>
  <si>
    <t>1.60</t>
  </si>
  <si>
    <t>0.39</t>
  </si>
  <si>
    <t>0.31</t>
  </si>
  <si>
    <t>0.27</t>
  </si>
  <si>
    <t>0.89</t>
  </si>
  <si>
    <t>3.25</t>
  </si>
  <si>
    <t>3.13</t>
  </si>
  <si>
    <t>0.68</t>
  </si>
  <si>
    <t>2.21</t>
  </si>
  <si>
    <t>1.04</t>
  </si>
  <si>
    <t>1.12</t>
  </si>
  <si>
    <t>1.11</t>
  </si>
  <si>
    <t>0.95</t>
  </si>
  <si>
    <t>0.90</t>
  </si>
  <si>
    <t>1.83</t>
  </si>
  <si>
    <t>1.67</t>
  </si>
  <si>
    <t>1.42</t>
  </si>
  <si>
    <t>1.30</t>
  </si>
  <si>
    <t>1.55</t>
  </si>
  <si>
    <t>1.70</t>
  </si>
  <si>
    <t>1.48</t>
  </si>
  <si>
    <t>1.64</t>
  </si>
  <si>
    <t>1.74</t>
  </si>
  <si>
    <t>0.37</t>
  </si>
  <si>
    <t>2.32</t>
  </si>
  <si>
    <t>1.09</t>
  </si>
  <si>
    <t>1.62</t>
  </si>
  <si>
    <t>2.80</t>
  </si>
  <si>
    <t>2.26</t>
  </si>
  <si>
    <t>1.39</t>
  </si>
  <si>
    <t>0.61</t>
  </si>
  <si>
    <t>2.13</t>
  </si>
  <si>
    <t>9.22</t>
  </si>
  <si>
    <t>10.07</t>
  </si>
  <si>
    <t>3.07</t>
  </si>
  <si>
    <t>4.31</t>
  </si>
  <si>
    <t>4.33</t>
  </si>
  <si>
    <t>4.97</t>
  </si>
  <si>
    <t>2.01</t>
  </si>
  <si>
    <t>1.97</t>
  </si>
  <si>
    <t>1.84</t>
  </si>
  <si>
    <t>2.03</t>
  </si>
  <si>
    <t>1.98</t>
  </si>
  <si>
    <t>2.71</t>
  </si>
  <si>
    <t>2.17</t>
  </si>
  <si>
    <t>3.05</t>
  </si>
  <si>
    <t>2.42</t>
  </si>
  <si>
    <t>3.60</t>
  </si>
  <si>
    <t>3.74</t>
  </si>
  <si>
    <t>3.98</t>
  </si>
  <si>
    <t>0.81</t>
  </si>
  <si>
    <t>1.38</t>
  </si>
  <si>
    <t>1.13</t>
  </si>
  <si>
    <t>1.18</t>
  </si>
  <si>
    <t>2.31</t>
  </si>
  <si>
    <t>1.07</t>
  </si>
  <si>
    <t>1.03</t>
  </si>
  <si>
    <t>146.13</t>
  </si>
  <si>
    <t>14.20</t>
  </si>
  <si>
    <t>0.47</t>
  </si>
  <si>
    <t>0.92</t>
  </si>
  <si>
    <t>0.73</t>
  </si>
  <si>
    <t>0.57</t>
  </si>
  <si>
    <t>7.89</t>
  </si>
  <si>
    <t>1.65</t>
  </si>
  <si>
    <t>1.72</t>
  </si>
  <si>
    <t>6.90</t>
  </si>
  <si>
    <t>11.78</t>
  </si>
  <si>
    <t>8.45</t>
  </si>
  <si>
    <t>1.22</t>
  </si>
  <si>
    <t>28.16</t>
  </si>
  <si>
    <t>-7.54</t>
  </si>
  <si>
    <t>2.44</t>
  </si>
  <si>
    <t>2.48</t>
  </si>
  <si>
    <t>1.35</t>
  </si>
  <si>
    <t>3.50</t>
  </si>
  <si>
    <t>7.00</t>
  </si>
  <si>
    <t>-7.71</t>
  </si>
  <si>
    <t>0.11</t>
  </si>
  <si>
    <t>0.72</t>
  </si>
  <si>
    <t>6.26</t>
  </si>
  <si>
    <t>24.84</t>
  </si>
  <si>
    <t>5.53</t>
  </si>
  <si>
    <t>1.06</t>
  </si>
  <si>
    <t>0.88</t>
  </si>
  <si>
    <t>0.30</t>
  </si>
  <si>
    <t>0.91</t>
  </si>
  <si>
    <t>0.19</t>
  </si>
  <si>
    <t>0.17</t>
  </si>
  <si>
    <t>1.10</t>
  </si>
  <si>
    <t>2.66</t>
  </si>
  <si>
    <t>5.25</t>
  </si>
  <si>
    <t>2.69</t>
  </si>
  <si>
    <t>5.15</t>
  </si>
  <si>
    <t>0.55</t>
  </si>
  <si>
    <t>0.82</t>
  </si>
  <si>
    <t>0.71</t>
  </si>
  <si>
    <t>1.02</t>
  </si>
  <si>
    <t>5.40</t>
  </si>
  <si>
    <t>2.98</t>
  </si>
  <si>
    <t>1.36</t>
  </si>
  <si>
    <t>1.90</t>
  </si>
  <si>
    <t>1.54</t>
  </si>
  <si>
    <t>1.69</t>
  </si>
  <si>
    <t>0.59</t>
  </si>
  <si>
    <t>0.46</t>
  </si>
  <si>
    <t>6.07</t>
  </si>
  <si>
    <t>0.49</t>
  </si>
  <si>
    <t>0.28</t>
  </si>
  <si>
    <t>0.34</t>
  </si>
  <si>
    <t>0.14</t>
  </si>
  <si>
    <t>0.12</t>
  </si>
  <si>
    <t>2.45</t>
  </si>
  <si>
    <t>0.80</t>
  </si>
  <si>
    <t>0.36</t>
  </si>
  <si>
    <t>0.64</t>
  </si>
  <si>
    <t>-5.91</t>
  </si>
  <si>
    <t>0.13</t>
  </si>
  <si>
    <t>57.15</t>
  </si>
  <si>
    <t>-39.32</t>
  </si>
  <si>
    <t>-29.14</t>
  </si>
  <si>
    <t>5.00</t>
  </si>
  <si>
    <t>1.61</t>
  </si>
  <si>
    <t>1.88</t>
  </si>
  <si>
    <t>1.16</t>
  </si>
  <si>
    <t>0.79</t>
  </si>
  <si>
    <t>1.40</t>
  </si>
  <si>
    <t>53.69</t>
  </si>
  <si>
    <t>-0.00</t>
  </si>
  <si>
    <t>0.03</t>
  </si>
  <si>
    <t>0.04</t>
  </si>
  <si>
    <t>-0.04</t>
  </si>
  <si>
    <t>-0.55</t>
  </si>
  <si>
    <t>-0.73</t>
  </si>
  <si>
    <t>-0.20</t>
  </si>
  <si>
    <t>-0.15</t>
  </si>
  <si>
    <t>-0.31</t>
  </si>
  <si>
    <t>-0.09</t>
  </si>
  <si>
    <t>0.54</t>
  </si>
  <si>
    <t>0.15</t>
  </si>
  <si>
    <t>-0.03</t>
  </si>
  <si>
    <t>-0.10</t>
  </si>
  <si>
    <t>0.08</t>
  </si>
  <si>
    <t>-0.02</t>
  </si>
  <si>
    <t>0.10</t>
  </si>
  <si>
    <t>52.83</t>
  </si>
  <si>
    <t>72.77</t>
  </si>
  <si>
    <t>174.26</t>
  </si>
  <si>
    <t>105.90</t>
  </si>
  <si>
    <t>4.58</t>
  </si>
  <si>
    <t>-4.17</t>
  </si>
  <si>
    <t>-0.22</t>
  </si>
  <si>
    <t>9.89</t>
  </si>
  <si>
    <t>0.22</t>
  </si>
  <si>
    <t>-3.86</t>
  </si>
  <si>
    <t>-5.75</t>
  </si>
  <si>
    <t>-23.32</t>
  </si>
  <si>
    <t>-22.32</t>
  </si>
  <si>
    <t>0.41</t>
  </si>
  <si>
    <t>-0.62</t>
  </si>
  <si>
    <t>-3.79</t>
  </si>
  <si>
    <t>0.45</t>
  </si>
  <si>
    <t>6.62</t>
  </si>
  <si>
    <t>0.29</t>
  </si>
  <si>
    <t>-0.42</t>
  </si>
  <si>
    <t>1.28</t>
  </si>
  <si>
    <t>-0.05</t>
  </si>
  <si>
    <t>109.51</t>
  </si>
  <si>
    <t>174.30</t>
  </si>
  <si>
    <t>0.25</t>
  </si>
  <si>
    <t>-3.11</t>
  </si>
  <si>
    <t>-14.52</t>
  </si>
  <si>
    <t>-0.26</t>
  </si>
  <si>
    <t>-0.66</t>
  </si>
  <si>
    <t>-0.43</t>
  </si>
  <si>
    <t>479.02</t>
  </si>
  <si>
    <t>156.83</t>
  </si>
  <si>
    <t>526.26</t>
  </si>
  <si>
    <t>0.86</t>
  </si>
  <si>
    <t>0.16</t>
  </si>
  <si>
    <t>1.66</t>
  </si>
  <si>
    <t>1.25</t>
  </si>
  <si>
    <t>1.00</t>
  </si>
  <si>
    <t>0.62</t>
  </si>
  <si>
    <t>0.51</t>
  </si>
  <si>
    <t>1.23</t>
  </si>
  <si>
    <t>5.02</t>
  </si>
  <si>
    <t>2.12</t>
  </si>
  <si>
    <t>0.76</t>
  </si>
  <si>
    <t>0.83</t>
  </si>
  <si>
    <t>1.41</t>
  </si>
  <si>
    <t>1.24</t>
  </si>
  <si>
    <t>908.96</t>
  </si>
  <si>
    <t>0.99</t>
  </si>
  <si>
    <t>780.72</t>
  </si>
  <si>
    <t>0.42</t>
  </si>
  <si>
    <t>1.05</t>
  </si>
  <si>
    <t>1.27</t>
  </si>
  <si>
    <t>0.52</t>
  </si>
  <si>
    <t>0.43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</si>
</sst>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1" applyFont="1"/>
    <xf numFmtId="164" fontId="0" fillId="0" borderId="0" xfId="1" applyFont="1"/>
    <xf numFmtId="164" fontId="2" fillId="0" borderId="0" xfId="1" applyFont="1"/>
    <xf numFmtId="164" fontId="0" fillId="0" borderId="0" xfId="1" applyFont="1" applyAlignment="1">
      <alignment horizontal="right"/>
    </xf>
    <xf numFmtId="164" fontId="2" fillId="2" borderId="0" xfId="1" applyFont="1" applyFill="1"/>
    <xf numFmtId="164" fontId="1" fillId="2" borderId="0" xfId="1" applyFont="1" applyFill="1"/>
    <xf numFmtId="164" fontId="0" fillId="2" borderId="0" xfId="1" applyFont="1" applyFill="1"/>
    <xf numFmtId="164" fontId="2" fillId="3" borderId="0" xfId="1" applyFont="1" applyFill="1"/>
    <xf numFmtId="164" fontId="1" fillId="3" borderId="0" xfId="1" applyFont="1" applyFill="1"/>
    <xf numFmtId="164" fontId="0" fillId="0" borderId="0" xfId="1" applyFont="1" applyFill="1" applyBorder="1"/>
    <xf numFmtId="164" fontId="1" fillId="0" borderId="0" xfId="1" applyFont="1" applyFill="1" applyBorder="1"/>
    <xf numFmtId="165" fontId="0" fillId="0" borderId="0" xfId="0" applyNumberFormat="1"/>
    <xf numFmtId="3" fontId="0" fillId="0" borderId="0" xfId="0" applyNumberFormat="1"/>
    <xf numFmtId="164" fontId="0" fillId="0" borderId="0" xfId="0" applyNumberFormat="1"/>
    <xf numFmtId="164" fontId="2" fillId="0" borderId="0" xfId="1" applyFont="1" applyFill="1" applyBorder="1"/>
    <xf numFmtId="164" fontId="1" fillId="0" borderId="0" xfId="1" applyFont="1" applyFill="1" applyBorder="1" applyAlignment="1">
      <alignment horizontal="justify" vertical="center"/>
    </xf>
    <xf numFmtId="165" fontId="1" fillId="0" borderId="0" xfId="0" applyNumberFormat="1" applyFont="1"/>
    <xf numFmtId="164" fontId="0" fillId="0" borderId="0" xfId="1" applyFont="1" applyFill="1" applyBorder="1" applyAlignment="1">
      <alignment horizontal="right"/>
    </xf>
    <xf numFmtId="164" fontId="2" fillId="0" borderId="0" xfId="1" applyFont="1" applyFill="1" applyBorder="1" applyAlignment="1">
      <alignment horizontal="right"/>
    </xf>
    <xf numFmtId="0" fontId="0" fillId="0" borderId="0" xfId="1" applyNumberFormat="1" applyFont="1" applyFill="1" applyBorder="1"/>
    <xf numFmtId="1" fontId="0" fillId="0" borderId="0" xfId="0" applyNumberFormat="1"/>
    <xf numFmtId="0" fontId="4" fillId="0" borderId="0" xfId="0" applyFont="1"/>
    <xf numFmtId="2" fontId="4" fillId="0" borderId="0" xfId="0" applyNumberFormat="1" applyFont="1"/>
    <xf numFmtId="1" fontId="0" fillId="0" borderId="0" xfId="1" applyNumberFormat="1" applyFont="1" applyFill="1" applyBorder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2"/>
  <sheetViews>
    <sheetView tabSelected="1" zoomScale="73" zoomScaleNormal="73" workbookViewId="0">
      <selection activeCell="E3" sqref="E3"/>
    </sheetView>
  </sheetViews>
  <sheetFormatPr defaultColWidth="9.1796875" defaultRowHeight="14.5" x14ac:dyDescent="0.35"/>
  <cols>
    <col min="2" max="2" width="30.7265625" customWidth="1"/>
    <col min="4" max="4" width="18.54296875" style="15" customWidth="1"/>
    <col min="5" max="5" width="12.1796875" style="15" customWidth="1"/>
    <col min="6" max="6" width="25.81640625" style="15" customWidth="1"/>
    <col min="7" max="7" width="28.90625" style="15" customWidth="1"/>
    <col min="8" max="8" width="25.81640625" customWidth="1"/>
    <col min="9" max="9" width="32.7265625" customWidth="1"/>
    <col min="10" max="10" width="18.453125" style="27" bestFit="1" customWidth="1"/>
    <col min="11" max="11" width="27" customWidth="1"/>
  </cols>
  <sheetData>
    <row r="1" spans="1:11" ht="15.5" x14ac:dyDescent="0.35">
      <c r="A1" s="5" t="s">
        <v>0</v>
      </c>
      <c r="B1" s="3" t="s">
        <v>1</v>
      </c>
      <c r="C1" s="3" t="s">
        <v>2</v>
      </c>
      <c r="E1" s="16" t="s">
        <v>61</v>
      </c>
      <c r="F1" s="16" t="s">
        <v>55</v>
      </c>
    </row>
    <row r="2" spans="1:11" ht="15.5" x14ac:dyDescent="0.35">
      <c r="A2" s="5"/>
      <c r="B2" s="3"/>
      <c r="C2" s="3"/>
      <c r="E2" s="16"/>
      <c r="F2" s="16" t="s">
        <v>59</v>
      </c>
      <c r="G2" s="15" t="s">
        <v>56</v>
      </c>
      <c r="H2" t="s">
        <v>57</v>
      </c>
      <c r="I2" t="s">
        <v>58</v>
      </c>
      <c r="J2" s="27" t="s">
        <v>41</v>
      </c>
    </row>
    <row r="3" spans="1:11" ht="15.5" x14ac:dyDescent="0.35">
      <c r="A3" s="5"/>
      <c r="B3" s="3"/>
      <c r="C3" s="3">
        <v>2018</v>
      </c>
      <c r="D3" s="15">
        <f>1000*468611</f>
        <v>468611000</v>
      </c>
      <c r="E3" s="15">
        <v>14246</v>
      </c>
      <c r="F3" s="15">
        <f>D3*E3</f>
        <v>6675832306000</v>
      </c>
      <c r="K3" s="19"/>
    </row>
    <row r="4" spans="1:11" ht="15.5" x14ac:dyDescent="0.35">
      <c r="A4" s="4">
        <v>1</v>
      </c>
      <c r="B4" s="1" t="s">
        <v>3</v>
      </c>
      <c r="C4">
        <v>2019</v>
      </c>
      <c r="D4" s="15">
        <f>1000*387508</f>
        <v>387508000</v>
      </c>
      <c r="E4" s="15">
        <v>14146</v>
      </c>
      <c r="F4" s="15">
        <f t="shared" ref="F4:F10" si="0">D4*E4</f>
        <v>5481688168000</v>
      </c>
      <c r="G4" s="15">
        <f>D3*E3</f>
        <v>6675832306000</v>
      </c>
      <c r="H4" s="19">
        <f>F4-G4</f>
        <v>-1194144138000</v>
      </c>
      <c r="I4" s="19">
        <v>6675832306000</v>
      </c>
      <c r="J4" s="28">
        <f>H4/I4</f>
        <v>-0.17887569418523977</v>
      </c>
      <c r="K4" s="17"/>
    </row>
    <row r="5" spans="1:11" ht="15.5" x14ac:dyDescent="0.35">
      <c r="A5" s="4">
        <v>2</v>
      </c>
      <c r="B5" s="1"/>
      <c r="C5">
        <v>2020</v>
      </c>
      <c r="D5" s="15">
        <v>99002</v>
      </c>
      <c r="E5" s="15">
        <v>14105</v>
      </c>
      <c r="F5" s="15">
        <f>D5*E5</f>
        <v>1396423210</v>
      </c>
      <c r="G5" s="15">
        <f t="shared" ref="G5:G6" si="1">D4*E4</f>
        <v>5481688168000</v>
      </c>
      <c r="H5" s="19">
        <f t="shared" ref="H5:H68" si="2">F5-G5</f>
        <v>-5480291744790</v>
      </c>
      <c r="I5" s="19">
        <v>5481688168000</v>
      </c>
      <c r="J5" s="28">
        <f t="shared" ref="J5:J68" si="3">H5/I5</f>
        <v>-0.99974525672252723</v>
      </c>
      <c r="K5" s="17"/>
    </row>
    <row r="6" spans="1:11" ht="15.5" x14ac:dyDescent="0.35">
      <c r="A6" s="4">
        <v>3</v>
      </c>
      <c r="B6" s="1"/>
      <c r="C6">
        <v>2021</v>
      </c>
      <c r="D6" s="15">
        <v>1107105</v>
      </c>
      <c r="E6" s="15">
        <v>14278</v>
      </c>
      <c r="F6" s="15">
        <f t="shared" si="0"/>
        <v>15807245190</v>
      </c>
      <c r="G6" s="15">
        <f t="shared" si="1"/>
        <v>1396423210</v>
      </c>
      <c r="H6" s="19">
        <f t="shared" si="2"/>
        <v>14410821980</v>
      </c>
      <c r="I6" s="19">
        <v>1396423210</v>
      </c>
      <c r="J6" s="28">
        <f t="shared" si="3"/>
        <v>10.319809837592144</v>
      </c>
      <c r="K6" s="17"/>
    </row>
    <row r="7" spans="1:11" ht="15.5" x14ac:dyDescent="0.35">
      <c r="A7" s="4">
        <v>4</v>
      </c>
      <c r="B7" s="1"/>
      <c r="C7">
        <v>2018</v>
      </c>
      <c r="D7" s="15">
        <v>1333025100</v>
      </c>
      <c r="E7" s="15">
        <v>1000</v>
      </c>
      <c r="F7" s="15">
        <f t="shared" si="0"/>
        <v>1333025100000</v>
      </c>
      <c r="H7" s="19">
        <f t="shared" si="2"/>
        <v>1333025100000</v>
      </c>
      <c r="I7" s="19"/>
      <c r="J7" s="28"/>
      <c r="K7" s="19"/>
    </row>
    <row r="8" spans="1:11" ht="15.5" x14ac:dyDescent="0.35">
      <c r="A8" s="4">
        <v>5</v>
      </c>
      <c r="B8" s="1" t="s">
        <v>4</v>
      </c>
      <c r="C8">
        <v>2019</v>
      </c>
      <c r="D8" s="15">
        <v>-8898355</v>
      </c>
      <c r="E8" s="15">
        <v>1000</v>
      </c>
      <c r="F8" s="15">
        <f t="shared" si="0"/>
        <v>-8898355000</v>
      </c>
      <c r="G8" s="15">
        <f>D7*E7</f>
        <v>1333025100000</v>
      </c>
      <c r="H8" s="19">
        <f t="shared" si="2"/>
        <v>-1341923455000</v>
      </c>
      <c r="I8" s="19">
        <v>1333025100000</v>
      </c>
      <c r="J8" s="28">
        <f t="shared" si="3"/>
        <v>-1.0066753094146539</v>
      </c>
      <c r="K8" s="17"/>
    </row>
    <row r="9" spans="1:11" ht="15.5" x14ac:dyDescent="0.35">
      <c r="A9" s="4">
        <v>6</v>
      </c>
      <c r="B9" s="1"/>
      <c r="C9">
        <v>2020</v>
      </c>
      <c r="D9" s="15">
        <v>973878</v>
      </c>
      <c r="E9" s="15">
        <v>1000000</v>
      </c>
      <c r="F9" s="15">
        <f t="shared" si="0"/>
        <v>973878000000</v>
      </c>
      <c r="G9" s="15">
        <f t="shared" ref="G9:G10" si="4">D8*E8</f>
        <v>-8898355000</v>
      </c>
      <c r="H9" s="19">
        <f t="shared" si="2"/>
        <v>982776355000</v>
      </c>
      <c r="I9" s="19">
        <v>-8898355000</v>
      </c>
      <c r="J9" s="28">
        <f t="shared" si="3"/>
        <v>-110.44472321007648</v>
      </c>
      <c r="K9" s="17"/>
    </row>
    <row r="10" spans="1:11" ht="15.5" x14ac:dyDescent="0.35">
      <c r="A10" s="4">
        <v>7</v>
      </c>
      <c r="B10" s="1"/>
      <c r="C10">
        <v>2021</v>
      </c>
      <c r="D10" s="15">
        <v>2199922</v>
      </c>
      <c r="E10" s="15">
        <v>1000000</v>
      </c>
      <c r="F10" s="15">
        <f t="shared" si="0"/>
        <v>2199922000000</v>
      </c>
      <c r="G10" s="15">
        <f t="shared" si="4"/>
        <v>973878000000</v>
      </c>
      <c r="H10" s="19">
        <f t="shared" si="2"/>
        <v>1226044000000</v>
      </c>
      <c r="I10" s="19">
        <v>973878000000</v>
      </c>
      <c r="J10" s="28">
        <f t="shared" si="3"/>
        <v>1.2589297632763037</v>
      </c>
      <c r="K10" s="17"/>
    </row>
    <row r="11" spans="1:11" ht="15.5" x14ac:dyDescent="0.35">
      <c r="A11" s="4">
        <v>8</v>
      </c>
      <c r="B11" s="1"/>
      <c r="C11">
        <v>2018</v>
      </c>
      <c r="D11" s="15">
        <v>-103272082</v>
      </c>
      <c r="E11" s="15">
        <v>14246</v>
      </c>
      <c r="F11" s="15">
        <f>D11*E11</f>
        <v>-1471214080172</v>
      </c>
      <c r="H11" s="19">
        <f t="shared" si="2"/>
        <v>-1471214080172</v>
      </c>
      <c r="I11" s="19"/>
      <c r="J11" s="28"/>
      <c r="K11" s="19"/>
    </row>
    <row r="12" spans="1:11" ht="15.5" x14ac:dyDescent="0.35">
      <c r="A12" s="4">
        <v>9</v>
      </c>
      <c r="B12" s="1" t="s">
        <v>5</v>
      </c>
      <c r="C12">
        <v>2019</v>
      </c>
      <c r="D12" s="15">
        <v>20720541</v>
      </c>
      <c r="E12" s="15">
        <v>14146</v>
      </c>
      <c r="F12" s="15">
        <f>D12*E12</f>
        <v>293112772986</v>
      </c>
      <c r="G12" s="15">
        <f>D11*E11</f>
        <v>-1471214080172</v>
      </c>
      <c r="H12" s="19">
        <f t="shared" si="2"/>
        <v>1764326853158</v>
      </c>
      <c r="I12" s="19">
        <v>-1471214080172</v>
      </c>
      <c r="J12" s="28">
        <f t="shared" si="3"/>
        <v>-1.1992318976118908</v>
      </c>
      <c r="K12" s="17"/>
    </row>
    <row r="13" spans="1:11" ht="15.5" x14ac:dyDescent="0.35">
      <c r="A13" s="4">
        <v>10</v>
      </c>
      <c r="B13" s="1"/>
      <c r="C13">
        <v>2020</v>
      </c>
      <c r="D13" s="15">
        <v>44403733</v>
      </c>
      <c r="E13" s="15">
        <v>14105</v>
      </c>
      <c r="F13" s="15">
        <f>D13*E13</f>
        <v>626314653965</v>
      </c>
      <c r="G13" s="15">
        <f t="shared" ref="G13:G14" si="5">D12*E12</f>
        <v>293112772986</v>
      </c>
      <c r="H13" s="19">
        <f t="shared" si="2"/>
        <v>333201880979</v>
      </c>
      <c r="I13" s="19">
        <v>293112772986</v>
      </c>
      <c r="J13" s="28">
        <f t="shared" si="3"/>
        <v>1.1367702525707222</v>
      </c>
      <c r="K13" s="17"/>
    </row>
    <row r="14" spans="1:11" ht="15.5" x14ac:dyDescent="0.35">
      <c r="A14" s="4">
        <v>11</v>
      </c>
      <c r="B14" s="1"/>
      <c r="C14">
        <v>2021</v>
      </c>
      <c r="D14" s="15">
        <v>4513952</v>
      </c>
      <c r="E14" s="15">
        <v>14278</v>
      </c>
      <c r="F14" s="15">
        <f>D14*E14</f>
        <v>64450206656</v>
      </c>
      <c r="G14" s="15">
        <f t="shared" si="5"/>
        <v>626314653965</v>
      </c>
      <c r="H14" s="19">
        <f t="shared" si="2"/>
        <v>-561864447309</v>
      </c>
      <c r="I14" s="19">
        <v>626314653965</v>
      </c>
      <c r="J14" s="28">
        <f t="shared" si="3"/>
        <v>-0.89709612213607626</v>
      </c>
      <c r="K14" s="17"/>
    </row>
    <row r="15" spans="1:11" ht="15.5" x14ac:dyDescent="0.35">
      <c r="A15" s="4">
        <v>12</v>
      </c>
      <c r="B15" s="1"/>
      <c r="C15">
        <v>2018</v>
      </c>
      <c r="D15" s="15">
        <f>-28431*1000</f>
        <v>-28431000</v>
      </c>
      <c r="E15" s="15">
        <v>14246</v>
      </c>
      <c r="F15" s="15">
        <f t="shared" ref="F15:F18" si="6">D15*E15</f>
        <v>-405028026000</v>
      </c>
      <c r="H15" s="19">
        <f t="shared" si="2"/>
        <v>-405028026000</v>
      </c>
      <c r="I15" s="19"/>
      <c r="J15" s="28"/>
      <c r="K15" s="19"/>
    </row>
    <row r="16" spans="1:11" ht="15.5" x14ac:dyDescent="0.35">
      <c r="A16" s="4">
        <v>13</v>
      </c>
      <c r="B16" s="1" t="s">
        <v>6</v>
      </c>
      <c r="C16">
        <v>2019</v>
      </c>
      <c r="D16" s="15">
        <f>1000*-5751</f>
        <v>-5751000</v>
      </c>
      <c r="E16" s="15">
        <v>14146</v>
      </c>
      <c r="F16" s="15">
        <f t="shared" si="6"/>
        <v>-81353646000</v>
      </c>
      <c r="G16" s="15">
        <f>D15+E15</f>
        <v>-28416754</v>
      </c>
      <c r="H16" s="19">
        <f t="shared" si="2"/>
        <v>-81325229246</v>
      </c>
      <c r="I16" s="19">
        <v>-28416754</v>
      </c>
      <c r="J16" s="28">
        <f t="shared" si="3"/>
        <v>2861.8761047092148</v>
      </c>
      <c r="K16" s="17"/>
    </row>
    <row r="17" spans="1:11" ht="15.5" x14ac:dyDescent="0.35">
      <c r="A17" s="4">
        <v>14</v>
      </c>
      <c r="B17" s="1"/>
      <c r="C17">
        <v>2020</v>
      </c>
      <c r="D17" s="15">
        <f>1000*(-16292)</f>
        <v>-16292000</v>
      </c>
      <c r="E17" s="15">
        <v>14105</v>
      </c>
      <c r="F17" s="15">
        <f t="shared" si="6"/>
        <v>-229798660000</v>
      </c>
      <c r="G17" s="15">
        <f t="shared" ref="G17:G18" si="7">D16+E16</f>
        <v>-5736854</v>
      </c>
      <c r="H17" s="19">
        <f t="shared" si="2"/>
        <v>-229792923146</v>
      </c>
      <c r="I17" s="19">
        <v>-5736854</v>
      </c>
      <c r="J17" s="28">
        <f t="shared" si="3"/>
        <v>40055.564102903787</v>
      </c>
      <c r="K17" s="17"/>
    </row>
    <row r="18" spans="1:11" ht="15.5" x14ac:dyDescent="0.35">
      <c r="A18" s="4">
        <v>15</v>
      </c>
      <c r="B18" s="1"/>
      <c r="C18">
        <v>2021</v>
      </c>
      <c r="D18" s="15">
        <f>1000*845</f>
        <v>845000</v>
      </c>
      <c r="E18" s="15">
        <v>14278</v>
      </c>
      <c r="F18" s="15">
        <f t="shared" si="6"/>
        <v>12064910000</v>
      </c>
      <c r="G18" s="15">
        <f t="shared" si="7"/>
        <v>-16277895</v>
      </c>
      <c r="H18" s="19">
        <f t="shared" si="2"/>
        <v>12081187895</v>
      </c>
      <c r="I18" s="19">
        <v>-16277895</v>
      </c>
      <c r="J18" s="28">
        <f t="shared" si="3"/>
        <v>-742.18367270460953</v>
      </c>
      <c r="K18" s="17"/>
    </row>
    <row r="19" spans="1:11" ht="15.5" x14ac:dyDescent="0.35">
      <c r="A19" s="4">
        <v>16</v>
      </c>
      <c r="B19" s="1"/>
      <c r="C19">
        <v>2018</v>
      </c>
      <c r="F19" s="15">
        <v>32297591114</v>
      </c>
      <c r="H19" s="19">
        <f t="shared" si="2"/>
        <v>32297591114</v>
      </c>
      <c r="I19" s="19"/>
      <c r="J19" s="28"/>
      <c r="K19" s="19"/>
    </row>
    <row r="20" spans="1:11" ht="15.5" x14ac:dyDescent="0.35">
      <c r="A20" s="4">
        <v>17</v>
      </c>
      <c r="B20" s="1" t="s">
        <v>7</v>
      </c>
      <c r="C20">
        <v>2019</v>
      </c>
      <c r="F20" s="15">
        <v>-991984266198</v>
      </c>
      <c r="G20" s="15">
        <v>32297591114</v>
      </c>
      <c r="H20" s="19">
        <f t="shared" si="2"/>
        <v>-1024281857312</v>
      </c>
      <c r="I20" s="19">
        <v>32297591114</v>
      </c>
      <c r="J20" s="28">
        <f t="shared" si="3"/>
        <v>-31.713877784154796</v>
      </c>
      <c r="K20" s="17"/>
    </row>
    <row r="21" spans="1:11" ht="15.5" x14ac:dyDescent="0.35">
      <c r="A21" s="4">
        <v>18</v>
      </c>
      <c r="B21" s="1"/>
      <c r="C21">
        <v>2020</v>
      </c>
      <c r="F21" s="15">
        <v>-765225873565</v>
      </c>
      <c r="G21" s="15">
        <v>-991984266198</v>
      </c>
      <c r="H21" s="19">
        <f t="shared" si="2"/>
        <v>226758392633</v>
      </c>
      <c r="I21" s="19">
        <v>-991984266198</v>
      </c>
      <c r="J21" s="28">
        <f t="shared" si="3"/>
        <v>-0.22859071495367753</v>
      </c>
      <c r="K21" s="17"/>
    </row>
    <row r="22" spans="1:11" ht="15.5" x14ac:dyDescent="0.35">
      <c r="A22" s="4">
        <v>19</v>
      </c>
      <c r="B22" s="1"/>
      <c r="C22">
        <v>2021</v>
      </c>
      <c r="F22" s="15">
        <v>-134182756877</v>
      </c>
      <c r="G22" s="15">
        <v>-765225873565</v>
      </c>
      <c r="H22" s="19">
        <f t="shared" si="2"/>
        <v>631043116688</v>
      </c>
      <c r="I22" s="19">
        <v>-765225873565</v>
      </c>
      <c r="J22" s="28">
        <f t="shared" si="3"/>
        <v>-0.82464947734728911</v>
      </c>
      <c r="K22" s="17"/>
    </row>
    <row r="23" spans="1:11" ht="15.5" x14ac:dyDescent="0.35">
      <c r="A23" s="4">
        <v>20</v>
      </c>
      <c r="B23" s="1"/>
      <c r="C23">
        <v>2018</v>
      </c>
      <c r="D23" s="15">
        <v>18612251</v>
      </c>
      <c r="E23" s="15">
        <v>14246</v>
      </c>
      <c r="F23" s="15">
        <f>D23*E23</f>
        <v>265150127746</v>
      </c>
      <c r="H23" s="19">
        <f t="shared" si="2"/>
        <v>265150127746</v>
      </c>
      <c r="I23" s="19"/>
      <c r="J23" s="28"/>
      <c r="K23" s="19"/>
    </row>
    <row r="24" spans="1:11" ht="15.5" x14ac:dyDescent="0.35">
      <c r="A24" s="4">
        <v>21</v>
      </c>
      <c r="B24" s="1" t="s">
        <v>8</v>
      </c>
      <c r="C24">
        <v>2019</v>
      </c>
      <c r="D24" s="15">
        <v>29226792</v>
      </c>
      <c r="E24" s="15">
        <v>14146</v>
      </c>
      <c r="F24" s="15">
        <f t="shared" ref="F24:F25" si="8">D24*E24</f>
        <v>413442199632</v>
      </c>
      <c r="G24" s="15">
        <f>D23*E23</f>
        <v>265150127746</v>
      </c>
      <c r="H24" s="19">
        <f t="shared" si="2"/>
        <v>148292071886</v>
      </c>
      <c r="I24" s="19">
        <v>265150127746</v>
      </c>
      <c r="J24" s="28">
        <f t="shared" si="3"/>
        <v>0.55927588323870647</v>
      </c>
      <c r="K24" s="17"/>
    </row>
    <row r="25" spans="1:11" ht="15.5" x14ac:dyDescent="0.35">
      <c r="A25" s="4">
        <v>22</v>
      </c>
      <c r="B25" s="1"/>
      <c r="C25">
        <v>2020</v>
      </c>
      <c r="D25" s="15">
        <v>26071731</v>
      </c>
      <c r="E25" s="15">
        <v>14105</v>
      </c>
      <c r="F25" s="15">
        <f t="shared" si="8"/>
        <v>367741765755</v>
      </c>
      <c r="G25" s="15">
        <f t="shared" ref="G25:G26" si="9">D24*E24</f>
        <v>413442199632</v>
      </c>
      <c r="H25" s="19">
        <f t="shared" si="2"/>
        <v>-45700433877</v>
      </c>
      <c r="I25" s="19">
        <v>413442199632</v>
      </c>
      <c r="J25" s="28">
        <f t="shared" si="3"/>
        <v>-0.11053645205467032</v>
      </c>
      <c r="K25" s="17"/>
    </row>
    <row r="26" spans="1:11" ht="15.5" x14ac:dyDescent="0.35">
      <c r="A26" s="4">
        <v>23</v>
      </c>
      <c r="B26" s="1"/>
      <c r="C26">
        <v>2021</v>
      </c>
      <c r="D26" s="15">
        <v>21409532</v>
      </c>
      <c r="E26" s="15">
        <v>14278</v>
      </c>
      <c r="F26" s="15">
        <f>D26*E26</f>
        <v>305685297896</v>
      </c>
      <c r="G26" s="15">
        <f t="shared" si="9"/>
        <v>367741765755</v>
      </c>
      <c r="H26" s="19">
        <f t="shared" si="2"/>
        <v>-62056467859</v>
      </c>
      <c r="I26" s="19">
        <v>367741765755</v>
      </c>
      <c r="J26" s="28">
        <f t="shared" si="3"/>
        <v>-0.1687501220634911</v>
      </c>
      <c r="K26" s="17"/>
    </row>
    <row r="27" spans="1:11" ht="15.5" x14ac:dyDescent="0.35">
      <c r="A27" s="4">
        <v>24</v>
      </c>
      <c r="B27" s="1"/>
      <c r="C27">
        <v>2018</v>
      </c>
      <c r="E27" s="15">
        <v>14246</v>
      </c>
      <c r="F27" s="15">
        <v>22432609644</v>
      </c>
      <c r="H27" s="19">
        <f t="shared" si="2"/>
        <v>22432609644</v>
      </c>
      <c r="I27" s="19"/>
      <c r="J27" s="28"/>
      <c r="K27" s="19"/>
    </row>
    <row r="28" spans="1:11" ht="19.5" customHeight="1" x14ac:dyDescent="0.35">
      <c r="A28" s="4">
        <v>25</v>
      </c>
      <c r="B28" s="1" t="s">
        <v>9</v>
      </c>
      <c r="C28">
        <v>2019</v>
      </c>
      <c r="E28" s="15">
        <v>14146</v>
      </c>
      <c r="F28" s="15">
        <v>2499908758</v>
      </c>
      <c r="G28" s="15">
        <v>22432609644</v>
      </c>
      <c r="H28" s="19">
        <f t="shared" si="2"/>
        <v>-19932700886</v>
      </c>
      <c r="I28" s="19">
        <v>22432609644</v>
      </c>
      <c r="J28" s="28">
        <f t="shared" si="3"/>
        <v>-0.88855916464143325</v>
      </c>
      <c r="K28" s="17"/>
    </row>
    <row r="29" spans="1:11" ht="15.5" x14ac:dyDescent="0.35">
      <c r="A29" s="4">
        <v>26</v>
      </c>
      <c r="B29" s="1"/>
      <c r="C29">
        <v>2020</v>
      </c>
      <c r="E29" s="15">
        <v>14105</v>
      </c>
      <c r="F29" s="15">
        <v>-106001231453</v>
      </c>
      <c r="G29" s="15">
        <v>2499908758</v>
      </c>
      <c r="H29" s="19">
        <f t="shared" si="2"/>
        <v>-108501140211</v>
      </c>
      <c r="I29" s="19">
        <v>2499908758</v>
      </c>
      <c r="J29" s="28">
        <f t="shared" si="3"/>
        <v>-43.402040119977848</v>
      </c>
      <c r="K29" s="17"/>
    </row>
    <row r="30" spans="1:11" ht="15.5" x14ac:dyDescent="0.35">
      <c r="A30" s="4">
        <v>27</v>
      </c>
      <c r="B30" s="1"/>
      <c r="C30">
        <v>2021</v>
      </c>
      <c r="E30" s="15">
        <v>14278</v>
      </c>
      <c r="F30" s="15">
        <v>-165342689261</v>
      </c>
      <c r="G30" s="15">
        <v>-106001231453</v>
      </c>
      <c r="H30" s="19">
        <f t="shared" si="2"/>
        <v>-59341457808</v>
      </c>
      <c r="I30" s="19">
        <v>-106001231453</v>
      </c>
      <c r="J30" s="28">
        <f t="shared" si="3"/>
        <v>0.55981856997870327</v>
      </c>
      <c r="K30" s="17"/>
    </row>
    <row r="31" spans="1:11" ht="15.5" x14ac:dyDescent="0.35">
      <c r="A31" s="4">
        <v>28</v>
      </c>
      <c r="B31" s="1"/>
      <c r="C31">
        <v>2018</v>
      </c>
      <c r="D31" s="15">
        <v>-102603712</v>
      </c>
      <c r="E31" s="15">
        <v>14246</v>
      </c>
      <c r="F31" s="15">
        <f>D31*E31</f>
        <v>-1461692481152</v>
      </c>
      <c r="H31" s="19">
        <f t="shared" si="2"/>
        <v>-1461692481152</v>
      </c>
      <c r="I31" s="19"/>
      <c r="J31" s="28"/>
      <c r="K31" s="19"/>
    </row>
    <row r="32" spans="1:11" ht="15.5" x14ac:dyDescent="0.35">
      <c r="A32" s="4">
        <v>29</v>
      </c>
      <c r="B32" s="1" t="s">
        <v>10</v>
      </c>
      <c r="C32">
        <v>2019</v>
      </c>
      <c r="D32" s="15">
        <v>1374194</v>
      </c>
      <c r="E32" s="15">
        <v>14146</v>
      </c>
      <c r="F32" s="15">
        <f t="shared" ref="F32:F46" si="10">D32*E32</f>
        <v>19439348324</v>
      </c>
      <c r="G32" s="15">
        <f>D31*E31</f>
        <v>-1461692481152</v>
      </c>
      <c r="H32" s="19">
        <f t="shared" si="2"/>
        <v>1481131829476</v>
      </c>
      <c r="I32" s="19">
        <v>-1461692481152</v>
      </c>
      <c r="J32" s="28">
        <f t="shared" si="3"/>
        <v>-1.0132992052532688</v>
      </c>
      <c r="K32" s="17"/>
    </row>
    <row r="33" spans="1:11" ht="15.5" x14ac:dyDescent="0.35">
      <c r="A33" s="4">
        <v>30</v>
      </c>
      <c r="B33" s="1"/>
      <c r="C33">
        <v>2020</v>
      </c>
      <c r="D33" s="15">
        <v>3826601</v>
      </c>
      <c r="E33" s="15">
        <v>14105</v>
      </c>
      <c r="F33" s="15">
        <f t="shared" si="10"/>
        <v>53974207105</v>
      </c>
      <c r="G33" s="15">
        <f t="shared" ref="G33:G34" si="11">D32*E32</f>
        <v>19439348324</v>
      </c>
      <c r="H33" s="19">
        <f t="shared" si="2"/>
        <v>34534858781</v>
      </c>
      <c r="I33" s="19">
        <v>19439348324</v>
      </c>
      <c r="J33" s="28">
        <f t="shared" si="3"/>
        <v>1.7765440592657595</v>
      </c>
      <c r="K33" s="17"/>
    </row>
    <row r="34" spans="1:11" ht="15.5" x14ac:dyDescent="0.35">
      <c r="A34" s="4">
        <v>31</v>
      </c>
      <c r="B34" s="1"/>
      <c r="C34">
        <v>2021</v>
      </c>
      <c r="D34" s="15">
        <v>70097006</v>
      </c>
      <c r="E34" s="15">
        <v>14278</v>
      </c>
      <c r="F34" s="15">
        <f t="shared" si="10"/>
        <v>1000845051668</v>
      </c>
      <c r="G34" s="15">
        <f t="shared" si="11"/>
        <v>53974207105</v>
      </c>
      <c r="H34" s="19">
        <f t="shared" si="2"/>
        <v>946870844563</v>
      </c>
      <c r="I34" s="19">
        <v>53974207105</v>
      </c>
      <c r="J34" s="28">
        <f t="shared" si="3"/>
        <v>17.543024628800612</v>
      </c>
      <c r="K34" s="17"/>
    </row>
    <row r="35" spans="1:11" ht="15.5" x14ac:dyDescent="0.35">
      <c r="A35" s="4">
        <v>32</v>
      </c>
      <c r="B35" s="1"/>
      <c r="C35">
        <v>2018</v>
      </c>
      <c r="D35" s="15">
        <v>69388879</v>
      </c>
      <c r="E35" s="15">
        <v>14246</v>
      </c>
      <c r="F35" s="15">
        <f t="shared" si="10"/>
        <v>988513970234</v>
      </c>
      <c r="H35" s="19">
        <f t="shared" si="2"/>
        <v>988513970234</v>
      </c>
      <c r="I35" s="19"/>
      <c r="J35" s="28"/>
      <c r="K35" s="19"/>
    </row>
    <row r="36" spans="1:11" ht="15.5" x14ac:dyDescent="0.35">
      <c r="A36" s="4">
        <v>33</v>
      </c>
      <c r="B36" s="1" t="s">
        <v>11</v>
      </c>
      <c r="C36">
        <v>2019</v>
      </c>
      <c r="D36" s="15">
        <v>30038352</v>
      </c>
      <c r="E36" s="15">
        <v>14146</v>
      </c>
      <c r="F36" s="15">
        <f t="shared" si="10"/>
        <v>424922527392</v>
      </c>
      <c r="G36" s="15">
        <f>D35*E35</f>
        <v>988513970234</v>
      </c>
      <c r="H36" s="19">
        <f t="shared" si="2"/>
        <v>-563591442842</v>
      </c>
      <c r="I36" s="19">
        <v>988513970234</v>
      </c>
      <c r="J36" s="28">
        <f t="shared" si="3"/>
        <v>-0.57014008887359191</v>
      </c>
      <c r="K36" s="17"/>
    </row>
    <row r="37" spans="1:11" ht="15.5" x14ac:dyDescent="0.35">
      <c r="A37" s="4">
        <v>34</v>
      </c>
      <c r="B37" s="1"/>
      <c r="C37">
        <v>2020</v>
      </c>
      <c r="D37" s="15">
        <v>30075927</v>
      </c>
      <c r="E37" s="15">
        <v>14105</v>
      </c>
      <c r="F37" s="15">
        <f t="shared" si="10"/>
        <v>424220950335</v>
      </c>
      <c r="G37" s="15">
        <f t="shared" ref="G37:G38" si="12">D36*E36</f>
        <v>424922527392</v>
      </c>
      <c r="H37" s="19">
        <f t="shared" si="2"/>
        <v>-701577057</v>
      </c>
      <c r="I37" s="19">
        <v>424922527392</v>
      </c>
      <c r="J37" s="28">
        <f t="shared" si="3"/>
        <v>-1.6510705170328151E-3</v>
      </c>
      <c r="K37" s="17"/>
    </row>
    <row r="38" spans="1:11" ht="15.5" x14ac:dyDescent="0.35">
      <c r="A38" s="4">
        <v>35</v>
      </c>
      <c r="B38" s="1"/>
      <c r="C38">
        <v>2021</v>
      </c>
      <c r="D38" s="15">
        <v>205236884</v>
      </c>
      <c r="E38" s="15">
        <v>14278</v>
      </c>
      <c r="F38" s="15">
        <f t="shared" si="10"/>
        <v>2930372229752</v>
      </c>
      <c r="G38" s="15">
        <f t="shared" si="12"/>
        <v>424220950335</v>
      </c>
      <c r="H38" s="19">
        <f t="shared" si="2"/>
        <v>2506151279417</v>
      </c>
      <c r="I38" s="19">
        <v>424220950335</v>
      </c>
      <c r="J38" s="28">
        <f t="shared" si="3"/>
        <v>5.907655615400266</v>
      </c>
      <c r="K38" s="17"/>
    </row>
    <row r="39" spans="1:11" ht="15.5" x14ac:dyDescent="0.35">
      <c r="A39" s="4">
        <v>36</v>
      </c>
      <c r="B39" s="1"/>
      <c r="C39">
        <v>2018</v>
      </c>
      <c r="D39" s="15">
        <v>158777315</v>
      </c>
      <c r="E39" s="15">
        <v>14246</v>
      </c>
      <c r="F39" s="15">
        <f t="shared" si="10"/>
        <v>2261941629490</v>
      </c>
      <c r="H39" s="19">
        <f t="shared" si="2"/>
        <v>2261941629490</v>
      </c>
      <c r="I39" s="19"/>
      <c r="J39" s="28"/>
      <c r="K39" s="19"/>
    </row>
    <row r="40" spans="1:11" ht="15.5" x14ac:dyDescent="0.35">
      <c r="A40" s="4">
        <v>37</v>
      </c>
      <c r="B40" s="2" t="s">
        <v>12</v>
      </c>
      <c r="C40">
        <v>2019</v>
      </c>
      <c r="D40" s="15">
        <v>6339172</v>
      </c>
      <c r="E40" s="15">
        <v>14146</v>
      </c>
      <c r="F40" s="15">
        <f t="shared" si="10"/>
        <v>89673927112</v>
      </c>
      <c r="G40" s="15">
        <f>D39*E39</f>
        <v>2261941629490</v>
      </c>
      <c r="H40" s="19">
        <f t="shared" si="2"/>
        <v>-2172267702378</v>
      </c>
      <c r="I40" s="19">
        <v>2261941629490</v>
      </c>
      <c r="J40" s="28">
        <f t="shared" si="3"/>
        <v>-0.96035533103822013</v>
      </c>
      <c r="K40" s="17"/>
    </row>
    <row r="41" spans="1:11" ht="15.5" x14ac:dyDescent="0.35">
      <c r="A41" s="4">
        <v>38</v>
      </c>
      <c r="B41" s="2"/>
      <c r="C41">
        <v>2020</v>
      </c>
      <c r="D41" s="15">
        <v>-339340652</v>
      </c>
      <c r="E41" s="15">
        <v>14105</v>
      </c>
      <c r="F41" s="15">
        <f t="shared" si="10"/>
        <v>-4786399896460</v>
      </c>
      <c r="G41" s="15">
        <f t="shared" ref="G41:G42" si="13">D40*E40</f>
        <v>89673927112</v>
      </c>
      <c r="H41" s="19">
        <f t="shared" si="2"/>
        <v>-4876073823572</v>
      </c>
      <c r="I41" s="19">
        <v>89673927112</v>
      </c>
      <c r="J41" s="28">
        <f t="shared" si="3"/>
        <v>-54.375602592735035</v>
      </c>
      <c r="K41" s="17"/>
    </row>
    <row r="42" spans="1:11" ht="15.5" x14ac:dyDescent="0.35">
      <c r="A42" s="4">
        <v>39</v>
      </c>
      <c r="B42" s="2"/>
      <c r="C42">
        <v>2021</v>
      </c>
      <c r="D42" s="15">
        <v>223172744</v>
      </c>
      <c r="E42" s="15">
        <v>14278</v>
      </c>
      <c r="F42" s="15">
        <f t="shared" si="10"/>
        <v>3186460438832</v>
      </c>
      <c r="G42" s="15">
        <f t="shared" si="13"/>
        <v>-4786399896460</v>
      </c>
      <c r="H42" s="19">
        <f t="shared" si="2"/>
        <v>7972860335292</v>
      </c>
      <c r="I42" s="19">
        <v>-4786399896460</v>
      </c>
      <c r="J42" s="28">
        <f t="shared" si="3"/>
        <v>-1.6657321802945659</v>
      </c>
      <c r="K42" s="17"/>
    </row>
    <row r="43" spans="1:11" ht="15.5" x14ac:dyDescent="0.35">
      <c r="A43" s="4">
        <v>40</v>
      </c>
      <c r="B43" s="2"/>
      <c r="C43">
        <v>2018</v>
      </c>
      <c r="D43" s="15">
        <v>495846387</v>
      </c>
      <c r="E43" s="15">
        <v>14246</v>
      </c>
      <c r="F43" s="15">
        <f t="shared" si="10"/>
        <v>7063827629202</v>
      </c>
      <c r="H43" s="19">
        <f t="shared" si="2"/>
        <v>7063827629202</v>
      </c>
      <c r="I43" s="19"/>
      <c r="J43" s="28"/>
      <c r="K43" s="19"/>
    </row>
    <row r="44" spans="1:11" ht="15.5" x14ac:dyDescent="0.35">
      <c r="A44" s="4">
        <v>41</v>
      </c>
      <c r="B44" s="2" t="s">
        <v>13</v>
      </c>
      <c r="C44">
        <v>2019</v>
      </c>
      <c r="D44" s="15">
        <v>257248270</v>
      </c>
      <c r="E44" s="15">
        <v>14146</v>
      </c>
      <c r="F44" s="15">
        <f t="shared" si="10"/>
        <v>3639034027420</v>
      </c>
      <c r="G44" s="15">
        <f>D43*E43</f>
        <v>7063827629202</v>
      </c>
      <c r="H44" s="19">
        <f t="shared" si="2"/>
        <v>-3424793601782</v>
      </c>
      <c r="I44" s="19">
        <v>7063827629202</v>
      </c>
      <c r="J44" s="28">
        <f t="shared" si="3"/>
        <v>-0.48483538692589795</v>
      </c>
      <c r="K44" s="17"/>
    </row>
    <row r="45" spans="1:11" ht="15.5" x14ac:dyDescent="0.35">
      <c r="A45" s="4">
        <v>42</v>
      </c>
      <c r="B45" s="2"/>
      <c r="C45">
        <v>2020</v>
      </c>
      <c r="D45" s="15">
        <v>318220682</v>
      </c>
      <c r="E45" s="15">
        <v>14105</v>
      </c>
      <c r="F45" s="15">
        <f t="shared" si="10"/>
        <v>4488502719610</v>
      </c>
      <c r="G45" s="15">
        <f t="shared" ref="G45:G46" si="14">D44*E44</f>
        <v>3639034027420</v>
      </c>
      <c r="H45" s="19">
        <f t="shared" si="2"/>
        <v>849468692190</v>
      </c>
      <c r="I45" s="19">
        <v>3639034027420</v>
      </c>
      <c r="J45" s="28">
        <f t="shared" si="3"/>
        <v>0.23343246745957355</v>
      </c>
      <c r="K45" s="17"/>
    </row>
    <row r="46" spans="1:11" ht="15.5" x14ac:dyDescent="0.35">
      <c r="A46" s="4">
        <v>43</v>
      </c>
      <c r="B46" s="2"/>
      <c r="C46">
        <v>2021</v>
      </c>
      <c r="D46" s="15">
        <v>1321930798</v>
      </c>
      <c r="E46" s="15">
        <v>14278</v>
      </c>
      <c r="F46" s="15">
        <f t="shared" si="10"/>
        <v>18874527933844</v>
      </c>
      <c r="G46" s="15">
        <f t="shared" si="14"/>
        <v>4488502719610</v>
      </c>
      <c r="H46" s="19">
        <f t="shared" si="2"/>
        <v>14386025214234</v>
      </c>
      <c r="I46" s="19">
        <v>4488502719610</v>
      </c>
      <c r="J46" s="28">
        <f t="shared" si="3"/>
        <v>3.2050833235284264</v>
      </c>
      <c r="K46" s="17"/>
    </row>
    <row r="47" spans="1:11" ht="15.5" x14ac:dyDescent="0.35">
      <c r="A47" s="4">
        <v>44</v>
      </c>
      <c r="B47" s="2"/>
      <c r="C47">
        <v>2018</v>
      </c>
      <c r="E47" s="15">
        <v>14246</v>
      </c>
      <c r="F47" s="15">
        <v>585200543669</v>
      </c>
      <c r="H47" s="19">
        <f t="shared" si="2"/>
        <v>585200543669</v>
      </c>
      <c r="I47" s="19"/>
      <c r="J47" s="28"/>
      <c r="K47" s="19"/>
    </row>
    <row r="48" spans="1:11" ht="15.5" x14ac:dyDescent="0.35">
      <c r="A48" s="4">
        <v>45</v>
      </c>
      <c r="B48" s="2" t="s">
        <v>14</v>
      </c>
      <c r="C48">
        <v>2019</v>
      </c>
      <c r="E48" s="15">
        <v>14146</v>
      </c>
      <c r="F48" s="15">
        <v>514489652293</v>
      </c>
      <c r="G48" s="15">
        <v>585200543669</v>
      </c>
      <c r="H48" s="19">
        <f t="shared" si="2"/>
        <v>-70710891376</v>
      </c>
      <c r="I48" s="19">
        <v>585200543669</v>
      </c>
      <c r="J48" s="28">
        <f t="shared" si="3"/>
        <v>-0.12083189624648633</v>
      </c>
      <c r="K48" s="17"/>
    </row>
    <row r="49" spans="1:11" ht="15.5" x14ac:dyDescent="0.35">
      <c r="A49" s="4">
        <v>46</v>
      </c>
      <c r="B49" s="2"/>
      <c r="C49">
        <v>2020</v>
      </c>
      <c r="E49" s="15">
        <v>14105</v>
      </c>
      <c r="F49" s="15">
        <v>623783219107</v>
      </c>
      <c r="G49" s="15">
        <v>514489652293</v>
      </c>
      <c r="H49" s="19">
        <f t="shared" si="2"/>
        <v>109293566814</v>
      </c>
      <c r="I49" s="19">
        <v>514489652293</v>
      </c>
      <c r="J49" s="28">
        <f t="shared" si="3"/>
        <v>0.21243103010312384</v>
      </c>
      <c r="K49" s="17"/>
    </row>
    <row r="50" spans="1:11" ht="15.5" x14ac:dyDescent="0.35">
      <c r="A50" s="4">
        <v>47</v>
      </c>
      <c r="B50" s="2"/>
      <c r="C50">
        <v>2021</v>
      </c>
      <c r="E50" s="15">
        <v>14278</v>
      </c>
      <c r="F50" s="15">
        <v>577007884389</v>
      </c>
      <c r="G50" s="15">
        <v>623783219107</v>
      </c>
      <c r="H50" s="19">
        <f t="shared" si="2"/>
        <v>-46775334718</v>
      </c>
      <c r="I50" s="19">
        <v>623783219107</v>
      </c>
      <c r="J50" s="28">
        <f t="shared" si="3"/>
        <v>-7.4986523018305884E-2</v>
      </c>
      <c r="K50" s="17"/>
    </row>
    <row r="51" spans="1:11" ht="15.5" x14ac:dyDescent="0.35">
      <c r="A51" s="4">
        <v>48</v>
      </c>
      <c r="B51" s="2"/>
      <c r="C51">
        <v>2018</v>
      </c>
      <c r="D51" s="15">
        <v>3251602</v>
      </c>
      <c r="E51" s="15">
        <v>14246</v>
      </c>
      <c r="F51" s="15">
        <f>D51*E51</f>
        <v>46322322092</v>
      </c>
      <c r="H51" s="19">
        <f t="shared" si="2"/>
        <v>46322322092</v>
      </c>
      <c r="I51" s="19"/>
      <c r="J51" s="28"/>
      <c r="K51" s="19"/>
    </row>
    <row r="52" spans="1:11" ht="15.5" x14ac:dyDescent="0.35">
      <c r="A52" s="4">
        <v>49</v>
      </c>
      <c r="B52" s="2" t="s">
        <v>15</v>
      </c>
      <c r="C52">
        <v>2019</v>
      </c>
      <c r="D52" s="15">
        <v>3458898</v>
      </c>
      <c r="E52" s="15">
        <v>14146</v>
      </c>
      <c r="F52" s="15">
        <f t="shared" ref="F52:F54" si="15">D52*E52</f>
        <v>48929571108</v>
      </c>
      <c r="G52" s="15">
        <f>D51*E51</f>
        <v>46322322092</v>
      </c>
      <c r="H52" s="19">
        <f t="shared" si="2"/>
        <v>2607249016</v>
      </c>
      <c r="I52" s="19">
        <v>46322322092</v>
      </c>
      <c r="J52" s="28">
        <f t="shared" si="3"/>
        <v>5.6284937763305253E-2</v>
      </c>
      <c r="K52" s="17"/>
    </row>
    <row r="53" spans="1:11" ht="15.5" x14ac:dyDescent="0.35">
      <c r="A53" s="4">
        <v>50</v>
      </c>
      <c r="B53" s="2"/>
      <c r="C53">
        <v>2020</v>
      </c>
      <c r="D53" s="15">
        <v>2332460</v>
      </c>
      <c r="E53" s="15">
        <v>14105</v>
      </c>
      <c r="F53" s="15">
        <f t="shared" si="15"/>
        <v>32899348300</v>
      </c>
      <c r="G53" s="15">
        <f t="shared" ref="G53:G54" si="16">D52*E52</f>
        <v>48929571108</v>
      </c>
      <c r="H53" s="19">
        <f t="shared" si="2"/>
        <v>-16030222808</v>
      </c>
      <c r="I53" s="19">
        <v>48929571108</v>
      </c>
      <c r="J53" s="28">
        <f t="shared" si="3"/>
        <v>-0.32761829799442188</v>
      </c>
      <c r="K53" s="17"/>
    </row>
    <row r="54" spans="1:11" ht="15.5" x14ac:dyDescent="0.35">
      <c r="A54" s="4">
        <v>51</v>
      </c>
      <c r="B54" s="2"/>
      <c r="C54">
        <v>2021</v>
      </c>
      <c r="D54" s="15">
        <v>1132558</v>
      </c>
      <c r="E54" s="15">
        <v>14278</v>
      </c>
      <c r="F54" s="15">
        <f t="shared" si="15"/>
        <v>16170663124</v>
      </c>
      <c r="G54" s="15">
        <f t="shared" si="16"/>
        <v>32899348300</v>
      </c>
      <c r="H54" s="19">
        <f t="shared" si="2"/>
        <v>-16728685176</v>
      </c>
      <c r="I54" s="19">
        <v>32899348300</v>
      </c>
      <c r="J54" s="28">
        <f t="shared" si="3"/>
        <v>-0.50848074628882545</v>
      </c>
      <c r="K54" s="17"/>
    </row>
    <row r="55" spans="1:11" ht="15.5" x14ac:dyDescent="0.35">
      <c r="A55" s="4">
        <v>52</v>
      </c>
      <c r="B55" s="2"/>
      <c r="C55">
        <v>2018</v>
      </c>
      <c r="E55" s="15">
        <v>14246</v>
      </c>
      <c r="F55" s="15">
        <v>-92613917846</v>
      </c>
      <c r="H55" s="19">
        <f t="shared" si="2"/>
        <v>-92613917846</v>
      </c>
      <c r="I55" s="19"/>
      <c r="J55" s="28"/>
      <c r="K55" s="19"/>
    </row>
    <row r="56" spans="1:11" ht="15.5" x14ac:dyDescent="0.35">
      <c r="A56" s="4">
        <v>53</v>
      </c>
      <c r="B56" s="2" t="s">
        <v>16</v>
      </c>
      <c r="C56">
        <v>2019</v>
      </c>
      <c r="E56" s="15">
        <v>14146</v>
      </c>
      <c r="F56" s="15">
        <v>-101394403177</v>
      </c>
      <c r="G56" s="15">
        <v>-92613917846</v>
      </c>
      <c r="H56" s="19">
        <f t="shared" si="2"/>
        <v>-8780485331</v>
      </c>
      <c r="I56" s="19">
        <v>-92613917846</v>
      </c>
      <c r="J56" s="28">
        <f t="shared" si="3"/>
        <v>9.480740622160419E-2</v>
      </c>
      <c r="K56" s="17"/>
    </row>
    <row r="57" spans="1:11" ht="15.5" x14ac:dyDescent="0.35">
      <c r="A57" s="4">
        <v>54</v>
      </c>
      <c r="B57" s="2"/>
      <c r="C57">
        <v>2020</v>
      </c>
      <c r="E57" s="15">
        <v>14105</v>
      </c>
      <c r="F57" s="15">
        <v>-276578543716</v>
      </c>
      <c r="G57" s="15">
        <v>-101394403177</v>
      </c>
      <c r="H57" s="19">
        <f t="shared" si="2"/>
        <v>-175184140539</v>
      </c>
      <c r="I57" s="19">
        <v>-101394403177</v>
      </c>
      <c r="J57" s="28">
        <f t="shared" si="3"/>
        <v>1.7277496099384138</v>
      </c>
      <c r="K57" s="17"/>
    </row>
    <row r="58" spans="1:11" ht="15.5" x14ac:dyDescent="0.35">
      <c r="A58" s="4">
        <v>55</v>
      </c>
      <c r="B58" s="2"/>
      <c r="C58">
        <v>2021</v>
      </c>
      <c r="E58" s="15">
        <v>14278</v>
      </c>
      <c r="F58" s="15">
        <v>-339816973559</v>
      </c>
      <c r="G58" s="15">
        <v>-276578543716</v>
      </c>
      <c r="H58" s="19">
        <f t="shared" si="2"/>
        <v>-63238429843</v>
      </c>
      <c r="I58" s="19">
        <v>-276578543716</v>
      </c>
      <c r="J58" s="28">
        <f t="shared" si="3"/>
        <v>0.22864546538337158</v>
      </c>
      <c r="K58" s="17"/>
    </row>
    <row r="59" spans="1:11" ht="15.5" x14ac:dyDescent="0.35">
      <c r="A59" s="4">
        <v>56</v>
      </c>
      <c r="B59" s="2"/>
      <c r="C59">
        <v>2018</v>
      </c>
      <c r="D59" s="15">
        <v>80949248</v>
      </c>
      <c r="E59" s="15">
        <v>14246</v>
      </c>
      <c r="F59" s="15">
        <f>D59*E59</f>
        <v>1153202987008</v>
      </c>
      <c r="H59" s="19">
        <f t="shared" si="2"/>
        <v>1153202987008</v>
      </c>
      <c r="I59" s="19"/>
      <c r="J59" s="28"/>
      <c r="K59" s="19"/>
    </row>
    <row r="60" spans="1:11" ht="15.5" x14ac:dyDescent="0.35">
      <c r="A60" s="4">
        <v>57</v>
      </c>
      <c r="B60" s="2" t="s">
        <v>17</v>
      </c>
      <c r="C60">
        <v>2019</v>
      </c>
      <c r="D60" s="15">
        <v>18285906</v>
      </c>
      <c r="E60" s="15">
        <v>14146</v>
      </c>
      <c r="F60" s="15">
        <f t="shared" ref="F60:F66" si="17">D60*E60</f>
        <v>258672426276</v>
      </c>
      <c r="G60" s="15">
        <f>D59*E59</f>
        <v>1153202987008</v>
      </c>
      <c r="H60" s="19">
        <f t="shared" si="2"/>
        <v>-894530560732</v>
      </c>
      <c r="I60" s="19">
        <v>1153202987008</v>
      </c>
      <c r="J60" s="28">
        <f t="shared" si="3"/>
        <v>-0.7756921988668023</v>
      </c>
      <c r="K60" s="17"/>
    </row>
    <row r="61" spans="1:11" ht="15.5" x14ac:dyDescent="0.35">
      <c r="A61" s="4">
        <v>58</v>
      </c>
      <c r="B61" s="2"/>
      <c r="C61">
        <v>2020</v>
      </c>
      <c r="D61" s="15">
        <v>-16937963</v>
      </c>
      <c r="E61" s="15">
        <v>14105</v>
      </c>
      <c r="F61" s="15">
        <f t="shared" si="17"/>
        <v>-238909968115</v>
      </c>
      <c r="G61" s="15">
        <f t="shared" ref="G61:G62" si="18">D60*E60</f>
        <v>258672426276</v>
      </c>
      <c r="H61" s="19">
        <f t="shared" si="2"/>
        <v>-497582394391</v>
      </c>
      <c r="I61" s="19">
        <v>258672426276</v>
      </c>
      <c r="J61" s="28">
        <f t="shared" si="3"/>
        <v>-1.9236004453759841</v>
      </c>
      <c r="K61" s="17"/>
    </row>
    <row r="62" spans="1:11" ht="15.5" x14ac:dyDescent="0.35">
      <c r="A62" s="4">
        <v>59</v>
      </c>
      <c r="B62" s="2"/>
      <c r="C62">
        <v>2021</v>
      </c>
      <c r="D62" s="15">
        <v>1904916</v>
      </c>
      <c r="E62" s="15">
        <v>14278</v>
      </c>
      <c r="F62" s="15">
        <f t="shared" si="17"/>
        <v>27198390648</v>
      </c>
      <c r="G62" s="15">
        <f t="shared" si="18"/>
        <v>-238909968115</v>
      </c>
      <c r="H62" s="19">
        <f t="shared" si="2"/>
        <v>266108358763</v>
      </c>
      <c r="I62" s="19">
        <v>-238909968115</v>
      </c>
      <c r="J62" s="28">
        <f t="shared" si="3"/>
        <v>-1.1138436828843741</v>
      </c>
      <c r="K62" s="17"/>
    </row>
    <row r="63" spans="1:11" ht="15.5" x14ac:dyDescent="0.35">
      <c r="A63" s="4">
        <v>60</v>
      </c>
      <c r="B63" s="2"/>
      <c r="C63">
        <v>2018</v>
      </c>
      <c r="D63" s="15">
        <v>77085365</v>
      </c>
      <c r="E63" s="15">
        <v>14246</v>
      </c>
      <c r="F63" s="15">
        <f t="shared" si="17"/>
        <v>1098158109790</v>
      </c>
      <c r="H63" s="19">
        <f t="shared" si="2"/>
        <v>1098158109790</v>
      </c>
      <c r="I63" s="19"/>
      <c r="J63" s="28"/>
      <c r="K63" s="19"/>
    </row>
    <row r="64" spans="1:11" ht="15.5" x14ac:dyDescent="0.35">
      <c r="A64" s="4">
        <v>61</v>
      </c>
      <c r="B64" s="2" t="s">
        <v>18</v>
      </c>
      <c r="C64">
        <v>2019</v>
      </c>
      <c r="D64" s="15">
        <v>135053203</v>
      </c>
      <c r="E64" s="15">
        <v>14146</v>
      </c>
      <c r="F64" s="15">
        <f t="shared" si="17"/>
        <v>1910462609638</v>
      </c>
      <c r="G64" s="15">
        <f>D63*E63</f>
        <v>1098158109790</v>
      </c>
      <c r="H64" s="19">
        <f t="shared" si="2"/>
        <v>812304499848</v>
      </c>
      <c r="I64" s="19">
        <v>1098158109790</v>
      </c>
      <c r="J64" s="28">
        <f t="shared" si="3"/>
        <v>0.73969721901278529</v>
      </c>
      <c r="K64" s="17"/>
    </row>
    <row r="65" spans="1:11" ht="15.5" x14ac:dyDescent="0.35">
      <c r="A65" s="4">
        <v>62</v>
      </c>
      <c r="B65" s="2"/>
      <c r="C65">
        <v>2020</v>
      </c>
      <c r="D65" s="15">
        <v>-57897543</v>
      </c>
      <c r="E65" s="15">
        <v>14105</v>
      </c>
      <c r="F65" s="15">
        <f t="shared" si="17"/>
        <v>-816644844015</v>
      </c>
      <c r="G65" s="15">
        <f t="shared" ref="G65:G66" si="19">D64*E64</f>
        <v>1910462609638</v>
      </c>
      <c r="H65" s="19">
        <f t="shared" si="2"/>
        <v>-2727107453653</v>
      </c>
      <c r="I65" s="19">
        <v>1910462609638</v>
      </c>
      <c r="J65" s="28">
        <f t="shared" si="3"/>
        <v>-1.4274592132267589</v>
      </c>
      <c r="K65" s="17"/>
    </row>
    <row r="66" spans="1:11" ht="15.5" x14ac:dyDescent="0.35">
      <c r="A66" s="4">
        <v>63</v>
      </c>
      <c r="B66" s="2"/>
      <c r="C66">
        <v>2021</v>
      </c>
      <c r="D66" s="15">
        <v>265337533</v>
      </c>
      <c r="E66" s="15">
        <v>14278</v>
      </c>
      <c r="F66" s="15">
        <f t="shared" si="17"/>
        <v>3788489296174</v>
      </c>
      <c r="G66" s="15">
        <f t="shared" si="19"/>
        <v>-816644844015</v>
      </c>
      <c r="H66" s="19">
        <f t="shared" si="2"/>
        <v>4605134140189</v>
      </c>
      <c r="I66" s="19">
        <v>-816644844015</v>
      </c>
      <c r="J66" s="28">
        <f t="shared" si="3"/>
        <v>-5.6390904490966376</v>
      </c>
      <c r="K66" s="17"/>
    </row>
    <row r="67" spans="1:11" ht="15.5" x14ac:dyDescent="0.35">
      <c r="A67" s="4">
        <v>64</v>
      </c>
      <c r="B67" s="2"/>
      <c r="C67">
        <v>2018</v>
      </c>
      <c r="E67" s="15">
        <v>14246</v>
      </c>
      <c r="F67" s="26">
        <v>288075000000</v>
      </c>
      <c r="H67" s="19">
        <f t="shared" si="2"/>
        <v>288075000000</v>
      </c>
      <c r="I67" s="19"/>
      <c r="J67" s="28"/>
      <c r="K67" s="19"/>
    </row>
    <row r="68" spans="1:11" ht="15.5" x14ac:dyDescent="0.35">
      <c r="A68" s="4">
        <v>65</v>
      </c>
      <c r="B68" s="2" t="s">
        <v>19</v>
      </c>
      <c r="C68">
        <v>2019</v>
      </c>
      <c r="E68" s="15">
        <v>14146</v>
      </c>
      <c r="F68" s="15">
        <v>345625000000</v>
      </c>
      <c r="G68" s="26">
        <v>288075000000</v>
      </c>
      <c r="H68" s="19">
        <f t="shared" si="2"/>
        <v>57550000000</v>
      </c>
      <c r="I68" s="19">
        <v>288075000000</v>
      </c>
      <c r="J68" s="28">
        <f t="shared" si="3"/>
        <v>0.19977436431484857</v>
      </c>
      <c r="K68" s="17"/>
    </row>
    <row r="69" spans="1:11" ht="15.5" x14ac:dyDescent="0.35">
      <c r="A69" s="4">
        <v>66</v>
      </c>
      <c r="B69" s="2"/>
      <c r="C69">
        <v>2020</v>
      </c>
      <c r="E69" s="15">
        <v>14105</v>
      </c>
      <c r="F69" s="15">
        <v>253048000000</v>
      </c>
      <c r="G69" s="15">
        <v>345625000000</v>
      </c>
      <c r="H69" s="19">
        <f t="shared" ref="H69:H132" si="20">F69-G69</f>
        <v>-92577000000</v>
      </c>
      <c r="I69" s="19">
        <v>345625000000</v>
      </c>
      <c r="J69" s="28">
        <f t="shared" ref="J69:J132" si="21">H69/I69</f>
        <v>-0.26785388788426762</v>
      </c>
      <c r="K69" s="17"/>
    </row>
    <row r="70" spans="1:11" ht="15.5" x14ac:dyDescent="0.35">
      <c r="A70" s="4">
        <v>67</v>
      </c>
      <c r="B70" s="2"/>
      <c r="C70">
        <v>2021</v>
      </c>
      <c r="E70" s="15">
        <v>14278</v>
      </c>
      <c r="F70" s="15">
        <v>111924000000</v>
      </c>
      <c r="G70" s="15">
        <v>253048000000</v>
      </c>
      <c r="H70" s="19">
        <f t="shared" si="20"/>
        <v>-141124000000</v>
      </c>
      <c r="I70" s="19">
        <v>253048000000</v>
      </c>
      <c r="J70" s="28">
        <f t="shared" si="21"/>
        <v>-0.55769656349783436</v>
      </c>
      <c r="K70" s="17"/>
    </row>
    <row r="71" spans="1:11" ht="15.5" x14ac:dyDescent="0.35">
      <c r="A71" s="4">
        <v>68</v>
      </c>
      <c r="B71" s="2"/>
      <c r="C71">
        <v>2018</v>
      </c>
      <c r="D71">
        <v>-8865621</v>
      </c>
      <c r="E71" s="15">
        <v>14246</v>
      </c>
      <c r="F71" s="15">
        <f>D71*E71</f>
        <v>-126299636766</v>
      </c>
      <c r="H71" s="19">
        <f t="shared" si="20"/>
        <v>-126299636766</v>
      </c>
      <c r="I71" s="19"/>
      <c r="J71" s="28"/>
      <c r="K71" s="19"/>
    </row>
    <row r="72" spans="1:11" ht="15.5" x14ac:dyDescent="0.35">
      <c r="A72" s="4">
        <v>69</v>
      </c>
      <c r="B72" s="2" t="s">
        <v>20</v>
      </c>
      <c r="C72">
        <v>2019</v>
      </c>
      <c r="D72">
        <v>20315439</v>
      </c>
      <c r="E72" s="15">
        <v>14146</v>
      </c>
      <c r="F72" s="15">
        <f t="shared" ref="F72:F78" si="22">D72*E72</f>
        <v>287382200094</v>
      </c>
      <c r="G72" s="15">
        <f>D71*E71</f>
        <v>-126299636766</v>
      </c>
      <c r="H72" s="19">
        <f t="shared" si="20"/>
        <v>413681836860</v>
      </c>
      <c r="I72" s="19">
        <v>-126299636766</v>
      </c>
      <c r="J72" s="28">
        <f t="shared" si="21"/>
        <v>-3.2754000522301077</v>
      </c>
      <c r="K72" s="17"/>
    </row>
    <row r="73" spans="1:11" ht="15.5" x14ac:dyDescent="0.35">
      <c r="A73" s="4">
        <v>70</v>
      </c>
      <c r="B73" s="2"/>
      <c r="C73">
        <v>2020</v>
      </c>
      <c r="D73">
        <v>8385122</v>
      </c>
      <c r="E73" s="15">
        <v>14105</v>
      </c>
      <c r="F73" s="15">
        <f t="shared" si="22"/>
        <v>118272145810</v>
      </c>
      <c r="G73" s="15">
        <f t="shared" ref="G73:G74" si="23">D72*E72</f>
        <v>287382200094</v>
      </c>
      <c r="H73" s="19">
        <f t="shared" si="20"/>
        <v>-169110054284</v>
      </c>
      <c r="I73" s="19">
        <v>287382200094</v>
      </c>
      <c r="J73" s="28">
        <f t="shared" si="21"/>
        <v>-0.58844999526305286</v>
      </c>
      <c r="K73" s="17"/>
    </row>
    <row r="74" spans="1:11" ht="15.5" x14ac:dyDescent="0.35">
      <c r="A74" s="4">
        <v>71</v>
      </c>
      <c r="B74" s="2"/>
      <c r="C74">
        <v>2021</v>
      </c>
      <c r="D74">
        <v>8385122</v>
      </c>
      <c r="E74" s="15">
        <v>14278</v>
      </c>
      <c r="F74" s="15">
        <f t="shared" si="22"/>
        <v>119722771916</v>
      </c>
      <c r="G74" s="15">
        <f t="shared" si="23"/>
        <v>118272145810</v>
      </c>
      <c r="H74" s="19">
        <f t="shared" si="20"/>
        <v>1450626106</v>
      </c>
      <c r="I74" s="19">
        <v>118272145810</v>
      </c>
      <c r="J74" s="28">
        <f t="shared" si="21"/>
        <v>1.2265154200638072E-2</v>
      </c>
      <c r="K74" s="17"/>
    </row>
    <row r="75" spans="1:11" ht="15.5" x14ac:dyDescent="0.35">
      <c r="A75" s="4">
        <v>72</v>
      </c>
      <c r="B75" s="2"/>
      <c r="C75">
        <v>2018</v>
      </c>
      <c r="D75">
        <v>40822527</v>
      </c>
      <c r="E75" s="15">
        <v>14246</v>
      </c>
      <c r="F75" s="15">
        <f t="shared" si="22"/>
        <v>581557719642</v>
      </c>
      <c r="H75" s="19">
        <f t="shared" si="20"/>
        <v>581557719642</v>
      </c>
      <c r="I75" s="19"/>
      <c r="J75" s="28"/>
      <c r="K75" s="19"/>
    </row>
    <row r="76" spans="1:11" ht="15.5" x14ac:dyDescent="0.35">
      <c r="A76" s="4">
        <v>73</v>
      </c>
      <c r="B76" s="2" t="s">
        <v>21</v>
      </c>
      <c r="C76">
        <v>2019</v>
      </c>
      <c r="D76">
        <v>-5147887</v>
      </c>
      <c r="E76" s="15">
        <v>14146</v>
      </c>
      <c r="F76" s="15">
        <f t="shared" si="22"/>
        <v>-72822009502</v>
      </c>
      <c r="G76" s="15">
        <f>D75*E75</f>
        <v>581557719642</v>
      </c>
      <c r="H76" s="19">
        <f t="shared" si="20"/>
        <v>-654379729144</v>
      </c>
      <c r="I76" s="19">
        <v>581557719642</v>
      </c>
      <c r="J76" s="28">
        <f t="shared" si="21"/>
        <v>-1.1252188854905552</v>
      </c>
      <c r="K76" s="17"/>
    </row>
    <row r="77" spans="1:11" ht="15.5" x14ac:dyDescent="0.35">
      <c r="A77" s="4">
        <v>74</v>
      </c>
      <c r="B77" s="2"/>
      <c r="C77">
        <v>2020</v>
      </c>
      <c r="D77">
        <v>-19951785</v>
      </c>
      <c r="E77" s="15">
        <v>14105</v>
      </c>
      <c r="F77" s="15">
        <f t="shared" si="22"/>
        <v>-281419927425</v>
      </c>
      <c r="G77" s="15">
        <f t="shared" ref="G77:G78" si="24">D76*E76</f>
        <v>-72822009502</v>
      </c>
      <c r="H77" s="19">
        <f t="shared" si="20"/>
        <v>-208597917923</v>
      </c>
      <c r="I77" s="19">
        <v>-72822009502</v>
      </c>
      <c r="J77" s="28">
        <f t="shared" si="21"/>
        <v>2.8644899989648187</v>
      </c>
      <c r="K77" s="17"/>
    </row>
    <row r="78" spans="1:11" ht="15.5" x14ac:dyDescent="0.35">
      <c r="A78" s="4">
        <v>75</v>
      </c>
      <c r="B78" s="2"/>
      <c r="C78">
        <v>2021</v>
      </c>
      <c r="D78">
        <v>19113705</v>
      </c>
      <c r="E78" s="15">
        <v>14278</v>
      </c>
      <c r="F78" s="15">
        <f t="shared" si="22"/>
        <v>272905479990</v>
      </c>
      <c r="G78" s="15">
        <f t="shared" si="24"/>
        <v>-281419927425</v>
      </c>
      <c r="H78" s="19">
        <f t="shared" si="20"/>
        <v>554325407415</v>
      </c>
      <c r="I78" s="19">
        <v>-281419927425</v>
      </c>
      <c r="J78" s="28">
        <f t="shared" si="21"/>
        <v>-1.9697446889674537</v>
      </c>
      <c r="K78" s="17"/>
    </row>
    <row r="79" spans="1:11" ht="15.5" x14ac:dyDescent="0.35">
      <c r="A79" s="4">
        <v>76</v>
      </c>
      <c r="B79" s="2"/>
      <c r="C79">
        <v>2018</v>
      </c>
      <c r="E79" s="15">
        <v>14246</v>
      </c>
      <c r="F79" s="15">
        <v>-2722350383</v>
      </c>
      <c r="H79" s="19">
        <f t="shared" si="20"/>
        <v>-2722350383</v>
      </c>
      <c r="I79" s="19"/>
      <c r="J79" s="28"/>
      <c r="K79" s="19"/>
    </row>
    <row r="80" spans="1:11" ht="15.5" x14ac:dyDescent="0.35">
      <c r="A80" s="4">
        <v>77</v>
      </c>
      <c r="B80" s="2" t="s">
        <v>22</v>
      </c>
      <c r="C80">
        <v>2019</v>
      </c>
      <c r="E80" s="15">
        <v>14146</v>
      </c>
      <c r="F80" s="15">
        <v>10387846014</v>
      </c>
      <c r="G80" s="15">
        <v>-2722350383</v>
      </c>
      <c r="H80" s="19">
        <f t="shared" si="20"/>
        <v>13110196397</v>
      </c>
      <c r="I80" s="19">
        <v>-2722350383</v>
      </c>
      <c r="J80" s="28">
        <f t="shared" si="21"/>
        <v>-4.8157637895797629</v>
      </c>
      <c r="K80" s="17"/>
    </row>
    <row r="81" spans="1:11" ht="15.5" x14ac:dyDescent="0.35">
      <c r="A81" s="4">
        <v>78</v>
      </c>
      <c r="B81" s="2"/>
      <c r="C81">
        <v>2020</v>
      </c>
      <c r="E81" s="15">
        <v>14105</v>
      </c>
      <c r="F81">
        <v>13708815270</v>
      </c>
      <c r="G81" s="15">
        <v>10387846014</v>
      </c>
      <c r="H81" s="19">
        <f t="shared" si="20"/>
        <v>3320969256</v>
      </c>
      <c r="I81" s="19">
        <v>10387846014</v>
      </c>
      <c r="J81" s="28">
        <f t="shared" si="21"/>
        <v>0.31969758230187795</v>
      </c>
      <c r="K81" s="17"/>
    </row>
    <row r="82" spans="1:11" ht="15.5" x14ac:dyDescent="0.35">
      <c r="A82" s="4">
        <v>79</v>
      </c>
      <c r="B82" s="2"/>
      <c r="C82">
        <v>2021</v>
      </c>
      <c r="E82" s="15">
        <v>14278</v>
      </c>
      <c r="F82">
        <v>-45542567515</v>
      </c>
      <c r="G82">
        <v>13708815270</v>
      </c>
      <c r="H82" s="19">
        <f t="shared" si="20"/>
        <v>-59251382785</v>
      </c>
      <c r="I82" s="19">
        <v>13708815270</v>
      </c>
      <c r="J82" s="28">
        <f t="shared" si="21"/>
        <v>-4.3221373705913244</v>
      </c>
      <c r="K82" s="17"/>
    </row>
    <row r="83" spans="1:11" ht="15.5" x14ac:dyDescent="0.35">
      <c r="A83" s="4">
        <v>80</v>
      </c>
      <c r="B83" s="2"/>
      <c r="C83">
        <v>2018</v>
      </c>
      <c r="E83" s="15">
        <v>14246</v>
      </c>
      <c r="F83" s="26">
        <v>103274004955</v>
      </c>
      <c r="H83" s="19">
        <f t="shared" si="20"/>
        <v>103274004955</v>
      </c>
      <c r="I83" s="19"/>
      <c r="J83" s="28"/>
      <c r="K83" s="19"/>
    </row>
    <row r="84" spans="1:11" ht="15.5" x14ac:dyDescent="0.35">
      <c r="A84" s="4">
        <v>81</v>
      </c>
      <c r="B84" s="2" t="s">
        <v>23</v>
      </c>
      <c r="C84">
        <v>2019</v>
      </c>
      <c r="E84" s="15">
        <v>14146</v>
      </c>
      <c r="F84">
        <v>-3634311399</v>
      </c>
      <c r="G84" s="26">
        <v>103274004955</v>
      </c>
      <c r="H84" s="19">
        <f t="shared" si="20"/>
        <v>-106908316354</v>
      </c>
      <c r="I84" s="19">
        <v>103274004955</v>
      </c>
      <c r="J84" s="28">
        <f t="shared" si="21"/>
        <v>-1.0351909602090439</v>
      </c>
      <c r="K84" s="17"/>
    </row>
    <row r="85" spans="1:11" ht="15.5" x14ac:dyDescent="0.35">
      <c r="A85" s="4">
        <v>82</v>
      </c>
      <c r="B85" s="2"/>
      <c r="C85">
        <v>2020</v>
      </c>
      <c r="E85" s="15">
        <v>14105</v>
      </c>
      <c r="F85">
        <v>-19888087500</v>
      </c>
      <c r="G85">
        <v>-3634311399</v>
      </c>
      <c r="H85" s="19">
        <f t="shared" si="20"/>
        <v>-16253776101</v>
      </c>
      <c r="I85" s="19">
        <v>-3634311399</v>
      </c>
      <c r="J85" s="28">
        <f t="shared" si="21"/>
        <v>4.4723124456182575</v>
      </c>
      <c r="K85" s="17"/>
    </row>
    <row r="86" spans="1:11" ht="15.5" x14ac:dyDescent="0.35">
      <c r="A86" s="4">
        <v>83</v>
      </c>
      <c r="B86" s="2"/>
      <c r="C86">
        <v>2021</v>
      </c>
      <c r="E86" s="15">
        <v>14278</v>
      </c>
      <c r="F86" s="26">
        <v>253414751914</v>
      </c>
      <c r="G86">
        <v>-19888087500</v>
      </c>
      <c r="H86" s="19">
        <f t="shared" si="20"/>
        <v>273302839414</v>
      </c>
      <c r="I86" s="19">
        <v>-19888087500</v>
      </c>
      <c r="J86" s="28">
        <f t="shared" si="21"/>
        <v>-13.742037257931413</v>
      </c>
      <c r="K86" s="17"/>
    </row>
    <row r="87" spans="1:11" ht="15.5" x14ac:dyDescent="0.35">
      <c r="A87" s="4">
        <v>84</v>
      </c>
      <c r="B87" s="2"/>
      <c r="C87">
        <v>2018</v>
      </c>
      <c r="D87">
        <v>41715064</v>
      </c>
      <c r="E87" s="15">
        <v>14246</v>
      </c>
      <c r="F87" s="15">
        <f t="shared" ref="F87:F90" si="25">D87*E87</f>
        <v>594272801744</v>
      </c>
      <c r="H87" s="19">
        <f t="shared" si="20"/>
        <v>594272801744</v>
      </c>
      <c r="I87" s="19"/>
      <c r="J87" s="28"/>
      <c r="K87" s="19"/>
    </row>
    <row r="88" spans="1:11" ht="15.5" x14ac:dyDescent="0.35">
      <c r="A88" s="4">
        <v>85</v>
      </c>
      <c r="B88" s="2" t="s">
        <v>24</v>
      </c>
      <c r="C88">
        <v>2019</v>
      </c>
      <c r="D88">
        <v>20475279</v>
      </c>
      <c r="E88" s="15">
        <v>14146</v>
      </c>
      <c r="F88" s="15">
        <f t="shared" si="25"/>
        <v>289643296734</v>
      </c>
      <c r="G88" s="15">
        <f>D87*E87</f>
        <v>594272801744</v>
      </c>
      <c r="H88" s="19">
        <f t="shared" si="20"/>
        <v>-304629505010</v>
      </c>
      <c r="I88" s="19">
        <v>594272801744</v>
      </c>
      <c r="J88" s="28">
        <f t="shared" si="21"/>
        <v>-0.51260886265703254</v>
      </c>
      <c r="K88" s="17"/>
    </row>
    <row r="89" spans="1:11" ht="15.5" x14ac:dyDescent="0.35">
      <c r="A89" s="4">
        <v>86</v>
      </c>
      <c r="B89" s="2"/>
      <c r="C89">
        <v>2020</v>
      </c>
      <c r="D89">
        <v>60247692</v>
      </c>
      <c r="E89" s="15">
        <v>14105</v>
      </c>
      <c r="F89" s="15">
        <f t="shared" si="25"/>
        <v>849793695660</v>
      </c>
      <c r="G89" s="15">
        <f t="shared" ref="G89:G90" si="26">D88*E88</f>
        <v>289643296734</v>
      </c>
      <c r="H89" s="19">
        <f t="shared" si="20"/>
        <v>560150398926</v>
      </c>
      <c r="I89" s="19">
        <v>289643296734</v>
      </c>
      <c r="J89" s="28">
        <f t="shared" si="21"/>
        <v>1.9339318577098847</v>
      </c>
      <c r="K89" s="17"/>
    </row>
    <row r="90" spans="1:11" ht="15.5" x14ac:dyDescent="0.35">
      <c r="A90" s="4">
        <v>87</v>
      </c>
      <c r="B90" s="2"/>
      <c r="C90">
        <v>2021</v>
      </c>
      <c r="D90">
        <v>99095660</v>
      </c>
      <c r="E90" s="15">
        <v>14278</v>
      </c>
      <c r="F90" s="15">
        <f t="shared" si="25"/>
        <v>1414887833480</v>
      </c>
      <c r="G90" s="15">
        <f t="shared" si="26"/>
        <v>849793695660</v>
      </c>
      <c r="H90" s="19">
        <f t="shared" si="20"/>
        <v>565094137820</v>
      </c>
      <c r="I90" s="19">
        <v>849793695660</v>
      </c>
      <c r="J90" s="28">
        <f t="shared" si="21"/>
        <v>0.66497803020427737</v>
      </c>
      <c r="K90" s="17"/>
    </row>
    <row r="91" spans="1:11" ht="15.5" x14ac:dyDescent="0.35">
      <c r="A91" s="4">
        <v>88</v>
      </c>
      <c r="B91" s="2"/>
      <c r="C91">
        <v>2018</v>
      </c>
      <c r="D91" s="15">
        <f>1000*64360</f>
        <v>64360000</v>
      </c>
      <c r="E91" s="15">
        <v>14246</v>
      </c>
      <c r="F91" s="15">
        <f t="shared" ref="F91:F102" si="27">D91*E91</f>
        <v>916872560000</v>
      </c>
      <c r="H91" s="19">
        <f t="shared" si="20"/>
        <v>916872560000</v>
      </c>
      <c r="I91" s="19"/>
      <c r="J91" s="28"/>
      <c r="K91" s="19"/>
    </row>
    <row r="92" spans="1:11" ht="15.5" x14ac:dyDescent="0.35">
      <c r="A92" s="4">
        <v>89</v>
      </c>
      <c r="B92" s="2" t="s">
        <v>25</v>
      </c>
      <c r="C92">
        <v>2019</v>
      </c>
      <c r="D92" s="15">
        <f>1000*57966</f>
        <v>57966000</v>
      </c>
      <c r="E92" s="15">
        <v>14146</v>
      </c>
      <c r="F92" s="15">
        <f t="shared" si="27"/>
        <v>819987036000</v>
      </c>
      <c r="G92" s="15">
        <f>D91*E91</f>
        <v>916872560000</v>
      </c>
      <c r="H92" s="19">
        <f t="shared" si="20"/>
        <v>-96885524000</v>
      </c>
      <c r="I92" s="19">
        <v>916872560000</v>
      </c>
      <c r="J92" s="28">
        <f t="shared" si="21"/>
        <v>-0.10566956437217404</v>
      </c>
      <c r="K92" s="17"/>
    </row>
    <row r="93" spans="1:11" ht="15.5" x14ac:dyDescent="0.35">
      <c r="A93" s="4">
        <v>90</v>
      </c>
      <c r="B93" s="2"/>
      <c r="C93">
        <v>2020</v>
      </c>
      <c r="D93" s="15">
        <f>1000*78685</f>
        <v>78685000</v>
      </c>
      <c r="E93" s="15">
        <v>14105</v>
      </c>
      <c r="F93" s="15">
        <f t="shared" si="27"/>
        <v>1109851925000</v>
      </c>
      <c r="G93" s="15">
        <f>D92*E92</f>
        <v>819987036000</v>
      </c>
      <c r="H93" s="19">
        <f t="shared" si="20"/>
        <v>289864889000</v>
      </c>
      <c r="I93" s="19">
        <v>819987036000</v>
      </c>
      <c r="J93" s="28">
        <f t="shared" si="21"/>
        <v>0.35349935581176678</v>
      </c>
      <c r="K93" s="17"/>
    </row>
    <row r="94" spans="1:11" ht="15.5" x14ac:dyDescent="0.35">
      <c r="A94" s="4">
        <v>91</v>
      </c>
      <c r="B94" s="2"/>
      <c r="C94">
        <v>2021</v>
      </c>
      <c r="D94" s="15">
        <f>1000*167201</f>
        <v>167201000</v>
      </c>
      <c r="E94" s="15">
        <v>14278</v>
      </c>
      <c r="F94" s="15">
        <f t="shared" si="27"/>
        <v>2387295878000</v>
      </c>
      <c r="G94" s="15">
        <f>D93*E93</f>
        <v>1109851925000</v>
      </c>
      <c r="H94" s="19">
        <f t="shared" si="20"/>
        <v>1277443953000</v>
      </c>
      <c r="I94" s="19">
        <v>1109851925000</v>
      </c>
      <c r="J94" s="28">
        <f t="shared" si="21"/>
        <v>1.1510039530723886</v>
      </c>
      <c r="K94" s="17"/>
    </row>
    <row r="95" spans="1:11" ht="15.5" x14ac:dyDescent="0.35">
      <c r="A95" s="4">
        <v>92</v>
      </c>
      <c r="B95" s="2"/>
      <c r="C95">
        <v>2018</v>
      </c>
      <c r="D95" s="15">
        <v>98216565</v>
      </c>
      <c r="E95" s="15">
        <v>14246</v>
      </c>
      <c r="F95" s="15">
        <f t="shared" si="27"/>
        <v>1399193184990</v>
      </c>
      <c r="H95" s="19">
        <f t="shared" si="20"/>
        <v>1399193184990</v>
      </c>
      <c r="I95" s="19"/>
      <c r="J95" s="28"/>
      <c r="K95" s="19"/>
    </row>
    <row r="96" spans="1:11" ht="15.5" x14ac:dyDescent="0.35">
      <c r="A96" s="4">
        <v>93</v>
      </c>
      <c r="B96" s="2" t="s">
        <v>26</v>
      </c>
      <c r="C96">
        <v>2019</v>
      </c>
      <c r="D96" s="15">
        <v>-16475433</v>
      </c>
      <c r="E96" s="15">
        <v>14146</v>
      </c>
      <c r="F96" s="15">
        <f t="shared" si="27"/>
        <v>-233061475218</v>
      </c>
      <c r="G96" s="15">
        <f>D95*E95</f>
        <v>1399193184990</v>
      </c>
      <c r="H96" s="19">
        <f t="shared" si="20"/>
        <v>-1632254660208</v>
      </c>
      <c r="I96" s="19">
        <v>1399193184990</v>
      </c>
      <c r="J96" s="28">
        <f t="shared" si="21"/>
        <v>-1.1665684751170837</v>
      </c>
      <c r="K96" s="17"/>
    </row>
    <row r="97" spans="1:11" ht="15.5" x14ac:dyDescent="0.35">
      <c r="A97" s="4">
        <v>94</v>
      </c>
      <c r="B97" s="2"/>
      <c r="C97">
        <v>2020</v>
      </c>
      <c r="D97" s="15">
        <v>130340387</v>
      </c>
      <c r="E97" s="15">
        <v>14105</v>
      </c>
      <c r="F97" s="15">
        <f t="shared" si="27"/>
        <v>1838451158635</v>
      </c>
      <c r="G97" s="15">
        <f t="shared" ref="G97:G98" si="28">D96*E96</f>
        <v>-233061475218</v>
      </c>
      <c r="H97" s="19">
        <f t="shared" si="20"/>
        <v>2071512633853</v>
      </c>
      <c r="I97" s="19">
        <v>-233061475218</v>
      </c>
      <c r="J97" s="28">
        <f t="shared" si="21"/>
        <v>-8.8882670630800646</v>
      </c>
      <c r="K97" s="17"/>
    </row>
    <row r="98" spans="1:11" ht="15.5" x14ac:dyDescent="0.35">
      <c r="A98" s="4">
        <v>95</v>
      </c>
      <c r="B98" s="2"/>
      <c r="C98">
        <v>2021</v>
      </c>
      <c r="D98" s="15">
        <v>90211153</v>
      </c>
      <c r="E98" s="15">
        <v>14278</v>
      </c>
      <c r="F98" s="15">
        <f t="shared" si="27"/>
        <v>1288034842534</v>
      </c>
      <c r="G98" s="15">
        <f t="shared" si="28"/>
        <v>1838451158635</v>
      </c>
      <c r="H98" s="19">
        <f t="shared" si="20"/>
        <v>-550416316101</v>
      </c>
      <c r="I98" s="19">
        <v>1838451158635</v>
      </c>
      <c r="J98" s="28">
        <f t="shared" si="21"/>
        <v>-0.29939131834737953</v>
      </c>
      <c r="K98" s="17"/>
    </row>
    <row r="99" spans="1:11" ht="15.5" x14ac:dyDescent="0.35">
      <c r="A99" s="4">
        <v>96</v>
      </c>
      <c r="B99" s="2"/>
      <c r="C99">
        <v>2018</v>
      </c>
      <c r="D99" s="18">
        <v>260749000</v>
      </c>
      <c r="E99" s="15">
        <v>14246</v>
      </c>
      <c r="F99" s="15">
        <f t="shared" si="27"/>
        <v>3714630254000</v>
      </c>
      <c r="H99" s="19">
        <f t="shared" si="20"/>
        <v>3714630254000</v>
      </c>
      <c r="I99" s="19"/>
      <c r="J99" s="28"/>
      <c r="K99" s="19"/>
    </row>
    <row r="100" spans="1:11" ht="15.5" x14ac:dyDescent="0.35">
      <c r="A100" s="4">
        <v>97</v>
      </c>
      <c r="B100" s="2" t="s">
        <v>27</v>
      </c>
      <c r="C100">
        <v>2019</v>
      </c>
      <c r="D100" s="18">
        <v>128326000</v>
      </c>
      <c r="E100" s="15">
        <v>14146</v>
      </c>
      <c r="F100" s="15">
        <f t="shared" si="27"/>
        <v>1815299596000</v>
      </c>
      <c r="G100" s="15">
        <f>D99*E99</f>
        <v>3714630254000</v>
      </c>
      <c r="H100" s="19">
        <f t="shared" si="20"/>
        <v>-1899330658000</v>
      </c>
      <c r="I100" s="19">
        <v>3714630254000</v>
      </c>
      <c r="J100" s="28">
        <f t="shared" si="21"/>
        <v>-0.51131082453085519</v>
      </c>
      <c r="K100" s="17"/>
    </row>
    <row r="101" spans="1:11" ht="15.5" x14ac:dyDescent="0.35">
      <c r="A101" s="4">
        <v>98</v>
      </c>
      <c r="B101" s="2"/>
      <c r="C101">
        <v>2020</v>
      </c>
      <c r="D101" s="18">
        <v>31651000</v>
      </c>
      <c r="E101" s="15">
        <v>14105</v>
      </c>
      <c r="F101" s="15">
        <f t="shared" si="27"/>
        <v>446437355000</v>
      </c>
      <c r="G101" s="15">
        <f t="shared" ref="G101:G102" si="29">D100*E100</f>
        <v>1815299596000</v>
      </c>
      <c r="H101" s="19">
        <f t="shared" si="20"/>
        <v>-1368862241000</v>
      </c>
      <c r="I101" s="19">
        <v>1815299596000</v>
      </c>
      <c r="J101" s="28">
        <f t="shared" si="21"/>
        <v>-0.75406960042093241</v>
      </c>
      <c r="K101" s="17"/>
    </row>
    <row r="102" spans="1:11" ht="15.5" x14ac:dyDescent="0.35">
      <c r="A102" s="4">
        <v>99</v>
      </c>
      <c r="B102" s="2"/>
      <c r="C102">
        <v>2021</v>
      </c>
      <c r="D102" s="18">
        <v>461730000</v>
      </c>
      <c r="E102" s="15">
        <v>14278</v>
      </c>
      <c r="F102" s="15">
        <f t="shared" si="27"/>
        <v>6592580940000</v>
      </c>
      <c r="G102" s="15">
        <f t="shared" si="29"/>
        <v>446437355000</v>
      </c>
      <c r="H102" s="19">
        <f t="shared" si="20"/>
        <v>6146143585000</v>
      </c>
      <c r="I102" s="19">
        <v>446437355000</v>
      </c>
      <c r="J102" s="28">
        <f t="shared" si="21"/>
        <v>13.767090760135876</v>
      </c>
      <c r="K102" s="17"/>
    </row>
    <row r="103" spans="1:11" ht="15.5" x14ac:dyDescent="0.35">
      <c r="A103" s="4">
        <v>100</v>
      </c>
      <c r="B103" s="2"/>
      <c r="C103">
        <v>2018</v>
      </c>
      <c r="D103">
        <v>-1243336</v>
      </c>
      <c r="E103" s="15">
        <v>14246</v>
      </c>
      <c r="F103" s="15">
        <f t="shared" ref="F103:F106" si="30">D103*E103</f>
        <v>-17712564656</v>
      </c>
      <c r="H103" s="19">
        <f t="shared" si="20"/>
        <v>-17712564656</v>
      </c>
      <c r="I103" s="19"/>
      <c r="J103" s="28"/>
      <c r="K103" s="19"/>
    </row>
    <row r="104" spans="1:11" ht="15.5" x14ac:dyDescent="0.35">
      <c r="A104" s="4">
        <v>101</v>
      </c>
      <c r="B104" s="2" t="s">
        <v>28</v>
      </c>
      <c r="C104">
        <v>2019</v>
      </c>
      <c r="D104">
        <v>6676337</v>
      </c>
      <c r="E104" s="15">
        <v>14146</v>
      </c>
      <c r="F104" s="15">
        <f t="shared" si="30"/>
        <v>94443463202</v>
      </c>
      <c r="G104" s="15">
        <f>D103*E103</f>
        <v>-17712564656</v>
      </c>
      <c r="H104" s="19">
        <f t="shared" si="20"/>
        <v>112156027858</v>
      </c>
      <c r="I104" s="19">
        <v>-17712564656</v>
      </c>
      <c r="J104" s="28">
        <f t="shared" si="21"/>
        <v>-6.3320038648388488</v>
      </c>
      <c r="K104" s="17"/>
    </row>
    <row r="105" spans="1:11" ht="15.5" x14ac:dyDescent="0.35">
      <c r="A105" s="4">
        <v>102</v>
      </c>
      <c r="B105" s="2"/>
      <c r="C105">
        <v>2020</v>
      </c>
      <c r="D105">
        <v>7909426</v>
      </c>
      <c r="E105" s="15">
        <v>14105</v>
      </c>
      <c r="F105" s="15">
        <f t="shared" si="30"/>
        <v>111562453730</v>
      </c>
      <c r="G105" s="15">
        <f t="shared" ref="G105:G106" si="31">D104*E104</f>
        <v>94443463202</v>
      </c>
      <c r="H105" s="19">
        <f t="shared" si="20"/>
        <v>17118990528</v>
      </c>
      <c r="I105" s="19">
        <v>94443463202</v>
      </c>
      <c r="J105" s="28">
        <f t="shared" si="21"/>
        <v>0.18126178295034692</v>
      </c>
      <c r="K105" s="17"/>
    </row>
    <row r="106" spans="1:11" ht="15.5" x14ac:dyDescent="0.35">
      <c r="A106" s="4">
        <v>103</v>
      </c>
      <c r="B106" s="2"/>
      <c r="C106">
        <v>2021</v>
      </c>
      <c r="D106" s="15">
        <v>23034817</v>
      </c>
      <c r="E106" s="15">
        <v>14278</v>
      </c>
      <c r="F106" s="15">
        <f t="shared" si="30"/>
        <v>328891117126</v>
      </c>
      <c r="G106" s="15">
        <f t="shared" si="31"/>
        <v>111562453730</v>
      </c>
      <c r="H106" s="19">
        <f t="shared" si="20"/>
        <v>217328663396</v>
      </c>
      <c r="I106" s="19">
        <v>111562453730</v>
      </c>
      <c r="J106" s="28">
        <f t="shared" si="21"/>
        <v>1.9480448495868701</v>
      </c>
      <c r="K106" s="17"/>
    </row>
    <row r="107" spans="1:11" ht="15.5" x14ac:dyDescent="0.35">
      <c r="A107" s="4">
        <v>104</v>
      </c>
      <c r="B107" s="2"/>
      <c r="C107">
        <v>2018</v>
      </c>
      <c r="D107" s="15">
        <v>50446379</v>
      </c>
      <c r="E107" s="15">
        <v>14246</v>
      </c>
      <c r="F107" s="15">
        <f t="shared" ref="F107:F114" si="32">D107*E107</f>
        <v>718659115234</v>
      </c>
      <c r="H107" s="19">
        <f t="shared" si="20"/>
        <v>718659115234</v>
      </c>
      <c r="I107" s="19"/>
      <c r="J107" s="28"/>
      <c r="K107" s="19"/>
    </row>
    <row r="108" spans="1:11" ht="15.5" x14ac:dyDescent="0.35">
      <c r="A108" s="4">
        <v>105</v>
      </c>
      <c r="B108" s="2" t="s">
        <v>29</v>
      </c>
      <c r="C108">
        <v>2019</v>
      </c>
      <c r="D108">
        <v>35459136</v>
      </c>
      <c r="E108" s="15">
        <v>14146</v>
      </c>
      <c r="F108" s="15">
        <f t="shared" si="32"/>
        <v>501604937856</v>
      </c>
      <c r="G108" s="15">
        <f>D107*E107</f>
        <v>718659115234</v>
      </c>
      <c r="H108" s="19">
        <f t="shared" si="20"/>
        <v>-217054177378</v>
      </c>
      <c r="I108" s="19">
        <v>718659115234</v>
      </c>
      <c r="J108" s="28">
        <f t="shared" si="21"/>
        <v>-0.30202661147256971</v>
      </c>
      <c r="K108" s="17"/>
    </row>
    <row r="109" spans="1:11" ht="15.5" x14ac:dyDescent="0.35">
      <c r="A109" s="4">
        <v>106</v>
      </c>
      <c r="B109" s="2"/>
      <c r="C109">
        <v>2020</v>
      </c>
      <c r="D109">
        <v>27294919</v>
      </c>
      <c r="E109" s="15">
        <v>14105</v>
      </c>
      <c r="F109" s="15">
        <f t="shared" si="32"/>
        <v>384994832495</v>
      </c>
      <c r="G109" s="15">
        <f t="shared" ref="G109:G110" si="33">D108*E108</f>
        <v>501604937856</v>
      </c>
      <c r="H109" s="19">
        <f t="shared" si="20"/>
        <v>-116610105361</v>
      </c>
      <c r="I109" s="19">
        <v>501604937856</v>
      </c>
      <c r="J109" s="28">
        <f t="shared" si="21"/>
        <v>-0.23247399808188543</v>
      </c>
      <c r="K109" s="17"/>
    </row>
    <row r="110" spans="1:11" ht="15.5" x14ac:dyDescent="0.35">
      <c r="A110" s="4">
        <v>107</v>
      </c>
      <c r="B110" s="2"/>
      <c r="C110">
        <v>2021</v>
      </c>
      <c r="D110">
        <v>100700577</v>
      </c>
      <c r="E110" s="15">
        <v>14278</v>
      </c>
      <c r="F110" s="15">
        <f t="shared" si="32"/>
        <v>1437802838406</v>
      </c>
      <c r="G110" s="15">
        <f t="shared" si="33"/>
        <v>384994832495</v>
      </c>
      <c r="H110" s="19">
        <f t="shared" si="20"/>
        <v>1052808005911</v>
      </c>
      <c r="I110" s="19">
        <v>384994832495</v>
      </c>
      <c r="J110" s="28">
        <f t="shared" si="21"/>
        <v>2.7346029532089187</v>
      </c>
      <c r="K110" s="17"/>
    </row>
    <row r="111" spans="1:11" ht="15.5" x14ac:dyDescent="0.35">
      <c r="A111" s="4">
        <v>108</v>
      </c>
      <c r="B111" s="2"/>
      <c r="C111">
        <v>2018</v>
      </c>
      <c r="D111" s="15">
        <v>86213961</v>
      </c>
      <c r="E111" s="15">
        <v>14246</v>
      </c>
      <c r="F111" s="15">
        <f t="shared" si="32"/>
        <v>1228204088406</v>
      </c>
      <c r="H111" s="19">
        <f t="shared" si="20"/>
        <v>1228204088406</v>
      </c>
      <c r="I111" s="19"/>
      <c r="J111" s="28"/>
    </row>
    <row r="112" spans="1:11" ht="15.5" x14ac:dyDescent="0.35">
      <c r="A112" s="4">
        <v>109</v>
      </c>
      <c r="B112" s="2" t="s">
        <v>30</v>
      </c>
      <c r="C112">
        <v>2019</v>
      </c>
      <c r="D112" s="15">
        <v>61720590</v>
      </c>
      <c r="E112" s="15">
        <v>14146</v>
      </c>
      <c r="F112" s="15">
        <f t="shared" si="32"/>
        <v>873099466140</v>
      </c>
      <c r="G112" s="15">
        <f>D111*E111</f>
        <v>1228204088406</v>
      </c>
      <c r="H112" s="19">
        <f t="shared" si="20"/>
        <v>-355104622266</v>
      </c>
      <c r="I112" s="19">
        <v>1228204088406</v>
      </c>
      <c r="J112" s="28">
        <f t="shared" si="21"/>
        <v>-0.28912509380005841</v>
      </c>
    </row>
    <row r="113" spans="1:10" ht="15.5" x14ac:dyDescent="0.35">
      <c r="A113" s="4">
        <v>110</v>
      </c>
      <c r="B113" s="2"/>
      <c r="C113">
        <v>2020</v>
      </c>
      <c r="D113" s="15">
        <v>41335483</v>
      </c>
      <c r="E113" s="15">
        <v>14105</v>
      </c>
      <c r="F113" s="15">
        <f t="shared" si="32"/>
        <v>583036987715</v>
      </c>
      <c r="G113" s="15">
        <f t="shared" ref="G113:G114" si="34">D112*E112</f>
        <v>873099466140</v>
      </c>
      <c r="H113" s="19">
        <f t="shared" si="20"/>
        <v>-290062478425</v>
      </c>
      <c r="I113" s="19">
        <v>873099466140</v>
      </c>
      <c r="J113" s="28">
        <f t="shared" si="21"/>
        <v>-0.33222157345643022</v>
      </c>
    </row>
    <row r="114" spans="1:10" ht="15.5" x14ac:dyDescent="0.35">
      <c r="A114" s="4">
        <v>111</v>
      </c>
      <c r="B114" s="2"/>
      <c r="C114">
        <v>2021</v>
      </c>
      <c r="D114" s="15">
        <v>30554802</v>
      </c>
      <c r="E114" s="15">
        <v>14278</v>
      </c>
      <c r="F114" s="15">
        <f t="shared" si="32"/>
        <v>436261462956</v>
      </c>
      <c r="G114" s="15">
        <f t="shared" si="34"/>
        <v>583036987715</v>
      </c>
      <c r="H114" s="19">
        <f t="shared" si="20"/>
        <v>-146775524759</v>
      </c>
      <c r="I114" s="19">
        <v>583036987715</v>
      </c>
      <c r="J114" s="28">
        <f t="shared" si="21"/>
        <v>-0.25174307608550345</v>
      </c>
    </row>
    <row r="115" spans="1:10" ht="15.5" x14ac:dyDescent="0.35">
      <c r="A115" s="4">
        <v>112</v>
      </c>
      <c r="B115" s="2"/>
      <c r="C115">
        <v>2018</v>
      </c>
      <c r="E115" s="15">
        <v>14246</v>
      </c>
      <c r="F115" s="15">
        <v>-6934825406</v>
      </c>
      <c r="H115" s="19">
        <f t="shared" si="20"/>
        <v>-6934825406</v>
      </c>
      <c r="I115" s="19"/>
      <c r="J115" s="28"/>
    </row>
    <row r="116" spans="1:10" ht="15.5" x14ac:dyDescent="0.35">
      <c r="A116" s="4">
        <v>113</v>
      </c>
      <c r="B116" s="2" t="s">
        <v>31</v>
      </c>
      <c r="C116">
        <v>2019</v>
      </c>
      <c r="E116" s="15">
        <v>14146</v>
      </c>
      <c r="F116" s="15">
        <v>-87219247696</v>
      </c>
      <c r="G116" s="15">
        <v>-6934825406</v>
      </c>
      <c r="H116" s="19">
        <f t="shared" si="20"/>
        <v>-80284422290</v>
      </c>
      <c r="I116" s="19">
        <v>-6934825406</v>
      </c>
      <c r="J116" s="28">
        <f t="shared" si="21"/>
        <v>11.576992583048744</v>
      </c>
    </row>
    <row r="117" spans="1:10" ht="15.5" x14ac:dyDescent="0.35">
      <c r="A117" s="4">
        <v>114</v>
      </c>
      <c r="B117" s="2"/>
      <c r="C117">
        <v>2020</v>
      </c>
      <c r="E117" s="15">
        <v>14105</v>
      </c>
      <c r="F117" s="15">
        <v>9408007690</v>
      </c>
      <c r="G117" s="15">
        <v>-87219247696</v>
      </c>
      <c r="H117" s="19">
        <f t="shared" si="20"/>
        <v>96627255386</v>
      </c>
      <c r="I117" s="19">
        <v>-87219247696</v>
      </c>
      <c r="J117" s="28">
        <f t="shared" si="21"/>
        <v>-1.1078661870919975</v>
      </c>
    </row>
    <row r="118" spans="1:10" ht="15.5" x14ac:dyDescent="0.35">
      <c r="A118" s="4">
        <v>115</v>
      </c>
      <c r="B118" s="2"/>
      <c r="C118">
        <v>2021</v>
      </c>
      <c r="E118" s="15">
        <v>14278</v>
      </c>
      <c r="F118" s="15">
        <v>3732483969</v>
      </c>
      <c r="G118" s="15">
        <v>9408007690</v>
      </c>
      <c r="H118" s="19">
        <f t="shared" si="20"/>
        <v>-5675523721</v>
      </c>
      <c r="I118" s="19">
        <v>9408007690</v>
      </c>
      <c r="J118" s="28">
        <f t="shared" si="21"/>
        <v>-0.60326520853428423</v>
      </c>
    </row>
    <row r="119" spans="1:10" ht="15.5" x14ac:dyDescent="0.35">
      <c r="A119" s="4">
        <v>116</v>
      </c>
      <c r="B119" s="2"/>
      <c r="C119">
        <v>2018</v>
      </c>
      <c r="E119" s="15">
        <v>14246</v>
      </c>
      <c r="F119" s="15">
        <v>3732483969</v>
      </c>
      <c r="H119" s="19">
        <f t="shared" si="20"/>
        <v>3732483969</v>
      </c>
      <c r="I119" s="19"/>
      <c r="J119" s="28"/>
    </row>
    <row r="120" spans="1:10" ht="15.5" x14ac:dyDescent="0.35">
      <c r="A120" s="4">
        <v>117</v>
      </c>
      <c r="B120" s="2" t="s">
        <v>32</v>
      </c>
      <c r="C120">
        <v>2019</v>
      </c>
      <c r="E120" s="15">
        <v>14146</v>
      </c>
      <c r="F120" s="15">
        <v>14101673188</v>
      </c>
      <c r="G120" s="15">
        <v>3732483969</v>
      </c>
      <c r="H120" s="19">
        <f t="shared" si="20"/>
        <v>10369189219</v>
      </c>
      <c r="I120" s="19">
        <v>3732483969</v>
      </c>
      <c r="J120" s="28">
        <f t="shared" si="21"/>
        <v>2.7780934372715049</v>
      </c>
    </row>
    <row r="121" spans="1:10" ht="15.5" x14ac:dyDescent="0.35">
      <c r="A121" s="4">
        <v>118</v>
      </c>
      <c r="B121" s="2"/>
      <c r="C121">
        <v>2020</v>
      </c>
      <c r="E121" s="15">
        <v>14105</v>
      </c>
      <c r="F121" s="15">
        <v>-32935258637</v>
      </c>
      <c r="G121" s="15">
        <v>14101673188</v>
      </c>
      <c r="H121" s="19">
        <f t="shared" si="20"/>
        <v>-47036931825</v>
      </c>
      <c r="I121" s="19">
        <v>14101673188</v>
      </c>
      <c r="J121" s="28">
        <f t="shared" si="21"/>
        <v>-3.3355567951345435</v>
      </c>
    </row>
    <row r="122" spans="1:10" ht="15.5" x14ac:dyDescent="0.35">
      <c r="A122" s="4">
        <v>119</v>
      </c>
      <c r="B122" s="2"/>
      <c r="C122">
        <v>2021</v>
      </c>
      <c r="E122" s="15">
        <v>14278</v>
      </c>
      <c r="F122" s="15">
        <v>-7282593492</v>
      </c>
      <c r="G122" s="15">
        <v>-32935258637</v>
      </c>
      <c r="H122" s="19">
        <f t="shared" si="20"/>
        <v>25652665145</v>
      </c>
      <c r="I122" s="19">
        <v>-32935258637</v>
      </c>
      <c r="J122" s="28">
        <f t="shared" si="21"/>
        <v>-0.77888154538982068</v>
      </c>
    </row>
    <row r="123" spans="1:10" ht="15.5" x14ac:dyDescent="0.35">
      <c r="A123" s="4">
        <v>120</v>
      </c>
      <c r="B123" s="2"/>
      <c r="C123">
        <v>2018</v>
      </c>
      <c r="E123" s="15">
        <v>14246</v>
      </c>
      <c r="F123" s="15">
        <v>-3744283000</v>
      </c>
      <c r="H123" s="19">
        <f t="shared" si="20"/>
        <v>-3744283000</v>
      </c>
      <c r="I123" s="19"/>
      <c r="J123" s="28"/>
    </row>
    <row r="124" spans="1:10" ht="15.5" x14ac:dyDescent="0.35">
      <c r="A124" s="4">
        <v>121</v>
      </c>
      <c r="B124" s="2" t="s">
        <v>33</v>
      </c>
      <c r="C124">
        <v>2019</v>
      </c>
      <c r="E124" s="15">
        <v>14146</v>
      </c>
      <c r="F124" s="15">
        <v>-41250526000</v>
      </c>
      <c r="G124" s="15">
        <v>-3744283000</v>
      </c>
      <c r="H124" s="19">
        <f t="shared" si="20"/>
        <v>-37506243000</v>
      </c>
      <c r="I124" s="19">
        <v>-3744283000</v>
      </c>
      <c r="J124" s="28">
        <f t="shared" si="21"/>
        <v>10.016935952757844</v>
      </c>
    </row>
    <row r="125" spans="1:10" ht="15.5" x14ac:dyDescent="0.35">
      <c r="A125" s="4">
        <v>122</v>
      </c>
      <c r="B125" s="2"/>
      <c r="C125">
        <v>2020</v>
      </c>
      <c r="E125" s="15">
        <v>14105</v>
      </c>
      <c r="F125" s="15">
        <v>53721000</v>
      </c>
      <c r="G125" s="15">
        <v>-41250526000</v>
      </c>
      <c r="H125" s="19">
        <f t="shared" si="20"/>
        <v>41304247000</v>
      </c>
      <c r="I125" s="19">
        <v>-41250526000</v>
      </c>
      <c r="J125" s="28">
        <f t="shared" si="21"/>
        <v>-1.001302310666293</v>
      </c>
    </row>
    <row r="126" spans="1:10" ht="15.5" x14ac:dyDescent="0.35">
      <c r="A126" s="4">
        <v>123</v>
      </c>
      <c r="B126" s="2"/>
      <c r="C126">
        <v>2021</v>
      </c>
      <c r="E126" s="15">
        <v>14278</v>
      </c>
      <c r="F126" s="15">
        <v>-379496000</v>
      </c>
      <c r="G126" s="15">
        <v>53721000</v>
      </c>
      <c r="H126" s="19">
        <f t="shared" si="20"/>
        <v>-433217000</v>
      </c>
      <c r="I126" s="19">
        <v>53721000</v>
      </c>
      <c r="J126" s="28">
        <f t="shared" si="21"/>
        <v>-8.0642020811228381</v>
      </c>
    </row>
    <row r="127" spans="1:10" ht="15.5" x14ac:dyDescent="0.35">
      <c r="A127" s="4">
        <v>124</v>
      </c>
      <c r="B127" s="2"/>
      <c r="C127">
        <v>2018</v>
      </c>
      <c r="E127" s="15">
        <v>14246</v>
      </c>
      <c r="F127" s="15">
        <v>29518094563</v>
      </c>
      <c r="H127" s="19">
        <f t="shared" si="20"/>
        <v>29518094563</v>
      </c>
      <c r="I127" s="19"/>
      <c r="J127" s="28"/>
    </row>
    <row r="128" spans="1:10" ht="15.5" x14ac:dyDescent="0.35">
      <c r="A128" s="4">
        <v>125</v>
      </c>
      <c r="B128" s="2" t="s">
        <v>34</v>
      </c>
      <c r="C128">
        <v>2019</v>
      </c>
      <c r="E128" s="15">
        <v>14146</v>
      </c>
      <c r="F128" s="15">
        <v>31665049087</v>
      </c>
      <c r="G128" s="15">
        <v>29518094563</v>
      </c>
      <c r="H128" s="19">
        <f t="shared" si="20"/>
        <v>2146954524</v>
      </c>
      <c r="I128" s="19">
        <v>29518094563</v>
      </c>
      <c r="J128" s="28">
        <f t="shared" si="21"/>
        <v>7.2733506541819259E-2</v>
      </c>
    </row>
    <row r="129" spans="1:10" ht="15.5" x14ac:dyDescent="0.35">
      <c r="A129" s="4">
        <v>126</v>
      </c>
      <c r="B129" s="2"/>
      <c r="C129">
        <v>2020</v>
      </c>
      <c r="E129" s="15">
        <v>14105</v>
      </c>
      <c r="F129" s="15">
        <v>31217871480</v>
      </c>
      <c r="G129" s="15">
        <v>31665049087</v>
      </c>
      <c r="H129" s="19">
        <f t="shared" si="20"/>
        <v>-447177607</v>
      </c>
      <c r="I129" s="19">
        <v>31665049087</v>
      </c>
      <c r="J129" s="28">
        <f t="shared" si="21"/>
        <v>-1.4122119494316134E-2</v>
      </c>
    </row>
    <row r="130" spans="1:10" ht="15.5" x14ac:dyDescent="0.35">
      <c r="A130" s="4">
        <v>127</v>
      </c>
      <c r="B130" s="2"/>
      <c r="C130">
        <v>2021</v>
      </c>
      <c r="E130" s="15">
        <v>14278</v>
      </c>
      <c r="F130" s="15">
        <v>31701096406</v>
      </c>
      <c r="G130" s="15">
        <v>31217871480</v>
      </c>
      <c r="H130" s="19">
        <f t="shared" si="20"/>
        <v>483224926</v>
      </c>
      <c r="I130" s="19">
        <v>31217871480</v>
      </c>
      <c r="J130" s="28">
        <f t="shared" si="21"/>
        <v>1.5479111902603041E-2</v>
      </c>
    </row>
    <row r="131" spans="1:10" ht="15.5" x14ac:dyDescent="0.35">
      <c r="A131" s="4">
        <v>128</v>
      </c>
      <c r="B131" s="2"/>
      <c r="C131">
        <v>2018</v>
      </c>
      <c r="E131" s="15">
        <v>14246</v>
      </c>
      <c r="F131" s="15">
        <v>103274004955</v>
      </c>
      <c r="H131" s="19">
        <f t="shared" si="20"/>
        <v>103274004955</v>
      </c>
      <c r="I131" s="19"/>
      <c r="J131" s="28"/>
    </row>
    <row r="132" spans="1:10" ht="15.5" x14ac:dyDescent="0.35">
      <c r="A132" s="4">
        <v>129</v>
      </c>
      <c r="B132" s="2" t="s">
        <v>35</v>
      </c>
      <c r="C132">
        <v>2019</v>
      </c>
      <c r="E132" s="15">
        <v>14146</v>
      </c>
      <c r="F132" s="15">
        <v>-3634311399000</v>
      </c>
      <c r="G132" s="15">
        <v>103274004955</v>
      </c>
      <c r="H132" s="19">
        <f t="shared" si="20"/>
        <v>-3737585403955</v>
      </c>
      <c r="I132" s="19">
        <v>103274004955</v>
      </c>
      <c r="J132" s="28">
        <f t="shared" si="21"/>
        <v>-36.19096020904383</v>
      </c>
    </row>
    <row r="133" spans="1:10" ht="15.5" x14ac:dyDescent="0.35">
      <c r="A133" s="4">
        <v>130</v>
      </c>
      <c r="B133" s="2"/>
      <c r="C133">
        <v>2020</v>
      </c>
      <c r="E133" s="15">
        <v>14105</v>
      </c>
      <c r="F133" s="15">
        <v>3498530383</v>
      </c>
      <c r="G133" s="15">
        <v>-3634311399000</v>
      </c>
      <c r="H133" s="19">
        <f t="shared" ref="H133:H142" si="35">F133-G133</f>
        <v>3637809929383</v>
      </c>
      <c r="I133" s="19">
        <v>-3634311399000</v>
      </c>
      <c r="J133" s="28">
        <f t="shared" ref="J133:J142" si="36">H133/I133</f>
        <v>-1.0009626391354254</v>
      </c>
    </row>
    <row r="134" spans="1:10" ht="15.5" x14ac:dyDescent="0.35">
      <c r="A134" s="4">
        <v>131</v>
      </c>
      <c r="B134" s="2"/>
      <c r="C134">
        <v>2021</v>
      </c>
      <c r="E134" s="15">
        <v>14278</v>
      </c>
      <c r="F134" s="15">
        <v>3457020507</v>
      </c>
      <c r="G134" s="15">
        <v>3498530383</v>
      </c>
      <c r="H134" s="19">
        <f t="shared" si="35"/>
        <v>-41509876</v>
      </c>
      <c r="I134" s="19">
        <v>3498530383</v>
      </c>
      <c r="J134" s="28">
        <f t="shared" si="36"/>
        <v>-1.1864946550615679E-2</v>
      </c>
    </row>
    <row r="135" spans="1:10" ht="15.5" x14ac:dyDescent="0.35">
      <c r="A135" s="4">
        <v>132</v>
      </c>
      <c r="B135" s="2"/>
      <c r="C135">
        <v>2018</v>
      </c>
      <c r="E135" s="15">
        <v>14246</v>
      </c>
      <c r="F135" s="15">
        <v>-65987627371</v>
      </c>
      <c r="H135" s="19">
        <f t="shared" si="35"/>
        <v>-65987627371</v>
      </c>
      <c r="I135" s="19"/>
      <c r="J135" s="28"/>
    </row>
    <row r="136" spans="1:10" ht="15.5" x14ac:dyDescent="0.35">
      <c r="A136" s="4">
        <v>133</v>
      </c>
      <c r="B136" s="2" t="s">
        <v>36</v>
      </c>
      <c r="C136">
        <v>2019</v>
      </c>
      <c r="E136" s="15">
        <v>14146</v>
      </c>
      <c r="F136" s="15">
        <v>-184418035072</v>
      </c>
      <c r="G136" s="15">
        <v>-65987627371</v>
      </c>
      <c r="H136" s="19">
        <f t="shared" si="35"/>
        <v>-118430407701</v>
      </c>
      <c r="I136" s="19">
        <v>-65987627371</v>
      </c>
      <c r="J136" s="28">
        <f t="shared" si="36"/>
        <v>1.794736565313263</v>
      </c>
    </row>
    <row r="137" spans="1:10" ht="15.5" x14ac:dyDescent="0.35">
      <c r="A137" s="4">
        <v>134</v>
      </c>
      <c r="B137" s="2"/>
      <c r="C137">
        <v>2020</v>
      </c>
      <c r="E137" s="15">
        <v>14105</v>
      </c>
      <c r="F137" s="15">
        <v>-326867965207</v>
      </c>
      <c r="G137" s="15">
        <v>-184418035072</v>
      </c>
      <c r="H137" s="19">
        <f t="shared" si="35"/>
        <v>-142449930135</v>
      </c>
      <c r="I137" s="19">
        <v>-184418035072</v>
      </c>
      <c r="J137" s="28">
        <f t="shared" si="36"/>
        <v>0.77242949736117228</v>
      </c>
    </row>
    <row r="138" spans="1:10" ht="15.5" x14ac:dyDescent="0.35">
      <c r="A138" s="4">
        <v>135</v>
      </c>
      <c r="B138" s="2"/>
      <c r="C138">
        <v>2021</v>
      </c>
      <c r="E138" s="15">
        <v>14278</v>
      </c>
      <c r="F138" s="15">
        <v>-235246472271</v>
      </c>
      <c r="G138" s="15">
        <v>-326867965207</v>
      </c>
      <c r="H138" s="19">
        <f t="shared" si="35"/>
        <v>91621492936</v>
      </c>
      <c r="I138" s="19">
        <v>-326867965207</v>
      </c>
      <c r="J138" s="28">
        <f t="shared" si="36"/>
        <v>-0.28030123073693575</v>
      </c>
    </row>
    <row r="139" spans="1:10" ht="15.5" x14ac:dyDescent="0.35">
      <c r="A139" s="4">
        <v>136</v>
      </c>
      <c r="B139" s="2"/>
      <c r="C139">
        <v>2018</v>
      </c>
      <c r="D139" s="15">
        <v>66475442</v>
      </c>
      <c r="E139" s="15">
        <v>14246</v>
      </c>
      <c r="F139" s="15">
        <f>D139*E139</f>
        <v>947009146732</v>
      </c>
      <c r="H139" s="19">
        <f t="shared" si="35"/>
        <v>947009146732</v>
      </c>
      <c r="I139" s="19"/>
      <c r="J139" s="28"/>
    </row>
    <row r="140" spans="1:10" ht="15.5" x14ac:dyDescent="0.35">
      <c r="A140" s="4">
        <v>137</v>
      </c>
      <c r="B140" s="2" t="s">
        <v>37</v>
      </c>
      <c r="C140">
        <v>2019</v>
      </c>
      <c r="D140" s="15">
        <v>44422247</v>
      </c>
      <c r="E140" s="15">
        <v>14146</v>
      </c>
      <c r="F140" s="15">
        <f t="shared" ref="F140:F142" si="37">D140*E140</f>
        <v>628397106062</v>
      </c>
      <c r="G140" s="15">
        <f>D139*E139</f>
        <v>947009146732</v>
      </c>
      <c r="H140" s="19">
        <f t="shared" si="35"/>
        <v>-318612040670</v>
      </c>
      <c r="I140" s="19">
        <v>947009146732</v>
      </c>
      <c r="J140" s="28">
        <f t="shared" si="36"/>
        <v>-0.33644029919825685</v>
      </c>
    </row>
    <row r="141" spans="1:10" x14ac:dyDescent="0.35">
      <c r="A141" s="4">
        <v>138</v>
      </c>
      <c r="C141">
        <v>2020</v>
      </c>
      <c r="D141" s="15">
        <v>34075951</v>
      </c>
      <c r="E141" s="15">
        <v>14105</v>
      </c>
      <c r="F141" s="15">
        <f t="shared" si="37"/>
        <v>480641288855</v>
      </c>
      <c r="G141" s="15">
        <f t="shared" ref="G141:G142" si="38">D140*E140</f>
        <v>628397106062</v>
      </c>
      <c r="H141" s="19">
        <f t="shared" si="35"/>
        <v>-147755817207</v>
      </c>
      <c r="I141" s="19">
        <v>628397106062</v>
      </c>
      <c r="J141" s="28">
        <f t="shared" si="36"/>
        <v>-0.23513128208521994</v>
      </c>
    </row>
    <row r="142" spans="1:10" x14ac:dyDescent="0.35">
      <c r="A142" s="4">
        <v>139</v>
      </c>
      <c r="C142">
        <v>2021</v>
      </c>
      <c r="D142" s="15">
        <v>70115079</v>
      </c>
      <c r="E142" s="15">
        <v>14278</v>
      </c>
      <c r="F142" s="15">
        <f t="shared" si="37"/>
        <v>1001103097962</v>
      </c>
      <c r="G142" s="15">
        <f t="shared" si="38"/>
        <v>480641288855</v>
      </c>
      <c r="H142" s="19">
        <f t="shared" si="35"/>
        <v>520461809107</v>
      </c>
      <c r="I142" s="19">
        <v>480641288855</v>
      </c>
      <c r="J142" s="28">
        <f t="shared" si="36"/>
        <v>1.0828487297603204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8"/>
  <sheetViews>
    <sheetView topLeftCell="A19" zoomScale="90" zoomScaleNormal="90" workbookViewId="0">
      <selection activeCell="J4" sqref="J4:J108"/>
    </sheetView>
  </sheetViews>
  <sheetFormatPr defaultColWidth="9.1796875" defaultRowHeight="14.5" x14ac:dyDescent="0.35"/>
  <cols>
    <col min="1" max="1" width="8.7265625" style="4" customWidth="1"/>
    <col min="2" max="2" width="31.1796875" customWidth="1"/>
    <col min="4" max="4" width="18.81640625" style="15" customWidth="1"/>
    <col min="5" max="5" width="12.81640625" style="15" customWidth="1"/>
    <col min="6" max="6" width="20.1796875" style="15" customWidth="1"/>
    <col min="7" max="7" width="21.1796875" style="15" customWidth="1"/>
    <col min="8" max="8" width="13.453125" style="15" customWidth="1"/>
    <col min="9" max="9" width="25.26953125" style="15" customWidth="1"/>
    <col min="10" max="10" width="12.7265625" customWidth="1"/>
    <col min="12" max="12" width="22" customWidth="1"/>
    <col min="13" max="13" width="24" customWidth="1"/>
  </cols>
  <sheetData>
    <row r="1" spans="1:10" s="3" customFormat="1" ht="15.5" x14ac:dyDescent="0.35">
      <c r="A1" s="5" t="s">
        <v>0</v>
      </c>
      <c r="B1" s="3" t="s">
        <v>1</v>
      </c>
      <c r="C1" s="3" t="s">
        <v>2</v>
      </c>
      <c r="E1" s="20"/>
      <c r="F1" s="20" t="s">
        <v>38</v>
      </c>
      <c r="G1" s="20"/>
      <c r="H1" s="20"/>
      <c r="I1" s="16"/>
    </row>
    <row r="2" spans="1:10" s="3" customFormat="1" ht="15.5" x14ac:dyDescent="0.35">
      <c r="A2" s="5"/>
      <c r="E2" s="16"/>
      <c r="F2" s="16" t="s">
        <v>39</v>
      </c>
      <c r="G2" s="16"/>
      <c r="H2" s="16"/>
      <c r="I2" s="21" t="s">
        <v>40</v>
      </c>
    </row>
    <row r="3" spans="1:10" s="3" customFormat="1" ht="15.5" x14ac:dyDescent="0.35">
      <c r="A3" s="5"/>
      <c r="D3" s="16"/>
      <c r="E3" s="16"/>
      <c r="F3" s="16"/>
      <c r="G3" s="16"/>
      <c r="H3" s="16"/>
      <c r="I3" s="16"/>
      <c r="J3" s="3" t="s">
        <v>41</v>
      </c>
    </row>
    <row r="4" spans="1:10" ht="15.5" x14ac:dyDescent="0.35">
      <c r="A4" s="4">
        <v>1</v>
      </c>
      <c r="B4" s="1" t="s">
        <v>3</v>
      </c>
      <c r="C4">
        <v>2019</v>
      </c>
      <c r="D4" s="18">
        <f>1000*2109924</f>
        <v>2109924000</v>
      </c>
      <c r="E4" s="15">
        <v>14146</v>
      </c>
      <c r="F4" s="15">
        <f>D4*E4</f>
        <v>29846984904000</v>
      </c>
      <c r="G4" s="15">
        <f>1000*1232601</f>
        <v>1232601000</v>
      </c>
      <c r="H4" s="15">
        <v>14146</v>
      </c>
      <c r="I4" s="17">
        <f>G4*H4</f>
        <v>17436373746000</v>
      </c>
      <c r="J4" s="22">
        <f>F4/I4</f>
        <v>1.7117656078487686</v>
      </c>
    </row>
    <row r="5" spans="1:10" ht="15.5" x14ac:dyDescent="0.35">
      <c r="A5" s="4">
        <v>2</v>
      </c>
      <c r="B5" s="1"/>
      <c r="C5">
        <v>2020</v>
      </c>
      <c r="D5" s="17">
        <f>1000*1731867</f>
        <v>1731867000</v>
      </c>
      <c r="E5" s="15">
        <v>14105</v>
      </c>
      <c r="F5" s="15">
        <f t="shared" ref="F5:F9" si="0">D5*E5</f>
        <v>24427984035000</v>
      </c>
      <c r="G5" s="15">
        <f>1000*1144923</f>
        <v>1144923000</v>
      </c>
      <c r="H5" s="15">
        <v>14105</v>
      </c>
      <c r="I5" s="17">
        <f t="shared" ref="I5:I9" si="1">G5*H5</f>
        <v>16149138915000</v>
      </c>
      <c r="J5" s="22">
        <f t="shared" ref="J5:J34" si="2">F5/I5</f>
        <v>1.5126493222688338</v>
      </c>
    </row>
    <row r="6" spans="1:10" ht="15.5" x14ac:dyDescent="0.35">
      <c r="A6" s="4">
        <v>3</v>
      </c>
      <c r="B6" s="1"/>
      <c r="C6">
        <v>2021</v>
      </c>
      <c r="D6" s="17">
        <f>1000*2838132</f>
        <v>2838132000</v>
      </c>
      <c r="E6" s="15">
        <v>14278</v>
      </c>
      <c r="F6" s="15">
        <f t="shared" si="0"/>
        <v>40522848696000</v>
      </c>
      <c r="G6" s="15">
        <f>1000*1361558</f>
        <v>1361558000</v>
      </c>
      <c r="H6" s="15">
        <v>14278</v>
      </c>
      <c r="I6" s="17">
        <f t="shared" si="1"/>
        <v>19440325124000</v>
      </c>
      <c r="J6" s="22">
        <f t="shared" si="2"/>
        <v>2.084473816025465</v>
      </c>
    </row>
    <row r="7" spans="1:10" ht="15.5" x14ac:dyDescent="0.35">
      <c r="A7" s="4">
        <v>4</v>
      </c>
      <c r="B7" s="1" t="s">
        <v>4</v>
      </c>
      <c r="C7">
        <v>2019</v>
      </c>
      <c r="D7" s="18">
        <v>7665239260</v>
      </c>
      <c r="E7" s="17">
        <v>1000</v>
      </c>
      <c r="F7" s="15">
        <f t="shared" si="0"/>
        <v>7665239260000</v>
      </c>
      <c r="G7" s="15">
        <v>5293238393</v>
      </c>
      <c r="H7" s="17">
        <v>1000</v>
      </c>
      <c r="I7" s="17">
        <f t="shared" si="1"/>
        <v>5293238393000</v>
      </c>
      <c r="J7" s="22">
        <f t="shared" si="2"/>
        <v>1.448119032412527</v>
      </c>
    </row>
    <row r="8" spans="1:10" ht="15.5" x14ac:dyDescent="0.35">
      <c r="A8" s="4">
        <v>5</v>
      </c>
      <c r="B8" s="1"/>
      <c r="C8">
        <v>2020</v>
      </c>
      <c r="D8" s="18">
        <v>9150514</v>
      </c>
      <c r="E8" s="17">
        <v>1000000</v>
      </c>
      <c r="F8" s="15">
        <f t="shared" si="0"/>
        <v>9150514000000</v>
      </c>
      <c r="G8" s="15">
        <v>7553261</v>
      </c>
      <c r="H8" s="17">
        <v>1000000</v>
      </c>
      <c r="I8" s="17">
        <f t="shared" si="1"/>
        <v>7553261000000</v>
      </c>
      <c r="J8" s="22">
        <f t="shared" si="2"/>
        <v>1.2114653525146291</v>
      </c>
    </row>
    <row r="9" spans="1:10" ht="15.5" x14ac:dyDescent="0.35">
      <c r="A9" s="4">
        <v>6</v>
      </c>
      <c r="B9" s="1"/>
      <c r="C9">
        <v>2021</v>
      </c>
      <c r="D9" s="18">
        <v>11728143</v>
      </c>
      <c r="E9" s="17">
        <v>1000000</v>
      </c>
      <c r="F9" s="15">
        <f t="shared" si="0"/>
        <v>11728143000000</v>
      </c>
      <c r="G9" s="15">
        <v>6562383</v>
      </c>
      <c r="H9" s="17">
        <v>1000000</v>
      </c>
      <c r="I9" s="17">
        <f t="shared" si="1"/>
        <v>6562383000000</v>
      </c>
      <c r="J9" s="22">
        <f t="shared" si="2"/>
        <v>1.7871774628210515</v>
      </c>
    </row>
    <row r="10" spans="1:10" ht="15.5" x14ac:dyDescent="0.35">
      <c r="A10" s="4">
        <v>7</v>
      </c>
      <c r="B10" s="1" t="s">
        <v>5</v>
      </c>
      <c r="C10">
        <v>2019</v>
      </c>
      <c r="D10" s="18">
        <v>68631995</v>
      </c>
      <c r="E10" s="15">
        <v>14146</v>
      </c>
      <c r="F10" s="15">
        <f>D10*E10</f>
        <v>970868201270</v>
      </c>
      <c r="G10" s="15">
        <v>18904522</v>
      </c>
      <c r="H10" s="15">
        <v>14146</v>
      </c>
      <c r="I10" s="17">
        <f>G10*H10</f>
        <v>267423368212</v>
      </c>
      <c r="J10" s="22">
        <f t="shared" si="2"/>
        <v>3.6304538670694768</v>
      </c>
    </row>
    <row r="11" spans="1:10" ht="15.5" x14ac:dyDescent="0.35">
      <c r="A11" s="4">
        <v>8</v>
      </c>
      <c r="B11" s="1"/>
      <c r="C11">
        <v>2020</v>
      </c>
      <c r="D11" s="18">
        <v>52420629</v>
      </c>
      <c r="E11" s="15">
        <v>14105</v>
      </c>
      <c r="F11" s="15">
        <f t="shared" ref="F11:F15" si="3">D11*E11</f>
        <v>739392972045</v>
      </c>
      <c r="G11" s="15">
        <v>6329060</v>
      </c>
      <c r="H11" s="15">
        <v>14105</v>
      </c>
      <c r="I11" s="17">
        <f t="shared" ref="I11:I15" si="4">G11*H11</f>
        <v>89271391300</v>
      </c>
      <c r="J11" s="22">
        <f t="shared" si="2"/>
        <v>8.2825299491551672</v>
      </c>
    </row>
    <row r="12" spans="1:10" ht="15.5" x14ac:dyDescent="0.35">
      <c r="A12" s="4">
        <v>9</v>
      </c>
      <c r="B12" s="1"/>
      <c r="C12">
        <v>2021</v>
      </c>
      <c r="D12" s="18">
        <v>65351664</v>
      </c>
      <c r="E12" s="15">
        <v>14278</v>
      </c>
      <c r="F12" s="15">
        <f t="shared" si="3"/>
        <v>933091058592</v>
      </c>
      <c r="G12" s="15">
        <v>17294981</v>
      </c>
      <c r="H12" s="15">
        <v>14278</v>
      </c>
      <c r="I12" s="17">
        <f t="shared" si="4"/>
        <v>246937738718</v>
      </c>
      <c r="J12" s="22">
        <f t="shared" si="2"/>
        <v>3.7786490774404435</v>
      </c>
    </row>
    <row r="13" spans="1:10" ht="15.5" x14ac:dyDescent="0.35">
      <c r="A13" s="4">
        <v>10</v>
      </c>
      <c r="B13" s="1" t="s">
        <v>6</v>
      </c>
      <c r="C13">
        <v>2019</v>
      </c>
      <c r="D13">
        <f>1000*62695</f>
        <v>62695000</v>
      </c>
      <c r="E13" s="15">
        <v>14146</v>
      </c>
      <c r="F13" s="15">
        <f t="shared" si="3"/>
        <v>886883470000</v>
      </c>
      <c r="G13" s="15">
        <f>1000*260384</f>
        <v>260384000</v>
      </c>
      <c r="H13" s="15">
        <v>14146</v>
      </c>
      <c r="I13" s="17">
        <f t="shared" si="4"/>
        <v>3683392064000</v>
      </c>
      <c r="J13" s="22">
        <f t="shared" si="2"/>
        <v>0.24077900331817623</v>
      </c>
    </row>
    <row r="14" spans="1:10" ht="15.5" x14ac:dyDescent="0.35">
      <c r="A14" s="4">
        <v>11</v>
      </c>
      <c r="B14" s="1"/>
      <c r="C14">
        <v>2020</v>
      </c>
      <c r="D14">
        <f>1000*59545</f>
        <v>59545000</v>
      </c>
      <c r="E14" s="15">
        <v>14105</v>
      </c>
      <c r="F14" s="15">
        <f t="shared" si="3"/>
        <v>839882225000</v>
      </c>
      <c r="G14" s="15">
        <f>1000*296596</f>
        <v>296596000</v>
      </c>
      <c r="H14" s="15">
        <v>14105</v>
      </c>
      <c r="I14" s="17">
        <f t="shared" si="4"/>
        <v>4183486580000</v>
      </c>
      <c r="J14" s="22">
        <f t="shared" si="2"/>
        <v>0.20076130494005315</v>
      </c>
    </row>
    <row r="15" spans="1:10" ht="15.5" x14ac:dyDescent="0.35">
      <c r="A15" s="4">
        <v>12</v>
      </c>
      <c r="B15" s="1"/>
      <c r="C15">
        <v>2021</v>
      </c>
      <c r="D15">
        <f>1000*75181</f>
        <v>75181000</v>
      </c>
      <c r="E15" s="15">
        <v>14278</v>
      </c>
      <c r="F15" s="15">
        <f t="shared" si="3"/>
        <v>1073434318000</v>
      </c>
      <c r="G15" s="15">
        <f>1000*169323</f>
        <v>169323000</v>
      </c>
      <c r="H15" s="15">
        <v>14278</v>
      </c>
      <c r="I15" s="17">
        <f t="shared" si="4"/>
        <v>2417593794000</v>
      </c>
      <c r="J15" s="22">
        <f t="shared" si="2"/>
        <v>0.4440093785250675</v>
      </c>
    </row>
    <row r="16" spans="1:10" ht="15.5" x14ac:dyDescent="0.35">
      <c r="A16" s="4">
        <v>13</v>
      </c>
      <c r="B16" s="1" t="s">
        <v>7</v>
      </c>
      <c r="C16">
        <v>2019</v>
      </c>
      <c r="D16" s="17"/>
      <c r="E16" s="17"/>
      <c r="F16" s="15">
        <v>1078162621745</v>
      </c>
      <c r="H16" s="17"/>
      <c r="I16">
        <v>908780640051</v>
      </c>
      <c r="J16" s="22">
        <f t="shared" si="2"/>
        <v>1.1863837918955826</v>
      </c>
    </row>
    <row r="17" spans="1:10" ht="15.5" x14ac:dyDescent="0.35">
      <c r="A17" s="4">
        <v>14</v>
      </c>
      <c r="B17" s="1"/>
      <c r="C17">
        <v>2020</v>
      </c>
      <c r="D17" s="17"/>
      <c r="E17" s="17"/>
      <c r="F17" s="15">
        <v>48611896513</v>
      </c>
      <c r="H17" s="17"/>
      <c r="I17">
        <v>913778304441</v>
      </c>
      <c r="J17" s="22">
        <f t="shared" si="2"/>
        <v>5.3198786047714407E-2</v>
      </c>
    </row>
    <row r="18" spans="1:10" ht="15.5" x14ac:dyDescent="0.35">
      <c r="A18" s="4">
        <v>15</v>
      </c>
      <c r="B18" s="1"/>
      <c r="C18">
        <v>2021</v>
      </c>
      <c r="D18" s="17"/>
      <c r="E18" s="17"/>
      <c r="F18" s="15">
        <v>9041486081</v>
      </c>
      <c r="H18" s="17"/>
      <c r="I18">
        <v>714848535529</v>
      </c>
      <c r="J18" s="22">
        <f t="shared" si="2"/>
        <v>1.2648114434911931E-2</v>
      </c>
    </row>
    <row r="19" spans="1:10" ht="15.5" x14ac:dyDescent="0.35">
      <c r="A19" s="4">
        <v>16</v>
      </c>
      <c r="B19" s="1" t="s">
        <v>8</v>
      </c>
      <c r="C19">
        <v>2019</v>
      </c>
      <c r="D19">
        <v>350474151</v>
      </c>
      <c r="E19" s="15">
        <v>14146</v>
      </c>
      <c r="F19" s="15">
        <f>D19*E19</f>
        <v>4957807340046</v>
      </c>
      <c r="G19" s="15">
        <v>300307848</v>
      </c>
      <c r="H19" s="15">
        <v>14146</v>
      </c>
      <c r="I19" s="17">
        <f>G19*H19</f>
        <v>4248154817808</v>
      </c>
      <c r="J19" s="22">
        <f t="shared" si="2"/>
        <v>1.167049590392323</v>
      </c>
    </row>
    <row r="20" spans="1:10" ht="15.5" x14ac:dyDescent="0.35">
      <c r="A20" s="4">
        <v>17</v>
      </c>
      <c r="B20" s="1"/>
      <c r="C20">
        <v>2020</v>
      </c>
      <c r="D20">
        <v>194494635</v>
      </c>
      <c r="E20" s="15">
        <v>14105</v>
      </c>
      <c r="F20" s="15">
        <f t="shared" ref="F20:F21" si="5">D20*E20</f>
        <v>2743346826675</v>
      </c>
      <c r="G20" s="15">
        <v>511577974</v>
      </c>
      <c r="H20" s="15">
        <v>14105</v>
      </c>
      <c r="I20" s="17">
        <f t="shared" ref="I20:I21" si="6">G20*H20</f>
        <v>7215807323270</v>
      </c>
      <c r="J20" s="22">
        <f t="shared" si="2"/>
        <v>0.38018570948091679</v>
      </c>
    </row>
    <row r="21" spans="1:10" ht="15.5" x14ac:dyDescent="0.35">
      <c r="A21" s="4">
        <v>18</v>
      </c>
      <c r="B21" s="1"/>
      <c r="C21">
        <v>2021</v>
      </c>
      <c r="D21">
        <v>205856480</v>
      </c>
      <c r="E21" s="15">
        <v>14278</v>
      </c>
      <c r="F21" s="15">
        <f t="shared" si="5"/>
        <v>2939218821440</v>
      </c>
      <c r="G21" s="15">
        <v>425612179</v>
      </c>
      <c r="H21" s="15">
        <v>14278</v>
      </c>
      <c r="I21" s="17">
        <f t="shared" si="6"/>
        <v>6076890691762</v>
      </c>
      <c r="J21" s="22">
        <f t="shared" si="2"/>
        <v>0.4836714975677423</v>
      </c>
    </row>
    <row r="22" spans="1:10" ht="17.25" customHeight="1" x14ac:dyDescent="0.35">
      <c r="A22" s="4">
        <v>19</v>
      </c>
      <c r="B22" s="1" t="s">
        <v>9</v>
      </c>
      <c r="C22">
        <v>2019</v>
      </c>
      <c r="D22" s="17"/>
      <c r="E22" s="17"/>
      <c r="F22">
        <v>306716957106</v>
      </c>
      <c r="H22" s="17"/>
      <c r="I22">
        <v>228285647191</v>
      </c>
      <c r="J22" s="3">
        <f t="shared" si="2"/>
        <v>1.3435665399033114</v>
      </c>
    </row>
    <row r="23" spans="1:10" ht="15.5" x14ac:dyDescent="0.35">
      <c r="A23" s="4">
        <v>20</v>
      </c>
      <c r="B23" s="1"/>
      <c r="C23">
        <v>2020</v>
      </c>
      <c r="D23" s="17"/>
      <c r="E23" s="17"/>
      <c r="F23" s="15">
        <v>129151338478</v>
      </c>
      <c r="H23" s="17"/>
      <c r="I23" s="17">
        <v>223507975633</v>
      </c>
      <c r="J23" s="22">
        <f t="shared" si="2"/>
        <v>0.57783771747844226</v>
      </c>
    </row>
    <row r="24" spans="1:10" ht="15.5" x14ac:dyDescent="0.35">
      <c r="A24" s="4">
        <v>21</v>
      </c>
      <c r="B24" s="1"/>
      <c r="C24">
        <v>2021</v>
      </c>
      <c r="D24" s="17"/>
      <c r="E24" s="17"/>
      <c r="F24" s="15">
        <v>137638370951</v>
      </c>
      <c r="H24" s="17"/>
      <c r="I24" s="17">
        <v>261536435845</v>
      </c>
      <c r="J24" s="22">
        <f t="shared" si="2"/>
        <v>0.52626843562466996</v>
      </c>
    </row>
    <row r="25" spans="1:10" ht="15.5" x14ac:dyDescent="0.35">
      <c r="A25" s="4">
        <v>22</v>
      </c>
      <c r="B25" s="1" t="s">
        <v>10</v>
      </c>
      <c r="C25">
        <v>2019</v>
      </c>
      <c r="D25" s="15">
        <v>37894029</v>
      </c>
      <c r="E25" s="15">
        <v>14146</v>
      </c>
      <c r="F25" s="15">
        <f>D25*E25</f>
        <v>536048934234</v>
      </c>
      <c r="G25" s="15">
        <v>113596146</v>
      </c>
      <c r="H25" s="15">
        <v>14146</v>
      </c>
      <c r="I25" s="17">
        <f>G25*H25</f>
        <v>1606931081316</v>
      </c>
      <c r="J25" s="22">
        <f t="shared" si="2"/>
        <v>0.33358551618467758</v>
      </c>
    </row>
    <row r="26" spans="1:10" ht="15.5" x14ac:dyDescent="0.35">
      <c r="A26" s="4">
        <v>23</v>
      </c>
      <c r="B26" s="1"/>
      <c r="C26">
        <v>2020</v>
      </c>
      <c r="D26">
        <v>46991300</v>
      </c>
      <c r="E26" s="15">
        <v>14105</v>
      </c>
      <c r="F26" s="15">
        <f t="shared" ref="F26:F36" si="7">D26*E26</f>
        <v>662812286500</v>
      </c>
      <c r="G26" s="15">
        <v>67109899</v>
      </c>
      <c r="H26" s="15">
        <v>14105</v>
      </c>
      <c r="I26" s="17">
        <f t="shared" ref="I26:I36" si="8">G26*H26</f>
        <v>946585125395</v>
      </c>
      <c r="J26" s="22">
        <f t="shared" si="2"/>
        <v>0.70021413681460021</v>
      </c>
    </row>
    <row r="27" spans="1:10" ht="15.5" x14ac:dyDescent="0.35">
      <c r="A27" s="4">
        <v>24</v>
      </c>
      <c r="B27" s="1"/>
      <c r="C27">
        <v>2021</v>
      </c>
      <c r="D27">
        <v>249283234</v>
      </c>
      <c r="E27" s="15">
        <v>14278</v>
      </c>
      <c r="F27" s="15">
        <f t="shared" si="7"/>
        <v>3559266015052</v>
      </c>
      <c r="G27" s="15">
        <v>83918523</v>
      </c>
      <c r="H27" s="15">
        <v>14278</v>
      </c>
      <c r="I27" s="17">
        <f t="shared" si="8"/>
        <v>1198188671394</v>
      </c>
      <c r="J27" s="22">
        <f t="shared" si="2"/>
        <v>2.9705388642266737</v>
      </c>
    </row>
    <row r="28" spans="1:10" ht="15.5" x14ac:dyDescent="0.35">
      <c r="A28" s="4">
        <v>25</v>
      </c>
      <c r="B28" s="1" t="s">
        <v>11</v>
      </c>
      <c r="C28">
        <v>2019</v>
      </c>
      <c r="D28" s="17">
        <v>77537334</v>
      </c>
      <c r="E28" s="15">
        <v>14146</v>
      </c>
      <c r="F28" s="15">
        <f t="shared" si="7"/>
        <v>1096843126764</v>
      </c>
      <c r="G28" s="15">
        <v>64264652</v>
      </c>
      <c r="H28" s="15">
        <v>14146</v>
      </c>
      <c r="I28" s="17">
        <f t="shared" si="8"/>
        <v>909087767192</v>
      </c>
      <c r="J28" s="22">
        <f t="shared" si="2"/>
        <v>1.2065316093207819</v>
      </c>
    </row>
    <row r="29" spans="1:10" ht="15.5" x14ac:dyDescent="0.35">
      <c r="A29" s="4">
        <v>26</v>
      </c>
      <c r="B29" s="1"/>
      <c r="C29">
        <v>2020</v>
      </c>
      <c r="D29" s="17">
        <v>95968026</v>
      </c>
      <c r="E29" s="15">
        <v>14105</v>
      </c>
      <c r="F29" s="15">
        <f t="shared" si="7"/>
        <v>1353629006730</v>
      </c>
      <c r="G29" s="15">
        <v>60853847</v>
      </c>
      <c r="H29" s="15">
        <v>14105</v>
      </c>
      <c r="I29" s="17">
        <f t="shared" si="8"/>
        <v>858343511935</v>
      </c>
      <c r="J29" s="22">
        <f t="shared" si="2"/>
        <v>1.5770248017352133</v>
      </c>
    </row>
    <row r="30" spans="1:10" ht="15.5" x14ac:dyDescent="0.35">
      <c r="A30" s="4">
        <v>27</v>
      </c>
      <c r="B30" s="1"/>
      <c r="C30">
        <v>2021</v>
      </c>
      <c r="D30" s="17">
        <v>271784042</v>
      </c>
      <c r="E30" s="15">
        <v>14278</v>
      </c>
      <c r="F30" s="15">
        <f t="shared" si="7"/>
        <v>3880532551676</v>
      </c>
      <c r="G30" s="15">
        <v>169686767</v>
      </c>
      <c r="H30" s="15">
        <v>14278</v>
      </c>
      <c r="I30" s="17">
        <f t="shared" si="8"/>
        <v>2422787659226</v>
      </c>
      <c r="J30" s="22">
        <f t="shared" si="2"/>
        <v>1.6016808311280986</v>
      </c>
    </row>
    <row r="31" spans="1:10" ht="15.5" x14ac:dyDescent="0.35">
      <c r="A31" s="4">
        <v>28</v>
      </c>
      <c r="B31" s="2" t="s">
        <v>12</v>
      </c>
      <c r="C31">
        <v>2019</v>
      </c>
      <c r="D31" s="18">
        <v>454001034</v>
      </c>
      <c r="E31" s="15">
        <v>14146</v>
      </c>
      <c r="F31" s="15">
        <f t="shared" si="7"/>
        <v>6422298626964</v>
      </c>
      <c r="G31" s="18">
        <v>1172847045</v>
      </c>
      <c r="H31" s="15">
        <v>14146</v>
      </c>
      <c r="I31" s="17">
        <f>G31*H31</f>
        <v>16591094298570</v>
      </c>
      <c r="J31" s="22">
        <f t="shared" si="2"/>
        <v>0.38709313028963638</v>
      </c>
    </row>
    <row r="32" spans="1:10" ht="15.5" x14ac:dyDescent="0.35">
      <c r="A32" s="4">
        <v>29</v>
      </c>
      <c r="B32" s="2"/>
      <c r="C32">
        <v>2020</v>
      </c>
      <c r="D32" s="18">
        <v>397376705</v>
      </c>
      <c r="E32" s="15">
        <v>14105</v>
      </c>
      <c r="F32" s="15">
        <f t="shared" si="7"/>
        <v>5604998424025</v>
      </c>
      <c r="G32" s="18">
        <v>1298664634</v>
      </c>
      <c r="H32" s="15">
        <v>14105</v>
      </c>
      <c r="I32" s="17">
        <f t="shared" si="8"/>
        <v>18317664662570</v>
      </c>
      <c r="J32" s="22">
        <f t="shared" si="2"/>
        <v>0.30598870146794188</v>
      </c>
    </row>
    <row r="33" spans="1:10" ht="15.5" x14ac:dyDescent="0.35">
      <c r="A33" s="4">
        <v>30</v>
      </c>
      <c r="B33" s="2"/>
      <c r="C33">
        <v>2021</v>
      </c>
      <c r="D33" s="18">
        <v>775582880</v>
      </c>
      <c r="E33" s="15">
        <v>14278</v>
      </c>
      <c r="F33" s="15">
        <f t="shared" si="7"/>
        <v>11073772360640</v>
      </c>
      <c r="G33" s="18">
        <v>2877190810</v>
      </c>
      <c r="H33" s="15">
        <v>14278</v>
      </c>
      <c r="I33" s="17">
        <f t="shared" si="8"/>
        <v>41080530385180</v>
      </c>
      <c r="J33" s="22">
        <f t="shared" si="2"/>
        <v>0.26956254597518337</v>
      </c>
    </row>
    <row r="34" spans="1:10" ht="15.5" x14ac:dyDescent="0.35">
      <c r="A34" s="4">
        <v>31</v>
      </c>
      <c r="B34" s="2" t="s">
        <v>13</v>
      </c>
      <c r="C34">
        <v>2019</v>
      </c>
      <c r="D34" s="18">
        <v>519575216</v>
      </c>
      <c r="E34" s="15">
        <v>14146</v>
      </c>
      <c r="F34" s="15">
        <f t="shared" si="7"/>
        <v>7349911005536</v>
      </c>
      <c r="G34" s="18">
        <v>580937083</v>
      </c>
      <c r="H34" s="15">
        <v>14146</v>
      </c>
      <c r="I34" s="17">
        <f t="shared" si="8"/>
        <v>8217935976118</v>
      </c>
      <c r="J34" s="22">
        <f t="shared" si="2"/>
        <v>0.89437433278811707</v>
      </c>
    </row>
    <row r="35" spans="1:10" ht="15.5" x14ac:dyDescent="0.35">
      <c r="A35" s="4">
        <v>32</v>
      </c>
      <c r="B35" s="2"/>
      <c r="C35">
        <v>2020</v>
      </c>
      <c r="D35" s="18">
        <v>769275004</v>
      </c>
      <c r="E35" s="15">
        <v>14105</v>
      </c>
      <c r="F35" s="15">
        <f t="shared" si="7"/>
        <v>10850623931420</v>
      </c>
      <c r="G35" s="18">
        <v>236695460</v>
      </c>
      <c r="H35" s="15">
        <v>14105</v>
      </c>
      <c r="I35" s="17">
        <f t="shared" si="8"/>
        <v>3338589463300</v>
      </c>
      <c r="J35" s="22">
        <f t="shared" ref="J35:J98" si="9">F35/I35</f>
        <v>3.2500623543856735</v>
      </c>
    </row>
    <row r="36" spans="1:10" ht="15.5" x14ac:dyDescent="0.35">
      <c r="A36" s="4">
        <v>33</v>
      </c>
      <c r="B36" s="2"/>
      <c r="C36">
        <v>2021</v>
      </c>
      <c r="D36" s="18">
        <v>1418432789</v>
      </c>
      <c r="E36" s="15">
        <v>14278</v>
      </c>
      <c r="F36" s="15">
        <f t="shared" si="7"/>
        <v>20252383361342</v>
      </c>
      <c r="G36" s="18">
        <v>452981800</v>
      </c>
      <c r="H36" s="15">
        <v>14278</v>
      </c>
      <c r="I36" s="17">
        <f t="shared" si="8"/>
        <v>6467674140400</v>
      </c>
      <c r="J36" s="22">
        <f t="shared" si="9"/>
        <v>3.1313240156668547</v>
      </c>
    </row>
    <row r="37" spans="1:10" ht="15.5" x14ac:dyDescent="0.35">
      <c r="A37" s="4">
        <v>34</v>
      </c>
      <c r="B37" s="2" t="s">
        <v>14</v>
      </c>
      <c r="C37">
        <v>2019</v>
      </c>
      <c r="D37" s="17"/>
      <c r="E37" s="17"/>
      <c r="F37" s="26">
        <v>971407339213</v>
      </c>
      <c r="G37" s="29"/>
      <c r="H37" s="26"/>
      <c r="I37" s="26">
        <v>1430330374800</v>
      </c>
      <c r="J37" s="22">
        <f t="shared" si="9"/>
        <v>0.67914892693852624</v>
      </c>
    </row>
    <row r="38" spans="1:10" ht="15.5" x14ac:dyDescent="0.35">
      <c r="A38" s="4">
        <v>35</v>
      </c>
      <c r="B38" s="2"/>
      <c r="C38">
        <v>2020</v>
      </c>
      <c r="D38" s="17"/>
      <c r="E38" s="17"/>
      <c r="F38" s="26">
        <v>1248596075999</v>
      </c>
      <c r="G38" s="29"/>
      <c r="H38" s="26"/>
      <c r="I38" s="26">
        <v>600627663847</v>
      </c>
      <c r="J38" s="22">
        <f t="shared" si="9"/>
        <v>2.0788187943288925</v>
      </c>
    </row>
    <row r="39" spans="1:10" ht="15.5" x14ac:dyDescent="0.35">
      <c r="A39" s="4">
        <v>36</v>
      </c>
      <c r="B39" s="2"/>
      <c r="C39">
        <v>2021</v>
      </c>
      <c r="D39" s="17"/>
      <c r="E39" s="17"/>
      <c r="F39" s="26">
        <v>1227615176899</v>
      </c>
      <c r="G39" s="29"/>
      <c r="H39" s="26"/>
      <c r="I39" s="26">
        <v>555917657294</v>
      </c>
      <c r="J39" s="22">
        <f t="shared" si="9"/>
        <v>2.2082680065867546</v>
      </c>
    </row>
    <row r="40" spans="1:10" ht="15.5" x14ac:dyDescent="0.35">
      <c r="A40" s="4">
        <v>37</v>
      </c>
      <c r="B40" s="2" t="s">
        <v>15</v>
      </c>
      <c r="C40">
        <v>2019</v>
      </c>
      <c r="D40" s="18">
        <v>204834492</v>
      </c>
      <c r="E40" s="15">
        <v>14146</v>
      </c>
      <c r="F40" s="15">
        <f>D40*E40</f>
        <v>2897588723832</v>
      </c>
      <c r="G40" s="18">
        <v>197038944</v>
      </c>
      <c r="H40" s="15">
        <v>14146</v>
      </c>
      <c r="I40" s="17">
        <f>G40*H40</f>
        <v>2787312901824</v>
      </c>
      <c r="J40" s="22">
        <f t="shared" si="9"/>
        <v>1.0395634885253953</v>
      </c>
    </row>
    <row r="41" spans="1:10" ht="15.5" x14ac:dyDescent="0.35">
      <c r="A41" s="4">
        <v>38</v>
      </c>
      <c r="B41" s="2"/>
      <c r="C41">
        <v>2020</v>
      </c>
      <c r="D41" s="18">
        <v>220662767</v>
      </c>
      <c r="E41" s="15">
        <v>14105</v>
      </c>
      <c r="F41" s="15">
        <f t="shared" ref="F41:F42" si="10">D41*E41</f>
        <v>3112448328535</v>
      </c>
      <c r="G41" s="18">
        <v>197845919</v>
      </c>
      <c r="H41" s="15">
        <v>14105</v>
      </c>
      <c r="I41" s="17">
        <f t="shared" ref="I41:I42" si="11">G41*H41</f>
        <v>2790616687495</v>
      </c>
      <c r="J41" s="22">
        <f t="shared" si="9"/>
        <v>1.115326351512967</v>
      </c>
    </row>
    <row r="42" spans="1:10" ht="15.5" x14ac:dyDescent="0.35">
      <c r="A42" s="4">
        <v>39</v>
      </c>
      <c r="B42" s="2"/>
      <c r="C42">
        <v>2021</v>
      </c>
      <c r="D42" s="18">
        <v>226087176</v>
      </c>
      <c r="E42" s="15">
        <v>14278</v>
      </c>
      <c r="F42" s="15">
        <f t="shared" si="10"/>
        <v>3228072698928</v>
      </c>
      <c r="G42" s="18">
        <v>208947868</v>
      </c>
      <c r="H42" s="15">
        <v>14278</v>
      </c>
      <c r="I42" s="17">
        <f t="shared" si="11"/>
        <v>2983357659304</v>
      </c>
      <c r="J42" s="22">
        <f t="shared" si="9"/>
        <v>1.0820267187411552</v>
      </c>
    </row>
    <row r="43" spans="1:10" ht="15.5" x14ac:dyDescent="0.35">
      <c r="A43" s="4">
        <v>40</v>
      </c>
      <c r="B43" s="2" t="s">
        <v>16</v>
      </c>
      <c r="C43">
        <v>2019</v>
      </c>
      <c r="D43" s="17"/>
      <c r="E43" s="17"/>
      <c r="F43" s="26">
        <v>945130924768</v>
      </c>
      <c r="H43" s="17"/>
      <c r="I43" s="26">
        <v>853532680300</v>
      </c>
      <c r="J43" s="22">
        <f t="shared" si="9"/>
        <v>1.1073166225290929</v>
      </c>
    </row>
    <row r="44" spans="1:10" ht="15.5" x14ac:dyDescent="0.35">
      <c r="A44" s="4">
        <v>41</v>
      </c>
      <c r="B44" s="2"/>
      <c r="C44">
        <v>2020</v>
      </c>
      <c r="D44" s="17"/>
      <c r="E44" s="17"/>
      <c r="F44" s="26">
        <v>978169356474</v>
      </c>
      <c r="H44" s="17"/>
      <c r="I44" s="26">
        <v>1030243287633</v>
      </c>
      <c r="J44" s="22">
        <f t="shared" si="9"/>
        <v>0.94945472415681476</v>
      </c>
    </row>
    <row r="45" spans="1:10" ht="15.5" x14ac:dyDescent="0.35">
      <c r="A45" s="4">
        <v>42</v>
      </c>
      <c r="B45" s="2"/>
      <c r="C45">
        <v>2021</v>
      </c>
      <c r="D45" s="17"/>
      <c r="E45" s="17"/>
      <c r="F45" s="26">
        <v>916048993518</v>
      </c>
      <c r="H45" s="17"/>
      <c r="I45" s="26">
        <v>1021681462994</v>
      </c>
      <c r="J45" s="22">
        <f t="shared" si="9"/>
        <v>0.89660919444848497</v>
      </c>
    </row>
    <row r="46" spans="1:10" ht="15.5" x14ac:dyDescent="0.35">
      <c r="A46" s="4">
        <v>43</v>
      </c>
      <c r="B46" s="2" t="s">
        <v>17</v>
      </c>
      <c r="C46">
        <v>2019</v>
      </c>
      <c r="D46" s="18">
        <v>471509645</v>
      </c>
      <c r="E46" s="15">
        <v>14146</v>
      </c>
      <c r="F46" s="15">
        <f>D46*E46</f>
        <v>6669975438170</v>
      </c>
      <c r="G46" s="18">
        <v>257349435</v>
      </c>
      <c r="H46" s="15">
        <v>14146</v>
      </c>
      <c r="I46" s="15">
        <f>G46*H46</f>
        <v>3640465107510</v>
      </c>
      <c r="J46" s="22">
        <f t="shared" si="9"/>
        <v>1.8321767250042729</v>
      </c>
    </row>
    <row r="47" spans="1:10" ht="15.5" x14ac:dyDescent="0.35">
      <c r="A47" s="4">
        <v>44</v>
      </c>
      <c r="B47" s="2"/>
      <c r="C47">
        <v>2020</v>
      </c>
      <c r="D47" s="18">
        <v>367620154</v>
      </c>
      <c r="E47" s="15">
        <v>14105</v>
      </c>
      <c r="F47" s="15">
        <f t="shared" ref="F47:F51" si="12">D47*E47</f>
        <v>5185282272170</v>
      </c>
      <c r="G47" s="18">
        <v>220348158</v>
      </c>
      <c r="H47" s="15">
        <v>14105</v>
      </c>
      <c r="I47" s="15">
        <f t="shared" ref="I47:I51" si="13">G47*H47</f>
        <v>3108010768590</v>
      </c>
      <c r="J47" s="22">
        <f t="shared" si="9"/>
        <v>1.6683604589061281</v>
      </c>
    </row>
    <row r="48" spans="1:10" ht="15.5" x14ac:dyDescent="0.35">
      <c r="A48" s="4">
        <v>45</v>
      </c>
      <c r="B48" s="2"/>
      <c r="C48">
        <v>2021</v>
      </c>
      <c r="D48" s="18">
        <v>674011530</v>
      </c>
      <c r="E48" s="15">
        <v>14278</v>
      </c>
      <c r="F48" s="15">
        <f t="shared" si="12"/>
        <v>9623536625340</v>
      </c>
      <c r="G48" s="18">
        <v>474075197</v>
      </c>
      <c r="H48" s="15">
        <v>14278</v>
      </c>
      <c r="I48" s="15">
        <f t="shared" si="13"/>
        <v>6768845662766</v>
      </c>
      <c r="J48" s="22">
        <f t="shared" si="9"/>
        <v>1.4217397034589008</v>
      </c>
    </row>
    <row r="49" spans="1:10" ht="15.5" x14ac:dyDescent="0.35">
      <c r="A49" s="4">
        <v>46</v>
      </c>
      <c r="B49" s="2" t="s">
        <v>18</v>
      </c>
      <c r="C49">
        <v>2019</v>
      </c>
      <c r="D49" s="17">
        <v>865283201</v>
      </c>
      <c r="E49" s="15">
        <v>14146</v>
      </c>
      <c r="F49" s="15">
        <f t="shared" si="12"/>
        <v>12240296161346</v>
      </c>
      <c r="G49" s="15">
        <v>667387770</v>
      </c>
      <c r="H49" s="15">
        <v>14146</v>
      </c>
      <c r="I49" s="15">
        <f t="shared" si="13"/>
        <v>9440867394420</v>
      </c>
      <c r="J49" s="22">
        <f t="shared" si="9"/>
        <v>1.296522411550934</v>
      </c>
    </row>
    <row r="50" spans="1:10" ht="15.5" x14ac:dyDescent="0.35">
      <c r="A50" s="4">
        <v>47</v>
      </c>
      <c r="B50" s="2"/>
      <c r="C50">
        <v>2020</v>
      </c>
      <c r="D50">
        <v>1124916288</v>
      </c>
      <c r="E50" s="15">
        <v>14105</v>
      </c>
      <c r="F50" s="15">
        <f t="shared" si="12"/>
        <v>15866944242240</v>
      </c>
      <c r="G50">
        <v>724504586</v>
      </c>
      <c r="H50" s="15">
        <v>14105</v>
      </c>
      <c r="I50" s="15">
        <f t="shared" si="13"/>
        <v>10219137185530</v>
      </c>
      <c r="J50" s="22">
        <f t="shared" si="9"/>
        <v>1.5526696583256687</v>
      </c>
    </row>
    <row r="51" spans="1:10" ht="15.5" x14ac:dyDescent="0.35">
      <c r="A51" s="4">
        <v>48</v>
      </c>
      <c r="B51" s="2"/>
      <c r="C51">
        <v>2021</v>
      </c>
      <c r="D51">
        <v>1145452766</v>
      </c>
      <c r="E51" s="15">
        <v>14278</v>
      </c>
      <c r="F51" s="15">
        <f t="shared" si="12"/>
        <v>16354774592948</v>
      </c>
      <c r="G51">
        <v>673072115</v>
      </c>
      <c r="H51" s="15">
        <v>14278</v>
      </c>
      <c r="I51" s="15">
        <f t="shared" si="13"/>
        <v>9610123657970</v>
      </c>
      <c r="J51" s="22">
        <f t="shared" si="9"/>
        <v>1.7018276949417226</v>
      </c>
    </row>
    <row r="52" spans="1:10" ht="15.5" x14ac:dyDescent="0.35">
      <c r="A52" s="4">
        <v>49</v>
      </c>
      <c r="B52" s="2" t="s">
        <v>19</v>
      </c>
      <c r="C52">
        <v>2019</v>
      </c>
      <c r="D52" s="17"/>
      <c r="E52" s="17"/>
      <c r="F52">
        <v>3698370000000</v>
      </c>
      <c r="H52" s="17"/>
      <c r="I52">
        <v>2504335000000</v>
      </c>
      <c r="J52" s="22">
        <f t="shared" si="9"/>
        <v>1.4767872509069273</v>
      </c>
    </row>
    <row r="53" spans="1:10" ht="15.5" x14ac:dyDescent="0.35">
      <c r="A53" s="4">
        <v>50</v>
      </c>
      <c r="B53" s="2"/>
      <c r="C53">
        <v>2020</v>
      </c>
      <c r="D53" s="17"/>
      <c r="E53" s="17"/>
      <c r="F53">
        <v>4217325000000</v>
      </c>
      <c r="H53" s="17"/>
      <c r="I53">
        <v>2573467000000</v>
      </c>
      <c r="J53" s="22">
        <f t="shared" si="9"/>
        <v>1.6387717425558594</v>
      </c>
    </row>
    <row r="54" spans="1:10" ht="15.5" x14ac:dyDescent="0.35">
      <c r="A54" s="4">
        <v>51</v>
      </c>
      <c r="B54" s="2"/>
      <c r="C54">
        <v>2021</v>
      </c>
      <c r="D54" s="17"/>
      <c r="E54" s="17"/>
      <c r="F54">
        <v>4446784000000</v>
      </c>
      <c r="H54" s="17"/>
      <c r="I54">
        <v>2561234000000</v>
      </c>
      <c r="J54" s="22">
        <f t="shared" si="9"/>
        <v>1.7361881030784381</v>
      </c>
    </row>
    <row r="55" spans="1:10" ht="15.5" x14ac:dyDescent="0.35">
      <c r="A55" s="4">
        <v>52</v>
      </c>
      <c r="B55" s="2" t="s">
        <v>20</v>
      </c>
      <c r="C55">
        <v>2019</v>
      </c>
      <c r="D55" s="17">
        <v>141080675</v>
      </c>
      <c r="E55" s="15">
        <v>14146</v>
      </c>
      <c r="F55" s="15">
        <f>D55*E55</f>
        <v>1995727228550</v>
      </c>
      <c r="G55" s="15">
        <v>401811691</v>
      </c>
      <c r="H55" s="15">
        <v>14146</v>
      </c>
      <c r="I55" s="15">
        <f>G55*H55</f>
        <v>5684028180886</v>
      </c>
      <c r="J55" s="22">
        <f t="shared" si="9"/>
        <v>0.35111142398293232</v>
      </c>
    </row>
    <row r="56" spans="1:10" ht="15.5" x14ac:dyDescent="0.35">
      <c r="A56" s="4">
        <v>53</v>
      </c>
      <c r="B56" s="2"/>
      <c r="C56">
        <v>2020</v>
      </c>
      <c r="D56" s="17">
        <v>132649477</v>
      </c>
      <c r="E56" s="15">
        <v>14105</v>
      </c>
      <c r="F56" s="15">
        <f t="shared" ref="F56:F60" si="14">D56*E56</f>
        <v>1871020873085</v>
      </c>
      <c r="G56" s="15">
        <v>359800754</v>
      </c>
      <c r="H56" s="15">
        <v>14105</v>
      </c>
      <c r="I56" s="15">
        <f t="shared" ref="I56:I57" si="15">G56*H56</f>
        <v>5074989635170</v>
      </c>
      <c r="J56" s="22">
        <f t="shared" si="9"/>
        <v>0.3686748166180886</v>
      </c>
    </row>
    <row r="57" spans="1:10" ht="15.5" x14ac:dyDescent="0.35">
      <c r="A57" s="4">
        <v>54</v>
      </c>
      <c r="B57" s="2"/>
      <c r="C57">
        <v>2021</v>
      </c>
      <c r="D57" s="17">
        <v>162958319</v>
      </c>
      <c r="E57" s="15">
        <v>14278</v>
      </c>
      <c r="F57" s="15">
        <f t="shared" si="14"/>
        <v>2326718878682</v>
      </c>
      <c r="G57" s="15">
        <v>293576662</v>
      </c>
      <c r="H57" s="15">
        <v>14278</v>
      </c>
      <c r="I57" s="15">
        <f t="shared" si="15"/>
        <v>4191687580036</v>
      </c>
      <c r="J57" s="22">
        <f t="shared" si="9"/>
        <v>0.55507926920975759</v>
      </c>
    </row>
    <row r="58" spans="1:10" ht="15.5" x14ac:dyDescent="0.35">
      <c r="A58" s="4">
        <v>55</v>
      </c>
      <c r="B58" s="2" t="s">
        <v>21</v>
      </c>
      <c r="C58">
        <v>2019</v>
      </c>
      <c r="D58">
        <v>190464232</v>
      </c>
      <c r="E58" s="15">
        <v>14146</v>
      </c>
      <c r="F58" s="15">
        <f t="shared" si="14"/>
        <v>2694307025872</v>
      </c>
      <c r="G58">
        <v>82084677</v>
      </c>
      <c r="H58" s="15">
        <v>14146</v>
      </c>
      <c r="I58" s="15">
        <f>G58*H58</f>
        <v>1161169840842</v>
      </c>
      <c r="J58" s="22">
        <f t="shared" si="9"/>
        <v>2.320338447576519</v>
      </c>
    </row>
    <row r="59" spans="1:10" ht="15.5" x14ac:dyDescent="0.35">
      <c r="A59" s="4">
        <v>56</v>
      </c>
      <c r="B59" s="2"/>
      <c r="C59">
        <v>2020</v>
      </c>
      <c r="D59">
        <v>103415874</v>
      </c>
      <c r="E59" s="15">
        <v>14105</v>
      </c>
      <c r="F59" s="15">
        <f t="shared" si="14"/>
        <v>1458680902770</v>
      </c>
      <c r="G59">
        <v>94894567</v>
      </c>
      <c r="H59" s="15">
        <v>14105</v>
      </c>
      <c r="I59" s="15">
        <f t="shared" ref="I59:I60" si="16">G59*H59</f>
        <v>1338487867535</v>
      </c>
      <c r="J59" s="22">
        <f t="shared" si="9"/>
        <v>1.0897976277187713</v>
      </c>
    </row>
    <row r="60" spans="1:10" ht="15.5" x14ac:dyDescent="0.35">
      <c r="A60" s="4">
        <v>57</v>
      </c>
      <c r="B60" s="2"/>
      <c r="C60">
        <v>2021</v>
      </c>
      <c r="D60">
        <v>158000533</v>
      </c>
      <c r="E60" s="15">
        <v>14278</v>
      </c>
      <c r="F60" s="15">
        <f t="shared" si="14"/>
        <v>2255931610174</v>
      </c>
      <c r="G60">
        <v>97776656</v>
      </c>
      <c r="H60" s="15">
        <v>14278</v>
      </c>
      <c r="I60" s="15">
        <f t="shared" si="16"/>
        <v>1396055094368</v>
      </c>
      <c r="J60" s="22">
        <f t="shared" si="9"/>
        <v>1.6159330812049861</v>
      </c>
    </row>
    <row r="61" spans="1:10" ht="15.5" x14ac:dyDescent="0.35">
      <c r="A61" s="4">
        <v>58</v>
      </c>
      <c r="B61" s="2" t="s">
        <v>22</v>
      </c>
      <c r="C61">
        <v>2019</v>
      </c>
      <c r="D61" s="17"/>
      <c r="E61" s="17"/>
      <c r="F61" s="15">
        <v>243173202868</v>
      </c>
      <c r="H61" s="17"/>
      <c r="I61" s="17">
        <v>86813234085</v>
      </c>
      <c r="J61" s="22">
        <f t="shared" si="9"/>
        <v>2.8011075204260432</v>
      </c>
    </row>
    <row r="62" spans="1:10" ht="15.5" x14ac:dyDescent="0.35">
      <c r="A62" s="4">
        <v>59</v>
      </c>
      <c r="B62" s="2"/>
      <c r="C62">
        <v>2020</v>
      </c>
      <c r="D62" s="17"/>
      <c r="E62" s="17"/>
      <c r="F62" s="15">
        <v>191509532894</v>
      </c>
      <c r="H62" s="17"/>
      <c r="I62" s="17">
        <v>84906108780</v>
      </c>
      <c r="J62" s="22">
        <f t="shared" si="9"/>
        <v>2.2555448087983851</v>
      </c>
    </row>
    <row r="63" spans="1:10" ht="15.5" x14ac:dyDescent="0.35">
      <c r="A63" s="4">
        <v>60</v>
      </c>
      <c r="B63" s="2"/>
      <c r="C63">
        <v>2021</v>
      </c>
      <c r="D63" s="17"/>
      <c r="E63" s="17"/>
      <c r="F63" s="15">
        <v>213857052760</v>
      </c>
      <c r="H63" s="17"/>
      <c r="I63" s="17">
        <v>153665650636</v>
      </c>
      <c r="J63" s="22">
        <f t="shared" si="9"/>
        <v>1.3917036883316243</v>
      </c>
    </row>
    <row r="64" spans="1:10" ht="15.5" x14ac:dyDescent="0.35">
      <c r="A64" s="4">
        <v>61</v>
      </c>
      <c r="B64" s="2" t="s">
        <v>23</v>
      </c>
      <c r="C64">
        <v>2019</v>
      </c>
      <c r="D64" s="17"/>
      <c r="E64" s="17"/>
      <c r="F64">
        <v>85378192680</v>
      </c>
      <c r="H64" s="17"/>
      <c r="I64">
        <v>139763286351</v>
      </c>
      <c r="J64" s="22">
        <f t="shared" si="9"/>
        <v>0.61087711164419911</v>
      </c>
    </row>
    <row r="65" spans="1:10" ht="15.5" x14ac:dyDescent="0.35">
      <c r="A65" s="4">
        <v>62</v>
      </c>
      <c r="B65" s="2"/>
      <c r="C65">
        <v>2020</v>
      </c>
      <c r="D65" s="17"/>
      <c r="E65" s="17"/>
      <c r="F65">
        <v>93577946345</v>
      </c>
      <c r="H65" s="17"/>
      <c r="I65">
        <v>160127033037</v>
      </c>
      <c r="J65" s="22">
        <f t="shared" si="9"/>
        <v>0.58439817793524762</v>
      </c>
    </row>
    <row r="66" spans="1:10" ht="15.5" x14ac:dyDescent="0.35">
      <c r="A66" s="4">
        <v>63</v>
      </c>
      <c r="B66" s="2"/>
      <c r="C66">
        <v>2021</v>
      </c>
      <c r="D66" s="17"/>
      <c r="E66" s="17"/>
      <c r="F66">
        <v>237930057104</v>
      </c>
      <c r="H66" s="17"/>
      <c r="I66">
        <v>111872346585</v>
      </c>
      <c r="J66" s="22">
        <f t="shared" si="9"/>
        <v>2.1267995565215219</v>
      </c>
    </row>
    <row r="67" spans="1:10" ht="15.5" x14ac:dyDescent="0.35">
      <c r="A67" s="4">
        <v>64</v>
      </c>
      <c r="B67" s="2" t="s">
        <v>24</v>
      </c>
      <c r="C67">
        <v>2019</v>
      </c>
      <c r="D67">
        <v>288389905</v>
      </c>
      <c r="E67" s="15">
        <v>14146</v>
      </c>
      <c r="F67" s="15">
        <f t="shared" ref="F67:F69" si="17">D67*E67</f>
        <v>4079563596130</v>
      </c>
      <c r="G67">
        <v>31270572</v>
      </c>
      <c r="H67" s="15">
        <v>14146</v>
      </c>
      <c r="I67" s="15">
        <f t="shared" ref="I67:I75" si="18">G67*H67</f>
        <v>442353511512</v>
      </c>
      <c r="J67" s="22">
        <f t="shared" si="9"/>
        <v>9.222405813363439</v>
      </c>
    </row>
    <row r="68" spans="1:10" ht="15.5" x14ac:dyDescent="0.35">
      <c r="A68" s="4">
        <v>65</v>
      </c>
      <c r="B68" s="2"/>
      <c r="C68">
        <v>2020</v>
      </c>
      <c r="D68">
        <v>249455822</v>
      </c>
      <c r="E68" s="15">
        <v>14105</v>
      </c>
      <c r="F68" s="15">
        <f t="shared" si="17"/>
        <v>3518574369310</v>
      </c>
      <c r="G68">
        <v>24761588</v>
      </c>
      <c r="H68" s="15">
        <v>14105</v>
      </c>
      <c r="I68" s="15">
        <f t="shared" si="18"/>
        <v>349262198740</v>
      </c>
      <c r="J68" s="22">
        <f t="shared" si="9"/>
        <v>10.074306300549059</v>
      </c>
    </row>
    <row r="69" spans="1:10" ht="15.5" x14ac:dyDescent="0.35">
      <c r="A69" s="4">
        <v>66</v>
      </c>
      <c r="B69" s="2"/>
      <c r="C69">
        <v>2021</v>
      </c>
      <c r="D69">
        <v>247611807</v>
      </c>
      <c r="E69" s="15">
        <v>14278</v>
      </c>
      <c r="F69" s="15">
        <f t="shared" si="17"/>
        <v>3535401380346</v>
      </c>
      <c r="G69">
        <v>80577513</v>
      </c>
      <c r="H69" s="15">
        <v>14278</v>
      </c>
      <c r="I69" s="15">
        <f t="shared" si="18"/>
        <v>1150485730614</v>
      </c>
      <c r="J69" s="22">
        <f t="shared" si="9"/>
        <v>3.0729641283418614</v>
      </c>
    </row>
    <row r="70" spans="1:10" ht="15.5" x14ac:dyDescent="0.35">
      <c r="A70" s="4">
        <v>67</v>
      </c>
      <c r="B70" s="2" t="s">
        <v>25</v>
      </c>
      <c r="C70">
        <v>2019</v>
      </c>
      <c r="D70" s="17">
        <f>588313*1000</f>
        <v>588313000</v>
      </c>
      <c r="E70" s="15">
        <v>14146</v>
      </c>
      <c r="F70" s="15">
        <f t="shared" ref="F70:F72" si="19">D70*E70</f>
        <v>8322275698000</v>
      </c>
      <c r="G70" s="15">
        <f>136552*1000</f>
        <v>136552000</v>
      </c>
      <c r="H70" s="15">
        <v>14146</v>
      </c>
      <c r="I70" s="15">
        <f t="shared" si="18"/>
        <v>1931664592000</v>
      </c>
      <c r="J70" s="22">
        <f t="shared" si="9"/>
        <v>4.3083440740523757</v>
      </c>
    </row>
    <row r="71" spans="1:10" ht="15.5" x14ac:dyDescent="0.35">
      <c r="A71" s="4">
        <v>68</v>
      </c>
      <c r="B71" s="2"/>
      <c r="C71">
        <v>2020</v>
      </c>
      <c r="D71" s="17">
        <f>1000*695972</f>
        <v>695972000</v>
      </c>
      <c r="E71" s="15">
        <v>14105</v>
      </c>
      <c r="F71" s="15">
        <f t="shared" si="19"/>
        <v>9816685060000</v>
      </c>
      <c r="G71" s="15">
        <f>1000*160710</f>
        <v>160710000</v>
      </c>
      <c r="H71" s="15">
        <v>14105</v>
      </c>
      <c r="I71" s="15">
        <f t="shared" si="18"/>
        <v>2266814550000</v>
      </c>
      <c r="J71" s="22">
        <f t="shared" si="9"/>
        <v>4.3306079273225064</v>
      </c>
    </row>
    <row r="72" spans="1:10" ht="15.5" x14ac:dyDescent="0.35">
      <c r="A72" s="4">
        <v>69</v>
      </c>
      <c r="B72" s="2"/>
      <c r="C72">
        <v>2021</v>
      </c>
      <c r="D72" s="17">
        <f>1000*836576</f>
        <v>836576000</v>
      </c>
      <c r="E72" s="15">
        <v>14278</v>
      </c>
      <c r="F72" s="15">
        <f t="shared" si="19"/>
        <v>11944632128000</v>
      </c>
      <c r="G72" s="15">
        <f>1000*168430</f>
        <v>168430000</v>
      </c>
      <c r="H72" s="15">
        <v>14278</v>
      </c>
      <c r="I72" s="15">
        <f t="shared" si="18"/>
        <v>2404843540000</v>
      </c>
      <c r="J72" s="22">
        <f t="shared" si="9"/>
        <v>4.9669061331116788</v>
      </c>
    </row>
    <row r="73" spans="1:10" ht="15.5" x14ac:dyDescent="0.35">
      <c r="A73" s="4">
        <v>70</v>
      </c>
      <c r="B73" s="2" t="s">
        <v>26</v>
      </c>
      <c r="C73">
        <v>2019</v>
      </c>
      <c r="D73" s="17">
        <v>1431426846</v>
      </c>
      <c r="E73" s="15">
        <v>14146</v>
      </c>
      <c r="F73" s="15">
        <f t="shared" ref="F73:F75" si="20">D73*E73</f>
        <v>20248964163516</v>
      </c>
      <c r="G73" s="15">
        <v>711411136</v>
      </c>
      <c r="H73" s="15">
        <v>14146</v>
      </c>
      <c r="I73" s="15">
        <f t="shared" si="18"/>
        <v>10063621929856</v>
      </c>
      <c r="J73" s="22">
        <f t="shared" si="9"/>
        <v>2.0120950791526546</v>
      </c>
    </row>
    <row r="74" spans="1:10" ht="15.5" x14ac:dyDescent="0.35">
      <c r="A74" s="4">
        <v>71</v>
      </c>
      <c r="B74" s="2"/>
      <c r="C74">
        <v>2020</v>
      </c>
      <c r="D74" s="17">
        <v>1394114737</v>
      </c>
      <c r="E74" s="15">
        <v>14105</v>
      </c>
      <c r="F74" s="15">
        <f t="shared" si="20"/>
        <v>19663988365385</v>
      </c>
      <c r="G74" s="15">
        <v>707713855</v>
      </c>
      <c r="H74" s="15">
        <v>14105</v>
      </c>
      <c r="I74" s="15">
        <f t="shared" si="18"/>
        <v>9982303924775</v>
      </c>
      <c r="J74" s="22">
        <f t="shared" si="9"/>
        <v>1.9698847594272406</v>
      </c>
    </row>
    <row r="75" spans="1:10" ht="15.5" x14ac:dyDescent="0.35">
      <c r="A75" s="4">
        <v>72</v>
      </c>
      <c r="B75" s="2"/>
      <c r="C75">
        <v>2021</v>
      </c>
      <c r="D75" s="15">
        <v>2091950362</v>
      </c>
      <c r="E75" s="15">
        <v>14278</v>
      </c>
      <c r="F75" s="15">
        <f t="shared" si="20"/>
        <v>29868867268636</v>
      </c>
      <c r="G75" s="15">
        <v>1135763896</v>
      </c>
      <c r="H75" s="15">
        <v>14278</v>
      </c>
      <c r="I75" s="15">
        <f t="shared" si="18"/>
        <v>16216436907088</v>
      </c>
      <c r="J75" s="22">
        <f t="shared" si="9"/>
        <v>1.8418884148083539</v>
      </c>
    </row>
    <row r="76" spans="1:10" ht="15.5" x14ac:dyDescent="0.35">
      <c r="A76" s="4">
        <v>73</v>
      </c>
      <c r="B76" s="2" t="s">
        <v>27</v>
      </c>
      <c r="C76">
        <v>2019</v>
      </c>
      <c r="D76" s="17">
        <f>1000*472500</f>
        <v>472500000</v>
      </c>
      <c r="E76" s="15">
        <v>14146</v>
      </c>
      <c r="F76" s="15">
        <f t="shared" ref="F76:F78" si="21">D76*E76</f>
        <v>6683985000000</v>
      </c>
      <c r="G76" s="18">
        <v>233288000</v>
      </c>
      <c r="H76" s="15">
        <v>14146</v>
      </c>
      <c r="I76" s="15">
        <f t="shared" ref="I76:I87" si="22">G76*H76</f>
        <v>3300092048000</v>
      </c>
      <c r="J76" s="22">
        <f t="shared" si="9"/>
        <v>2.0253935050238332</v>
      </c>
    </row>
    <row r="77" spans="1:10" ht="15.5" x14ac:dyDescent="0.35">
      <c r="A77" s="4">
        <v>74</v>
      </c>
      <c r="B77" s="2"/>
      <c r="C77">
        <v>2020</v>
      </c>
      <c r="D77" s="18">
        <v>409638000</v>
      </c>
      <c r="E77" s="15">
        <v>14105</v>
      </c>
      <c r="F77" s="15">
        <f t="shared" si="21"/>
        <v>5777943990000</v>
      </c>
      <c r="G77" s="18">
        <v>207300000</v>
      </c>
      <c r="H77" s="15">
        <v>14105</v>
      </c>
      <c r="I77" s="15">
        <f t="shared" si="22"/>
        <v>2923966500000</v>
      </c>
      <c r="J77" s="22">
        <f t="shared" si="9"/>
        <v>1.9760636758321273</v>
      </c>
    </row>
    <row r="78" spans="1:10" ht="15.5" x14ac:dyDescent="0.35">
      <c r="A78" s="4">
        <v>75</v>
      </c>
      <c r="B78" s="2"/>
      <c r="C78">
        <v>2021</v>
      </c>
      <c r="D78" s="18">
        <v>988024000</v>
      </c>
      <c r="E78" s="15">
        <v>14278</v>
      </c>
      <c r="F78" s="15">
        <f t="shared" si="21"/>
        <v>14107006672000</v>
      </c>
      <c r="G78" s="18">
        <v>364743000</v>
      </c>
      <c r="H78" s="15">
        <v>14278</v>
      </c>
      <c r="I78" s="15">
        <f t="shared" si="22"/>
        <v>5207800554000</v>
      </c>
      <c r="J78" s="22">
        <f t="shared" si="9"/>
        <v>2.7088223763033148</v>
      </c>
    </row>
    <row r="79" spans="1:10" ht="15.5" x14ac:dyDescent="0.35">
      <c r="A79" s="4">
        <v>76</v>
      </c>
      <c r="B79" s="2" t="s">
        <v>28</v>
      </c>
      <c r="C79">
        <v>2019</v>
      </c>
      <c r="D79">
        <v>39197070</v>
      </c>
      <c r="E79" s="15">
        <v>14146</v>
      </c>
      <c r="F79" s="15">
        <f t="shared" ref="F79:F81" si="23">D79*E79</f>
        <v>554481752220</v>
      </c>
      <c r="G79">
        <v>18033350</v>
      </c>
      <c r="H79" s="15">
        <v>14146</v>
      </c>
      <c r="I79" s="15">
        <f t="shared" si="22"/>
        <v>255099769100</v>
      </c>
      <c r="J79" s="22">
        <f t="shared" si="9"/>
        <v>2.1735878247801987</v>
      </c>
    </row>
    <row r="80" spans="1:10" ht="15.5" x14ac:dyDescent="0.35">
      <c r="A80" s="4">
        <v>77</v>
      </c>
      <c r="B80" s="2"/>
      <c r="C80">
        <v>2020</v>
      </c>
      <c r="D80" s="17">
        <v>33085205</v>
      </c>
      <c r="E80" s="15">
        <v>14105</v>
      </c>
      <c r="F80" s="15">
        <f t="shared" si="23"/>
        <v>466666816525</v>
      </c>
      <c r="G80" s="15">
        <v>10844104</v>
      </c>
      <c r="H80" s="15">
        <v>14105</v>
      </c>
      <c r="I80" s="15">
        <f t="shared" si="22"/>
        <v>152956086920</v>
      </c>
      <c r="J80" s="22">
        <f t="shared" si="9"/>
        <v>3.0509855862688147</v>
      </c>
    </row>
    <row r="81" spans="1:10" ht="15.5" x14ac:dyDescent="0.35">
      <c r="A81" s="4">
        <v>78</v>
      </c>
      <c r="B81" s="2"/>
      <c r="C81">
        <v>2021</v>
      </c>
      <c r="D81" s="17">
        <v>50212050</v>
      </c>
      <c r="E81" s="15">
        <v>14278</v>
      </c>
      <c r="F81" s="15">
        <f t="shared" si="23"/>
        <v>716927649900</v>
      </c>
      <c r="G81" s="15">
        <v>20758804</v>
      </c>
      <c r="H81" s="15">
        <v>14278</v>
      </c>
      <c r="I81" s="15">
        <f t="shared" si="22"/>
        <v>296394203512</v>
      </c>
      <c r="J81" s="22">
        <f t="shared" si="9"/>
        <v>2.4188315473280637</v>
      </c>
    </row>
    <row r="82" spans="1:10" ht="15.5" x14ac:dyDescent="0.35">
      <c r="A82" s="4">
        <v>79</v>
      </c>
      <c r="B82" s="2" t="s">
        <v>29</v>
      </c>
      <c r="C82">
        <v>2019</v>
      </c>
      <c r="D82" s="17">
        <v>132090716</v>
      </c>
      <c r="E82" s="15">
        <v>14146</v>
      </c>
      <c r="F82" s="15">
        <f t="shared" ref="F82:F84" si="24">D82*E82</f>
        <v>1868555268536</v>
      </c>
      <c r="G82" s="15">
        <v>36654975</v>
      </c>
      <c r="H82" s="15">
        <v>14146</v>
      </c>
      <c r="I82" s="15">
        <f t="shared" si="22"/>
        <v>518521276350</v>
      </c>
      <c r="J82" s="22">
        <f t="shared" si="9"/>
        <v>3.6036231371048539</v>
      </c>
    </row>
    <row r="83" spans="1:10" ht="15.5" x14ac:dyDescent="0.35">
      <c r="A83" s="4">
        <v>80</v>
      </c>
      <c r="B83" s="2"/>
      <c r="C83">
        <v>2020</v>
      </c>
      <c r="D83">
        <v>125650152</v>
      </c>
      <c r="E83" s="15">
        <v>14105</v>
      </c>
      <c r="F83" s="15">
        <f t="shared" si="24"/>
        <v>1772295393960</v>
      </c>
      <c r="G83">
        <v>33560298</v>
      </c>
      <c r="H83" s="15">
        <v>14105</v>
      </c>
      <c r="I83" s="15">
        <f t="shared" si="22"/>
        <v>473368003290</v>
      </c>
      <c r="J83" s="22">
        <f t="shared" si="9"/>
        <v>3.7440118082384131</v>
      </c>
    </row>
    <row r="84" spans="1:10" ht="15.5" x14ac:dyDescent="0.35">
      <c r="A84" s="4">
        <v>81</v>
      </c>
      <c r="B84" s="2"/>
      <c r="C84">
        <v>2021</v>
      </c>
      <c r="D84">
        <v>209548134</v>
      </c>
      <c r="E84" s="15">
        <v>14278</v>
      </c>
      <c r="F84" s="15">
        <f t="shared" si="24"/>
        <v>2991928257252</v>
      </c>
      <c r="G84">
        <v>52680581</v>
      </c>
      <c r="H84" s="15">
        <v>14278</v>
      </c>
      <c r="I84" s="15">
        <f t="shared" si="22"/>
        <v>752173335518</v>
      </c>
      <c r="J84" s="22">
        <f t="shared" si="9"/>
        <v>3.9777111417962532</v>
      </c>
    </row>
    <row r="85" spans="1:10" ht="15.5" x14ac:dyDescent="0.35">
      <c r="A85" s="4">
        <v>82</v>
      </c>
      <c r="B85" s="2" t="s">
        <v>30</v>
      </c>
      <c r="C85">
        <v>2019</v>
      </c>
      <c r="D85" s="15">
        <v>204759644</v>
      </c>
      <c r="E85" s="15">
        <v>14146</v>
      </c>
      <c r="F85" s="15">
        <f t="shared" ref="F85:F87" si="25">D85*E85</f>
        <v>2896529924024</v>
      </c>
      <c r="G85" s="15">
        <v>254068583</v>
      </c>
      <c r="H85" s="15">
        <v>14146</v>
      </c>
      <c r="I85" s="15">
        <f t="shared" si="22"/>
        <v>3594054175118</v>
      </c>
      <c r="J85" s="22">
        <f t="shared" si="9"/>
        <v>0.80592272205493432</v>
      </c>
    </row>
    <row r="86" spans="1:10" ht="15.5" x14ac:dyDescent="0.35">
      <c r="A86" s="4">
        <v>83</v>
      </c>
      <c r="B86" s="2"/>
      <c r="C86">
        <v>2020</v>
      </c>
      <c r="D86" s="15">
        <v>199308697</v>
      </c>
      <c r="E86" s="15">
        <v>14105</v>
      </c>
      <c r="F86" s="15">
        <f t="shared" si="25"/>
        <v>2811249171185</v>
      </c>
      <c r="G86" s="15">
        <v>192217456</v>
      </c>
      <c r="H86" s="15">
        <v>14105</v>
      </c>
      <c r="I86" s="15">
        <f t="shared" si="22"/>
        <v>2711227216880</v>
      </c>
      <c r="J86" s="22">
        <f t="shared" si="9"/>
        <v>1.0368917638780943</v>
      </c>
    </row>
    <row r="87" spans="1:10" ht="15.5" x14ac:dyDescent="0.35">
      <c r="A87" s="4">
        <v>84</v>
      </c>
      <c r="B87" s="2"/>
      <c r="C87">
        <v>2021</v>
      </c>
      <c r="D87" s="15">
        <v>411315044</v>
      </c>
      <c r="E87" s="15">
        <v>14278</v>
      </c>
      <c r="F87" s="15">
        <f t="shared" si="25"/>
        <v>5872756198232</v>
      </c>
      <c r="G87" s="15">
        <v>297241459</v>
      </c>
      <c r="H87" s="15">
        <v>14278</v>
      </c>
      <c r="I87" s="15">
        <f t="shared" si="22"/>
        <v>4244013551602</v>
      </c>
      <c r="J87" s="22">
        <f t="shared" si="9"/>
        <v>1.3837741389904832</v>
      </c>
    </row>
    <row r="88" spans="1:10" ht="15.5" x14ac:dyDescent="0.35">
      <c r="A88" s="4">
        <v>85</v>
      </c>
      <c r="B88" s="2" t="s">
        <v>31</v>
      </c>
      <c r="C88">
        <v>2019</v>
      </c>
      <c r="E88" s="15">
        <v>14146</v>
      </c>
      <c r="F88" s="15">
        <v>49132663896</v>
      </c>
      <c r="H88" s="15">
        <v>14146</v>
      </c>
      <c r="I88" s="15">
        <v>43307998193</v>
      </c>
      <c r="J88" s="22">
        <f t="shared" si="9"/>
        <v>1.1344939952440807</v>
      </c>
    </row>
    <row r="89" spans="1:10" ht="15.5" x14ac:dyDescent="0.35">
      <c r="A89" s="4">
        <v>86</v>
      </c>
      <c r="B89" s="2"/>
      <c r="C89">
        <v>2020</v>
      </c>
      <c r="E89" s="15">
        <v>14105</v>
      </c>
      <c r="F89" s="15">
        <v>23235282786</v>
      </c>
      <c r="H89" s="15">
        <v>14105</v>
      </c>
      <c r="I89" s="15">
        <v>19672388340</v>
      </c>
      <c r="J89" s="22">
        <f t="shared" si="9"/>
        <v>1.1811114331631785</v>
      </c>
    </row>
    <row r="90" spans="1:10" ht="15.5" x14ac:dyDescent="0.35">
      <c r="A90" s="4">
        <v>87</v>
      </c>
      <c r="B90" s="2"/>
      <c r="C90">
        <v>2021</v>
      </c>
      <c r="E90" s="15">
        <v>14278</v>
      </c>
      <c r="F90" s="15">
        <v>37793034662</v>
      </c>
      <c r="H90" s="15">
        <v>14278</v>
      </c>
      <c r="I90" s="15">
        <v>16348628229</v>
      </c>
      <c r="J90" s="22">
        <f t="shared" si="9"/>
        <v>2.3116945429684956</v>
      </c>
    </row>
    <row r="91" spans="1:10" ht="15.5" x14ac:dyDescent="0.35">
      <c r="A91" s="4">
        <v>88</v>
      </c>
      <c r="B91" s="2" t="s">
        <v>32</v>
      </c>
      <c r="C91">
        <v>2019</v>
      </c>
      <c r="F91" s="15">
        <v>704859846124</v>
      </c>
      <c r="I91" s="15">
        <v>658262438471</v>
      </c>
      <c r="J91" s="22">
        <f t="shared" si="9"/>
        <v>1.0707884954840134</v>
      </c>
    </row>
    <row r="92" spans="1:10" ht="15.5" x14ac:dyDescent="0.35">
      <c r="A92" s="4">
        <v>89</v>
      </c>
      <c r="B92" s="2"/>
      <c r="C92">
        <v>2020</v>
      </c>
      <c r="F92" s="15">
        <v>622777288305</v>
      </c>
      <c r="I92" s="15">
        <v>598934303959</v>
      </c>
      <c r="J92" s="22">
        <f t="shared" si="9"/>
        <v>1.0398090144251149</v>
      </c>
    </row>
    <row r="93" spans="1:10" ht="15.5" x14ac:dyDescent="0.35">
      <c r="A93" s="4">
        <v>90</v>
      </c>
      <c r="B93" s="2"/>
      <c r="C93">
        <v>2021</v>
      </c>
      <c r="F93" s="15">
        <v>636905580336</v>
      </c>
      <c r="I93" s="15">
        <v>617865539283</v>
      </c>
      <c r="J93" s="22">
        <f t="shared" si="9"/>
        <v>1.0308158326406986</v>
      </c>
    </row>
    <row r="94" spans="1:10" ht="15.5" x14ac:dyDescent="0.35">
      <c r="A94" s="4">
        <v>91</v>
      </c>
      <c r="B94" s="2" t="s">
        <v>33</v>
      </c>
      <c r="C94">
        <v>2019</v>
      </c>
      <c r="F94" s="15">
        <v>12783032000</v>
      </c>
      <c r="I94" s="15">
        <v>87477000</v>
      </c>
      <c r="J94" s="22">
        <f t="shared" si="9"/>
        <v>146.13020565405765</v>
      </c>
    </row>
    <row r="95" spans="1:10" ht="15.5" x14ac:dyDescent="0.35">
      <c r="A95" s="4">
        <v>92</v>
      </c>
      <c r="B95" s="2"/>
      <c r="C95">
        <v>2020</v>
      </c>
      <c r="F95" s="15">
        <v>6752830</v>
      </c>
      <c r="I95" s="15">
        <v>1750794000</v>
      </c>
      <c r="J95" s="22">
        <f t="shared" si="9"/>
        <v>3.8570100194540305E-3</v>
      </c>
    </row>
    <row r="96" spans="1:10" ht="15.5" x14ac:dyDescent="0.35">
      <c r="A96" s="4">
        <v>93</v>
      </c>
      <c r="B96" s="2"/>
      <c r="C96">
        <v>2021</v>
      </c>
      <c r="F96" s="15">
        <v>6617839000</v>
      </c>
      <c r="I96" s="15">
        <v>466098000</v>
      </c>
      <c r="J96" s="22">
        <f t="shared" si="9"/>
        <v>14.198385318109068</v>
      </c>
    </row>
    <row r="97" spans="1:10" ht="15.5" x14ac:dyDescent="0.35">
      <c r="A97" s="4">
        <v>94</v>
      </c>
      <c r="B97" s="2" t="s">
        <v>34</v>
      </c>
      <c r="C97">
        <v>2019</v>
      </c>
      <c r="F97" s="15">
        <v>611756617722</v>
      </c>
      <c r="I97" s="15">
        <v>591403183354</v>
      </c>
      <c r="J97" s="22">
        <f t="shared" si="9"/>
        <v>1.0344154968063757</v>
      </c>
    </row>
    <row r="98" spans="1:10" ht="15.5" x14ac:dyDescent="0.35">
      <c r="A98" s="4">
        <v>95</v>
      </c>
      <c r="B98" s="2"/>
      <c r="C98">
        <v>2020</v>
      </c>
      <c r="F98" s="15">
        <v>665500151752</v>
      </c>
      <c r="I98" s="15">
        <v>622110304014</v>
      </c>
      <c r="J98" s="22">
        <f t="shared" si="9"/>
        <v>1.0697462290176496</v>
      </c>
    </row>
    <row r="99" spans="1:10" ht="15.5" x14ac:dyDescent="0.35">
      <c r="A99" s="4">
        <v>96</v>
      </c>
      <c r="B99" s="2"/>
      <c r="C99">
        <v>2021</v>
      </c>
      <c r="F99" s="15">
        <v>705432871300</v>
      </c>
      <c r="I99" s="15">
        <v>614886507240</v>
      </c>
      <c r="J99" s="22">
        <f t="shared" ref="J99:J108" si="26">F99/I99</f>
        <v>1.1472570352314762</v>
      </c>
    </row>
    <row r="100" spans="1:10" ht="15.5" x14ac:dyDescent="0.35">
      <c r="A100" s="4">
        <v>97</v>
      </c>
      <c r="B100" s="2" t="s">
        <v>35</v>
      </c>
      <c r="C100">
        <v>2019</v>
      </c>
      <c r="F100" s="15">
        <v>85378192680</v>
      </c>
      <c r="I100" s="15">
        <v>139763286351</v>
      </c>
      <c r="J100" s="22">
        <f t="shared" si="26"/>
        <v>0.61087711164419911</v>
      </c>
    </row>
    <row r="101" spans="1:10" ht="15.5" x14ac:dyDescent="0.35">
      <c r="A101" s="4">
        <v>98</v>
      </c>
      <c r="B101" s="2"/>
      <c r="C101">
        <v>2020</v>
      </c>
      <c r="F101" s="15">
        <v>93577946345</v>
      </c>
      <c r="I101" s="15">
        <v>160127033037</v>
      </c>
      <c r="J101" s="22">
        <f t="shared" si="26"/>
        <v>0.58439817793524762</v>
      </c>
    </row>
    <row r="102" spans="1:10" ht="15.5" x14ac:dyDescent="0.35">
      <c r="A102" s="4">
        <v>99</v>
      </c>
      <c r="B102" s="2"/>
      <c r="C102">
        <v>2021</v>
      </c>
      <c r="F102" s="15">
        <v>237930057104</v>
      </c>
      <c r="I102" s="15">
        <v>111872346585</v>
      </c>
      <c r="J102" s="22">
        <f t="shared" si="26"/>
        <v>2.1267995565215219</v>
      </c>
    </row>
    <row r="103" spans="1:10" ht="15.5" x14ac:dyDescent="0.35">
      <c r="A103" s="4">
        <v>100</v>
      </c>
      <c r="B103" s="2" t="s">
        <v>36</v>
      </c>
      <c r="C103">
        <v>2019</v>
      </c>
      <c r="F103" s="15">
        <v>266422913179</v>
      </c>
      <c r="I103" s="15">
        <v>233400194285</v>
      </c>
      <c r="J103" s="22">
        <f t="shared" si="26"/>
        <v>1.1414853959104965</v>
      </c>
    </row>
    <row r="104" spans="1:10" ht="15.5" x14ac:dyDescent="0.35">
      <c r="A104" s="4">
        <v>101</v>
      </c>
      <c r="B104" s="2"/>
      <c r="C104">
        <v>2020</v>
      </c>
      <c r="F104" s="15">
        <v>155039529753</v>
      </c>
      <c r="I104" s="15">
        <v>327120710729</v>
      </c>
      <c r="J104" s="22">
        <f t="shared" si="26"/>
        <v>0.47395204482005726</v>
      </c>
    </row>
    <row r="105" spans="1:10" ht="15.5" x14ac:dyDescent="0.35">
      <c r="A105" s="4">
        <v>102</v>
      </c>
      <c r="B105" s="2"/>
      <c r="C105">
        <v>2021</v>
      </c>
      <c r="F105" s="15">
        <v>165378703034</v>
      </c>
      <c r="I105" s="15">
        <v>710531093707</v>
      </c>
      <c r="J105" s="22">
        <f t="shared" si="26"/>
        <v>0.2327536465310508</v>
      </c>
    </row>
    <row r="106" spans="1:10" ht="15.5" x14ac:dyDescent="0.35">
      <c r="A106" s="4">
        <v>103</v>
      </c>
      <c r="B106" s="2" t="s">
        <v>37</v>
      </c>
      <c r="C106">
        <v>2019</v>
      </c>
      <c r="D106" s="15">
        <v>84538694</v>
      </c>
      <c r="E106" s="15">
        <v>14146</v>
      </c>
      <c r="F106" s="15">
        <f>D106*E106</f>
        <v>1195884365324</v>
      </c>
      <c r="G106" s="15">
        <v>91929716</v>
      </c>
      <c r="H106" s="15">
        <v>14146</v>
      </c>
      <c r="I106" s="15">
        <f>G106*H106</f>
        <v>1300437762536</v>
      </c>
      <c r="J106" s="22">
        <f t="shared" si="26"/>
        <v>0.91960138330025953</v>
      </c>
    </row>
    <row r="107" spans="1:10" ht="15.5" x14ac:dyDescent="0.35">
      <c r="A107" s="4">
        <v>104</v>
      </c>
      <c r="C107">
        <v>2020</v>
      </c>
      <c r="D107" s="15">
        <v>70359369</v>
      </c>
      <c r="E107" s="15">
        <v>14105</v>
      </c>
      <c r="F107" s="15">
        <f t="shared" ref="F107:F108" si="27">D107*E107</f>
        <v>992418899745</v>
      </c>
      <c r="G107" s="15">
        <v>96121076</v>
      </c>
      <c r="H107" s="15">
        <v>14105</v>
      </c>
      <c r="I107" s="15">
        <f t="shared" ref="I107:I108" si="28">G107*H107</f>
        <v>1355787776980</v>
      </c>
      <c r="J107" s="22">
        <f t="shared" si="26"/>
        <v>0.73198690576455883</v>
      </c>
    </row>
    <row r="108" spans="1:10" ht="15.5" x14ac:dyDescent="0.35">
      <c r="A108" s="4">
        <v>105</v>
      </c>
      <c r="C108">
        <v>2021</v>
      </c>
      <c r="D108" s="15">
        <v>209018706</v>
      </c>
      <c r="E108" s="15">
        <v>14278</v>
      </c>
      <c r="F108" s="15">
        <f t="shared" si="27"/>
        <v>2984369084268</v>
      </c>
      <c r="G108" s="15">
        <v>120093721</v>
      </c>
      <c r="H108" s="15">
        <v>14278</v>
      </c>
      <c r="I108" s="15">
        <f t="shared" si="28"/>
        <v>1714698148438</v>
      </c>
      <c r="J108" s="22">
        <f t="shared" si="26"/>
        <v>1.7404632337106116</v>
      </c>
    </row>
  </sheetData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8"/>
  <sheetViews>
    <sheetView zoomScale="77" zoomScaleNormal="77" workbookViewId="0">
      <selection activeCell="J4" sqref="J4:J108"/>
    </sheetView>
  </sheetViews>
  <sheetFormatPr defaultColWidth="9.1796875" defaultRowHeight="14.5" x14ac:dyDescent="0.35"/>
  <cols>
    <col min="2" max="2" width="28.54296875" customWidth="1"/>
    <col min="4" max="5" width="20.81640625" style="23" customWidth="1"/>
    <col min="6" max="6" width="24.1796875" style="23" customWidth="1"/>
    <col min="7" max="8" width="20.81640625" style="23" customWidth="1"/>
    <col min="9" max="9" width="20.81640625" style="15" customWidth="1"/>
  </cols>
  <sheetData>
    <row r="1" spans="1:10" ht="15.5" x14ac:dyDescent="0.35">
      <c r="A1" s="5" t="s">
        <v>0</v>
      </c>
      <c r="B1" s="3" t="s">
        <v>1</v>
      </c>
      <c r="C1" s="3" t="s">
        <v>2</v>
      </c>
      <c r="E1" s="24"/>
      <c r="F1" s="24" t="s">
        <v>42</v>
      </c>
      <c r="G1" s="24"/>
      <c r="H1" s="24"/>
    </row>
    <row r="2" spans="1:10" ht="15.5" x14ac:dyDescent="0.35">
      <c r="A2" s="5"/>
      <c r="B2" s="3"/>
      <c r="C2" s="3"/>
      <c r="F2" s="23" t="s">
        <v>43</v>
      </c>
      <c r="I2" s="15" t="s">
        <v>44</v>
      </c>
      <c r="J2" t="s">
        <v>41</v>
      </c>
    </row>
    <row r="3" spans="1:10" ht="15.5" x14ac:dyDescent="0.35">
      <c r="A3" s="5"/>
      <c r="B3" s="3"/>
      <c r="C3" s="3"/>
    </row>
    <row r="4" spans="1:10" ht="15.5" x14ac:dyDescent="0.35">
      <c r="A4" s="4">
        <v>1</v>
      </c>
      <c r="B4" s="1" t="s">
        <v>3</v>
      </c>
      <c r="C4">
        <v>2019</v>
      </c>
      <c r="D4" s="15">
        <f>3233710*1000</f>
        <v>3233710000</v>
      </c>
      <c r="E4" s="15">
        <v>14146</v>
      </c>
      <c r="F4" s="18">
        <f>D4*E4</f>
        <v>45744061660000</v>
      </c>
      <c r="G4" s="18">
        <f>1000*3983395</f>
        <v>3983395000</v>
      </c>
      <c r="H4" s="15">
        <v>14146</v>
      </c>
      <c r="I4" s="18">
        <f>G4*H4</f>
        <v>56349105670000</v>
      </c>
      <c r="J4">
        <f>F4/I4</f>
        <v>0.81179747426504278</v>
      </c>
    </row>
    <row r="5" spans="1:10" ht="15.5" x14ac:dyDescent="0.35">
      <c r="A5" s="4">
        <v>2</v>
      </c>
      <c r="B5" s="1"/>
      <c r="C5">
        <v>2020</v>
      </c>
      <c r="D5" s="15">
        <f>1000*2429852</f>
        <v>2429852000</v>
      </c>
      <c r="E5" s="15">
        <v>14105</v>
      </c>
      <c r="F5" s="18">
        <f t="shared" ref="F5:F9" si="0">D5*E5</f>
        <v>34273062460000</v>
      </c>
      <c r="G5" s="18">
        <f>1000*3951714</f>
        <v>3951714000</v>
      </c>
      <c r="H5" s="15">
        <v>14105</v>
      </c>
      <c r="I5" s="18">
        <f t="shared" ref="I5:I9" si="1">G5*H5</f>
        <v>55738925970000</v>
      </c>
      <c r="J5">
        <f t="shared" ref="J5:J57" si="2">F5/I5</f>
        <v>0.61488559141678778</v>
      </c>
    </row>
    <row r="6" spans="1:10" ht="15.5" x14ac:dyDescent="0.35">
      <c r="A6" s="4">
        <v>3</v>
      </c>
      <c r="B6" s="1"/>
      <c r="C6">
        <v>2021</v>
      </c>
      <c r="D6" s="15">
        <f>1000*3128621</f>
        <v>3128621000</v>
      </c>
      <c r="E6" s="15">
        <v>14278</v>
      </c>
      <c r="F6" s="18">
        <f t="shared" si="0"/>
        <v>44670450638000</v>
      </c>
      <c r="G6" s="18">
        <f>1000*4458315</f>
        <v>4458315000</v>
      </c>
      <c r="H6" s="15">
        <v>14278</v>
      </c>
      <c r="I6" s="18">
        <f t="shared" si="1"/>
        <v>63655821570000</v>
      </c>
      <c r="J6">
        <f t="shared" si="2"/>
        <v>0.70174965205464401</v>
      </c>
    </row>
    <row r="7" spans="1:10" ht="15.5" x14ac:dyDescent="0.35">
      <c r="A7" s="4">
        <v>4</v>
      </c>
      <c r="B7" s="1" t="s">
        <v>4</v>
      </c>
      <c r="C7">
        <v>2019</v>
      </c>
      <c r="D7" s="15">
        <v>12061488555</v>
      </c>
      <c r="E7" s="15">
        <v>1000</v>
      </c>
      <c r="F7" s="18">
        <f t="shared" si="0"/>
        <v>12061488555000</v>
      </c>
      <c r="G7" s="18">
        <v>18133419175</v>
      </c>
      <c r="H7" s="15">
        <v>1000</v>
      </c>
      <c r="I7" s="18">
        <f t="shared" si="1"/>
        <v>18133419175000</v>
      </c>
      <c r="J7">
        <f t="shared" si="2"/>
        <v>0.66515247006636302</v>
      </c>
    </row>
    <row r="8" spans="1:10" ht="15.5" x14ac:dyDescent="0.35">
      <c r="A8" s="4">
        <v>5</v>
      </c>
      <c r="B8" s="1"/>
      <c r="C8">
        <v>2020</v>
      </c>
      <c r="D8" s="15">
        <v>12690064</v>
      </c>
      <c r="E8" s="15">
        <v>1000000</v>
      </c>
      <c r="F8" s="18">
        <f t="shared" si="0"/>
        <v>12690064000000</v>
      </c>
      <c r="G8" s="18">
        <v>19039449</v>
      </c>
      <c r="H8" s="15">
        <v>1000000</v>
      </c>
      <c r="I8" s="18">
        <f>G8*H8</f>
        <v>19039449000000</v>
      </c>
      <c r="J8">
        <f t="shared" si="2"/>
        <v>0.66651424628937528</v>
      </c>
    </row>
    <row r="9" spans="1:10" ht="15.5" x14ac:dyDescent="0.35">
      <c r="A9" s="4">
        <v>6</v>
      </c>
      <c r="B9" s="1"/>
      <c r="C9">
        <v>2021</v>
      </c>
      <c r="D9" s="15">
        <v>12079056</v>
      </c>
      <c r="E9" s="15">
        <v>1000000</v>
      </c>
      <c r="F9" s="18">
        <f t="shared" si="0"/>
        <v>12079056000000</v>
      </c>
      <c r="G9" s="18">
        <v>20837098</v>
      </c>
      <c r="H9" s="15">
        <v>1000000</v>
      </c>
      <c r="I9" s="18">
        <f t="shared" si="1"/>
        <v>20837098000000</v>
      </c>
      <c r="J9">
        <f t="shared" si="2"/>
        <v>0.5796899357098575</v>
      </c>
    </row>
    <row r="10" spans="1:10" ht="15.5" x14ac:dyDescent="0.35">
      <c r="A10" s="4">
        <v>7</v>
      </c>
      <c r="B10" s="1" t="s">
        <v>5</v>
      </c>
      <c r="C10">
        <v>2019</v>
      </c>
      <c r="D10" s="15">
        <v>444431013</v>
      </c>
      <c r="E10" s="15">
        <v>14146</v>
      </c>
      <c r="F10" s="23">
        <f>D10*E10</f>
        <v>6286921109898</v>
      </c>
      <c r="G10" s="18">
        <v>56295236</v>
      </c>
      <c r="H10" s="15">
        <v>14146</v>
      </c>
      <c r="I10" s="15">
        <f>G10*H10</f>
        <v>796352408456</v>
      </c>
      <c r="J10">
        <f t="shared" si="2"/>
        <v>7.8946469466794671</v>
      </c>
    </row>
    <row r="11" spans="1:10" ht="15.5" x14ac:dyDescent="0.35">
      <c r="A11" s="4">
        <v>8</v>
      </c>
      <c r="B11" s="1"/>
      <c r="C11">
        <v>2020</v>
      </c>
      <c r="D11" s="15">
        <v>209555165</v>
      </c>
      <c r="E11" s="15">
        <v>14105</v>
      </c>
      <c r="F11" s="23">
        <f t="shared" ref="F11:F15" si="3">D11*E11</f>
        <v>2955775602325</v>
      </c>
      <c r="G11" s="18">
        <v>126706348</v>
      </c>
      <c r="H11" s="15">
        <v>14105</v>
      </c>
      <c r="I11" s="15">
        <f t="shared" ref="I11:I15" si="4">G11*H11</f>
        <v>1787193038540</v>
      </c>
      <c r="J11">
        <f t="shared" si="2"/>
        <v>1.6538647692694923</v>
      </c>
    </row>
    <row r="12" spans="1:10" ht="15.5" x14ac:dyDescent="0.35">
      <c r="A12" s="4">
        <v>9</v>
      </c>
      <c r="B12" s="1"/>
      <c r="C12">
        <v>2021</v>
      </c>
      <c r="D12" s="15">
        <v>226529655</v>
      </c>
      <c r="E12" s="15">
        <v>14278</v>
      </c>
      <c r="F12" s="23">
        <f t="shared" si="3"/>
        <v>3234390414090</v>
      </c>
      <c r="G12" s="18">
        <v>131220300</v>
      </c>
      <c r="H12" s="15">
        <v>14278</v>
      </c>
      <c r="I12" s="15">
        <f t="shared" si="4"/>
        <v>1873563443400</v>
      </c>
      <c r="J12">
        <f t="shared" si="2"/>
        <v>1.7263308725860251</v>
      </c>
    </row>
    <row r="13" spans="1:10" ht="15.5" x14ac:dyDescent="0.35">
      <c r="A13" s="4">
        <v>10</v>
      </c>
      <c r="B13" s="1" t="s">
        <v>6</v>
      </c>
      <c r="C13">
        <v>2019</v>
      </c>
      <c r="D13" s="23">
        <f>1000*317894</f>
        <v>317894000</v>
      </c>
      <c r="E13" s="15">
        <v>14146</v>
      </c>
      <c r="F13" s="23">
        <f t="shared" si="3"/>
        <v>4496928524000</v>
      </c>
      <c r="G13">
        <f>1000*46058</f>
        <v>46058000</v>
      </c>
      <c r="H13" s="15">
        <v>14146</v>
      </c>
      <c r="I13" s="15">
        <f t="shared" si="4"/>
        <v>651536468000</v>
      </c>
      <c r="J13">
        <f t="shared" si="2"/>
        <v>6.9020365625949891</v>
      </c>
    </row>
    <row r="14" spans="1:10" ht="15.5" x14ac:dyDescent="0.35">
      <c r="A14" s="4">
        <v>11</v>
      </c>
      <c r="B14" s="1"/>
      <c r="C14">
        <v>2020</v>
      </c>
      <c r="D14" s="15">
        <f>1000*332588</f>
        <v>332588000</v>
      </c>
      <c r="E14" s="15">
        <v>14105</v>
      </c>
      <c r="F14" s="23">
        <f t="shared" si="3"/>
        <v>4691153740000</v>
      </c>
      <c r="G14">
        <f>1000*28214</f>
        <v>28214000</v>
      </c>
      <c r="H14" s="15">
        <v>14105</v>
      </c>
      <c r="I14" s="15">
        <f t="shared" si="4"/>
        <v>397958470000</v>
      </c>
      <c r="J14">
        <f t="shared" si="2"/>
        <v>11.788048486566952</v>
      </c>
    </row>
    <row r="15" spans="1:10" ht="15.5" x14ac:dyDescent="0.35">
      <c r="A15" s="4">
        <v>12</v>
      </c>
      <c r="B15" s="1"/>
      <c r="C15">
        <v>2021</v>
      </c>
      <c r="D15" s="23">
        <f>1000*330387</f>
        <v>330387000</v>
      </c>
      <c r="E15" s="15">
        <v>14278</v>
      </c>
      <c r="F15" s="23">
        <f t="shared" si="3"/>
        <v>4717265586000</v>
      </c>
      <c r="G15">
        <f>1000*39083</f>
        <v>39083000</v>
      </c>
      <c r="H15" s="15">
        <v>14278</v>
      </c>
      <c r="I15" s="15">
        <f t="shared" si="4"/>
        <v>558027074000</v>
      </c>
      <c r="J15">
        <f t="shared" si="2"/>
        <v>8.4534708185144432</v>
      </c>
    </row>
    <row r="16" spans="1:10" ht="15.5" x14ac:dyDescent="0.35">
      <c r="A16" s="4">
        <v>13</v>
      </c>
      <c r="B16" s="1" t="s">
        <v>7</v>
      </c>
      <c r="C16">
        <v>2019</v>
      </c>
      <c r="D16" s="15"/>
      <c r="E16" s="15">
        <v>14146</v>
      </c>
      <c r="F16">
        <v>984445211973</v>
      </c>
      <c r="G16" s="18"/>
      <c r="H16" s="18"/>
      <c r="I16">
        <v>801038813777</v>
      </c>
      <c r="J16">
        <f t="shared" si="2"/>
        <v>1.2289606883481907</v>
      </c>
    </row>
    <row r="17" spans="1:10" ht="15.5" x14ac:dyDescent="0.35">
      <c r="A17" s="4">
        <v>14</v>
      </c>
      <c r="B17" s="1"/>
      <c r="C17">
        <v>2020</v>
      </c>
      <c r="E17" s="15">
        <v>14105</v>
      </c>
      <c r="F17">
        <v>1008746103329</v>
      </c>
      <c r="I17">
        <v>35812940212</v>
      </c>
      <c r="J17">
        <f t="shared" si="2"/>
        <v>28.167084225913264</v>
      </c>
    </row>
    <row r="18" spans="1:10" ht="15.5" x14ac:dyDescent="0.35">
      <c r="A18" s="4">
        <v>15</v>
      </c>
      <c r="B18" s="1"/>
      <c r="C18">
        <v>2021</v>
      </c>
      <c r="E18" s="15">
        <v>14278</v>
      </c>
      <c r="F18">
        <v>742134731975</v>
      </c>
      <c r="I18">
        <v>-98369816665</v>
      </c>
      <c r="J18">
        <f t="shared" si="2"/>
        <v>-7.5443337919633606</v>
      </c>
    </row>
    <row r="19" spans="1:10" ht="15.5" x14ac:dyDescent="0.35">
      <c r="A19" s="4">
        <v>16</v>
      </c>
      <c r="B19" s="1" t="s">
        <v>8</v>
      </c>
      <c r="C19">
        <v>2019</v>
      </c>
      <c r="D19" s="15">
        <v>890079906</v>
      </c>
      <c r="E19" s="15">
        <v>14146</v>
      </c>
      <c r="F19" s="23">
        <f>D19*E19</f>
        <v>12591070350276</v>
      </c>
      <c r="G19">
        <v>363471501</v>
      </c>
      <c r="H19" s="15">
        <v>14146</v>
      </c>
      <c r="I19" s="23">
        <f>G19*H19</f>
        <v>5141667853146</v>
      </c>
      <c r="J19">
        <f t="shared" si="2"/>
        <v>2.4488299730547514</v>
      </c>
    </row>
    <row r="20" spans="1:10" ht="15.5" x14ac:dyDescent="0.35">
      <c r="A20" s="4">
        <v>17</v>
      </c>
      <c r="B20" s="1"/>
      <c r="C20">
        <v>2020</v>
      </c>
      <c r="D20" s="15">
        <v>958118148</v>
      </c>
      <c r="E20" s="15">
        <v>14105</v>
      </c>
      <c r="F20" s="23">
        <f t="shared" ref="F20:F21" si="5">D20*E20</f>
        <v>13514256477540</v>
      </c>
      <c r="G20">
        <v>385567334</v>
      </c>
      <c r="H20" s="15">
        <v>14105</v>
      </c>
      <c r="I20" s="23">
        <f t="shared" ref="I20:I21" si="6">G20*H20</f>
        <v>5438427246070</v>
      </c>
      <c r="J20">
        <f t="shared" si="2"/>
        <v>2.4849567468804294</v>
      </c>
    </row>
    <row r="21" spans="1:10" ht="15.5" x14ac:dyDescent="0.35">
      <c r="A21" s="4">
        <v>18</v>
      </c>
      <c r="B21" s="1"/>
      <c r="C21">
        <v>2021</v>
      </c>
      <c r="D21" s="15">
        <v>547943055</v>
      </c>
      <c r="E21" s="15">
        <v>14278</v>
      </c>
      <c r="F21" s="23">
        <f t="shared" si="5"/>
        <v>7823530939290</v>
      </c>
      <c r="G21">
        <v>405577690</v>
      </c>
      <c r="H21" s="15">
        <v>14278</v>
      </c>
      <c r="I21" s="23">
        <f t="shared" si="6"/>
        <v>5790838257820</v>
      </c>
      <c r="J21">
        <f t="shared" si="2"/>
        <v>1.3510187283723618</v>
      </c>
    </row>
    <row r="22" spans="1:10" ht="31" x14ac:dyDescent="0.35">
      <c r="A22" s="4">
        <v>19</v>
      </c>
      <c r="B22" s="1" t="s">
        <v>9</v>
      </c>
      <c r="C22">
        <v>2019</v>
      </c>
      <c r="D22" s="15"/>
      <c r="E22" s="18"/>
      <c r="F22">
        <v>678262661673</v>
      </c>
      <c r="G22" s="18"/>
      <c r="H22" s="18"/>
      <c r="I22">
        <v>193376320522</v>
      </c>
      <c r="J22">
        <f t="shared" si="2"/>
        <v>3.5074752681305443</v>
      </c>
    </row>
    <row r="23" spans="1:10" ht="15.5" x14ac:dyDescent="0.35">
      <c r="A23" s="4">
        <v>20</v>
      </c>
      <c r="B23" s="1"/>
      <c r="C23">
        <v>2020</v>
      </c>
      <c r="F23" s="23">
        <v>611899459706</v>
      </c>
      <c r="I23" s="15">
        <v>87375089069</v>
      </c>
      <c r="J23">
        <f t="shared" si="2"/>
        <v>7.0031340308309584</v>
      </c>
    </row>
    <row r="24" spans="1:10" ht="15.5" x14ac:dyDescent="0.35">
      <c r="A24" s="4">
        <v>21</v>
      </c>
      <c r="B24" s="1"/>
      <c r="C24">
        <v>2021</v>
      </c>
      <c r="F24" s="23">
        <v>601540344656</v>
      </c>
      <c r="I24" s="15">
        <v>-78014262859</v>
      </c>
      <c r="J24">
        <f t="shared" si="2"/>
        <v>-7.7106457538822237</v>
      </c>
    </row>
    <row r="25" spans="1:10" ht="20.25" customHeight="1" x14ac:dyDescent="0.35">
      <c r="A25" s="4">
        <v>22</v>
      </c>
      <c r="B25" s="1" t="s">
        <v>10</v>
      </c>
      <c r="C25">
        <v>2019</v>
      </c>
      <c r="D25" s="15">
        <v>192682539</v>
      </c>
      <c r="E25" s="15">
        <v>14146</v>
      </c>
      <c r="F25" s="23">
        <f>D25*E25</f>
        <v>2725687196694</v>
      </c>
      <c r="G25" s="18">
        <v>520323795</v>
      </c>
      <c r="H25" s="15">
        <v>14146</v>
      </c>
      <c r="I25" s="15">
        <f>G25*H25</f>
        <v>7360500404070</v>
      </c>
      <c r="J25">
        <f t="shared" si="2"/>
        <v>0.37031275688631538</v>
      </c>
    </row>
    <row r="26" spans="1:10" ht="15.5" x14ac:dyDescent="0.35">
      <c r="A26" s="4">
        <v>23</v>
      </c>
      <c r="B26" s="1"/>
      <c r="C26">
        <v>2020</v>
      </c>
      <c r="D26" s="15">
        <v>101439727</v>
      </c>
      <c r="E26" s="15">
        <v>14105</v>
      </c>
      <c r="F26" s="23">
        <f t="shared" ref="F26:F36" si="7">D26*E26</f>
        <v>1430807349335</v>
      </c>
      <c r="G26">
        <v>486703645</v>
      </c>
      <c r="H26" s="15">
        <v>14105</v>
      </c>
      <c r="I26" s="15">
        <f t="shared" ref="I26:I36" si="8">G26*H26</f>
        <v>6864954912725</v>
      </c>
      <c r="J26">
        <f>F26/I26</f>
        <v>0.20842195870548699</v>
      </c>
    </row>
    <row r="27" spans="1:10" ht="15.5" x14ac:dyDescent="0.35">
      <c r="A27" s="4">
        <v>24</v>
      </c>
      <c r="B27" s="1"/>
      <c r="C27">
        <v>2021</v>
      </c>
      <c r="D27" s="15">
        <v>100815468</v>
      </c>
      <c r="E27" s="15">
        <v>14278</v>
      </c>
      <c r="F27" s="23">
        <f t="shared" si="7"/>
        <v>1439443252104</v>
      </c>
      <c r="G27">
        <v>879628458</v>
      </c>
      <c r="H27" s="15">
        <v>14278</v>
      </c>
      <c r="I27" s="15">
        <f t="shared" si="8"/>
        <v>12559335123324</v>
      </c>
      <c r="J27">
        <f t="shared" si="2"/>
        <v>0.11461142154179828</v>
      </c>
    </row>
    <row r="28" spans="1:10" ht="15.5" x14ac:dyDescent="0.35">
      <c r="A28" s="4">
        <v>25</v>
      </c>
      <c r="B28" s="1" t="s">
        <v>11</v>
      </c>
      <c r="C28">
        <v>2019</v>
      </c>
      <c r="D28" s="23">
        <v>80362658</v>
      </c>
      <c r="E28" s="15">
        <v>14146</v>
      </c>
      <c r="F28" s="23">
        <f t="shared" si="7"/>
        <v>1136810160068</v>
      </c>
      <c r="G28" s="23">
        <v>170317658</v>
      </c>
      <c r="H28" s="15">
        <v>14146</v>
      </c>
      <c r="I28" s="15">
        <f t="shared" si="8"/>
        <v>2409313590068</v>
      </c>
      <c r="J28">
        <f t="shared" si="2"/>
        <v>0.47183984880769086</v>
      </c>
    </row>
    <row r="29" spans="1:10" ht="15.5" x14ac:dyDescent="0.35">
      <c r="A29" s="4">
        <v>26</v>
      </c>
      <c r="B29" s="1"/>
      <c r="C29">
        <v>2020</v>
      </c>
      <c r="D29" s="23">
        <v>72967723</v>
      </c>
      <c r="E29" s="15">
        <v>14105</v>
      </c>
      <c r="F29" s="23">
        <f t="shared" si="7"/>
        <v>1029209732915</v>
      </c>
      <c r="G29" s="23">
        <v>190376045</v>
      </c>
      <c r="H29" s="15">
        <v>14105</v>
      </c>
      <c r="I29" s="15">
        <f t="shared" si="8"/>
        <v>2685254114725</v>
      </c>
      <c r="J29">
        <f t="shared" si="2"/>
        <v>0.38328206156399564</v>
      </c>
    </row>
    <row r="30" spans="1:10" ht="15.5" x14ac:dyDescent="0.35">
      <c r="A30" s="4">
        <v>27</v>
      </c>
      <c r="B30" s="1"/>
      <c r="C30">
        <v>2021</v>
      </c>
      <c r="D30" s="23">
        <v>182704693</v>
      </c>
      <c r="E30" s="15">
        <v>14278</v>
      </c>
      <c r="F30" s="23">
        <f t="shared" si="7"/>
        <v>2608657606654</v>
      </c>
      <c r="G30" s="23">
        <v>252612693</v>
      </c>
      <c r="H30" s="15">
        <v>14278</v>
      </c>
      <c r="I30" s="15">
        <f t="shared" si="8"/>
        <v>3606804030654</v>
      </c>
      <c r="J30">
        <f t="shared" si="2"/>
        <v>0.72326014512659509</v>
      </c>
    </row>
    <row r="31" spans="1:10" ht="15.5" x14ac:dyDescent="0.35">
      <c r="A31" s="4">
        <v>28</v>
      </c>
      <c r="B31" s="2" t="s">
        <v>12</v>
      </c>
      <c r="C31">
        <v>2019</v>
      </c>
      <c r="D31" s="15">
        <v>3192870099</v>
      </c>
      <c r="E31" s="15">
        <v>14146</v>
      </c>
      <c r="F31" s="23">
        <f t="shared" si="7"/>
        <v>45166340420454</v>
      </c>
      <c r="G31" s="18">
        <v>509935679</v>
      </c>
      <c r="H31" s="15">
        <v>14146</v>
      </c>
      <c r="I31" s="15">
        <f>G31*H31</f>
        <v>7213550115134</v>
      </c>
      <c r="J31">
        <f t="shared" si="2"/>
        <v>6.2613192810146554</v>
      </c>
    </row>
    <row r="32" spans="1:10" ht="15.5" x14ac:dyDescent="0.35">
      <c r="A32" s="4">
        <v>29</v>
      </c>
      <c r="B32" s="2"/>
      <c r="C32">
        <v>2020</v>
      </c>
      <c r="D32" s="15">
        <v>3295912298</v>
      </c>
      <c r="E32" s="15">
        <v>14105</v>
      </c>
      <c r="F32" s="23">
        <f t="shared" si="7"/>
        <v>46488842963290</v>
      </c>
      <c r="G32" s="18">
        <v>132638029</v>
      </c>
      <c r="H32" s="15">
        <v>14105</v>
      </c>
      <c r="I32" s="15">
        <f t="shared" si="8"/>
        <v>1870859399045</v>
      </c>
      <c r="J32">
        <f t="shared" si="2"/>
        <v>24.848923968856624</v>
      </c>
    </row>
    <row r="33" spans="1:10" ht="15.5" x14ac:dyDescent="0.35">
      <c r="A33" s="4">
        <v>30</v>
      </c>
      <c r="B33" s="2"/>
      <c r="C33">
        <v>2021</v>
      </c>
      <c r="D33" s="15">
        <v>3577340599</v>
      </c>
      <c r="E33" s="15">
        <v>14278</v>
      </c>
      <c r="F33" s="23">
        <f t="shared" si="7"/>
        <v>51077269072522</v>
      </c>
      <c r="G33" s="18">
        <v>646446687</v>
      </c>
      <c r="H33" s="15">
        <v>14278</v>
      </c>
      <c r="I33" s="15">
        <f t="shared" si="8"/>
        <v>9229965796986</v>
      </c>
      <c r="J33">
        <f t="shared" si="2"/>
        <v>5.5338524752931404</v>
      </c>
    </row>
    <row r="34" spans="1:10" ht="15.5" x14ac:dyDescent="0.35">
      <c r="A34" s="4">
        <v>31</v>
      </c>
      <c r="B34" s="2" t="s">
        <v>13</v>
      </c>
      <c r="C34">
        <v>2019</v>
      </c>
      <c r="D34" s="15">
        <v>658959960</v>
      </c>
      <c r="E34" s="15">
        <v>14146</v>
      </c>
      <c r="F34" s="23">
        <f t="shared" si="7"/>
        <v>9321647594160</v>
      </c>
      <c r="G34" s="18">
        <v>619080163</v>
      </c>
      <c r="H34" s="15">
        <v>14146</v>
      </c>
      <c r="I34" s="15">
        <f t="shared" si="8"/>
        <v>8757507985798</v>
      </c>
      <c r="J34">
        <f>F34/I34</f>
        <v>1.0644178240290345</v>
      </c>
    </row>
    <row r="35" spans="1:10" ht="15.5" x14ac:dyDescent="0.35">
      <c r="A35" s="4">
        <v>32</v>
      </c>
      <c r="B35" s="2"/>
      <c r="C35">
        <v>2020</v>
      </c>
      <c r="D35" s="15">
        <v>758171248</v>
      </c>
      <c r="E35" s="15">
        <v>14105</v>
      </c>
      <c r="F35" s="23">
        <f t="shared" si="7"/>
        <v>10694005453040</v>
      </c>
      <c r="G35" s="18">
        <v>861553774</v>
      </c>
      <c r="H35" s="15">
        <v>14105</v>
      </c>
      <c r="I35" s="15">
        <f t="shared" si="8"/>
        <v>12152215982270</v>
      </c>
      <c r="J35">
        <f t="shared" si="2"/>
        <v>0.88000455790470489</v>
      </c>
    </row>
    <row r="36" spans="1:10" ht="15.5" x14ac:dyDescent="0.35">
      <c r="A36" s="4">
        <v>33</v>
      </c>
      <c r="B36" s="2"/>
      <c r="C36">
        <v>2021</v>
      </c>
      <c r="D36" s="15">
        <v>570805817</v>
      </c>
      <c r="E36" s="15">
        <v>14278</v>
      </c>
      <c r="F36" s="23">
        <f t="shared" si="7"/>
        <v>8149965455126</v>
      </c>
      <c r="G36" s="18">
        <v>1862906374</v>
      </c>
      <c r="H36" s="15">
        <v>14278</v>
      </c>
      <c r="I36" s="15">
        <f t="shared" si="8"/>
        <v>26598577207972</v>
      </c>
      <c r="J36">
        <f t="shared" si="2"/>
        <v>0.30640606794123298</v>
      </c>
    </row>
    <row r="37" spans="1:10" ht="15.5" x14ac:dyDescent="0.35">
      <c r="A37" s="4">
        <v>34</v>
      </c>
      <c r="B37" s="2" t="s">
        <v>14</v>
      </c>
      <c r="C37">
        <v>2019</v>
      </c>
      <c r="F37">
        <v>1847122969502</v>
      </c>
      <c r="I37">
        <v>2014185087629</v>
      </c>
      <c r="J37">
        <f t="shared" si="2"/>
        <v>0.91705721626424241</v>
      </c>
    </row>
    <row r="38" spans="1:10" ht="15.5" x14ac:dyDescent="0.35">
      <c r="A38" s="4">
        <v>35</v>
      </c>
      <c r="B38" s="2"/>
      <c r="C38">
        <v>2020</v>
      </c>
      <c r="F38">
        <v>686128746815</v>
      </c>
      <c r="I38">
        <v>3453893913635</v>
      </c>
      <c r="J38">
        <f t="shared" si="2"/>
        <v>0.19865368305215081</v>
      </c>
    </row>
    <row r="39" spans="1:10" ht="15.5" x14ac:dyDescent="0.35">
      <c r="A39" s="4">
        <v>36</v>
      </c>
      <c r="B39" s="2"/>
      <c r="C39">
        <v>2021</v>
      </c>
      <c r="F39">
        <v>635243465372</v>
      </c>
      <c r="I39">
        <v>3670508924274</v>
      </c>
      <c r="J39">
        <f t="shared" si="2"/>
        <v>0.17306686306385879</v>
      </c>
    </row>
    <row r="40" spans="1:10" ht="15.5" x14ac:dyDescent="0.35">
      <c r="A40" s="4">
        <v>37</v>
      </c>
      <c r="B40" s="2" t="s">
        <v>15</v>
      </c>
      <c r="C40">
        <v>2019</v>
      </c>
      <c r="D40" s="15">
        <v>315255563</v>
      </c>
      <c r="E40" s="15">
        <v>14146</v>
      </c>
      <c r="F40" s="23">
        <f>D40*E40</f>
        <v>4459605194198</v>
      </c>
      <c r="G40" s="18">
        <v>234263034</v>
      </c>
      <c r="H40" s="15">
        <v>14146</v>
      </c>
      <c r="I40" s="15">
        <f>G40*H40</f>
        <v>3313884878964</v>
      </c>
      <c r="J40">
        <f t="shared" si="2"/>
        <v>1.3457332879928465</v>
      </c>
    </row>
    <row r="41" spans="1:10" ht="15.5" x14ac:dyDescent="0.35">
      <c r="A41" s="4">
        <v>38</v>
      </c>
      <c r="B41" s="2"/>
      <c r="C41">
        <v>2020</v>
      </c>
      <c r="D41" s="15">
        <v>281239286</v>
      </c>
      <c r="E41" s="15">
        <v>14105</v>
      </c>
      <c r="F41" s="23">
        <f t="shared" ref="F41:F42" si="9">D41*E41</f>
        <v>3966880129030</v>
      </c>
      <c r="G41" s="18">
        <v>269400278</v>
      </c>
      <c r="H41" s="15">
        <v>14105</v>
      </c>
      <c r="I41" s="15">
        <f t="shared" ref="I41:I42" si="10">G41*H41</f>
        <v>3799890921190</v>
      </c>
      <c r="J41">
        <f t="shared" si="2"/>
        <v>1.0439457898406475</v>
      </c>
    </row>
    <row r="42" spans="1:10" ht="15.5" x14ac:dyDescent="0.35">
      <c r="A42" s="4">
        <v>39</v>
      </c>
      <c r="B42" s="2"/>
      <c r="C42">
        <v>2021</v>
      </c>
      <c r="D42" s="15">
        <v>300554915</v>
      </c>
      <c r="E42" s="15">
        <v>14278</v>
      </c>
      <c r="F42" s="23">
        <f t="shared" si="9"/>
        <v>4291323076370</v>
      </c>
      <c r="G42" s="18">
        <v>271015918</v>
      </c>
      <c r="H42" s="15">
        <v>14278</v>
      </c>
      <c r="I42" s="15">
        <f t="shared" si="10"/>
        <v>3869565277204</v>
      </c>
      <c r="J42">
        <f t="shared" si="2"/>
        <v>1.1089935868637797</v>
      </c>
    </row>
    <row r="43" spans="1:10" ht="17.25" customHeight="1" x14ac:dyDescent="0.35">
      <c r="A43" s="4">
        <v>40</v>
      </c>
      <c r="B43" s="2" t="s">
        <v>16</v>
      </c>
      <c r="C43">
        <v>2019</v>
      </c>
      <c r="D43" s="15"/>
      <c r="E43"/>
      <c r="F43">
        <v>1679845315813</v>
      </c>
      <c r="G43"/>
      <c r="H43"/>
      <c r="I43">
        <v>975428920721</v>
      </c>
      <c r="J43">
        <f t="shared" si="2"/>
        <v>1.7221606619694259</v>
      </c>
    </row>
    <row r="44" spans="1:10" ht="15.5" x14ac:dyDescent="0.35">
      <c r="A44" s="4">
        <v>41</v>
      </c>
      <c r="B44" s="2"/>
      <c r="C44">
        <v>2020</v>
      </c>
      <c r="D44" s="15"/>
      <c r="E44"/>
      <c r="F44">
        <v>1865888188364</v>
      </c>
      <c r="G44"/>
      <c r="H44"/>
      <c r="I44">
        <v>698850377005</v>
      </c>
      <c r="J44">
        <f t="shared" si="2"/>
        <v>2.6699394459232728</v>
      </c>
    </row>
    <row r="45" spans="1:10" ht="15.5" x14ac:dyDescent="0.35">
      <c r="A45" s="4">
        <v>42</v>
      </c>
      <c r="B45" s="2"/>
      <c r="C45">
        <v>2021</v>
      </c>
      <c r="D45" s="15"/>
      <c r="E45"/>
      <c r="F45">
        <v>1885084164664</v>
      </c>
      <c r="G45"/>
      <c r="H45"/>
      <c r="I45">
        <v>359033403446</v>
      </c>
      <c r="J45">
        <f t="shared" si="2"/>
        <v>5.2504422891323648</v>
      </c>
    </row>
    <row r="46" spans="1:10" ht="15.5" x14ac:dyDescent="0.35">
      <c r="A46" s="4">
        <v>43</v>
      </c>
      <c r="B46" s="2" t="s">
        <v>17</v>
      </c>
      <c r="C46">
        <v>2019</v>
      </c>
      <c r="D46" s="15">
        <v>901340212</v>
      </c>
      <c r="E46" s="15">
        <v>14146</v>
      </c>
      <c r="F46" s="23">
        <f>D46*E46</f>
        <v>12750358638952</v>
      </c>
      <c r="G46" s="18">
        <v>280570979</v>
      </c>
      <c r="H46" s="15">
        <v>14146</v>
      </c>
      <c r="I46" s="23">
        <f>G46*H46</f>
        <v>3968957068934</v>
      </c>
      <c r="J46">
        <f t="shared" si="2"/>
        <v>3.2125211781080183</v>
      </c>
    </row>
    <row r="47" spans="1:10" ht="15.5" x14ac:dyDescent="0.35">
      <c r="A47" s="4">
        <v>44</v>
      </c>
      <c r="B47" s="2"/>
      <c r="C47">
        <v>2020</v>
      </c>
      <c r="D47" s="15">
        <v>710718334</v>
      </c>
      <c r="E47" s="15">
        <v>14105</v>
      </c>
      <c r="F47" s="23">
        <f t="shared" ref="F47:F51" si="11">D47*E47</f>
        <v>10024682101070</v>
      </c>
      <c r="G47" s="18">
        <v>263731419</v>
      </c>
      <c r="H47" s="15">
        <v>14105</v>
      </c>
      <c r="I47" s="23">
        <f t="shared" ref="I47:I51" si="12">G47*H47</f>
        <v>3719931664995</v>
      </c>
      <c r="J47">
        <f t="shared" si="2"/>
        <v>2.6948565199203665</v>
      </c>
    </row>
    <row r="48" spans="1:10" ht="15.5" x14ac:dyDescent="0.35">
      <c r="A48" s="4">
        <v>45</v>
      </c>
      <c r="B48" s="2"/>
      <c r="C48">
        <v>2021</v>
      </c>
      <c r="D48" s="15">
        <v>1370302118</v>
      </c>
      <c r="E48" s="15">
        <v>14278</v>
      </c>
      <c r="F48" s="23">
        <f t="shared" si="11"/>
        <v>19565173640804</v>
      </c>
      <c r="G48" s="18">
        <v>265656189</v>
      </c>
      <c r="H48" s="15">
        <v>14278</v>
      </c>
      <c r="I48" s="23">
        <f t="shared" si="12"/>
        <v>3793039066542</v>
      </c>
      <c r="J48">
        <f t="shared" si="2"/>
        <v>5.15817878423303</v>
      </c>
    </row>
    <row r="49" spans="1:10" ht="15.5" x14ac:dyDescent="0.35">
      <c r="A49" s="4">
        <v>46</v>
      </c>
      <c r="B49" s="2" t="s">
        <v>18</v>
      </c>
      <c r="C49">
        <v>2019</v>
      </c>
      <c r="D49" s="23">
        <v>2080864382</v>
      </c>
      <c r="E49" s="15">
        <v>14146</v>
      </c>
      <c r="F49" s="23">
        <f t="shared" si="11"/>
        <v>29435907547772</v>
      </c>
      <c r="G49" s="23">
        <v>3718973064</v>
      </c>
      <c r="H49" s="15">
        <v>14146</v>
      </c>
      <c r="I49" s="23">
        <f t="shared" si="12"/>
        <v>52608592963344</v>
      </c>
      <c r="J49">
        <f t="shared" si="2"/>
        <v>0.55952660753124506</v>
      </c>
    </row>
    <row r="50" spans="1:10" ht="15.5" x14ac:dyDescent="0.35">
      <c r="A50" s="4">
        <v>47</v>
      </c>
      <c r="B50" s="2"/>
      <c r="C50">
        <v>2020</v>
      </c>
      <c r="D50" s="15">
        <v>1311320300</v>
      </c>
      <c r="E50" s="15">
        <v>14105</v>
      </c>
      <c r="F50" s="23">
        <f t="shared" si="11"/>
        <v>18496172831500</v>
      </c>
      <c r="G50">
        <v>1588910322</v>
      </c>
      <c r="H50" s="15">
        <v>14105</v>
      </c>
      <c r="I50" s="23">
        <f t="shared" si="12"/>
        <v>22411580091810</v>
      </c>
      <c r="J50">
        <f t="shared" si="2"/>
        <v>0.82529534980263031</v>
      </c>
    </row>
    <row r="51" spans="1:10" ht="15.5" x14ac:dyDescent="0.35">
      <c r="A51" s="4">
        <v>48</v>
      </c>
      <c r="B51" s="2"/>
      <c r="C51">
        <v>2021</v>
      </c>
      <c r="D51" s="15">
        <v>1259863437</v>
      </c>
      <c r="E51" s="15">
        <v>14278</v>
      </c>
      <c r="F51" s="23">
        <f t="shared" si="11"/>
        <v>17988330153486</v>
      </c>
      <c r="G51">
        <v>1750209259</v>
      </c>
      <c r="H51" s="15">
        <v>14278</v>
      </c>
      <c r="I51" s="23">
        <f t="shared" si="12"/>
        <v>24989487800002</v>
      </c>
      <c r="J51">
        <f t="shared" si="2"/>
        <v>0.71983588849246283</v>
      </c>
    </row>
    <row r="52" spans="1:10" ht="15.5" x14ac:dyDescent="0.35">
      <c r="A52" s="4">
        <v>49</v>
      </c>
      <c r="B52" s="2" t="s">
        <v>19</v>
      </c>
      <c r="C52">
        <v>2019</v>
      </c>
      <c r="D52" s="15"/>
      <c r="E52"/>
      <c r="F52">
        <v>3228339000000</v>
      </c>
      <c r="G52"/>
      <c r="H52"/>
      <c r="I52">
        <v>3576698000000</v>
      </c>
      <c r="J52">
        <f t="shared" si="2"/>
        <v>0.90260318315943922</v>
      </c>
    </row>
    <row r="53" spans="1:10" ht="15.5" x14ac:dyDescent="0.35">
      <c r="A53" s="4">
        <v>50</v>
      </c>
      <c r="B53" s="2"/>
      <c r="C53">
        <v>2020</v>
      </c>
      <c r="D53" s="15"/>
      <c r="E53"/>
      <c r="F53">
        <v>3821876000000</v>
      </c>
      <c r="G53"/>
      <c r="H53"/>
      <c r="I53">
        <v>3740946000000</v>
      </c>
      <c r="J53">
        <f t="shared" si="2"/>
        <v>1.0216335654136681</v>
      </c>
    </row>
    <row r="54" spans="1:10" ht="15.5" x14ac:dyDescent="0.35">
      <c r="A54" s="4">
        <v>51</v>
      </c>
      <c r="B54" s="2"/>
      <c r="C54">
        <v>2021</v>
      </c>
      <c r="D54" s="15"/>
      <c r="E54"/>
      <c r="F54">
        <v>3456723000000</v>
      </c>
      <c r="G54"/>
      <c r="H54"/>
      <c r="I54">
        <v>3778134000000</v>
      </c>
      <c r="J54">
        <f t="shared" si="2"/>
        <v>0.91492863937594593</v>
      </c>
    </row>
    <row r="55" spans="1:10" ht="15.5" x14ac:dyDescent="0.35">
      <c r="A55" s="4">
        <v>52</v>
      </c>
      <c r="B55" s="2" t="s">
        <v>20</v>
      </c>
      <c r="C55">
        <v>2019</v>
      </c>
      <c r="D55" s="23">
        <v>573267780</v>
      </c>
      <c r="E55" s="15">
        <v>14146</v>
      </c>
      <c r="F55" s="23">
        <f t="shared" ref="F55:F57" si="13">D55*E55</f>
        <v>8109446015880</v>
      </c>
      <c r="G55" s="23">
        <v>106101992</v>
      </c>
      <c r="H55" s="15">
        <v>14146</v>
      </c>
      <c r="I55" s="23">
        <f t="shared" ref="I55:I57" si="14">G55*H55</f>
        <v>1500918778832</v>
      </c>
      <c r="J55">
        <f t="shared" si="2"/>
        <v>5.4029879099725102</v>
      </c>
    </row>
    <row r="56" spans="1:10" ht="15.5" x14ac:dyDescent="0.35">
      <c r="A56" s="4">
        <v>53</v>
      </c>
      <c r="B56" s="2"/>
      <c r="C56">
        <v>2020</v>
      </c>
      <c r="D56" s="23">
        <v>632443542</v>
      </c>
      <c r="E56" s="15">
        <v>14105</v>
      </c>
      <c r="F56" s="23">
        <f t="shared" si="13"/>
        <v>8920616159910</v>
      </c>
      <c r="G56" s="23">
        <v>212174466</v>
      </c>
      <c r="H56" s="15">
        <v>14105</v>
      </c>
      <c r="I56" s="23">
        <f t="shared" si="14"/>
        <v>2992720842930</v>
      </c>
      <c r="J56">
        <f t="shared" si="2"/>
        <v>2.9807712206048396</v>
      </c>
    </row>
    <row r="57" spans="1:10" ht="15.5" x14ac:dyDescent="0.35">
      <c r="A57" s="4">
        <v>54</v>
      </c>
      <c r="B57" s="2"/>
      <c r="C57">
        <v>2021</v>
      </c>
      <c r="D57" s="23">
        <v>614608871</v>
      </c>
      <c r="E57" s="15">
        <v>14278</v>
      </c>
      <c r="F57" s="23">
        <f t="shared" si="13"/>
        <v>8775385460138</v>
      </c>
      <c r="G57" s="23">
        <v>448966978</v>
      </c>
      <c r="H57" s="15">
        <v>14278</v>
      </c>
      <c r="I57" s="23">
        <f t="shared" si="14"/>
        <v>6410350511884</v>
      </c>
      <c r="J57">
        <f t="shared" si="2"/>
        <v>1.3689400359417971</v>
      </c>
    </row>
    <row r="58" spans="1:10" ht="15.5" x14ac:dyDescent="0.35">
      <c r="A58" s="4">
        <v>55</v>
      </c>
      <c r="B58" s="2" t="s">
        <v>21</v>
      </c>
      <c r="C58">
        <v>2019</v>
      </c>
      <c r="D58">
        <v>586875807</v>
      </c>
      <c r="E58" s="15">
        <v>14146</v>
      </c>
      <c r="F58" s="23">
        <f t="shared" ref="F58:F60" si="15">D58*E58</f>
        <v>8301945165822</v>
      </c>
      <c r="G58">
        <v>308436617</v>
      </c>
      <c r="H58" s="15">
        <v>14146</v>
      </c>
      <c r="I58" s="23">
        <f t="shared" ref="I58:I60" si="16">G58*H58</f>
        <v>4363144384082</v>
      </c>
      <c r="J58">
        <f t="shared" ref="J58:J105" si="17">F58/I58</f>
        <v>1.9027436259294725</v>
      </c>
    </row>
    <row r="59" spans="1:10" ht="15.5" x14ac:dyDescent="0.35">
      <c r="A59" s="4">
        <v>56</v>
      </c>
      <c r="B59" s="2"/>
      <c r="C59">
        <v>2020</v>
      </c>
      <c r="D59">
        <v>480273047</v>
      </c>
      <c r="E59" s="15">
        <v>14105</v>
      </c>
      <c r="F59" s="23">
        <f t="shared" si="15"/>
        <v>6774251327935</v>
      </c>
      <c r="G59">
        <v>311780413</v>
      </c>
      <c r="H59" s="15">
        <v>14105</v>
      </c>
      <c r="I59" s="23">
        <f t="shared" si="16"/>
        <v>4397662725365</v>
      </c>
      <c r="J59">
        <f t="shared" si="17"/>
        <v>1.5404208442048604</v>
      </c>
    </row>
    <row r="60" spans="1:10" ht="15.5" x14ac:dyDescent="0.35">
      <c r="A60" s="4">
        <v>57</v>
      </c>
      <c r="B60" s="2"/>
      <c r="C60">
        <v>2021</v>
      </c>
      <c r="D60">
        <v>508511713</v>
      </c>
      <c r="E60" s="15">
        <v>14278</v>
      </c>
      <c r="F60" s="23">
        <f t="shared" si="15"/>
        <v>7260530238214</v>
      </c>
      <c r="G60">
        <v>300781310</v>
      </c>
      <c r="H60" s="15">
        <v>14278</v>
      </c>
      <c r="I60" s="23">
        <f t="shared" si="16"/>
        <v>4294555544180</v>
      </c>
      <c r="J60">
        <f t="shared" si="17"/>
        <v>1.6906360072705315</v>
      </c>
    </row>
    <row r="61" spans="1:10" ht="15.5" x14ac:dyDescent="0.35">
      <c r="A61" s="4">
        <v>58</v>
      </c>
      <c r="B61" s="2" t="s">
        <v>22</v>
      </c>
      <c r="C61">
        <v>2019</v>
      </c>
      <c r="F61" s="23">
        <v>203584653001</v>
      </c>
      <c r="I61" s="15">
        <v>339672393223</v>
      </c>
      <c r="J61">
        <f t="shared" si="17"/>
        <v>0.59935590016390772</v>
      </c>
    </row>
    <row r="62" spans="1:10" ht="15.5" x14ac:dyDescent="0.35">
      <c r="A62" s="4">
        <v>59</v>
      </c>
      <c r="B62" s="2"/>
      <c r="C62">
        <v>2020</v>
      </c>
      <c r="F62" s="23">
        <v>152354623294</v>
      </c>
      <c r="I62" s="15">
        <v>325947426518</v>
      </c>
      <c r="J62">
        <f t="shared" si="17"/>
        <v>0.46742085041615267</v>
      </c>
    </row>
    <row r="63" spans="1:10" ht="15.5" x14ac:dyDescent="0.35">
      <c r="A63" s="4">
        <v>60</v>
      </c>
      <c r="B63" s="2"/>
      <c r="C63">
        <v>2021</v>
      </c>
      <c r="F63" s="23">
        <v>1866847898731</v>
      </c>
      <c r="I63" s="15">
        <v>307404859003</v>
      </c>
      <c r="J63">
        <f t="shared" si="17"/>
        <v>6.0729290512378702</v>
      </c>
    </row>
    <row r="64" spans="1:10" ht="15.5" x14ac:dyDescent="0.35">
      <c r="A64" s="4">
        <v>61</v>
      </c>
      <c r="B64" s="2" t="s">
        <v>23</v>
      </c>
      <c r="C64">
        <v>2019</v>
      </c>
      <c r="F64">
        <v>287067420462</v>
      </c>
      <c r="I64">
        <v>584445919301</v>
      </c>
      <c r="J64">
        <f t="shared" si="17"/>
        <v>0.49117875748937379</v>
      </c>
    </row>
    <row r="65" spans="1:10" ht="15.5" x14ac:dyDescent="0.35">
      <c r="A65" s="4">
        <v>62</v>
      </c>
      <c r="B65" s="2"/>
      <c r="C65">
        <v>2020</v>
      </c>
      <c r="F65">
        <v>317228386339</v>
      </c>
      <c r="I65">
        <v>564557831801</v>
      </c>
      <c r="J65">
        <f t="shared" si="17"/>
        <v>0.56190591728575878</v>
      </c>
    </row>
    <row r="66" spans="1:10" ht="15.5" x14ac:dyDescent="0.35">
      <c r="A66" s="4">
        <v>63</v>
      </c>
      <c r="B66" s="2"/>
      <c r="C66">
        <v>2021</v>
      </c>
      <c r="F66">
        <v>233792851055</v>
      </c>
      <c r="I66">
        <v>817847583715</v>
      </c>
      <c r="J66">
        <f t="shared" si="17"/>
        <v>0.28586359574850945</v>
      </c>
    </row>
    <row r="67" spans="1:10" ht="15.5" x14ac:dyDescent="0.35">
      <c r="A67" s="4">
        <v>64</v>
      </c>
      <c r="B67" s="2" t="s">
        <v>24</v>
      </c>
      <c r="C67">
        <v>2019</v>
      </c>
      <c r="D67">
        <v>47418441</v>
      </c>
      <c r="E67" s="15">
        <v>14146</v>
      </c>
      <c r="F67" s="23">
        <f t="shared" ref="F67:F69" si="18">D67*E67</f>
        <v>670781266386</v>
      </c>
      <c r="G67">
        <v>399583513</v>
      </c>
      <c r="H67" s="15">
        <v>14146</v>
      </c>
      <c r="I67" s="23">
        <f t="shared" ref="I67:I72" si="19">G67*H67</f>
        <v>5652508374898</v>
      </c>
      <c r="J67">
        <f t="shared" si="17"/>
        <v>0.11866966343028272</v>
      </c>
    </row>
    <row r="68" spans="1:10" ht="15.5" x14ac:dyDescent="0.35">
      <c r="A68" s="4">
        <v>65</v>
      </c>
      <c r="B68" s="2"/>
      <c r="C68">
        <v>2020</v>
      </c>
      <c r="D68">
        <v>43905598</v>
      </c>
      <c r="E68" s="15">
        <v>14105</v>
      </c>
      <c r="F68" s="23">
        <f t="shared" si="18"/>
        <v>619288459790</v>
      </c>
      <c r="G68">
        <v>454796618</v>
      </c>
      <c r="H68" s="15">
        <v>14105</v>
      </c>
      <c r="I68" s="23">
        <f t="shared" si="19"/>
        <v>6414906296890</v>
      </c>
      <c r="J68">
        <f t="shared" si="17"/>
        <v>9.6538972064211789E-2</v>
      </c>
    </row>
    <row r="69" spans="1:10" ht="15.5" x14ac:dyDescent="0.35">
      <c r="A69" s="4">
        <v>66</v>
      </c>
      <c r="B69" s="2"/>
      <c r="C69">
        <v>2021</v>
      </c>
      <c r="D69">
        <v>223950846</v>
      </c>
      <c r="E69" s="15">
        <v>14278</v>
      </c>
      <c r="F69" s="23">
        <f t="shared" si="18"/>
        <v>3197570179188</v>
      </c>
      <c r="G69">
        <v>650670753</v>
      </c>
      <c r="H69" s="15">
        <v>14278</v>
      </c>
      <c r="I69" s="23">
        <f t="shared" si="19"/>
        <v>9290277011334</v>
      </c>
      <c r="J69">
        <f t="shared" si="17"/>
        <v>0.34418458946778574</v>
      </c>
    </row>
    <row r="70" spans="1:10" ht="15.5" x14ac:dyDescent="0.35">
      <c r="A70" s="4">
        <v>67</v>
      </c>
      <c r="B70" s="2" t="s">
        <v>25</v>
      </c>
      <c r="C70">
        <v>2019</v>
      </c>
      <c r="D70" s="23">
        <f>280995*1000</f>
        <v>280995000</v>
      </c>
      <c r="E70" s="15">
        <v>14146</v>
      </c>
      <c r="F70" s="23">
        <f t="shared" ref="F70:F72" si="20">D70*E70</f>
        <v>3974955270000</v>
      </c>
      <c r="G70" s="23">
        <f>1941693*1000</f>
        <v>1941693000</v>
      </c>
      <c r="H70" s="15">
        <v>14146</v>
      </c>
      <c r="I70" s="23">
        <f t="shared" si="19"/>
        <v>27467189178000</v>
      </c>
      <c r="J70">
        <f t="shared" si="17"/>
        <v>0.14471649225701488</v>
      </c>
    </row>
    <row r="71" spans="1:10" ht="15.5" x14ac:dyDescent="0.35">
      <c r="A71" s="4">
        <v>68</v>
      </c>
      <c r="B71" s="2"/>
      <c r="C71">
        <v>2020</v>
      </c>
      <c r="D71" s="23">
        <f>1000*294270</f>
        <v>294270000</v>
      </c>
      <c r="E71" s="15">
        <v>14105</v>
      </c>
      <c r="F71" s="23">
        <f t="shared" si="20"/>
        <v>4150678350000</v>
      </c>
      <c r="G71" s="23">
        <f>1000*2020388</f>
        <v>2020388000</v>
      </c>
      <c r="H71" s="15">
        <v>14105</v>
      </c>
      <c r="I71" s="23">
        <f t="shared" si="19"/>
        <v>28497572740000</v>
      </c>
      <c r="J71">
        <f t="shared" si="17"/>
        <v>0.14565024143877314</v>
      </c>
    </row>
    <row r="72" spans="1:10" ht="15.5" x14ac:dyDescent="0.35">
      <c r="A72" s="4">
        <v>69</v>
      </c>
      <c r="B72" s="2"/>
      <c r="C72">
        <v>2021</v>
      </c>
      <c r="D72" s="23">
        <f>1000*318367</f>
        <v>318367000</v>
      </c>
      <c r="E72" s="15">
        <v>14278</v>
      </c>
      <c r="F72" s="23">
        <f t="shared" si="20"/>
        <v>4545644026000</v>
      </c>
      <c r="G72" s="23">
        <f>1000*2472828</f>
        <v>2472828000</v>
      </c>
      <c r="H72" s="15">
        <v>14278</v>
      </c>
      <c r="I72" s="23">
        <f t="shared" si="19"/>
        <v>35307038184000</v>
      </c>
      <c r="J72">
        <f t="shared" si="17"/>
        <v>0.1287461157832247</v>
      </c>
    </row>
    <row r="73" spans="1:10" ht="15.5" x14ac:dyDescent="0.35">
      <c r="A73" s="4">
        <v>70</v>
      </c>
      <c r="B73" s="2" t="s">
        <v>26</v>
      </c>
      <c r="C73">
        <v>2019</v>
      </c>
      <c r="D73" s="23">
        <v>2570388847</v>
      </c>
      <c r="E73" s="15">
        <v>14146</v>
      </c>
      <c r="F73" s="23">
        <f t="shared" ref="F73:F75" si="21">D73*E73</f>
        <v>36360720629662</v>
      </c>
      <c r="G73" s="23">
        <v>1045774218</v>
      </c>
      <c r="H73" s="15">
        <v>14146</v>
      </c>
      <c r="I73" s="23">
        <f t="shared" ref="I73:I77" si="22">G73*H73</f>
        <v>14793522087828</v>
      </c>
      <c r="J73">
        <f t="shared" si="17"/>
        <v>2.4578812546323454</v>
      </c>
    </row>
    <row r="74" spans="1:10" ht="15.5" x14ac:dyDescent="0.35">
      <c r="A74" s="4">
        <v>71</v>
      </c>
      <c r="B74" s="2"/>
      <c r="C74">
        <v>2020</v>
      </c>
      <c r="D74" s="23">
        <v>2807763436</v>
      </c>
      <c r="E74" s="15">
        <v>14105</v>
      </c>
      <c r="F74" s="23">
        <f t="shared" si="21"/>
        <v>39603503264780</v>
      </c>
      <c r="G74" s="23">
        <v>3493702857</v>
      </c>
      <c r="H74" s="15">
        <v>14105</v>
      </c>
      <c r="I74" s="23">
        <f t="shared" si="22"/>
        <v>49278678797985</v>
      </c>
      <c r="J74">
        <f t="shared" si="17"/>
        <v>0.8036640638668946</v>
      </c>
    </row>
    <row r="75" spans="1:10" ht="15.5" x14ac:dyDescent="0.35">
      <c r="A75" s="4">
        <v>72</v>
      </c>
      <c r="B75" s="2"/>
      <c r="C75">
        <v>2021</v>
      </c>
      <c r="D75" s="23">
        <v>2626405463</v>
      </c>
      <c r="E75" s="15">
        <v>14278</v>
      </c>
      <c r="F75" s="23">
        <f t="shared" si="21"/>
        <v>37499817200714</v>
      </c>
      <c r="G75" s="23">
        <v>3691477101</v>
      </c>
      <c r="H75" s="15">
        <v>14278</v>
      </c>
      <c r="I75" s="23">
        <f t="shared" si="22"/>
        <v>52706910048078</v>
      </c>
      <c r="J75">
        <f t="shared" si="17"/>
        <v>0.7114781945385823</v>
      </c>
    </row>
    <row r="76" spans="1:10" ht="14.25" customHeight="1" x14ac:dyDescent="0.35">
      <c r="A76" s="4">
        <v>73</v>
      </c>
      <c r="B76" s="2" t="s">
        <v>27</v>
      </c>
      <c r="C76">
        <v>2019</v>
      </c>
      <c r="D76" s="18">
        <v>324576000</v>
      </c>
      <c r="E76" s="15">
        <v>14146</v>
      </c>
      <c r="F76" s="23">
        <f t="shared" ref="F76:F78" si="23">D76*E76</f>
        <v>4591452096000</v>
      </c>
      <c r="G76" s="18">
        <v>884465000</v>
      </c>
      <c r="H76" s="15">
        <v>14146</v>
      </c>
      <c r="I76" s="23">
        <f>G78*H76</f>
        <v>16997253614000</v>
      </c>
      <c r="J76">
        <f t="shared" si="17"/>
        <v>0.27012905733301484</v>
      </c>
    </row>
    <row r="77" spans="1:10" ht="15.5" x14ac:dyDescent="0.35">
      <c r="A77" s="4">
        <v>74</v>
      </c>
      <c r="B77" s="2"/>
      <c r="C77">
        <v>2020</v>
      </c>
      <c r="D77" s="18">
        <v>312339000</v>
      </c>
      <c r="E77" s="15">
        <v>14105</v>
      </c>
      <c r="F77" s="23">
        <f t="shared" si="23"/>
        <v>4405541595000</v>
      </c>
      <c r="G77" s="18">
        <v>846290000</v>
      </c>
      <c r="H77" s="15">
        <v>14105</v>
      </c>
      <c r="I77" s="23">
        <f t="shared" si="22"/>
        <v>11936920450000</v>
      </c>
      <c r="J77">
        <f t="shared" si="17"/>
        <v>0.3690685226104527</v>
      </c>
    </row>
    <row r="78" spans="1:10" ht="15.5" x14ac:dyDescent="0.35">
      <c r="A78" s="4">
        <v>75</v>
      </c>
      <c r="B78" s="2"/>
      <c r="C78">
        <v>2021</v>
      </c>
      <c r="D78" s="18">
        <v>464680000</v>
      </c>
      <c r="E78" s="15">
        <v>14278</v>
      </c>
      <c r="F78" s="23">
        <f t="shared" si="23"/>
        <v>6634701040000</v>
      </c>
      <c r="G78" s="18">
        <v>1201559000</v>
      </c>
      <c r="H78" s="15">
        <v>14278</v>
      </c>
      <c r="I78" s="23">
        <f>G78*H78</f>
        <v>17155859402000</v>
      </c>
      <c r="J78">
        <f t="shared" si="17"/>
        <v>0.38673090543202621</v>
      </c>
    </row>
    <row r="79" spans="1:10" ht="15.5" x14ac:dyDescent="0.35">
      <c r="A79" s="4">
        <v>76</v>
      </c>
      <c r="B79" s="2" t="s">
        <v>28</v>
      </c>
      <c r="C79">
        <v>2019</v>
      </c>
      <c r="D79">
        <v>32971463</v>
      </c>
      <c r="E79" s="15">
        <v>14146</v>
      </c>
      <c r="F79" s="23">
        <f t="shared" ref="F79:F81" si="24">D79*E79</f>
        <v>466414315598</v>
      </c>
      <c r="G79" s="23">
        <v>93383074</v>
      </c>
      <c r="H79" s="15">
        <v>14146</v>
      </c>
      <c r="I79" s="23">
        <f t="shared" ref="I79:I81" si="25">G79*H79</f>
        <v>1320996964804</v>
      </c>
      <c r="J79">
        <f t="shared" si="17"/>
        <v>0.35307750738640281</v>
      </c>
    </row>
    <row r="80" spans="1:10" ht="15.5" x14ac:dyDescent="0.35">
      <c r="A80" s="4">
        <v>77</v>
      </c>
      <c r="B80" s="2"/>
      <c r="C80">
        <v>2020</v>
      </c>
      <c r="D80" s="23">
        <v>33261651</v>
      </c>
      <c r="E80" s="15">
        <v>14105</v>
      </c>
      <c r="F80" s="23">
        <f t="shared" si="24"/>
        <v>469155587355</v>
      </c>
      <c r="G80" s="23">
        <v>84250556</v>
      </c>
      <c r="H80" s="15">
        <v>14105</v>
      </c>
      <c r="I80" s="23">
        <f t="shared" si="25"/>
        <v>1188354092380</v>
      </c>
      <c r="J80">
        <f t="shared" si="17"/>
        <v>0.39479443910138706</v>
      </c>
    </row>
    <row r="81" spans="1:10" ht="15.5" x14ac:dyDescent="0.35">
      <c r="A81" s="4">
        <v>78</v>
      </c>
      <c r="B81" s="2"/>
      <c r="C81">
        <v>2021</v>
      </c>
      <c r="D81" s="23">
        <v>24437727</v>
      </c>
      <c r="E81" s="15">
        <v>14278</v>
      </c>
      <c r="F81" s="23">
        <f t="shared" si="24"/>
        <v>348921866106</v>
      </c>
      <c r="G81" s="23">
        <v>98920656</v>
      </c>
      <c r="H81" s="15">
        <v>14278</v>
      </c>
      <c r="I81" s="23">
        <f t="shared" si="25"/>
        <v>1412389126368</v>
      </c>
      <c r="J81">
        <f t="shared" si="17"/>
        <v>0.24704372158631863</v>
      </c>
    </row>
    <row r="82" spans="1:10" ht="15.5" x14ac:dyDescent="0.35">
      <c r="A82" s="4">
        <v>79</v>
      </c>
      <c r="B82" s="2" t="s">
        <v>29</v>
      </c>
      <c r="C82">
        <v>2019</v>
      </c>
      <c r="D82" s="23">
        <v>46886899</v>
      </c>
      <c r="E82" s="15">
        <v>14146</v>
      </c>
      <c r="F82" s="23">
        <f t="shared" ref="F82:F84" si="26">D82*E82</f>
        <v>663262073254</v>
      </c>
      <c r="G82" s="23">
        <v>145640390</v>
      </c>
      <c r="H82" s="15">
        <v>14146</v>
      </c>
      <c r="I82" s="23">
        <f t="shared" ref="I82:I87" si="27">G82*H82</f>
        <v>2060228956940</v>
      </c>
      <c r="J82">
        <f t="shared" si="17"/>
        <v>0.32193609890772745</v>
      </c>
    </row>
    <row r="83" spans="1:10" ht="15.5" x14ac:dyDescent="0.35">
      <c r="A83" s="4">
        <v>80</v>
      </c>
      <c r="B83" s="2"/>
      <c r="C83">
        <v>2020</v>
      </c>
      <c r="D83" s="23">
        <v>43752926</v>
      </c>
      <c r="E83" s="15">
        <v>14105</v>
      </c>
      <c r="F83" s="23">
        <f t="shared" si="26"/>
        <v>617135021230</v>
      </c>
      <c r="G83" s="23">
        <v>138220176</v>
      </c>
      <c r="H83" s="15">
        <v>14105</v>
      </c>
      <c r="I83" s="23">
        <f t="shared" si="27"/>
        <v>1949595582480</v>
      </c>
      <c r="J83">
        <f t="shared" si="17"/>
        <v>0.31654514750437013</v>
      </c>
    </row>
    <row r="84" spans="1:10" ht="15.5" x14ac:dyDescent="0.35">
      <c r="A84" s="4">
        <v>81</v>
      </c>
      <c r="B84" s="2"/>
      <c r="C84">
        <v>2021</v>
      </c>
      <c r="D84" s="23">
        <v>57736778</v>
      </c>
      <c r="E84" s="15">
        <v>14278</v>
      </c>
      <c r="F84" s="23">
        <f t="shared" si="26"/>
        <v>824365716284</v>
      </c>
      <c r="G84" s="23">
        <v>199983661</v>
      </c>
      <c r="H84" s="15">
        <v>14278</v>
      </c>
      <c r="I84" s="23">
        <f t="shared" si="27"/>
        <v>2855366711758</v>
      </c>
      <c r="J84">
        <f t="shared" si="17"/>
        <v>0.28870747595724833</v>
      </c>
    </row>
    <row r="85" spans="1:10" ht="15.5" x14ac:dyDescent="0.35">
      <c r="A85" s="4">
        <v>82</v>
      </c>
      <c r="B85" s="2" t="s">
        <v>30</v>
      </c>
      <c r="C85">
        <v>2019</v>
      </c>
      <c r="D85" s="23">
        <v>427008847</v>
      </c>
      <c r="E85" s="15">
        <v>14146</v>
      </c>
      <c r="F85" s="23">
        <f t="shared" ref="F85:F87" si="28">D85*E85</f>
        <v>6040467149662</v>
      </c>
      <c r="G85" s="23">
        <v>524244316</v>
      </c>
      <c r="H85" s="15">
        <v>14146</v>
      </c>
      <c r="I85" s="23">
        <f t="shared" si="27"/>
        <v>7415960094136</v>
      </c>
      <c r="J85">
        <f t="shared" si="17"/>
        <v>0.81452260705102242</v>
      </c>
    </row>
    <row r="86" spans="1:10" ht="15.5" x14ac:dyDescent="0.35">
      <c r="A86" s="4">
        <v>83</v>
      </c>
      <c r="B86" s="2"/>
      <c r="C86">
        <v>2020</v>
      </c>
      <c r="D86" s="23">
        <v>365960757</v>
      </c>
      <c r="E86" s="15">
        <v>14105</v>
      </c>
      <c r="F86" s="23">
        <f t="shared" si="28"/>
        <v>5161876477485</v>
      </c>
      <c r="G86" s="23">
        <v>563645881</v>
      </c>
      <c r="H86" s="15">
        <v>14105</v>
      </c>
      <c r="I86" s="23">
        <f t="shared" si="27"/>
        <v>7950225151505</v>
      </c>
      <c r="J86">
        <f t="shared" si="17"/>
        <v>0.64927425061764976</v>
      </c>
    </row>
    <row r="87" spans="1:10" ht="15.5" x14ac:dyDescent="0.35">
      <c r="A87" s="4">
        <v>84</v>
      </c>
      <c r="B87" s="2"/>
      <c r="C87">
        <v>2021</v>
      </c>
      <c r="D87" s="23">
        <v>499182365</v>
      </c>
      <c r="E87" s="15">
        <v>14278</v>
      </c>
      <c r="F87" s="23">
        <f t="shared" si="28"/>
        <v>7127325807470</v>
      </c>
      <c r="G87" s="23">
        <v>779410297</v>
      </c>
      <c r="H87" s="15">
        <v>14278</v>
      </c>
      <c r="I87" s="23">
        <f t="shared" si="27"/>
        <v>11128420220566</v>
      </c>
      <c r="J87">
        <f t="shared" si="17"/>
        <v>0.64046159887980025</v>
      </c>
    </row>
    <row r="88" spans="1:10" ht="15.5" x14ac:dyDescent="0.35">
      <c r="A88" s="4">
        <v>85</v>
      </c>
      <c r="B88" s="2" t="s">
        <v>31</v>
      </c>
      <c r="C88">
        <v>2019</v>
      </c>
      <c r="F88" s="23">
        <v>68801967457</v>
      </c>
      <c r="I88" s="15">
        <v>-11638100033</v>
      </c>
      <c r="J88">
        <f t="shared" si="17"/>
        <v>-5.9117869121171864</v>
      </c>
    </row>
    <row r="89" spans="1:10" ht="15.5" x14ac:dyDescent="0.35">
      <c r="A89" s="4">
        <v>86</v>
      </c>
      <c r="B89" s="2"/>
      <c r="C89">
        <v>2020</v>
      </c>
      <c r="F89" s="23">
        <v>21207492735</v>
      </c>
      <c r="I89" s="15">
        <v>74903901432</v>
      </c>
      <c r="J89">
        <f t="shared" si="17"/>
        <v>0.28312934746466839</v>
      </c>
    </row>
    <row r="90" spans="1:10" ht="15.5" x14ac:dyDescent="0.35">
      <c r="A90" s="4">
        <v>87</v>
      </c>
      <c r="B90" s="2"/>
      <c r="C90">
        <v>2021</v>
      </c>
      <c r="F90" s="23">
        <v>18125030031</v>
      </c>
      <c r="I90" s="15">
        <v>139152290963</v>
      </c>
      <c r="J90">
        <f t="shared" si="17"/>
        <v>0.13025319170504615</v>
      </c>
    </row>
    <row r="91" spans="1:10" ht="15.5" x14ac:dyDescent="0.35">
      <c r="A91" s="4">
        <v>88</v>
      </c>
      <c r="B91" s="2" t="s">
        <v>32</v>
      </c>
      <c r="C91">
        <v>2019</v>
      </c>
      <c r="F91" s="23">
        <v>801836004380</v>
      </c>
      <c r="I91" s="15">
        <v>14028704820</v>
      </c>
      <c r="J91">
        <f t="shared" si="17"/>
        <v>57.15680917577393</v>
      </c>
    </row>
    <row r="92" spans="1:10" ht="15.5" x14ac:dyDescent="0.35">
      <c r="A92" s="4">
        <v>89</v>
      </c>
      <c r="B92" s="2"/>
      <c r="C92">
        <v>2020</v>
      </c>
      <c r="F92" s="23">
        <v>743516722714</v>
      </c>
      <c r="I92" s="15">
        <v>-18906553817</v>
      </c>
      <c r="J92">
        <f t="shared" si="17"/>
        <v>-39.325872388518533</v>
      </c>
    </row>
    <row r="93" spans="1:10" ht="15.5" x14ac:dyDescent="0.35">
      <c r="A93" s="4">
        <v>90</v>
      </c>
      <c r="B93" s="2"/>
      <c r="C93">
        <v>2021</v>
      </c>
      <c r="F93" s="23">
        <v>763224120499</v>
      </c>
      <c r="I93" s="15">
        <v>-26189147309</v>
      </c>
      <c r="J93">
        <f t="shared" si="17"/>
        <v>-29.14276327876911</v>
      </c>
    </row>
    <row r="94" spans="1:10" ht="15.5" x14ac:dyDescent="0.35">
      <c r="A94" s="4">
        <v>91</v>
      </c>
      <c r="B94" s="2" t="s">
        <v>33</v>
      </c>
      <c r="C94">
        <v>2019</v>
      </c>
      <c r="F94" s="23">
        <v>71655559000</v>
      </c>
      <c r="I94" s="15">
        <v>14328227000</v>
      </c>
      <c r="J94">
        <f t="shared" si="17"/>
        <v>5.0010066842185008</v>
      </c>
    </row>
    <row r="95" spans="1:10" ht="15.5" x14ac:dyDescent="0.35">
      <c r="A95" s="4">
        <v>92</v>
      </c>
      <c r="B95" s="2"/>
      <c r="C95">
        <v>2020</v>
      </c>
      <c r="F95" s="23">
        <v>68655724000</v>
      </c>
      <c r="I95" s="15">
        <v>68655724000</v>
      </c>
      <c r="J95">
        <f t="shared" si="17"/>
        <v>1</v>
      </c>
    </row>
    <row r="96" spans="1:10" ht="15.5" x14ac:dyDescent="0.35">
      <c r="A96" s="4">
        <v>93</v>
      </c>
      <c r="B96" s="2"/>
      <c r="C96">
        <v>2021</v>
      </c>
      <c r="F96" s="23">
        <v>64597186000</v>
      </c>
      <c r="I96" s="15">
        <v>40012007000</v>
      </c>
      <c r="J96">
        <f t="shared" si="17"/>
        <v>1.6144450339619305</v>
      </c>
    </row>
    <row r="97" spans="1:10" ht="15.5" x14ac:dyDescent="0.35">
      <c r="A97" s="4">
        <v>94</v>
      </c>
      <c r="B97" s="2" t="s">
        <v>34</v>
      </c>
      <c r="C97">
        <v>2019</v>
      </c>
      <c r="F97" s="23">
        <v>818355397777</v>
      </c>
      <c r="I97" s="15">
        <v>433002009239</v>
      </c>
      <c r="J97">
        <f t="shared" si="17"/>
        <v>1.8899575066990051</v>
      </c>
    </row>
    <row r="98" spans="1:10" ht="15.5" x14ac:dyDescent="0.35">
      <c r="A98" s="4">
        <v>95</v>
      </c>
      <c r="B98" s="2"/>
      <c r="C98">
        <v>2020</v>
      </c>
      <c r="F98" s="23">
        <v>890642914518</v>
      </c>
      <c r="I98" s="15">
        <v>456448592739</v>
      </c>
      <c r="J98">
        <f t="shared" si="17"/>
        <v>1.9512447374928701</v>
      </c>
    </row>
    <row r="99" spans="1:10" ht="15.5" x14ac:dyDescent="0.35">
      <c r="A99" s="4">
        <v>96</v>
      </c>
      <c r="B99" s="2"/>
      <c r="C99">
        <v>2021</v>
      </c>
      <c r="F99" s="23">
        <v>813265050471</v>
      </c>
      <c r="I99" s="15">
        <v>484312312632</v>
      </c>
      <c r="J99">
        <f t="shared" si="17"/>
        <v>1.6792161364870184</v>
      </c>
    </row>
    <row r="100" spans="1:10" ht="15.5" x14ac:dyDescent="0.35">
      <c r="A100" s="4">
        <v>97</v>
      </c>
      <c r="B100" s="2" t="s">
        <v>35</v>
      </c>
      <c r="C100">
        <v>2019</v>
      </c>
      <c r="F100" s="23">
        <v>287067420462</v>
      </c>
      <c r="I100" s="15">
        <v>584445919301</v>
      </c>
      <c r="J100">
        <f t="shared" si="17"/>
        <v>0.49117875748937379</v>
      </c>
    </row>
    <row r="101" spans="1:10" ht="15.5" x14ac:dyDescent="0.35">
      <c r="A101" s="4">
        <v>98</v>
      </c>
      <c r="B101" s="2"/>
      <c r="C101">
        <v>2020</v>
      </c>
      <c r="F101" s="23">
        <v>317228368339</v>
      </c>
      <c r="I101" s="15">
        <v>564557831801</v>
      </c>
      <c r="J101">
        <f t="shared" si="17"/>
        <v>0.56190588540239983</v>
      </c>
    </row>
    <row r="102" spans="1:10" ht="15.5" x14ac:dyDescent="0.35">
      <c r="A102" s="4">
        <v>99</v>
      </c>
      <c r="B102" s="2"/>
      <c r="C102">
        <v>2021</v>
      </c>
      <c r="F102" s="23">
        <v>233792851055</v>
      </c>
      <c r="I102" s="15">
        <v>817847583715</v>
      </c>
      <c r="J102">
        <f t="shared" si="17"/>
        <v>0.28586359574850945</v>
      </c>
    </row>
    <row r="103" spans="1:10" ht="15.5" x14ac:dyDescent="0.35">
      <c r="A103" s="4">
        <v>100</v>
      </c>
      <c r="B103" s="2" t="s">
        <v>36</v>
      </c>
      <c r="C103">
        <v>2019</v>
      </c>
      <c r="F103" s="23">
        <v>901770129259</v>
      </c>
      <c r="I103" s="15">
        <v>773800538042</v>
      </c>
      <c r="J103">
        <f t="shared" si="17"/>
        <v>1.1653780075428872</v>
      </c>
    </row>
    <row r="104" spans="1:10" ht="15.5" x14ac:dyDescent="0.35">
      <c r="A104" s="4">
        <v>101</v>
      </c>
      <c r="B104" s="2"/>
      <c r="C104">
        <v>2020</v>
      </c>
      <c r="F104" s="23">
        <v>841406041966</v>
      </c>
      <c r="I104" s="15">
        <v>447211599939</v>
      </c>
      <c r="J104">
        <f t="shared" si="17"/>
        <v>1.8814495019377144</v>
      </c>
    </row>
    <row r="105" spans="1:10" ht="15.5" x14ac:dyDescent="0.35">
      <c r="A105" s="4">
        <v>102</v>
      </c>
      <c r="B105" s="2"/>
      <c r="C105">
        <v>2021</v>
      </c>
      <c r="F105" s="23">
        <v>817496144035</v>
      </c>
      <c r="I105" s="15">
        <v>1029461271703</v>
      </c>
      <c r="J105">
        <f t="shared" si="17"/>
        <v>0.7941009210406198</v>
      </c>
    </row>
    <row r="106" spans="1:10" ht="15.5" x14ac:dyDescent="0.35">
      <c r="A106" s="4">
        <v>103</v>
      </c>
      <c r="B106" s="2" t="s">
        <v>37</v>
      </c>
      <c r="C106">
        <v>2019</v>
      </c>
      <c r="D106" s="23">
        <v>370500569</v>
      </c>
      <c r="E106" s="15">
        <v>14146</v>
      </c>
      <c r="F106" s="23">
        <f t="shared" ref="F106:F108" si="29">D106*E106</f>
        <v>5241101049074</v>
      </c>
      <c r="G106" s="23">
        <v>264138887</v>
      </c>
      <c r="H106" s="15">
        <v>14146</v>
      </c>
      <c r="I106" s="23">
        <f t="shared" ref="I106:I108" si="30">G106*H106</f>
        <v>3736508695502</v>
      </c>
      <c r="J106">
        <f t="shared" ref="J106:J108" si="31">F106/I106</f>
        <v>1.4026733178443354</v>
      </c>
    </row>
    <row r="107" spans="1:10" x14ac:dyDescent="0.35">
      <c r="A107" s="4">
        <v>104</v>
      </c>
      <c r="C107">
        <v>2020</v>
      </c>
      <c r="D107" s="23">
        <v>480957627</v>
      </c>
      <c r="E107" s="15">
        <v>14105</v>
      </c>
      <c r="F107" s="23">
        <f t="shared" si="29"/>
        <v>6783907328835</v>
      </c>
      <c r="G107" s="23">
        <v>290914160</v>
      </c>
      <c r="H107" s="15">
        <v>14105</v>
      </c>
      <c r="I107" s="23">
        <f t="shared" si="30"/>
        <v>4103344226800</v>
      </c>
      <c r="J107">
        <f t="shared" si="31"/>
        <v>1.6532630347041202</v>
      </c>
    </row>
    <row r="108" spans="1:10" x14ac:dyDescent="0.35">
      <c r="A108" s="4">
        <v>105</v>
      </c>
      <c r="C108">
        <v>2021</v>
      </c>
      <c r="D108" s="23">
        <v>503876557</v>
      </c>
      <c r="E108" s="15">
        <v>14278</v>
      </c>
      <c r="F108" s="23">
        <f t="shared" si="29"/>
        <v>7194349480846</v>
      </c>
      <c r="G108" s="23">
        <v>354225327</v>
      </c>
      <c r="H108" s="15">
        <v>14278</v>
      </c>
      <c r="I108" s="23">
        <f t="shared" si="30"/>
        <v>5057629218906</v>
      </c>
      <c r="J108">
        <f t="shared" si="31"/>
        <v>1.4224746752792186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8"/>
  <sheetViews>
    <sheetView topLeftCell="A101" zoomScale="85" zoomScaleNormal="85" workbookViewId="0">
      <selection activeCell="H4" sqref="H4:H108"/>
    </sheetView>
  </sheetViews>
  <sheetFormatPr defaultRowHeight="14.5" x14ac:dyDescent="0.35"/>
  <cols>
    <col min="2" max="2" width="36.7265625" customWidth="1"/>
    <col min="4" max="4" width="23.1796875" style="7" customWidth="1"/>
    <col min="5" max="6" width="18.453125" style="7" customWidth="1"/>
    <col min="7" max="7" width="24" style="7" customWidth="1"/>
    <col min="8" max="8" width="12.81640625" customWidth="1"/>
  </cols>
  <sheetData>
    <row r="1" spans="1:8" ht="15.5" x14ac:dyDescent="0.35">
      <c r="A1" s="5" t="s">
        <v>0</v>
      </c>
      <c r="B1" s="3" t="s">
        <v>1</v>
      </c>
      <c r="C1" s="3" t="s">
        <v>2</v>
      </c>
      <c r="D1" s="10" t="s">
        <v>45</v>
      </c>
      <c r="E1" s="13"/>
      <c r="F1" s="8"/>
      <c r="G1" s="12"/>
    </row>
    <row r="2" spans="1:8" ht="15.5" x14ac:dyDescent="0.35">
      <c r="A2" s="5"/>
      <c r="B2" s="3"/>
      <c r="C2" s="3"/>
      <c r="D2" s="11" t="s">
        <v>46</v>
      </c>
      <c r="E2" s="14"/>
      <c r="F2" s="6"/>
      <c r="G2" s="11" t="s">
        <v>47</v>
      </c>
      <c r="H2" t="s">
        <v>41</v>
      </c>
    </row>
    <row r="3" spans="1:8" ht="15.5" x14ac:dyDescent="0.35">
      <c r="A3" s="5"/>
      <c r="B3" s="3"/>
      <c r="C3" s="3"/>
    </row>
    <row r="4" spans="1:8" ht="15.5" x14ac:dyDescent="0.35">
      <c r="A4" s="4">
        <v>1</v>
      </c>
      <c r="B4" s="1" t="s">
        <v>3</v>
      </c>
      <c r="C4">
        <v>2019</v>
      </c>
      <c r="D4" s="15">
        <v>5481688168000</v>
      </c>
      <c r="E4" s="15">
        <v>7217105</v>
      </c>
      <c r="F4" s="15">
        <v>14146</v>
      </c>
      <c r="G4" s="15">
        <f>E4*F4</f>
        <v>102093167330</v>
      </c>
      <c r="H4">
        <f>D4/G4</f>
        <v>53.692997399926981</v>
      </c>
    </row>
    <row r="5" spans="1:8" ht="15.5" x14ac:dyDescent="0.35">
      <c r="A5" s="4">
        <v>2</v>
      </c>
      <c r="B5" s="1"/>
      <c r="C5">
        <v>2020</v>
      </c>
      <c r="D5" s="15">
        <v>1396423210</v>
      </c>
      <c r="E5" s="15">
        <v>6381566</v>
      </c>
      <c r="F5" s="15">
        <v>14105</v>
      </c>
      <c r="G5" s="15">
        <f t="shared" ref="G5:G21" si="0">E5*F5</f>
        <v>90011988430</v>
      </c>
      <c r="H5">
        <f t="shared" ref="H5:H57" si="1">D5/G5</f>
        <v>1.5513746939230903E-2</v>
      </c>
    </row>
    <row r="6" spans="1:8" ht="15.5" x14ac:dyDescent="0.35">
      <c r="A6" s="4">
        <v>3</v>
      </c>
      <c r="B6" s="1"/>
      <c r="C6">
        <v>2021</v>
      </c>
      <c r="D6" s="15">
        <v>15807245190</v>
      </c>
      <c r="E6" s="15">
        <v>7586936</v>
      </c>
      <c r="F6" s="15">
        <v>14278</v>
      </c>
      <c r="G6" s="15">
        <f t="shared" si="0"/>
        <v>108326272208</v>
      </c>
      <c r="H6">
        <f t="shared" si="1"/>
        <v>0.14592254369880014</v>
      </c>
    </row>
    <row r="7" spans="1:8" ht="15.5" x14ac:dyDescent="0.35">
      <c r="A7" s="4">
        <v>4</v>
      </c>
      <c r="B7" s="1" t="s">
        <v>4</v>
      </c>
      <c r="C7">
        <v>2019</v>
      </c>
      <c r="D7" s="15">
        <v>-8898355000</v>
      </c>
      <c r="E7" s="15">
        <v>30194907730</v>
      </c>
      <c r="F7" s="15">
        <v>1000</v>
      </c>
      <c r="G7" s="15">
        <f t="shared" si="0"/>
        <v>30194907730000</v>
      </c>
      <c r="H7">
        <f t="shared" si="1"/>
        <v>-2.9469720787254081E-4</v>
      </c>
    </row>
    <row r="8" spans="1:8" ht="15.5" x14ac:dyDescent="0.35">
      <c r="A8" s="4">
        <v>5</v>
      </c>
      <c r="B8" s="1"/>
      <c r="C8">
        <v>2020</v>
      </c>
      <c r="D8" s="15">
        <v>973878000000</v>
      </c>
      <c r="E8" s="15">
        <v>31729513</v>
      </c>
      <c r="F8" s="15">
        <v>1000000</v>
      </c>
      <c r="G8" s="15">
        <f t="shared" si="0"/>
        <v>31729513000000</v>
      </c>
      <c r="H8">
        <f t="shared" si="1"/>
        <v>3.0693127877506346E-2</v>
      </c>
    </row>
    <row r="9" spans="1:8" ht="15.5" x14ac:dyDescent="0.35">
      <c r="A9" s="4">
        <v>6</v>
      </c>
      <c r="B9" s="1"/>
      <c r="C9">
        <v>2021</v>
      </c>
      <c r="D9" s="15">
        <v>2199922000000</v>
      </c>
      <c r="E9" s="15">
        <v>32916154</v>
      </c>
      <c r="F9" s="15">
        <v>1000000</v>
      </c>
      <c r="G9" s="15">
        <f t="shared" si="0"/>
        <v>32916154000000</v>
      </c>
      <c r="H9">
        <f t="shared" si="1"/>
        <v>6.683411433790229E-2</v>
      </c>
    </row>
    <row r="10" spans="1:8" ht="15.5" x14ac:dyDescent="0.35">
      <c r="A10" s="4">
        <v>7</v>
      </c>
      <c r="B10" s="1" t="s">
        <v>5</v>
      </c>
      <c r="C10">
        <v>2019</v>
      </c>
      <c r="D10" s="15">
        <v>293112772986</v>
      </c>
      <c r="E10" s="15">
        <v>500726249</v>
      </c>
      <c r="F10" s="15">
        <v>14146</v>
      </c>
      <c r="G10" s="15">
        <f t="shared" si="0"/>
        <v>7083273518354</v>
      </c>
      <c r="H10">
        <f t="shared" si="1"/>
        <v>4.1380976214809941E-2</v>
      </c>
    </row>
    <row r="11" spans="1:8" ht="15.5" x14ac:dyDescent="0.35">
      <c r="A11" s="4">
        <v>8</v>
      </c>
      <c r="B11" s="1"/>
      <c r="C11">
        <v>2020</v>
      </c>
      <c r="D11" s="15">
        <v>626314653965</v>
      </c>
      <c r="E11" s="15">
        <v>336261513</v>
      </c>
      <c r="F11" s="15">
        <v>14105</v>
      </c>
      <c r="G11" s="15">
        <f t="shared" si="0"/>
        <v>4742968640865</v>
      </c>
      <c r="H11">
        <f t="shared" si="1"/>
        <v>0.13205119016995562</v>
      </c>
    </row>
    <row r="12" spans="1:8" ht="15.5" x14ac:dyDescent="0.35">
      <c r="A12" s="4">
        <v>9</v>
      </c>
      <c r="B12" s="1"/>
      <c r="C12">
        <v>2021</v>
      </c>
      <c r="D12" s="15">
        <v>64450206656</v>
      </c>
      <c r="E12" s="15">
        <v>357749955</v>
      </c>
      <c r="F12" s="15">
        <v>14278</v>
      </c>
      <c r="G12" s="15">
        <f t="shared" si="0"/>
        <v>5107953857490</v>
      </c>
      <c r="H12">
        <f t="shared" si="1"/>
        <v>1.2617617240510904E-2</v>
      </c>
    </row>
    <row r="13" spans="1:8" ht="15.5" x14ac:dyDescent="0.35">
      <c r="A13" s="4">
        <v>10</v>
      </c>
      <c r="B13" s="1" t="s">
        <v>6</v>
      </c>
      <c r="C13">
        <v>2019</v>
      </c>
      <c r="D13" s="15">
        <v>-81353646000</v>
      </c>
      <c r="E13" s="15">
        <f>1000*363952</f>
        <v>363952000</v>
      </c>
      <c r="F13" s="15">
        <v>14146</v>
      </c>
      <c r="G13" s="15">
        <f t="shared" si="0"/>
        <v>5148464992000</v>
      </c>
      <c r="H13">
        <f t="shared" si="1"/>
        <v>-1.5801534268255153E-2</v>
      </c>
    </row>
    <row r="14" spans="1:8" ht="15.5" x14ac:dyDescent="0.35">
      <c r="A14" s="4">
        <v>11</v>
      </c>
      <c r="B14" s="1"/>
      <c r="C14">
        <v>2020</v>
      </c>
      <c r="D14" s="15">
        <v>-229798660000</v>
      </c>
      <c r="E14" s="15">
        <f>1000*360802</f>
        <v>360802000</v>
      </c>
      <c r="F14" s="15">
        <v>14105</v>
      </c>
      <c r="G14" s="15">
        <f t="shared" si="0"/>
        <v>5089112210000</v>
      </c>
      <c r="H14">
        <f t="shared" si="1"/>
        <v>-4.5154960338357329E-2</v>
      </c>
    </row>
    <row r="15" spans="1:8" ht="15.5" x14ac:dyDescent="0.35">
      <c r="A15" s="4">
        <v>12</v>
      </c>
      <c r="B15" s="1"/>
      <c r="C15">
        <v>2021</v>
      </c>
      <c r="D15" s="15">
        <v>12064910000</v>
      </c>
      <c r="E15" s="15">
        <f>1000*369470</f>
        <v>369470000</v>
      </c>
      <c r="F15" s="15">
        <v>14278</v>
      </c>
      <c r="G15" s="15">
        <f t="shared" si="0"/>
        <v>5275292660000</v>
      </c>
      <c r="H15">
        <f t="shared" si="1"/>
        <v>2.2870598424770618E-3</v>
      </c>
    </row>
    <row r="16" spans="1:8" ht="15.5" x14ac:dyDescent="0.35">
      <c r="A16" s="4">
        <v>13</v>
      </c>
      <c r="B16" s="1" t="s">
        <v>7</v>
      </c>
      <c r="C16">
        <v>2019</v>
      </c>
      <c r="D16" s="15">
        <v>-991984266198</v>
      </c>
      <c r="E16" s="15"/>
      <c r="F16" s="15">
        <v>14146</v>
      </c>
      <c r="G16">
        <v>1785484025749</v>
      </c>
      <c r="H16">
        <f>D16/G16</f>
        <v>-0.55558282902131728</v>
      </c>
    </row>
    <row r="17" spans="1:8" ht="15.5" x14ac:dyDescent="0.35">
      <c r="A17" s="4">
        <v>14</v>
      </c>
      <c r="B17" s="1"/>
      <c r="C17">
        <v>2020</v>
      </c>
      <c r="D17" s="15">
        <v>-765225873565</v>
      </c>
      <c r="E17" s="15"/>
      <c r="F17" s="15">
        <v>14105</v>
      </c>
      <c r="G17">
        <v>1044559043541</v>
      </c>
      <c r="H17">
        <f t="shared" si="1"/>
        <v>-0.73258268960165684</v>
      </c>
    </row>
    <row r="18" spans="1:8" ht="15.5" x14ac:dyDescent="0.35">
      <c r="A18" s="4">
        <v>15</v>
      </c>
      <c r="B18" s="1"/>
      <c r="C18">
        <v>2021</v>
      </c>
      <c r="D18" s="15">
        <v>-134182756877</v>
      </c>
      <c r="E18" s="15"/>
      <c r="F18" s="15">
        <v>14278</v>
      </c>
      <c r="G18">
        <v>643764915310</v>
      </c>
      <c r="H18">
        <f t="shared" si="1"/>
        <v>-0.20843440468076041</v>
      </c>
    </row>
    <row r="19" spans="1:8" ht="15.5" x14ac:dyDescent="0.35">
      <c r="A19" s="4">
        <v>16</v>
      </c>
      <c r="B19" s="1" t="s">
        <v>8</v>
      </c>
      <c r="C19">
        <v>2019</v>
      </c>
      <c r="D19" s="15">
        <v>413442199632</v>
      </c>
      <c r="E19" s="15">
        <v>1253551407</v>
      </c>
      <c r="F19" s="15">
        <v>14146</v>
      </c>
      <c r="G19" s="15">
        <f t="shared" si="0"/>
        <v>17732738203422</v>
      </c>
      <c r="H19">
        <f t="shared" si="1"/>
        <v>2.3315192210541711E-2</v>
      </c>
    </row>
    <row r="20" spans="1:8" ht="15.5" x14ac:dyDescent="0.35">
      <c r="A20" s="4">
        <v>17</v>
      </c>
      <c r="B20" s="1"/>
      <c r="C20">
        <v>2020</v>
      </c>
      <c r="D20" s="15">
        <v>367741765755</v>
      </c>
      <c r="E20" s="15">
        <v>1343685482</v>
      </c>
      <c r="F20" s="15">
        <v>14105</v>
      </c>
      <c r="G20" s="15">
        <f t="shared" si="0"/>
        <v>18952683723610</v>
      </c>
      <c r="H20">
        <f t="shared" si="1"/>
        <v>1.9403150029718041E-2</v>
      </c>
    </row>
    <row r="21" spans="1:8" ht="15.5" x14ac:dyDescent="0.35">
      <c r="A21" s="4">
        <v>18</v>
      </c>
      <c r="B21" s="1"/>
      <c r="C21">
        <v>2021</v>
      </c>
      <c r="D21" s="15">
        <v>305685297896</v>
      </c>
      <c r="E21" s="15">
        <v>953520745</v>
      </c>
      <c r="F21" s="15">
        <v>14278</v>
      </c>
      <c r="G21" s="15">
        <f t="shared" si="0"/>
        <v>13614369197110</v>
      </c>
      <c r="H21">
        <f t="shared" si="1"/>
        <v>2.2453137084080955E-2</v>
      </c>
    </row>
    <row r="22" spans="1:8" ht="15" customHeight="1" x14ac:dyDescent="0.35">
      <c r="A22" s="4">
        <v>19</v>
      </c>
      <c r="B22" s="1" t="s">
        <v>9</v>
      </c>
      <c r="C22">
        <v>2019</v>
      </c>
      <c r="D22" s="15">
        <v>2499908758</v>
      </c>
      <c r="E22" s="15"/>
      <c r="F22" s="15">
        <v>14146</v>
      </c>
      <c r="G22">
        <v>871638982195</v>
      </c>
      <c r="H22">
        <f t="shared" si="1"/>
        <v>2.8680552488653259E-3</v>
      </c>
    </row>
    <row r="23" spans="1:8" ht="15.5" x14ac:dyDescent="0.35">
      <c r="A23" s="4">
        <v>20</v>
      </c>
      <c r="B23" s="1"/>
      <c r="C23">
        <v>2020</v>
      </c>
      <c r="D23" s="17">
        <v>-106001231453</v>
      </c>
      <c r="E23" s="15"/>
      <c r="F23" s="15">
        <v>14105</v>
      </c>
      <c r="G23" s="15">
        <v>699274548775</v>
      </c>
      <c r="H23">
        <f t="shared" si="1"/>
        <v>-0.15158742962788307</v>
      </c>
    </row>
    <row r="24" spans="1:8" ht="15.5" x14ac:dyDescent="0.35">
      <c r="A24" s="4">
        <v>21</v>
      </c>
      <c r="B24" s="1"/>
      <c r="C24">
        <v>2021</v>
      </c>
      <c r="D24" s="17">
        <v>-165342689261</v>
      </c>
      <c r="E24" s="15"/>
      <c r="F24" s="15">
        <v>14278</v>
      </c>
      <c r="G24" s="15">
        <v>523526081797</v>
      </c>
      <c r="H24">
        <f t="shared" si="1"/>
        <v>-0.31582512315998135</v>
      </c>
    </row>
    <row r="25" spans="1:8" ht="15.5" x14ac:dyDescent="0.35">
      <c r="A25" s="4">
        <v>22</v>
      </c>
      <c r="B25" s="1" t="s">
        <v>10</v>
      </c>
      <c r="C25">
        <v>2019</v>
      </c>
      <c r="D25" s="15">
        <v>19439348324</v>
      </c>
      <c r="E25" s="15">
        <v>713006334</v>
      </c>
      <c r="F25" s="15">
        <v>14146</v>
      </c>
      <c r="G25" s="15">
        <f>E25*F25</f>
        <v>10086187600764</v>
      </c>
      <c r="H25">
        <f t="shared" si="1"/>
        <v>1.9273236919098674E-3</v>
      </c>
    </row>
    <row r="26" spans="1:8" ht="15.5" x14ac:dyDescent="0.35">
      <c r="A26" s="4">
        <v>23</v>
      </c>
      <c r="B26" s="1"/>
      <c r="C26">
        <v>2020</v>
      </c>
      <c r="D26" s="15">
        <v>53974207105</v>
      </c>
      <c r="E26" s="15">
        <v>588143372</v>
      </c>
      <c r="F26" s="15">
        <v>14105</v>
      </c>
      <c r="G26" s="15">
        <f t="shared" ref="G26:G36" si="2">E26*F26</f>
        <v>8295762262060</v>
      </c>
      <c r="H26">
        <f t="shared" si="1"/>
        <v>6.5062384142620241E-3</v>
      </c>
    </row>
    <row r="27" spans="1:8" ht="15.5" x14ac:dyDescent="0.35">
      <c r="A27" s="4">
        <v>24</v>
      </c>
      <c r="B27" s="1"/>
      <c r="C27">
        <v>2021</v>
      </c>
      <c r="D27" s="15">
        <v>1000845051668</v>
      </c>
      <c r="E27" s="15">
        <v>980443926</v>
      </c>
      <c r="F27" s="15">
        <v>14278</v>
      </c>
      <c r="G27" s="15">
        <f t="shared" si="2"/>
        <v>13998778375428</v>
      </c>
      <c r="H27">
        <f t="shared" si="1"/>
        <v>7.1495170851820847E-2</v>
      </c>
    </row>
    <row r="28" spans="1:8" ht="15.5" x14ac:dyDescent="0.35">
      <c r="A28" s="4">
        <v>25</v>
      </c>
      <c r="B28" s="1" t="s">
        <v>11</v>
      </c>
      <c r="C28">
        <v>2019</v>
      </c>
      <c r="D28" s="15">
        <v>424922527392</v>
      </c>
      <c r="E28" s="15">
        <v>250680316</v>
      </c>
      <c r="F28" s="15">
        <v>14146</v>
      </c>
      <c r="G28" s="15">
        <f t="shared" si="2"/>
        <v>3546123750136</v>
      </c>
      <c r="H28">
        <f t="shared" si="1"/>
        <v>0.11982732621096584</v>
      </c>
    </row>
    <row r="29" spans="1:8" ht="15.5" x14ac:dyDescent="0.35">
      <c r="A29" s="4">
        <v>26</v>
      </c>
      <c r="B29" s="1"/>
      <c r="C29">
        <v>2020</v>
      </c>
      <c r="D29" s="15">
        <v>424220950335</v>
      </c>
      <c r="E29" s="18">
        <v>263343768</v>
      </c>
      <c r="F29" s="15">
        <v>14105</v>
      </c>
      <c r="G29" s="15">
        <f t="shared" si="2"/>
        <v>3714463847640</v>
      </c>
      <c r="H29">
        <f t="shared" si="1"/>
        <v>0.1142078554902427</v>
      </c>
    </row>
    <row r="30" spans="1:8" ht="15.5" x14ac:dyDescent="0.35">
      <c r="A30" s="4">
        <v>27</v>
      </c>
      <c r="B30" s="1"/>
      <c r="C30">
        <v>2021</v>
      </c>
      <c r="D30" s="15">
        <v>2930372229752</v>
      </c>
      <c r="E30" s="18">
        <v>435317386</v>
      </c>
      <c r="F30" s="15">
        <v>14278</v>
      </c>
      <c r="G30" s="15">
        <f t="shared" si="2"/>
        <v>6215461637308</v>
      </c>
      <c r="H30">
        <f t="shared" si="1"/>
        <v>0.47146493707926473</v>
      </c>
    </row>
    <row r="31" spans="1:8" ht="15.5" x14ac:dyDescent="0.35">
      <c r="A31" s="4">
        <v>28</v>
      </c>
      <c r="B31" s="2" t="s">
        <v>12</v>
      </c>
      <c r="C31">
        <v>2019</v>
      </c>
      <c r="D31" s="19">
        <v>89673927112</v>
      </c>
      <c r="E31" s="18">
        <v>3702805778</v>
      </c>
      <c r="F31" s="15">
        <v>14146</v>
      </c>
      <c r="G31" s="15">
        <f t="shared" si="2"/>
        <v>52379890535588</v>
      </c>
      <c r="H31">
        <f t="shared" si="1"/>
        <v>1.7119914951153562E-3</v>
      </c>
    </row>
    <row r="32" spans="1:8" ht="15.5" x14ac:dyDescent="0.35">
      <c r="A32" s="4">
        <v>29</v>
      </c>
      <c r="B32" s="2"/>
      <c r="C32">
        <v>2020</v>
      </c>
      <c r="D32" s="19">
        <v>-4786399896460</v>
      </c>
      <c r="E32" s="18">
        <v>3428550327</v>
      </c>
      <c r="F32" s="15">
        <v>14105</v>
      </c>
      <c r="G32" s="15">
        <f t="shared" si="2"/>
        <v>48359702362335</v>
      </c>
      <c r="H32">
        <f t="shared" si="1"/>
        <v>-9.8974965987133373E-2</v>
      </c>
    </row>
    <row r="33" spans="1:8" ht="15.5" x14ac:dyDescent="0.35">
      <c r="A33" s="4">
        <v>30</v>
      </c>
      <c r="B33" s="2"/>
      <c r="C33">
        <v>2021</v>
      </c>
      <c r="D33" s="19">
        <v>3186460438832</v>
      </c>
      <c r="E33" s="18">
        <v>4223787286</v>
      </c>
      <c r="F33" s="15">
        <v>14278</v>
      </c>
      <c r="G33" s="15">
        <f t="shared" si="2"/>
        <v>60307234869508</v>
      </c>
      <c r="H33">
        <f t="shared" si="1"/>
        <v>5.2837117233559473E-2</v>
      </c>
    </row>
    <row r="34" spans="1:8" ht="15.5" x14ac:dyDescent="0.35">
      <c r="A34" s="4">
        <v>31</v>
      </c>
      <c r="B34" s="2" t="s">
        <v>13</v>
      </c>
      <c r="C34">
        <v>2019</v>
      </c>
      <c r="D34" s="19">
        <v>3639034027420</v>
      </c>
      <c r="E34" s="18">
        <v>1278040123</v>
      </c>
      <c r="F34" s="15">
        <v>14146</v>
      </c>
      <c r="G34" s="15">
        <f t="shared" si="2"/>
        <v>18079155579958</v>
      </c>
      <c r="H34">
        <f t="shared" si="1"/>
        <v>0.20128340681210366</v>
      </c>
    </row>
    <row r="35" spans="1:8" ht="15.5" x14ac:dyDescent="0.35">
      <c r="A35" s="4">
        <v>32</v>
      </c>
      <c r="B35" s="2"/>
      <c r="C35">
        <v>2020</v>
      </c>
      <c r="D35" s="19">
        <v>4488502719610</v>
      </c>
      <c r="E35" s="18">
        <v>1619725022</v>
      </c>
      <c r="F35" s="15">
        <v>14105</v>
      </c>
      <c r="G35" s="15">
        <f t="shared" si="2"/>
        <v>22846221435310</v>
      </c>
      <c r="H35">
        <f t="shared" si="1"/>
        <v>0.19646586777246194</v>
      </c>
    </row>
    <row r="36" spans="1:8" ht="15.5" x14ac:dyDescent="0.35">
      <c r="A36" s="4">
        <v>33</v>
      </c>
      <c r="B36" s="2"/>
      <c r="C36">
        <v>2021</v>
      </c>
      <c r="D36" s="19">
        <v>18874527933844</v>
      </c>
      <c r="E36" s="18">
        <v>2433712191</v>
      </c>
      <c r="F36" s="15">
        <v>14278</v>
      </c>
      <c r="G36" s="15">
        <f t="shared" si="2"/>
        <v>34748542663098</v>
      </c>
      <c r="H36">
        <f t="shared" si="1"/>
        <v>0.54317466251291835</v>
      </c>
    </row>
    <row r="37" spans="1:8" ht="15.5" x14ac:dyDescent="0.35">
      <c r="A37" s="4">
        <v>34</v>
      </c>
      <c r="B37" s="2" t="s">
        <v>14</v>
      </c>
      <c r="C37">
        <v>2019</v>
      </c>
      <c r="D37" s="15">
        <v>514489652293</v>
      </c>
      <c r="E37" s="15"/>
      <c r="F37" s="15">
        <v>14146</v>
      </c>
      <c r="G37">
        <v>3861308057131</v>
      </c>
      <c r="H37">
        <f t="shared" si="1"/>
        <v>0.13324232220810484</v>
      </c>
    </row>
    <row r="38" spans="1:8" ht="15.5" x14ac:dyDescent="0.35">
      <c r="A38" s="4">
        <v>35</v>
      </c>
      <c r="B38" s="2"/>
      <c r="C38">
        <v>2020</v>
      </c>
      <c r="D38" s="15">
        <v>623783219107</v>
      </c>
      <c r="E38" s="15"/>
      <c r="F38" s="15">
        <v>14105</v>
      </c>
      <c r="G38">
        <v>4140022660450</v>
      </c>
      <c r="H38">
        <f t="shared" si="1"/>
        <v>0.15067145044061131</v>
      </c>
    </row>
    <row r="39" spans="1:8" ht="15.5" x14ac:dyDescent="0.35">
      <c r="A39" s="4">
        <v>36</v>
      </c>
      <c r="B39" s="2"/>
      <c r="C39">
        <v>2021</v>
      </c>
      <c r="D39" s="15">
        <v>577007884389</v>
      </c>
      <c r="E39" s="15"/>
      <c r="F39" s="15">
        <v>14278</v>
      </c>
      <c r="G39">
        <v>4305752389646</v>
      </c>
      <c r="H39">
        <f t="shared" si="1"/>
        <v>0.1340086080603532</v>
      </c>
    </row>
    <row r="40" spans="1:8" ht="15.5" x14ac:dyDescent="0.35">
      <c r="A40" s="4">
        <v>37</v>
      </c>
      <c r="B40" s="2" t="s">
        <v>15</v>
      </c>
      <c r="C40">
        <v>2019</v>
      </c>
      <c r="D40" s="15">
        <v>48929571108</v>
      </c>
      <c r="E40" s="18">
        <v>549518597</v>
      </c>
      <c r="F40" s="15">
        <v>14146</v>
      </c>
      <c r="G40" s="15">
        <f>E40*F40</f>
        <v>7773490073162</v>
      </c>
      <c r="H40">
        <f t="shared" si="1"/>
        <v>6.2944148185034039E-3</v>
      </c>
    </row>
    <row r="41" spans="1:8" ht="15.5" x14ac:dyDescent="0.35">
      <c r="A41" s="4">
        <v>38</v>
      </c>
      <c r="B41" s="2"/>
      <c r="C41">
        <v>2020</v>
      </c>
      <c r="D41" s="15">
        <v>32899348300</v>
      </c>
      <c r="E41" s="18">
        <v>550639564</v>
      </c>
      <c r="F41" s="15">
        <v>14105</v>
      </c>
      <c r="G41" s="15">
        <f t="shared" ref="G41:G42" si="3">E41*F41</f>
        <v>7766771050220</v>
      </c>
      <c r="H41">
        <f t="shared" si="1"/>
        <v>4.2359106618789924E-3</v>
      </c>
    </row>
    <row r="42" spans="1:8" ht="15.5" x14ac:dyDescent="0.35">
      <c r="A42" s="4">
        <v>39</v>
      </c>
      <c r="B42" s="2"/>
      <c r="C42">
        <v>2021</v>
      </c>
      <c r="D42" s="15">
        <v>16170663124</v>
      </c>
      <c r="E42" s="18">
        <v>571570833</v>
      </c>
      <c r="F42" s="15">
        <v>14278</v>
      </c>
      <c r="G42" s="15">
        <f t="shared" si="3"/>
        <v>8160888353574</v>
      </c>
      <c r="H42">
        <f t="shared" si="1"/>
        <v>1.9814831944022586E-3</v>
      </c>
    </row>
    <row r="43" spans="1:8" ht="15.5" x14ac:dyDescent="0.35">
      <c r="A43" s="4">
        <v>40</v>
      </c>
      <c r="B43" s="2" t="s">
        <v>16</v>
      </c>
      <c r="C43">
        <v>2019</v>
      </c>
      <c r="D43" s="25">
        <v>-101394403177</v>
      </c>
      <c r="E43" s="15"/>
      <c r="F43" s="15">
        <v>14146</v>
      </c>
      <c r="G43">
        <v>2655274236534</v>
      </c>
      <c r="H43">
        <f t="shared" si="1"/>
        <v>-3.8186038105560351E-2</v>
      </c>
    </row>
    <row r="44" spans="1:8" ht="15.5" x14ac:dyDescent="0.35">
      <c r="A44" s="4">
        <v>41</v>
      </c>
      <c r="B44" s="2"/>
      <c r="C44">
        <v>2020</v>
      </c>
      <c r="D44" s="25">
        <v>-276578543716</v>
      </c>
      <c r="E44" s="15"/>
      <c r="F44" s="15">
        <v>14105</v>
      </c>
      <c r="G44">
        <v>2564738565369</v>
      </c>
      <c r="H44">
        <f t="shared" si="1"/>
        <v>-0.1078388836392794</v>
      </c>
    </row>
    <row r="45" spans="1:8" ht="15.5" x14ac:dyDescent="0.35">
      <c r="A45" s="4">
        <v>42</v>
      </c>
      <c r="B45" s="2"/>
      <c r="C45">
        <v>2021</v>
      </c>
      <c r="D45" s="25">
        <v>-339816973559</v>
      </c>
      <c r="E45" s="15"/>
      <c r="F45" s="15">
        <v>14278</v>
      </c>
      <c r="G45">
        <v>2244117568110</v>
      </c>
      <c r="H45">
        <f t="shared" si="1"/>
        <v>-0.15142565540592176</v>
      </c>
    </row>
    <row r="46" spans="1:8" ht="15.5" x14ac:dyDescent="0.35">
      <c r="A46" s="4">
        <v>43</v>
      </c>
      <c r="B46" s="2" t="s">
        <v>17</v>
      </c>
      <c r="C46">
        <v>2019</v>
      </c>
      <c r="D46" s="15">
        <v>258672426276</v>
      </c>
      <c r="E46" s="18">
        <v>1181911191</v>
      </c>
      <c r="F46" s="15">
        <v>14146</v>
      </c>
      <c r="G46" s="15">
        <f>E46*F46</f>
        <v>16719315707886</v>
      </c>
      <c r="H46">
        <f t="shared" si="1"/>
        <v>1.547147208626439E-2</v>
      </c>
    </row>
    <row r="47" spans="1:8" ht="15.5" x14ac:dyDescent="0.35">
      <c r="A47" s="4">
        <v>44</v>
      </c>
      <c r="B47" s="2"/>
      <c r="C47">
        <v>2020</v>
      </c>
      <c r="D47" s="15">
        <v>-238909968115</v>
      </c>
      <c r="E47" s="18">
        <v>974449753</v>
      </c>
      <c r="F47" s="15">
        <v>14105</v>
      </c>
      <c r="G47" s="15">
        <f t="shared" ref="G47:G51" si="4">E47*F47</f>
        <v>13744613766065</v>
      </c>
      <c r="H47">
        <f t="shared" si="1"/>
        <v>-1.7382079422621599E-2</v>
      </c>
    </row>
    <row r="48" spans="1:8" ht="15.5" x14ac:dyDescent="0.35">
      <c r="A48" s="4">
        <v>45</v>
      </c>
      <c r="B48" s="2"/>
      <c r="C48">
        <v>2021</v>
      </c>
      <c r="D48" s="15">
        <v>27198390648</v>
      </c>
      <c r="E48" s="18">
        <v>1635958307</v>
      </c>
      <c r="F48" s="15">
        <v>14278</v>
      </c>
      <c r="G48" s="15">
        <f t="shared" si="4"/>
        <v>23358212707346</v>
      </c>
      <c r="H48">
        <f t="shared" si="1"/>
        <v>1.1644037576319481E-3</v>
      </c>
    </row>
    <row r="49" spans="1:8" ht="15.5" x14ac:dyDescent="0.35">
      <c r="A49" s="4">
        <v>46</v>
      </c>
      <c r="B49" s="2" t="s">
        <v>18</v>
      </c>
      <c r="C49">
        <v>2019</v>
      </c>
      <c r="D49" s="15">
        <v>1910462609638</v>
      </c>
      <c r="E49" s="15">
        <v>3718973064</v>
      </c>
      <c r="F49" s="15">
        <v>14146</v>
      </c>
      <c r="G49" s="15">
        <f t="shared" si="4"/>
        <v>52608592963344</v>
      </c>
      <c r="H49">
        <f t="shared" si="1"/>
        <v>3.6314649414196459E-2</v>
      </c>
    </row>
    <row r="50" spans="1:8" ht="15.5" x14ac:dyDescent="0.35">
      <c r="A50" s="4">
        <v>47</v>
      </c>
      <c r="B50" s="2"/>
      <c r="C50">
        <v>2020</v>
      </c>
      <c r="D50" s="15">
        <v>-816644844015</v>
      </c>
      <c r="E50">
        <v>2900230622</v>
      </c>
      <c r="F50" s="15">
        <v>14105</v>
      </c>
      <c r="G50" s="15">
        <f t="shared" si="4"/>
        <v>40907752923310</v>
      </c>
      <c r="H50">
        <f t="shared" si="1"/>
        <v>-1.9963082439310924E-2</v>
      </c>
    </row>
    <row r="51" spans="1:8" ht="15.5" x14ac:dyDescent="0.35">
      <c r="A51" s="4">
        <v>48</v>
      </c>
      <c r="B51" s="2"/>
      <c r="C51">
        <v>2021</v>
      </c>
      <c r="D51" s="15">
        <v>3788489296174</v>
      </c>
      <c r="E51">
        <v>3010072696</v>
      </c>
      <c r="F51" s="15">
        <v>14278</v>
      </c>
      <c r="G51" s="15">
        <f t="shared" si="4"/>
        <v>42977817953488</v>
      </c>
      <c r="H51">
        <f t="shared" si="1"/>
        <v>8.8149875367661223E-2</v>
      </c>
    </row>
    <row r="52" spans="1:8" ht="15.5" x14ac:dyDescent="0.35">
      <c r="A52" s="4">
        <v>49</v>
      </c>
      <c r="B52" s="2" t="s">
        <v>19</v>
      </c>
      <c r="C52">
        <v>2019</v>
      </c>
      <c r="D52" s="15">
        <v>345625000000</v>
      </c>
      <c r="E52" s="15"/>
      <c r="F52"/>
      <c r="G52">
        <v>6805037000000</v>
      </c>
      <c r="H52">
        <f t="shared" si="1"/>
        <v>5.0789584244729312E-2</v>
      </c>
    </row>
    <row r="53" spans="1:8" ht="15.5" x14ac:dyDescent="0.35">
      <c r="A53" s="4">
        <v>50</v>
      </c>
      <c r="B53" s="2"/>
      <c r="C53">
        <v>2020</v>
      </c>
      <c r="D53" s="15">
        <v>253048000000</v>
      </c>
      <c r="E53" s="15"/>
      <c r="F53"/>
      <c r="G53">
        <v>7562822000000</v>
      </c>
      <c r="H53">
        <f t="shared" si="1"/>
        <v>3.3459467907614379E-2</v>
      </c>
    </row>
    <row r="54" spans="1:8" ht="15.5" x14ac:dyDescent="0.35">
      <c r="A54" s="4">
        <v>51</v>
      </c>
      <c r="B54" s="2"/>
      <c r="C54">
        <v>2021</v>
      </c>
      <c r="D54" s="15">
        <v>111924000000</v>
      </c>
      <c r="E54" s="15"/>
      <c r="F54"/>
      <c r="G54">
        <v>7234857000000</v>
      </c>
      <c r="H54">
        <f t="shared" si="1"/>
        <v>1.5470105352462392E-2</v>
      </c>
    </row>
    <row r="55" spans="1:8" ht="15.5" x14ac:dyDescent="0.35">
      <c r="A55" s="4">
        <v>52</v>
      </c>
      <c r="B55" s="2" t="s">
        <v>20</v>
      </c>
      <c r="C55">
        <v>2019</v>
      </c>
      <c r="D55" s="15">
        <v>287382200094</v>
      </c>
      <c r="E55" s="15">
        <v>679369772</v>
      </c>
      <c r="F55" s="15">
        <v>14146</v>
      </c>
      <c r="G55" s="15">
        <f t="shared" ref="G55:G57" si="5">E55*F55</f>
        <v>9610364794712</v>
      </c>
      <c r="H55">
        <f t="shared" si="1"/>
        <v>2.9903360198369262E-2</v>
      </c>
    </row>
    <row r="56" spans="1:8" ht="15.5" x14ac:dyDescent="0.35">
      <c r="A56" s="4">
        <v>53</v>
      </c>
      <c r="B56" s="2"/>
      <c r="C56">
        <v>2020</v>
      </c>
      <c r="D56" s="15">
        <v>118272145810</v>
      </c>
      <c r="E56" s="15">
        <v>844618008</v>
      </c>
      <c r="F56" s="15">
        <v>14105</v>
      </c>
      <c r="G56" s="15">
        <f t="shared" si="5"/>
        <v>11913337002840</v>
      </c>
      <c r="H56">
        <f t="shared" si="1"/>
        <v>9.9277092372863536E-3</v>
      </c>
    </row>
    <row r="57" spans="1:8" ht="15.5" x14ac:dyDescent="0.35">
      <c r="A57" s="4">
        <v>54</v>
      </c>
      <c r="B57" s="2"/>
      <c r="C57">
        <v>2021</v>
      </c>
      <c r="D57" s="15">
        <v>119722771916</v>
      </c>
      <c r="E57" s="15">
        <v>1063575849</v>
      </c>
      <c r="F57" s="15">
        <v>14278</v>
      </c>
      <c r="G57" s="15">
        <f t="shared" si="5"/>
        <v>15185735972022</v>
      </c>
      <c r="H57">
        <f t="shared" si="1"/>
        <v>7.8838965814087419E-3</v>
      </c>
    </row>
    <row r="58" spans="1:8" ht="15.5" x14ac:dyDescent="0.35">
      <c r="A58" s="4">
        <v>55</v>
      </c>
      <c r="B58" s="2" t="s">
        <v>21</v>
      </c>
      <c r="C58">
        <v>2019</v>
      </c>
      <c r="D58" s="15">
        <v>-72822009502</v>
      </c>
      <c r="E58">
        <v>895312424</v>
      </c>
      <c r="F58" s="15">
        <v>14146</v>
      </c>
      <c r="G58" s="15">
        <f t="shared" ref="G58:G60" si="6">E58*F58</f>
        <v>12665089549904</v>
      </c>
      <c r="H58">
        <f t="shared" ref="H58:H78" si="7">D58/G58</f>
        <v>-5.7498219191471868E-3</v>
      </c>
    </row>
    <row r="59" spans="1:8" ht="15.5" x14ac:dyDescent="0.35">
      <c r="A59" s="4">
        <v>56</v>
      </c>
      <c r="B59" s="2"/>
      <c r="C59">
        <v>2020</v>
      </c>
      <c r="D59" s="15">
        <v>-281419927425</v>
      </c>
      <c r="E59">
        <v>792053460</v>
      </c>
      <c r="F59" s="15">
        <v>14105</v>
      </c>
      <c r="G59" s="15">
        <f t="shared" si="6"/>
        <v>11171914053300</v>
      </c>
      <c r="H59">
        <f t="shared" si="7"/>
        <v>-2.5189947405822834E-2</v>
      </c>
    </row>
    <row r="60" spans="1:8" ht="15.5" x14ac:dyDescent="0.35">
      <c r="A60" s="4">
        <v>57</v>
      </c>
      <c r="B60" s="2"/>
      <c r="C60">
        <v>2021</v>
      </c>
      <c r="D60" s="15">
        <v>272905479990</v>
      </c>
      <c r="E60">
        <v>809293023</v>
      </c>
      <c r="F60" s="15">
        <v>14278</v>
      </c>
      <c r="G60" s="15">
        <f t="shared" si="6"/>
        <v>11555085782394</v>
      </c>
      <c r="H60">
        <f t="shared" si="7"/>
        <v>2.3617780527931228E-2</v>
      </c>
    </row>
    <row r="61" spans="1:8" ht="15.5" x14ac:dyDescent="0.35">
      <c r="A61" s="4">
        <v>58</v>
      </c>
      <c r="B61" s="2" t="s">
        <v>22</v>
      </c>
      <c r="C61">
        <v>2019</v>
      </c>
      <c r="D61" s="15">
        <v>10387846014</v>
      </c>
      <c r="E61" s="15"/>
      <c r="F61" s="15"/>
      <c r="G61" s="15">
        <v>243257046224</v>
      </c>
      <c r="H61">
        <f t="shared" si="7"/>
        <v>4.2703165952424217E-2</v>
      </c>
    </row>
    <row r="62" spans="1:8" ht="15.5" x14ac:dyDescent="0.35">
      <c r="A62" s="4">
        <v>59</v>
      </c>
      <c r="B62" s="2"/>
      <c r="C62">
        <v>2020</v>
      </c>
      <c r="D62" s="25">
        <v>13708815270</v>
      </c>
      <c r="E62" s="15"/>
      <c r="F62"/>
      <c r="G62" s="15">
        <v>505302049812</v>
      </c>
      <c r="H62">
        <f t="shared" si="7"/>
        <v>2.7129941932949667E-2</v>
      </c>
    </row>
    <row r="63" spans="1:8" ht="15.5" x14ac:dyDescent="0.35">
      <c r="A63" s="4">
        <v>60</v>
      </c>
      <c r="B63" s="2"/>
      <c r="C63">
        <v>2021</v>
      </c>
      <c r="D63" s="25">
        <v>-45542567515</v>
      </c>
      <c r="E63" s="15"/>
      <c r="F63"/>
      <c r="G63" s="15">
        <v>494252757734</v>
      </c>
      <c r="H63">
        <f t="shared" si="7"/>
        <v>-9.214428610130361E-2</v>
      </c>
    </row>
    <row r="64" spans="1:8" ht="15.5" x14ac:dyDescent="0.35">
      <c r="A64" s="4">
        <v>61</v>
      </c>
      <c r="B64" s="2" t="s">
        <v>23</v>
      </c>
      <c r="C64">
        <v>2019</v>
      </c>
      <c r="D64">
        <v>-3634311399</v>
      </c>
      <c r="E64" s="15"/>
      <c r="F64" s="15"/>
      <c r="G64">
        <v>871513339763</v>
      </c>
      <c r="H64">
        <f t="shared" si="7"/>
        <v>-4.1701156289682467E-3</v>
      </c>
    </row>
    <row r="65" spans="1:8" ht="15.5" x14ac:dyDescent="0.35">
      <c r="A65" s="4">
        <v>62</v>
      </c>
      <c r="B65" s="2"/>
      <c r="C65">
        <v>2020</v>
      </c>
      <c r="D65">
        <v>-19888087500</v>
      </c>
      <c r="E65" s="15"/>
      <c r="F65" s="15"/>
      <c r="G65">
        <v>881786218140</v>
      </c>
      <c r="H65">
        <f t="shared" si="7"/>
        <v>-2.2554318825657123E-2</v>
      </c>
    </row>
    <row r="66" spans="1:8" ht="15.5" x14ac:dyDescent="0.35">
      <c r="A66" s="4">
        <v>63</v>
      </c>
      <c r="B66" s="2"/>
      <c r="C66">
        <v>2021</v>
      </c>
      <c r="D66">
        <v>253414751914</v>
      </c>
      <c r="E66" s="15"/>
      <c r="F66" s="15"/>
      <c r="G66">
        <v>1051640434770</v>
      </c>
      <c r="H66">
        <f t="shared" si="7"/>
        <v>0.24097090938636578</v>
      </c>
    </row>
    <row r="67" spans="1:8" ht="15.5" x14ac:dyDescent="0.35">
      <c r="A67" s="4">
        <v>64</v>
      </c>
      <c r="B67" s="2" t="s">
        <v>24</v>
      </c>
      <c r="C67">
        <v>2019</v>
      </c>
      <c r="D67" s="15">
        <v>289643296734</v>
      </c>
      <c r="E67">
        <v>447001954</v>
      </c>
      <c r="F67" s="15">
        <v>14146</v>
      </c>
      <c r="G67" s="15">
        <f t="shared" ref="G67:G69" si="8">E67*F67</f>
        <v>6323289641284</v>
      </c>
      <c r="H67">
        <f t="shared" si="7"/>
        <v>4.5805793054765932E-2</v>
      </c>
    </row>
    <row r="68" spans="1:8" ht="15.5" x14ac:dyDescent="0.35">
      <c r="A68" s="4">
        <v>65</v>
      </c>
      <c r="B68" s="2"/>
      <c r="C68">
        <v>2020</v>
      </c>
      <c r="D68" s="15">
        <v>849793695660</v>
      </c>
      <c r="E68">
        <v>498702216</v>
      </c>
      <c r="F68" s="15">
        <v>14105</v>
      </c>
      <c r="G68" s="15">
        <f t="shared" si="8"/>
        <v>7034194756680</v>
      </c>
      <c r="H68">
        <f t="shared" si="7"/>
        <v>0.12080895184953419</v>
      </c>
    </row>
    <row r="69" spans="1:8" ht="15.5" x14ac:dyDescent="0.35">
      <c r="A69" s="4">
        <v>66</v>
      </c>
      <c r="B69" s="2"/>
      <c r="C69">
        <v>2021</v>
      </c>
      <c r="D69" s="15">
        <v>1414887833480</v>
      </c>
      <c r="E69">
        <v>874621599</v>
      </c>
      <c r="F69" s="15">
        <v>14278</v>
      </c>
      <c r="G69" s="15">
        <f t="shared" si="8"/>
        <v>12487847190522</v>
      </c>
      <c r="H69">
        <f t="shared" si="7"/>
        <v>0.11330118089160064</v>
      </c>
    </row>
    <row r="70" spans="1:8" ht="15.5" x14ac:dyDescent="0.35">
      <c r="A70" s="4">
        <v>67</v>
      </c>
      <c r="B70" s="2" t="s">
        <v>25</v>
      </c>
      <c r="C70">
        <v>2019</v>
      </c>
      <c r="D70" s="15">
        <v>819987036000</v>
      </c>
      <c r="E70" s="15">
        <f>2222688*1000</f>
        <v>2222688000</v>
      </c>
      <c r="F70" s="15">
        <v>14146</v>
      </c>
      <c r="G70" s="15">
        <f t="shared" ref="G70:G72" si="9">E70*F70</f>
        <v>31442144448000</v>
      </c>
      <c r="H70">
        <f t="shared" si="7"/>
        <v>2.6079233792597072E-2</v>
      </c>
    </row>
    <row r="71" spans="1:8" ht="15.5" x14ac:dyDescent="0.35">
      <c r="A71" s="4">
        <v>68</v>
      </c>
      <c r="B71" s="2"/>
      <c r="C71">
        <v>2020</v>
      </c>
      <c r="D71" s="15">
        <v>1109851925000</v>
      </c>
      <c r="E71" s="15">
        <f>1000*2314658</f>
        <v>2314658000</v>
      </c>
      <c r="F71" s="15">
        <v>14105</v>
      </c>
      <c r="G71" s="15">
        <f t="shared" si="9"/>
        <v>32648251090000</v>
      </c>
      <c r="H71">
        <f t="shared" si="7"/>
        <v>3.3994222904636454E-2</v>
      </c>
    </row>
    <row r="72" spans="1:8" ht="15.5" x14ac:dyDescent="0.35">
      <c r="A72" s="4">
        <v>69</v>
      </c>
      <c r="B72" s="2"/>
      <c r="C72">
        <v>2021</v>
      </c>
      <c r="D72" s="15">
        <v>2387295878000</v>
      </c>
      <c r="E72" s="15">
        <f>1000*2472828</f>
        <v>2472828000</v>
      </c>
      <c r="F72" s="15">
        <v>14278</v>
      </c>
      <c r="G72" s="15">
        <f t="shared" si="9"/>
        <v>35307038184000</v>
      </c>
      <c r="H72">
        <f t="shared" si="7"/>
        <v>6.7615297141572328E-2</v>
      </c>
    </row>
    <row r="73" spans="1:8" ht="15.5" x14ac:dyDescent="0.35">
      <c r="A73" s="4">
        <v>70</v>
      </c>
      <c r="B73" s="2" t="s">
        <v>26</v>
      </c>
      <c r="C73">
        <v>2019</v>
      </c>
      <c r="D73" s="15">
        <v>-233061475218</v>
      </c>
      <c r="E73" s="15">
        <v>3616163065</v>
      </c>
      <c r="F73" s="15">
        <v>14146</v>
      </c>
      <c r="G73" s="15">
        <f t="shared" ref="G73:G75" si="10">E73*F73</f>
        <v>51154242717490</v>
      </c>
      <c r="H73">
        <f t="shared" si="7"/>
        <v>-4.5560536690012346E-3</v>
      </c>
    </row>
    <row r="74" spans="1:8" ht="15.5" x14ac:dyDescent="0.35">
      <c r="A74" s="4">
        <v>71</v>
      </c>
      <c r="B74" s="2"/>
      <c r="C74">
        <v>2020</v>
      </c>
      <c r="D74" s="15">
        <v>1838451158635</v>
      </c>
      <c r="E74" s="15">
        <v>3493702857</v>
      </c>
      <c r="F74" s="15">
        <v>14105</v>
      </c>
      <c r="G74" s="15">
        <f t="shared" si="10"/>
        <v>49278678797985</v>
      </c>
      <c r="H74">
        <f t="shared" si="7"/>
        <v>3.7307233137715008E-2</v>
      </c>
    </row>
    <row r="75" spans="1:8" ht="15.5" x14ac:dyDescent="0.35">
      <c r="A75" s="4">
        <v>72</v>
      </c>
      <c r="B75" s="2"/>
      <c r="C75">
        <v>2021</v>
      </c>
      <c r="D75" s="15">
        <v>1288034842534</v>
      </c>
      <c r="E75" s="15">
        <v>3691477101</v>
      </c>
      <c r="F75" s="15">
        <v>14278</v>
      </c>
      <c r="G75" s="15">
        <f t="shared" si="10"/>
        <v>52706910048078</v>
      </c>
      <c r="H75">
        <f t="shared" si="7"/>
        <v>2.4437684572271169E-2</v>
      </c>
    </row>
    <row r="76" spans="1:8" ht="15.5" x14ac:dyDescent="0.35">
      <c r="A76" s="4">
        <v>73</v>
      </c>
      <c r="B76" s="2" t="s">
        <v>27</v>
      </c>
      <c r="C76">
        <v>2019</v>
      </c>
      <c r="D76" s="15">
        <v>1815299596000</v>
      </c>
      <c r="E76" s="18">
        <v>1209041000</v>
      </c>
      <c r="F76" s="15">
        <v>14146</v>
      </c>
      <c r="G76" s="15">
        <f t="shared" ref="G76:G78" si="11">E76*F76</f>
        <v>17103093986000</v>
      </c>
      <c r="H76">
        <f t="shared" si="7"/>
        <v>0.10613866692692804</v>
      </c>
    </row>
    <row r="77" spans="1:8" ht="15.5" x14ac:dyDescent="0.35">
      <c r="A77" s="4">
        <v>74</v>
      </c>
      <c r="B77" s="2"/>
      <c r="C77">
        <v>2020</v>
      </c>
      <c r="D77" s="15">
        <v>446437355000</v>
      </c>
      <c r="E77" s="18">
        <v>1158629000</v>
      </c>
      <c r="F77" s="15">
        <v>14105</v>
      </c>
      <c r="G77" s="15">
        <f t="shared" si="11"/>
        <v>16342462045000</v>
      </c>
      <c r="H77">
        <f t="shared" si="7"/>
        <v>2.7317631441988764E-2</v>
      </c>
    </row>
    <row r="78" spans="1:8" ht="15.5" x14ac:dyDescent="0.35">
      <c r="A78" s="4">
        <v>75</v>
      </c>
      <c r="B78" s="2"/>
      <c r="C78">
        <v>2021</v>
      </c>
      <c r="D78" s="15">
        <v>6592580940000</v>
      </c>
      <c r="E78" s="18">
        <v>1666239000</v>
      </c>
      <c r="F78" s="15">
        <v>14278</v>
      </c>
      <c r="G78" s="15">
        <f t="shared" si="11"/>
        <v>23790560442000</v>
      </c>
      <c r="H78">
        <f t="shared" si="7"/>
        <v>0.27710910619665008</v>
      </c>
    </row>
    <row r="79" spans="1:8" ht="15.5" x14ac:dyDescent="0.35">
      <c r="A79" s="4">
        <v>76</v>
      </c>
      <c r="B79" s="2" t="s">
        <v>28</v>
      </c>
      <c r="C79">
        <v>2019</v>
      </c>
      <c r="D79" s="15">
        <v>94443463202000</v>
      </c>
      <c r="E79" s="15">
        <v>126354537</v>
      </c>
      <c r="F79" s="15">
        <v>14146</v>
      </c>
      <c r="G79" s="15">
        <f t="shared" ref="G79:G84" si="12">E79*F79</f>
        <v>1787411280402</v>
      </c>
      <c r="H79">
        <f t="shared" ref="H79:H84" si="13">D79/G79</f>
        <v>52.838126422005722</v>
      </c>
    </row>
    <row r="80" spans="1:8" ht="15.5" x14ac:dyDescent="0.35">
      <c r="A80" s="4">
        <v>77</v>
      </c>
      <c r="B80" s="2"/>
      <c r="C80">
        <v>2020</v>
      </c>
      <c r="D80" s="15">
        <v>111562453730000</v>
      </c>
      <c r="E80" s="15">
        <v>108688283</v>
      </c>
      <c r="F80" s="15">
        <v>14105</v>
      </c>
      <c r="G80" s="15">
        <f t="shared" si="12"/>
        <v>1533048231715</v>
      </c>
      <c r="H80">
        <f t="shared" si="13"/>
        <v>72.771652856085694</v>
      </c>
    </row>
    <row r="81" spans="1:8" ht="15.5" x14ac:dyDescent="0.35">
      <c r="A81" s="4">
        <v>78</v>
      </c>
      <c r="B81" s="2"/>
      <c r="C81">
        <v>2021</v>
      </c>
      <c r="D81" s="15">
        <v>328891117126000</v>
      </c>
      <c r="E81" s="15">
        <v>132182307</v>
      </c>
      <c r="F81" s="15">
        <v>14278</v>
      </c>
      <c r="G81" s="15">
        <f t="shared" si="12"/>
        <v>1887298979346</v>
      </c>
      <c r="H81">
        <f t="shared" si="13"/>
        <v>174.26550892321768</v>
      </c>
    </row>
    <row r="82" spans="1:8" ht="15.5" x14ac:dyDescent="0.35">
      <c r="A82" s="4">
        <v>79</v>
      </c>
      <c r="B82" s="2" t="s">
        <v>29</v>
      </c>
      <c r="C82">
        <v>2019</v>
      </c>
      <c r="D82" s="15">
        <v>501604937856</v>
      </c>
      <c r="E82" s="15">
        <v>192527289</v>
      </c>
      <c r="F82" s="15">
        <v>14146</v>
      </c>
      <c r="G82" s="15">
        <f t="shared" si="12"/>
        <v>2723491030194</v>
      </c>
      <c r="H82">
        <f t="shared" si="13"/>
        <v>0.18417719474562383</v>
      </c>
    </row>
    <row r="83" spans="1:8" ht="15.5" x14ac:dyDescent="0.35">
      <c r="A83" s="4">
        <v>80</v>
      </c>
      <c r="B83" s="2"/>
      <c r="C83">
        <v>2020</v>
      </c>
      <c r="D83" s="15">
        <v>384994832495</v>
      </c>
      <c r="E83" s="15">
        <v>257720</v>
      </c>
      <c r="F83" s="15">
        <v>14105</v>
      </c>
      <c r="G83" s="15">
        <f t="shared" si="12"/>
        <v>3635140600</v>
      </c>
      <c r="H83">
        <f t="shared" si="13"/>
        <v>105.90919990687568</v>
      </c>
    </row>
    <row r="84" spans="1:8" ht="15.5" x14ac:dyDescent="0.35">
      <c r="A84" s="4">
        <v>81</v>
      </c>
      <c r="B84" s="2"/>
      <c r="C84">
        <v>2021</v>
      </c>
      <c r="D84" s="15">
        <v>1437802838406</v>
      </c>
      <c r="E84" s="15">
        <v>181973102</v>
      </c>
      <c r="F84" s="15">
        <v>14278</v>
      </c>
      <c r="G84" s="15">
        <f t="shared" si="12"/>
        <v>2598211950356</v>
      </c>
      <c r="H84">
        <f t="shared" si="13"/>
        <v>0.55338165857061661</v>
      </c>
    </row>
    <row r="85" spans="1:8" ht="15.5" x14ac:dyDescent="0.35">
      <c r="A85" s="4">
        <v>82</v>
      </c>
      <c r="B85" s="2" t="s">
        <v>30</v>
      </c>
      <c r="C85">
        <v>2019</v>
      </c>
      <c r="D85" s="15">
        <v>61720590</v>
      </c>
      <c r="E85" s="15">
        <v>951253163</v>
      </c>
      <c r="F85" s="15">
        <v>14146</v>
      </c>
      <c r="G85" s="15">
        <f t="shared" ref="G85:G87" si="14">E85*F85</f>
        <v>13456427243798</v>
      </c>
      <c r="H85">
        <f t="shared" ref="H85:H108" si="15">D85/G85</f>
        <v>4.5866996403853568E-6</v>
      </c>
    </row>
    <row r="86" spans="1:8" ht="15.5" x14ac:dyDescent="0.35">
      <c r="A86" s="4">
        <v>83</v>
      </c>
      <c r="B86" s="2"/>
      <c r="C86">
        <v>2020</v>
      </c>
      <c r="D86" s="15">
        <v>583036987715</v>
      </c>
      <c r="E86" s="15">
        <v>929606638</v>
      </c>
      <c r="F86" s="15">
        <v>14105</v>
      </c>
      <c r="G86" s="15">
        <f t="shared" si="14"/>
        <v>13112101628990</v>
      </c>
      <c r="H86">
        <f t="shared" si="15"/>
        <v>4.4465563508594479E-2</v>
      </c>
    </row>
    <row r="87" spans="1:8" ht="15.5" x14ac:dyDescent="0.35">
      <c r="A87" s="4">
        <v>84</v>
      </c>
      <c r="B87" s="2"/>
      <c r="C87">
        <v>2021</v>
      </c>
      <c r="D87" s="15">
        <v>436261462956</v>
      </c>
      <c r="E87" s="15">
        <v>1278592659</v>
      </c>
      <c r="F87" s="15">
        <v>14278</v>
      </c>
      <c r="G87" s="15">
        <f t="shared" si="14"/>
        <v>18255745985202</v>
      </c>
      <c r="H87">
        <f t="shared" si="15"/>
        <v>2.3897213694232543E-2</v>
      </c>
    </row>
    <row r="88" spans="1:8" ht="15.5" x14ac:dyDescent="0.35">
      <c r="A88" s="4">
        <v>85</v>
      </c>
      <c r="B88" s="2" t="s">
        <v>31</v>
      </c>
      <c r="C88">
        <v>2019</v>
      </c>
      <c r="D88" s="15">
        <v>-87219247696</v>
      </c>
      <c r="E88" s="15"/>
      <c r="F88" s="15"/>
      <c r="G88" s="15">
        <v>87163867424</v>
      </c>
      <c r="H88">
        <f t="shared" si="15"/>
        <v>-1.000635358132179</v>
      </c>
    </row>
    <row r="89" spans="1:8" ht="15.5" x14ac:dyDescent="0.35">
      <c r="A89" s="4">
        <v>86</v>
      </c>
      <c r="B89" s="2"/>
      <c r="C89">
        <v>2020</v>
      </c>
      <c r="D89" s="15">
        <v>9408007690</v>
      </c>
      <c r="E89" s="15"/>
      <c r="F89" s="15"/>
      <c r="G89" s="15">
        <v>96111394167</v>
      </c>
      <c r="H89">
        <f t="shared" si="15"/>
        <v>9.7886496929312616E-2</v>
      </c>
    </row>
    <row r="90" spans="1:8" ht="15.5" x14ac:dyDescent="0.35">
      <c r="A90" s="4">
        <v>87</v>
      </c>
      <c r="B90" s="2"/>
      <c r="C90">
        <v>2021</v>
      </c>
      <c r="D90" s="15">
        <v>3732483969</v>
      </c>
      <c r="E90" s="15"/>
      <c r="F90" s="15"/>
      <c r="G90" s="15">
        <v>157277320994</v>
      </c>
      <c r="H90">
        <f t="shared" si="15"/>
        <v>2.3731863853036963E-2</v>
      </c>
    </row>
    <row r="91" spans="1:8" ht="15.5" x14ac:dyDescent="0.35">
      <c r="A91" s="4">
        <v>88</v>
      </c>
      <c r="B91" s="2" t="s">
        <v>32</v>
      </c>
      <c r="C91">
        <v>2019</v>
      </c>
      <c r="D91" s="15">
        <v>14101673188</v>
      </c>
      <c r="E91" s="15"/>
      <c r="F91" s="15"/>
      <c r="G91" s="15">
        <v>815864709200</v>
      </c>
      <c r="H91">
        <f t="shared" si="15"/>
        <v>1.7284327939404882E-2</v>
      </c>
    </row>
    <row r="92" spans="1:8" ht="15.5" x14ac:dyDescent="0.35">
      <c r="A92" s="4">
        <v>89</v>
      </c>
      <c r="B92" s="2"/>
      <c r="C92">
        <v>2020</v>
      </c>
      <c r="D92" s="15">
        <v>-32935258637</v>
      </c>
      <c r="E92" s="15"/>
      <c r="F92" s="15"/>
      <c r="G92" s="15">
        <v>724610168897</v>
      </c>
      <c r="H92">
        <f t="shared" si="15"/>
        <v>-4.5452382606131485E-2</v>
      </c>
    </row>
    <row r="93" spans="1:8" ht="15.5" x14ac:dyDescent="0.35">
      <c r="A93" s="4">
        <v>90</v>
      </c>
      <c r="B93" s="2"/>
      <c r="C93">
        <v>2021</v>
      </c>
      <c r="D93" s="15">
        <v>-7282593492</v>
      </c>
      <c r="E93" s="15"/>
      <c r="F93" s="15"/>
      <c r="G93" s="15">
        <v>737034973189</v>
      </c>
      <c r="H93">
        <f t="shared" si="15"/>
        <v>-9.8809334114630994E-3</v>
      </c>
    </row>
    <row r="94" spans="1:8" ht="15.5" x14ac:dyDescent="0.35">
      <c r="A94" s="4">
        <v>91</v>
      </c>
      <c r="B94" s="2" t="s">
        <v>33</v>
      </c>
      <c r="C94">
        <v>2019</v>
      </c>
      <c r="D94" s="15">
        <v>-41250526000</v>
      </c>
      <c r="E94" s="15"/>
      <c r="F94" s="15"/>
      <c r="G94" s="15">
        <v>71655559000</v>
      </c>
      <c r="H94">
        <f t="shared" si="15"/>
        <v>-0.57567795961231705</v>
      </c>
    </row>
    <row r="95" spans="1:8" ht="15.5" x14ac:dyDescent="0.35">
      <c r="A95" s="4">
        <v>92</v>
      </c>
      <c r="B95" s="2"/>
      <c r="C95">
        <v>2020</v>
      </c>
      <c r="D95" s="15">
        <v>53721000</v>
      </c>
      <c r="E95" s="15"/>
      <c r="F95" s="15"/>
      <c r="G95" s="15">
        <v>68655724000</v>
      </c>
      <c r="H95">
        <f t="shared" si="15"/>
        <v>7.8246935390266948E-4</v>
      </c>
    </row>
    <row r="96" spans="1:8" ht="15.5" x14ac:dyDescent="0.35">
      <c r="A96" s="4">
        <v>93</v>
      </c>
      <c r="B96" s="2"/>
      <c r="C96">
        <v>2021</v>
      </c>
      <c r="D96" s="15">
        <v>-379496000</v>
      </c>
      <c r="E96" s="15"/>
      <c r="F96" s="15"/>
      <c r="G96" s="15">
        <v>64597186000</v>
      </c>
      <c r="H96">
        <f t="shared" si="15"/>
        <v>-5.8748069923665099E-3</v>
      </c>
    </row>
    <row r="97" spans="1:8" ht="15.5" x14ac:dyDescent="0.35">
      <c r="A97" s="4">
        <v>94</v>
      </c>
      <c r="B97" s="2" t="s">
        <v>34</v>
      </c>
      <c r="C97">
        <v>2019</v>
      </c>
      <c r="D97" s="15">
        <v>31665049087</v>
      </c>
      <c r="E97" s="15"/>
      <c r="F97" s="15"/>
      <c r="G97" s="15">
        <v>1251357407016</v>
      </c>
      <c r="H97">
        <f t="shared" si="15"/>
        <v>2.5304560399341709E-2</v>
      </c>
    </row>
    <row r="98" spans="1:8" ht="15.5" x14ac:dyDescent="0.35">
      <c r="A98" s="4">
        <v>95</v>
      </c>
      <c r="B98" s="2"/>
      <c r="C98">
        <v>2020</v>
      </c>
      <c r="D98" s="15">
        <v>31217871480</v>
      </c>
      <c r="E98" s="15"/>
      <c r="F98" s="15"/>
      <c r="G98" s="15">
        <v>1347091507257</v>
      </c>
      <c r="H98">
        <f t="shared" si="15"/>
        <v>2.3174276811801033E-2</v>
      </c>
    </row>
    <row r="99" spans="1:8" ht="15.5" x14ac:dyDescent="0.35">
      <c r="A99" s="4">
        <v>96</v>
      </c>
      <c r="B99" s="2"/>
      <c r="C99">
        <v>2021</v>
      </c>
      <c r="D99" s="15">
        <v>31701096406</v>
      </c>
      <c r="E99" s="15"/>
      <c r="F99" s="15"/>
      <c r="G99" s="15">
        <v>1297577363103</v>
      </c>
      <c r="H99">
        <f t="shared" si="15"/>
        <v>2.4430987552210872E-2</v>
      </c>
    </row>
    <row r="100" spans="1:8" ht="15.5" x14ac:dyDescent="0.35">
      <c r="A100" s="4">
        <v>97</v>
      </c>
      <c r="B100" s="2" t="s">
        <v>35</v>
      </c>
      <c r="C100">
        <v>2019</v>
      </c>
      <c r="D100" s="15">
        <v>-3634311399000</v>
      </c>
      <c r="E100" s="15"/>
      <c r="F100" s="15"/>
      <c r="G100" s="15">
        <v>871513339763</v>
      </c>
      <c r="H100">
        <f t="shared" si="15"/>
        <v>-4.1701156289682464</v>
      </c>
    </row>
    <row r="101" spans="1:8" ht="15.5" x14ac:dyDescent="0.35">
      <c r="A101" s="4">
        <v>98</v>
      </c>
      <c r="B101" s="2"/>
      <c r="C101">
        <v>2020</v>
      </c>
      <c r="D101" s="15">
        <v>3498530383</v>
      </c>
      <c r="E101" s="15"/>
      <c r="F101" s="15"/>
      <c r="G101" s="15">
        <v>881786218140</v>
      </c>
      <c r="H101">
        <f t="shared" si="15"/>
        <v>3.9675494025974258E-3</v>
      </c>
    </row>
    <row r="102" spans="1:8" ht="15.5" x14ac:dyDescent="0.35">
      <c r="A102" s="4">
        <v>99</v>
      </c>
      <c r="B102" s="2"/>
      <c r="C102">
        <v>2021</v>
      </c>
      <c r="D102" s="15">
        <v>3457020507</v>
      </c>
      <c r="E102" s="15"/>
      <c r="F102" s="15"/>
      <c r="G102" s="15">
        <v>1051640434770</v>
      </c>
      <c r="H102">
        <f t="shared" si="15"/>
        <v>3.2872647272792158E-3</v>
      </c>
    </row>
    <row r="103" spans="1:8" ht="15.5" x14ac:dyDescent="0.35">
      <c r="A103" s="4">
        <v>100</v>
      </c>
      <c r="B103" s="2" t="s">
        <v>36</v>
      </c>
      <c r="C103">
        <v>2019</v>
      </c>
      <c r="D103" s="15">
        <v>-184418035072</v>
      </c>
      <c r="E103" s="15"/>
      <c r="F103" s="15"/>
      <c r="G103" s="15">
        <v>1675570667301</v>
      </c>
      <c r="H103">
        <f t="shared" si="15"/>
        <v>-0.11006282138434635</v>
      </c>
    </row>
    <row r="104" spans="1:8" ht="15.5" x14ac:dyDescent="0.35">
      <c r="A104" s="4">
        <v>101</v>
      </c>
      <c r="B104" s="2"/>
      <c r="C104">
        <v>2020</v>
      </c>
      <c r="D104" s="15">
        <v>-326867965207</v>
      </c>
      <c r="E104" s="15"/>
      <c r="F104" s="15"/>
      <c r="G104" s="15">
        <v>1288617641905</v>
      </c>
      <c r="H104">
        <f t="shared" si="15"/>
        <v>-0.25365783811851422</v>
      </c>
    </row>
    <row r="105" spans="1:8" ht="15.5" x14ac:dyDescent="0.35">
      <c r="A105" s="4">
        <v>102</v>
      </c>
      <c r="B105" s="2"/>
      <c r="C105">
        <v>2021</v>
      </c>
      <c r="D105" s="15">
        <v>-235246472271</v>
      </c>
      <c r="E105" s="15"/>
      <c r="F105" s="15"/>
      <c r="G105" s="15">
        <v>1029461271704</v>
      </c>
      <c r="H105">
        <f t="shared" si="15"/>
        <v>-0.22851415467199837</v>
      </c>
    </row>
    <row r="106" spans="1:8" ht="15.5" x14ac:dyDescent="0.35">
      <c r="A106" s="4">
        <v>103</v>
      </c>
      <c r="B106" s="2" t="s">
        <v>37</v>
      </c>
      <c r="C106">
        <v>2019</v>
      </c>
      <c r="D106" s="15">
        <v>628397106062</v>
      </c>
      <c r="E106">
        <v>634640456</v>
      </c>
      <c r="F106" s="15">
        <v>14146</v>
      </c>
      <c r="G106" s="15">
        <f t="shared" ref="G106:G108" si="16">E106*F106</f>
        <v>8977623890576</v>
      </c>
      <c r="H106">
        <f t="shared" si="15"/>
        <v>6.9995926953638765E-2</v>
      </c>
    </row>
    <row r="107" spans="1:8" x14ac:dyDescent="0.35">
      <c r="A107" s="4">
        <v>104</v>
      </c>
      <c r="C107">
        <v>2020</v>
      </c>
      <c r="D107" s="15">
        <v>480641288855</v>
      </c>
      <c r="E107">
        <v>771871787</v>
      </c>
      <c r="F107" s="15">
        <v>14105</v>
      </c>
      <c r="G107" s="15">
        <f t="shared" si="16"/>
        <v>10887251555635</v>
      </c>
      <c r="H107">
        <f t="shared" si="15"/>
        <v>4.4147164819226641E-2</v>
      </c>
    </row>
    <row r="108" spans="1:8" x14ac:dyDescent="0.35">
      <c r="A108" s="4">
        <v>105</v>
      </c>
      <c r="C108">
        <v>2021</v>
      </c>
      <c r="D108" s="15">
        <v>1001103097962</v>
      </c>
      <c r="E108">
        <v>858101884</v>
      </c>
      <c r="F108" s="15">
        <v>14278</v>
      </c>
      <c r="G108" s="15">
        <f t="shared" si="16"/>
        <v>12251978699752</v>
      </c>
      <c r="H108">
        <f t="shared" si="15"/>
        <v>8.1709503623464838E-2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08"/>
  <sheetViews>
    <sheetView topLeftCell="A55" zoomScale="87" zoomScaleNormal="87" workbookViewId="0">
      <selection activeCell="H4" sqref="H4:H108"/>
    </sheetView>
  </sheetViews>
  <sheetFormatPr defaultColWidth="9.1796875" defaultRowHeight="14.5" x14ac:dyDescent="0.35"/>
  <cols>
    <col min="2" max="2" width="32.26953125" customWidth="1"/>
    <col min="4" max="7" width="25" style="15" customWidth="1"/>
    <col min="8" max="8" width="13.26953125" customWidth="1"/>
  </cols>
  <sheetData>
    <row r="1" spans="1:8" ht="15.5" x14ac:dyDescent="0.35">
      <c r="A1" s="5" t="s">
        <v>0</v>
      </c>
      <c r="B1" s="3" t="s">
        <v>1</v>
      </c>
      <c r="C1" s="3" t="s">
        <v>2</v>
      </c>
      <c r="D1" s="15" t="s">
        <v>48</v>
      </c>
    </row>
    <row r="2" spans="1:8" ht="15.5" x14ac:dyDescent="0.35">
      <c r="A2" s="5"/>
      <c r="B2" s="3"/>
      <c r="C2" s="3"/>
      <c r="D2" s="15" t="s">
        <v>49</v>
      </c>
      <c r="G2" s="15" t="s">
        <v>50</v>
      </c>
      <c r="H2" t="s">
        <v>51</v>
      </c>
    </row>
    <row r="3" spans="1:8" ht="15.5" x14ac:dyDescent="0.35">
      <c r="A3" s="5"/>
      <c r="B3" s="3"/>
      <c r="C3" s="3"/>
    </row>
    <row r="4" spans="1:8" ht="15.5" x14ac:dyDescent="0.35">
      <c r="A4" s="4">
        <v>1</v>
      </c>
      <c r="B4" s="1" t="s">
        <v>3</v>
      </c>
      <c r="C4">
        <v>2019</v>
      </c>
      <c r="D4" s="15">
        <f>'X3'!D4</f>
        <v>5481688168000</v>
      </c>
      <c r="E4" s="18">
        <f>1000*3457154</f>
        <v>3457154000</v>
      </c>
      <c r="F4" s="15">
        <v>14146</v>
      </c>
      <c r="G4" s="15">
        <f>E4*F4</f>
        <v>48904900484000</v>
      </c>
      <c r="H4">
        <f>D4/G4</f>
        <v>0.1120887296313673</v>
      </c>
    </row>
    <row r="5" spans="1:8" ht="15.5" x14ac:dyDescent="0.35">
      <c r="A5" s="4">
        <v>2</v>
      </c>
      <c r="B5" s="1"/>
      <c r="C5">
        <v>2020</v>
      </c>
      <c r="D5" s="15">
        <f>'X3'!D5</f>
        <v>1396423210</v>
      </c>
      <c r="E5" s="18">
        <f>100082534842</f>
        <v>100082534842</v>
      </c>
      <c r="F5" s="15">
        <v>14105</v>
      </c>
      <c r="G5" s="15">
        <f t="shared" ref="G5:G21" si="0">E5*F5</f>
        <v>1411664153946410</v>
      </c>
      <c r="H5">
        <f t="shared" ref="H5:H57" si="1">D5/G5</f>
        <v>9.8920356240271249E-7</v>
      </c>
    </row>
    <row r="6" spans="1:8" ht="15.5" x14ac:dyDescent="0.35">
      <c r="A6" s="4">
        <v>3</v>
      </c>
      <c r="B6" s="1"/>
      <c r="C6">
        <v>2021</v>
      </c>
      <c r="D6" s="15">
        <f>'X3'!D6</f>
        <v>15807245190</v>
      </c>
      <c r="E6" s="18">
        <f>1000*3992718</f>
        <v>3992718000</v>
      </c>
      <c r="F6" s="15">
        <v>14278</v>
      </c>
      <c r="G6" s="15">
        <f t="shared" si="0"/>
        <v>57008027604000</v>
      </c>
      <c r="H6">
        <f t="shared" si="1"/>
        <v>2.7728104013356313E-4</v>
      </c>
    </row>
    <row r="7" spans="1:8" ht="15.5" x14ac:dyDescent="0.35">
      <c r="A7" s="4">
        <v>4</v>
      </c>
      <c r="B7" s="1" t="s">
        <v>4</v>
      </c>
      <c r="C7">
        <v>2019</v>
      </c>
      <c r="D7" s="15">
        <f>'X3'!D7</f>
        <v>-8898355000</v>
      </c>
      <c r="E7" s="18">
        <v>32718542699</v>
      </c>
      <c r="F7" s="15">
        <v>1000</v>
      </c>
      <c r="G7" s="15">
        <f t="shared" si="0"/>
        <v>32718542699000</v>
      </c>
      <c r="H7">
        <f t="shared" si="1"/>
        <v>-2.7196672791517595E-4</v>
      </c>
    </row>
    <row r="8" spans="1:8" ht="15.5" x14ac:dyDescent="0.35">
      <c r="A8" s="4">
        <v>5</v>
      </c>
      <c r="B8" s="1"/>
      <c r="C8">
        <v>2020</v>
      </c>
      <c r="D8" s="15">
        <f>'X3'!D8</f>
        <v>973878000000</v>
      </c>
      <c r="E8" s="18">
        <v>27372461</v>
      </c>
      <c r="F8" s="15">
        <v>1000000</v>
      </c>
      <c r="G8" s="15">
        <f t="shared" si="0"/>
        <v>27372461000000</v>
      </c>
      <c r="H8">
        <f t="shared" si="1"/>
        <v>3.5578751943422263E-2</v>
      </c>
    </row>
    <row r="9" spans="1:8" ht="15.5" x14ac:dyDescent="0.35">
      <c r="A9" s="4">
        <v>6</v>
      </c>
      <c r="B9" s="1"/>
      <c r="C9">
        <v>2021</v>
      </c>
      <c r="D9" s="15">
        <f>'X3'!D9</f>
        <v>2199922000000</v>
      </c>
      <c r="E9" s="18">
        <v>38445595</v>
      </c>
      <c r="F9" s="15">
        <v>1000000</v>
      </c>
      <c r="G9" s="15">
        <f t="shared" si="0"/>
        <v>38445595000000</v>
      </c>
      <c r="H9">
        <f t="shared" si="1"/>
        <v>5.7221692108029541E-2</v>
      </c>
    </row>
    <row r="10" spans="1:8" ht="15.5" x14ac:dyDescent="0.35">
      <c r="A10" s="4">
        <v>7</v>
      </c>
      <c r="B10" s="1" t="s">
        <v>5</v>
      </c>
      <c r="C10">
        <v>2019</v>
      </c>
      <c r="D10" s="15">
        <f>'X3'!D10</f>
        <v>293112772986</v>
      </c>
      <c r="E10" s="18">
        <v>93918906</v>
      </c>
      <c r="F10" s="15">
        <v>14146</v>
      </c>
      <c r="G10" s="15">
        <f t="shared" si="0"/>
        <v>1328576844276</v>
      </c>
      <c r="H10">
        <f t="shared" si="1"/>
        <v>0.22062161797327579</v>
      </c>
    </row>
    <row r="11" spans="1:8" ht="15.5" x14ac:dyDescent="0.35">
      <c r="A11" s="4">
        <v>8</v>
      </c>
      <c r="B11" s="1"/>
      <c r="C11">
        <v>2020</v>
      </c>
      <c r="D11" s="15">
        <f>'X3'!D11</f>
        <v>626314653965</v>
      </c>
      <c r="E11" s="18">
        <v>54767506</v>
      </c>
      <c r="F11" s="15">
        <v>14105</v>
      </c>
      <c r="G11" s="15">
        <f t="shared" si="0"/>
        <v>772495672130</v>
      </c>
      <c r="H11">
        <f t="shared" si="1"/>
        <v>0.81076784836614613</v>
      </c>
    </row>
    <row r="12" spans="1:8" ht="15.5" x14ac:dyDescent="0.35">
      <c r="A12" s="4">
        <v>9</v>
      </c>
      <c r="B12" s="1"/>
      <c r="C12">
        <v>2021</v>
      </c>
      <c r="D12" s="15">
        <f>'X3'!D12</f>
        <v>64450206656</v>
      </c>
      <c r="E12" s="18">
        <v>65155633</v>
      </c>
      <c r="F12" s="15">
        <v>14278</v>
      </c>
      <c r="G12" s="15">
        <f t="shared" si="0"/>
        <v>930292127974</v>
      </c>
      <c r="H12">
        <f t="shared" si="1"/>
        <v>6.9279535661943462E-2</v>
      </c>
    </row>
    <row r="13" spans="1:8" ht="15.5" x14ac:dyDescent="0.35">
      <c r="A13" s="4">
        <v>10</v>
      </c>
      <c r="B13" s="1" t="s">
        <v>6</v>
      </c>
      <c r="C13">
        <v>2019</v>
      </c>
      <c r="D13" s="15">
        <f>'X3'!D13</f>
        <v>-81353646000</v>
      </c>
      <c r="E13" s="15">
        <f>1000*62803</f>
        <v>62803000</v>
      </c>
      <c r="F13" s="15">
        <v>14146</v>
      </c>
      <c r="G13" s="15">
        <f t="shared" si="0"/>
        <v>888411238000</v>
      </c>
      <c r="H13">
        <f t="shared" si="1"/>
        <v>-9.1572058659618177E-2</v>
      </c>
    </row>
    <row r="14" spans="1:8" ht="15.5" x14ac:dyDescent="0.35">
      <c r="A14" s="4">
        <v>11</v>
      </c>
      <c r="B14" s="1"/>
      <c r="C14">
        <v>2020</v>
      </c>
      <c r="D14" s="15">
        <f>'X3'!D14</f>
        <v>-229798660000</v>
      </c>
      <c r="E14">
        <f>1000*4216</f>
        <v>4216000</v>
      </c>
      <c r="F14" s="15">
        <v>14105</v>
      </c>
      <c r="G14" s="15">
        <f t="shared" si="0"/>
        <v>59466680000</v>
      </c>
      <c r="H14">
        <f t="shared" si="1"/>
        <v>-3.8643263757115749</v>
      </c>
    </row>
    <row r="15" spans="1:8" ht="15.5" x14ac:dyDescent="0.35">
      <c r="A15" s="4">
        <v>12</v>
      </c>
      <c r="B15" s="1"/>
      <c r="C15">
        <v>2021</v>
      </c>
      <c r="D15" s="15">
        <f>'X3'!D15</f>
        <v>12064910000</v>
      </c>
      <c r="E15">
        <f>1000*115344</f>
        <v>115344000</v>
      </c>
      <c r="F15" s="15">
        <v>14278</v>
      </c>
      <c r="G15" s="15">
        <f t="shared" si="0"/>
        <v>1646881632000</v>
      </c>
      <c r="H15">
        <f t="shared" si="1"/>
        <v>7.3259120543764742E-3</v>
      </c>
    </row>
    <row r="16" spans="1:8" ht="15.5" x14ac:dyDescent="0.35">
      <c r="A16" s="4">
        <v>13</v>
      </c>
      <c r="B16" s="1" t="s">
        <v>7</v>
      </c>
      <c r="C16">
        <v>2019</v>
      </c>
      <c r="D16" s="15">
        <f>'X3'!D16</f>
        <v>-991984266198</v>
      </c>
      <c r="F16" s="15">
        <v>14146</v>
      </c>
      <c r="G16" s="15">
        <v>172419774164</v>
      </c>
      <c r="H16">
        <f t="shared" si="1"/>
        <v>-5.7533091607837124</v>
      </c>
    </row>
    <row r="17" spans="1:8" ht="15.5" x14ac:dyDescent="0.35">
      <c r="A17" s="4">
        <v>14</v>
      </c>
      <c r="B17" s="1"/>
      <c r="C17">
        <v>2020</v>
      </c>
      <c r="D17" s="15">
        <f>'X3'!D17</f>
        <v>-765225873565</v>
      </c>
      <c r="F17" s="15">
        <v>14105</v>
      </c>
      <c r="G17" s="15">
        <v>32804745743</v>
      </c>
      <c r="H17">
        <f t="shared" si="1"/>
        <v>-23.326682046553792</v>
      </c>
    </row>
    <row r="18" spans="1:8" ht="15.5" x14ac:dyDescent="0.35">
      <c r="A18" s="4">
        <v>15</v>
      </c>
      <c r="B18" s="1"/>
      <c r="C18">
        <v>2021</v>
      </c>
      <c r="D18" s="15">
        <f>'X3'!D18</f>
        <v>-134182756877</v>
      </c>
      <c r="F18" s="15">
        <v>14278</v>
      </c>
      <c r="G18" s="15">
        <v>6010295707</v>
      </c>
      <c r="H18">
        <f t="shared" si="1"/>
        <v>-22.325483373592022</v>
      </c>
    </row>
    <row r="19" spans="1:8" ht="15.5" x14ac:dyDescent="0.35">
      <c r="A19" s="4">
        <v>16</v>
      </c>
      <c r="B19" s="1" t="s">
        <v>8</v>
      </c>
      <c r="C19">
        <v>2019</v>
      </c>
      <c r="D19" s="15">
        <f>'X3'!D19</f>
        <v>413442199632</v>
      </c>
      <c r="E19">
        <v>70887975</v>
      </c>
      <c r="F19" s="15">
        <v>14146</v>
      </c>
      <c r="G19" s="15">
        <f t="shared" si="0"/>
        <v>1002781294350</v>
      </c>
      <c r="H19">
        <f t="shared" si="1"/>
        <v>0.41229548453034526</v>
      </c>
    </row>
    <row r="20" spans="1:8" ht="15.5" x14ac:dyDescent="0.35">
      <c r="A20" s="4">
        <v>17</v>
      </c>
      <c r="B20" s="1"/>
      <c r="C20">
        <v>2020</v>
      </c>
      <c r="D20" s="15">
        <f>'X3'!D20</f>
        <v>367741765755</v>
      </c>
      <c r="E20">
        <v>78511899</v>
      </c>
      <c r="F20" s="15">
        <v>14105</v>
      </c>
      <c r="G20" s="15">
        <f t="shared" si="0"/>
        <v>1107410335395</v>
      </c>
      <c r="H20">
        <f t="shared" si="1"/>
        <v>0.33207362619008873</v>
      </c>
    </row>
    <row r="21" spans="1:8" ht="15.5" x14ac:dyDescent="0.35">
      <c r="A21" s="4">
        <v>18</v>
      </c>
      <c r="B21" s="1"/>
      <c r="C21">
        <v>2021</v>
      </c>
      <c r="D21" s="15">
        <f>'X3'!D21</f>
        <v>305685297896</v>
      </c>
      <c r="E21">
        <v>65586242</v>
      </c>
      <c r="F21" s="15">
        <v>14278</v>
      </c>
      <c r="G21" s="15">
        <f t="shared" si="0"/>
        <v>936440363276</v>
      </c>
      <c r="H21">
        <f t="shared" si="1"/>
        <v>0.32643327849154707</v>
      </c>
    </row>
    <row r="22" spans="1:8" ht="13.5" customHeight="1" x14ac:dyDescent="0.35">
      <c r="A22" s="4">
        <v>19</v>
      </c>
      <c r="B22" s="1" t="s">
        <v>9</v>
      </c>
      <c r="C22">
        <v>2019</v>
      </c>
      <c r="D22" s="15">
        <f>'X3'!D22</f>
        <v>2499908758</v>
      </c>
      <c r="F22" s="15">
        <v>14146</v>
      </c>
      <c r="G22" s="15">
        <v>271218864514</v>
      </c>
      <c r="H22">
        <f t="shared" si="1"/>
        <v>9.2173114966748841E-3</v>
      </c>
    </row>
    <row r="23" spans="1:8" ht="15.5" x14ac:dyDescent="0.35">
      <c r="A23" s="4">
        <v>20</v>
      </c>
      <c r="B23" s="1"/>
      <c r="C23">
        <v>2020</v>
      </c>
      <c r="D23" s="15">
        <f>'X3'!D23</f>
        <v>-106001231453</v>
      </c>
      <c r="F23" s="15">
        <v>14105</v>
      </c>
      <c r="G23" s="15">
        <v>170386015194</v>
      </c>
      <c r="H23">
        <f t="shared" si="1"/>
        <v>-0.62212401253886906</v>
      </c>
    </row>
    <row r="24" spans="1:8" ht="15.5" x14ac:dyDescent="0.35">
      <c r="A24" s="4">
        <v>21</v>
      </c>
      <c r="B24" s="1"/>
      <c r="C24">
        <v>2021</v>
      </c>
      <c r="D24" s="15">
        <f>'X3'!D24</f>
        <v>-165342689261</v>
      </c>
      <c r="F24" s="15">
        <v>14278</v>
      </c>
      <c r="G24" s="15">
        <v>43523306126</v>
      </c>
      <c r="H24">
        <f t="shared" si="1"/>
        <v>-3.7989459895884932</v>
      </c>
    </row>
    <row r="25" spans="1:8" ht="15.5" x14ac:dyDescent="0.35">
      <c r="A25" s="4">
        <v>22</v>
      </c>
      <c r="B25" s="1" t="s">
        <v>10</v>
      </c>
      <c r="C25">
        <v>2019</v>
      </c>
      <c r="D25" s="15">
        <f>'X3'!D25</f>
        <v>19439348324</v>
      </c>
      <c r="E25" s="15">
        <v>713006334</v>
      </c>
      <c r="F25" s="15">
        <v>14146</v>
      </c>
      <c r="G25" s="15">
        <f>E25*F25</f>
        <v>10086187600764</v>
      </c>
      <c r="H25">
        <f t="shared" si="1"/>
        <v>1.9273236919098674E-3</v>
      </c>
    </row>
    <row r="26" spans="1:8" ht="15.5" x14ac:dyDescent="0.35">
      <c r="A26" s="4">
        <v>23</v>
      </c>
      <c r="B26" s="1"/>
      <c r="C26">
        <v>2020</v>
      </c>
      <c r="D26" s="15">
        <f>'X3'!D26</f>
        <v>53974207105</v>
      </c>
      <c r="E26">
        <v>8343695</v>
      </c>
      <c r="F26" s="15">
        <v>14105</v>
      </c>
      <c r="G26" s="15">
        <f t="shared" ref="G26:G36" si="2">E26*F26</f>
        <v>117687817975</v>
      </c>
      <c r="H26">
        <f t="shared" si="1"/>
        <v>0.45862186956737994</v>
      </c>
    </row>
    <row r="27" spans="1:8" ht="15.5" x14ac:dyDescent="0.35">
      <c r="A27" s="4">
        <v>24</v>
      </c>
      <c r="B27" s="1"/>
      <c r="C27">
        <v>2021</v>
      </c>
      <c r="D27" s="15">
        <f>'X3'!D27</f>
        <v>1000845051668</v>
      </c>
      <c r="E27">
        <v>10578248</v>
      </c>
      <c r="F27" s="15">
        <v>14278</v>
      </c>
      <c r="G27" s="15">
        <f t="shared" si="2"/>
        <v>151036224944</v>
      </c>
      <c r="H27">
        <f t="shared" si="1"/>
        <v>6.6265232201022322</v>
      </c>
    </row>
    <row r="28" spans="1:8" ht="15.5" x14ac:dyDescent="0.35">
      <c r="A28" s="4">
        <v>25</v>
      </c>
      <c r="B28" s="1" t="s">
        <v>11</v>
      </c>
      <c r="C28">
        <v>2019</v>
      </c>
      <c r="D28" s="15">
        <f>'X3'!D28</f>
        <v>424922527392</v>
      </c>
      <c r="E28" s="15">
        <v>418087491</v>
      </c>
      <c r="F28" s="15">
        <v>14146</v>
      </c>
      <c r="G28" s="15">
        <f t="shared" si="2"/>
        <v>5914265647686</v>
      </c>
      <c r="H28">
        <f t="shared" si="1"/>
        <v>7.1847047918494167E-2</v>
      </c>
    </row>
    <row r="29" spans="1:8" ht="15.5" x14ac:dyDescent="0.35">
      <c r="A29" s="4">
        <v>26</v>
      </c>
      <c r="B29" s="1"/>
      <c r="C29">
        <v>2020</v>
      </c>
      <c r="D29" s="15">
        <f>'X3'!D29</f>
        <v>424220950335</v>
      </c>
      <c r="E29" s="18">
        <v>331463965</v>
      </c>
      <c r="F29" s="15">
        <v>14105</v>
      </c>
      <c r="G29" s="15">
        <f t="shared" si="2"/>
        <v>4675299226325</v>
      </c>
      <c r="H29">
        <f t="shared" si="1"/>
        <v>9.0736641613515967E-2</v>
      </c>
    </row>
    <row r="30" spans="1:8" ht="15.5" x14ac:dyDescent="0.35">
      <c r="A30" s="4">
        <v>27</v>
      </c>
      <c r="B30" s="1"/>
      <c r="C30">
        <v>2021</v>
      </c>
      <c r="D30" s="15">
        <f>'X3'!D30</f>
        <v>2930372229752</v>
      </c>
      <c r="E30" s="18">
        <v>691372585</v>
      </c>
      <c r="F30" s="15">
        <v>14278</v>
      </c>
      <c r="G30" s="15">
        <f t="shared" si="2"/>
        <v>9871417768630</v>
      </c>
      <c r="H30">
        <f t="shared" si="1"/>
        <v>0.29685424104573077</v>
      </c>
    </row>
    <row r="31" spans="1:8" ht="15.5" x14ac:dyDescent="0.35">
      <c r="A31" s="4">
        <v>28</v>
      </c>
      <c r="B31" s="2" t="s">
        <v>12</v>
      </c>
      <c r="C31">
        <v>2019</v>
      </c>
      <c r="D31" s="15">
        <f>'X3'!D31</f>
        <v>89673927112</v>
      </c>
      <c r="E31" s="18">
        <v>1112566618</v>
      </c>
      <c r="F31" s="15">
        <v>14146</v>
      </c>
      <c r="G31" s="15">
        <f t="shared" si="2"/>
        <v>15738367378228</v>
      </c>
      <c r="H31">
        <f t="shared" si="1"/>
        <v>5.6977909434273539E-3</v>
      </c>
    </row>
    <row r="32" spans="1:8" ht="15.5" x14ac:dyDescent="0.35">
      <c r="A32" s="4">
        <v>29</v>
      </c>
      <c r="B32" s="2"/>
      <c r="C32">
        <v>2020</v>
      </c>
      <c r="D32" s="15">
        <f>'X3'!D32</f>
        <v>-4786399896460</v>
      </c>
      <c r="E32" s="18">
        <v>790436397</v>
      </c>
      <c r="F32" s="15">
        <v>14105</v>
      </c>
      <c r="G32" s="15">
        <f t="shared" si="2"/>
        <v>11149105379685</v>
      </c>
      <c r="H32">
        <f t="shared" si="1"/>
        <v>-0.42930797884298338</v>
      </c>
    </row>
    <row r="33" spans="1:8" ht="15.5" x14ac:dyDescent="0.35">
      <c r="A33" s="4">
        <v>30</v>
      </c>
      <c r="B33" s="2"/>
      <c r="C33">
        <v>2021</v>
      </c>
      <c r="D33" s="15">
        <f>'X3'!D33</f>
        <v>3186460438832</v>
      </c>
      <c r="E33" s="18">
        <v>1008212975</v>
      </c>
      <c r="F33" s="15">
        <v>14278</v>
      </c>
      <c r="G33" s="15">
        <f t="shared" si="2"/>
        <v>14395264857050</v>
      </c>
      <c r="H33">
        <f t="shared" si="1"/>
        <v>0.22135476286644695</v>
      </c>
    </row>
    <row r="34" spans="1:8" ht="15.5" x14ac:dyDescent="0.35">
      <c r="A34" s="4">
        <v>31</v>
      </c>
      <c r="B34" s="2" t="s">
        <v>13</v>
      </c>
      <c r="C34">
        <v>2019</v>
      </c>
      <c r="D34" s="15">
        <f>'X3'!D34</f>
        <v>3639034027420</v>
      </c>
      <c r="E34" s="18">
        <v>1391589834</v>
      </c>
      <c r="F34" s="15">
        <v>14146</v>
      </c>
      <c r="G34" s="15">
        <f t="shared" si="2"/>
        <v>19685429791764</v>
      </c>
      <c r="H34">
        <f t="shared" si="1"/>
        <v>0.18485926220125004</v>
      </c>
    </row>
    <row r="35" spans="1:8" ht="15.5" x14ac:dyDescent="0.35">
      <c r="A35" s="4">
        <v>32</v>
      </c>
      <c r="B35" s="2"/>
      <c r="C35">
        <v>2020</v>
      </c>
      <c r="D35" s="15">
        <f>'X3'!D35</f>
        <v>4488502719610</v>
      </c>
      <c r="E35" s="18">
        <v>1395113268</v>
      </c>
      <c r="F35" s="15">
        <v>14105</v>
      </c>
      <c r="G35" s="15">
        <f t="shared" si="2"/>
        <v>19678072645140</v>
      </c>
      <c r="H35">
        <f t="shared" si="1"/>
        <v>0.22809666376135418</v>
      </c>
    </row>
    <row r="36" spans="1:8" ht="15.5" x14ac:dyDescent="0.35">
      <c r="A36" s="4">
        <v>33</v>
      </c>
      <c r="B36" s="2"/>
      <c r="C36">
        <v>2021</v>
      </c>
      <c r="D36" s="15">
        <f>'X3'!D36</f>
        <v>18874527933844</v>
      </c>
      <c r="E36" s="18">
        <v>2852219928</v>
      </c>
      <c r="F36" s="15">
        <v>14278</v>
      </c>
      <c r="G36" s="15">
        <f t="shared" si="2"/>
        <v>40723996131984</v>
      </c>
      <c r="H36">
        <f t="shared" si="1"/>
        <v>0.46347435729717684</v>
      </c>
    </row>
    <row r="37" spans="1:8" ht="15.5" x14ac:dyDescent="0.35">
      <c r="A37" s="4">
        <v>34</v>
      </c>
      <c r="B37" s="2" t="s">
        <v>14</v>
      </c>
      <c r="C37">
        <v>2019</v>
      </c>
      <c r="D37" s="15">
        <f>'X3'!D37</f>
        <v>514489652293</v>
      </c>
      <c r="G37" s="15">
        <v>3894771060856</v>
      </c>
      <c r="H37">
        <f t="shared" si="1"/>
        <v>0.13209753391253876</v>
      </c>
    </row>
    <row r="38" spans="1:8" ht="15.5" x14ac:dyDescent="0.35">
      <c r="A38" s="4">
        <v>35</v>
      </c>
      <c r="B38" s="2"/>
      <c r="C38">
        <v>2020</v>
      </c>
      <c r="D38" s="15">
        <f>'X3'!D38</f>
        <v>623783219107</v>
      </c>
      <c r="G38" s="15">
        <v>4344699474015</v>
      </c>
      <c r="H38">
        <f t="shared" si="1"/>
        <v>0.1435733870288968</v>
      </c>
    </row>
    <row r="39" spans="1:8" ht="15.5" x14ac:dyDescent="0.35">
      <c r="A39" s="4">
        <v>36</v>
      </c>
      <c r="B39" s="2"/>
      <c r="C39">
        <v>2021</v>
      </c>
      <c r="D39" s="15">
        <f>'X3'!D39</f>
        <v>577007884389</v>
      </c>
      <c r="G39" s="15">
        <v>4578413666494</v>
      </c>
      <c r="H39">
        <f t="shared" si="1"/>
        <v>0.12602790538821143</v>
      </c>
    </row>
    <row r="40" spans="1:8" ht="15.5" x14ac:dyDescent="0.35">
      <c r="A40" s="4">
        <v>37</v>
      </c>
      <c r="B40" s="2" t="s">
        <v>15</v>
      </c>
      <c r="C40">
        <v>2019</v>
      </c>
      <c r="D40" s="15">
        <f>'X3'!D40</f>
        <v>48929571108</v>
      </c>
      <c r="E40" s="18">
        <v>344647459</v>
      </c>
      <c r="F40" s="15">
        <v>14146</v>
      </c>
      <c r="G40" s="15">
        <f>E40*F40</f>
        <v>4875382955014</v>
      </c>
      <c r="H40">
        <f t="shared" si="1"/>
        <v>1.0036046718684789E-2</v>
      </c>
    </row>
    <row r="41" spans="1:8" ht="15.5" x14ac:dyDescent="0.35">
      <c r="A41" s="4">
        <v>38</v>
      </c>
      <c r="B41" s="2"/>
      <c r="C41">
        <v>2020</v>
      </c>
      <c r="D41" s="15">
        <f>'X3'!D41</f>
        <v>32899348300</v>
      </c>
      <c r="E41" s="18">
        <v>303195141</v>
      </c>
      <c r="F41" s="15">
        <v>14105</v>
      </c>
      <c r="G41" s="15">
        <f t="shared" ref="G41:G42" si="3">E41*F41</f>
        <v>4276567463805</v>
      </c>
      <c r="H41">
        <f t="shared" si="1"/>
        <v>7.69293331122348E-3</v>
      </c>
    </row>
    <row r="42" spans="1:8" ht="15.5" x14ac:dyDescent="0.35">
      <c r="A42" s="4">
        <v>39</v>
      </c>
      <c r="B42" s="2"/>
      <c r="C42">
        <v>2021</v>
      </c>
      <c r="D42" s="15">
        <f>'X3'!D42</f>
        <v>16170663124</v>
      </c>
      <c r="E42" s="18">
        <v>322738740</v>
      </c>
      <c r="F42" s="15">
        <v>14278</v>
      </c>
      <c r="G42" s="15">
        <f t="shared" si="3"/>
        <v>4608063729720</v>
      </c>
      <c r="H42">
        <f t="shared" si="1"/>
        <v>3.5092099572552088E-3</v>
      </c>
    </row>
    <row r="43" spans="1:8" ht="15.5" x14ac:dyDescent="0.35">
      <c r="A43" s="4">
        <v>40</v>
      </c>
      <c r="B43" s="2" t="s">
        <v>16</v>
      </c>
      <c r="C43">
        <v>2019</v>
      </c>
      <c r="D43" s="15">
        <f>'X3'!D43</f>
        <v>-101394403177</v>
      </c>
      <c r="G43" s="15">
        <v>547834061890</v>
      </c>
      <c r="H43">
        <f t="shared" si="1"/>
        <v>-0.18508232735145091</v>
      </c>
    </row>
    <row r="44" spans="1:8" ht="15.5" x14ac:dyDescent="0.35">
      <c r="A44" s="4">
        <v>41</v>
      </c>
      <c r="B44" s="2"/>
      <c r="C44">
        <v>2020</v>
      </c>
      <c r="D44" s="15">
        <f>'X3'!D44</f>
        <v>-276578543716</v>
      </c>
      <c r="G44" s="15">
        <v>1141685024208</v>
      </c>
      <c r="H44">
        <f t="shared" si="1"/>
        <v>-0.2422546830793946</v>
      </c>
    </row>
    <row r="45" spans="1:8" ht="15.5" x14ac:dyDescent="0.35">
      <c r="A45" s="4">
        <v>42</v>
      </c>
      <c r="B45" s="2"/>
      <c r="C45">
        <v>2021</v>
      </c>
      <c r="D45" s="15">
        <f>'X3'!D45</f>
        <v>-339816973559</v>
      </c>
      <c r="G45" s="15">
        <v>1394412951021</v>
      </c>
      <c r="H45">
        <f t="shared" si="1"/>
        <v>-0.24369895109636164</v>
      </c>
    </row>
    <row r="46" spans="1:8" ht="15.5" x14ac:dyDescent="0.35">
      <c r="A46" s="4">
        <v>43</v>
      </c>
      <c r="B46" s="2" t="s">
        <v>17</v>
      </c>
      <c r="C46">
        <v>2019</v>
      </c>
      <c r="D46" s="15">
        <f>'X3'!D46</f>
        <v>258672426276</v>
      </c>
      <c r="E46" s="18">
        <v>881812079</v>
      </c>
      <c r="F46" s="15">
        <v>14146</v>
      </c>
      <c r="G46" s="15">
        <f>E46*F46</f>
        <v>12474113669534</v>
      </c>
      <c r="H46">
        <f t="shared" si="1"/>
        <v>2.0736737946180934E-2</v>
      </c>
    </row>
    <row r="47" spans="1:8" ht="15.5" x14ac:dyDescent="0.35">
      <c r="A47" s="4">
        <v>44</v>
      </c>
      <c r="B47" s="2"/>
      <c r="C47">
        <v>2020</v>
      </c>
      <c r="D47" s="15">
        <f>'X3'!D47</f>
        <v>-238909968115</v>
      </c>
      <c r="E47" s="18">
        <v>601691969</v>
      </c>
      <c r="F47" s="15">
        <v>14105</v>
      </c>
      <c r="G47" s="15">
        <f t="shared" ref="G47:G51" si="4">E47*F47</f>
        <v>8486865222745</v>
      </c>
      <c r="H47">
        <f t="shared" si="1"/>
        <v>-2.8150555222052499E-2</v>
      </c>
    </row>
    <row r="48" spans="1:8" ht="15.5" x14ac:dyDescent="0.35">
      <c r="A48" s="4">
        <v>45</v>
      </c>
      <c r="B48" s="2"/>
      <c r="C48">
        <v>2021</v>
      </c>
      <c r="D48" s="15">
        <f>'X3'!D48</f>
        <v>27198390648</v>
      </c>
      <c r="E48" s="18">
        <v>910544363</v>
      </c>
      <c r="F48" s="15">
        <v>14278</v>
      </c>
      <c r="G48" s="15">
        <f t="shared" si="4"/>
        <v>13000752414914</v>
      </c>
      <c r="H48">
        <f t="shared" si="1"/>
        <v>2.0920628114415112E-3</v>
      </c>
    </row>
    <row r="49" spans="1:8" ht="15.5" x14ac:dyDescent="0.35">
      <c r="A49" s="4">
        <v>46</v>
      </c>
      <c r="B49" s="2" t="s">
        <v>18</v>
      </c>
      <c r="C49">
        <v>2019</v>
      </c>
      <c r="D49" s="15">
        <f>'X3'!D49</f>
        <v>1910462609638</v>
      </c>
      <c r="E49" s="15">
        <v>1666415381</v>
      </c>
      <c r="F49" s="15">
        <v>14146</v>
      </c>
      <c r="G49" s="15">
        <f t="shared" si="4"/>
        <v>23573111979626</v>
      </c>
      <c r="H49">
        <f t="shared" si="1"/>
        <v>8.1044140938591108E-2</v>
      </c>
    </row>
    <row r="50" spans="1:8" ht="15.5" x14ac:dyDescent="0.35">
      <c r="A50" s="4">
        <v>47</v>
      </c>
      <c r="B50" s="2"/>
      <c r="C50">
        <v>2020</v>
      </c>
      <c r="D50" s="15">
        <f>'X3'!D50</f>
        <v>-816644844015</v>
      </c>
      <c r="E50">
        <v>1507322128</v>
      </c>
      <c r="F50" s="15">
        <v>14105</v>
      </c>
      <c r="G50" s="15">
        <f t="shared" si="4"/>
        <v>21260778615440</v>
      </c>
      <c r="H50">
        <f t="shared" si="1"/>
        <v>-3.8410862498795613E-2</v>
      </c>
    </row>
    <row r="51" spans="1:8" ht="15.5" x14ac:dyDescent="0.35">
      <c r="A51" s="4">
        <v>48</v>
      </c>
      <c r="B51" s="2"/>
      <c r="C51">
        <v>2021</v>
      </c>
      <c r="D51" s="15">
        <f>'X3'!D51</f>
        <v>3788489296174</v>
      </c>
      <c r="E51">
        <v>2164946288</v>
      </c>
      <c r="F51" s="15">
        <v>14278</v>
      </c>
      <c r="G51" s="15">
        <f t="shared" si="4"/>
        <v>30911103100064</v>
      </c>
      <c r="H51">
        <f t="shared" si="1"/>
        <v>0.12256079260290637</v>
      </c>
    </row>
    <row r="52" spans="1:8" ht="15.5" x14ac:dyDescent="0.35">
      <c r="A52" s="4">
        <v>49</v>
      </c>
      <c r="B52" s="2" t="s">
        <v>19</v>
      </c>
      <c r="C52">
        <v>2019</v>
      </c>
      <c r="D52" s="15">
        <f>'X3'!D52</f>
        <v>345625000000</v>
      </c>
      <c r="G52" s="15">
        <v>8385122000000</v>
      </c>
      <c r="H52">
        <f t="shared" si="1"/>
        <v>4.1218839749737689E-2</v>
      </c>
    </row>
    <row r="53" spans="1:8" ht="15.5" x14ac:dyDescent="0.35">
      <c r="A53" s="4">
        <v>50</v>
      </c>
      <c r="B53" s="2"/>
      <c r="C53">
        <v>2020</v>
      </c>
      <c r="D53" s="15">
        <f>'X3'!D53</f>
        <v>253048000000</v>
      </c>
      <c r="G53" s="15">
        <v>7726945000000</v>
      </c>
      <c r="H53">
        <f t="shared" si="1"/>
        <v>3.2748777168725804E-2</v>
      </c>
    </row>
    <row r="54" spans="1:8" ht="15.5" x14ac:dyDescent="0.35">
      <c r="A54" s="4">
        <v>51</v>
      </c>
      <c r="B54" s="2"/>
      <c r="C54">
        <v>2021</v>
      </c>
      <c r="D54" s="15">
        <f>'X3'!D54</f>
        <v>111924000000</v>
      </c>
      <c r="G54" s="15">
        <v>8136563000000</v>
      </c>
      <c r="H54">
        <f t="shared" si="1"/>
        <v>1.3755685293655319E-2</v>
      </c>
    </row>
    <row r="55" spans="1:8" ht="15.5" x14ac:dyDescent="0.35">
      <c r="A55" s="4">
        <v>52</v>
      </c>
      <c r="B55" s="2" t="s">
        <v>20</v>
      </c>
      <c r="C55">
        <v>2019</v>
      </c>
      <c r="D55" s="15">
        <f>'X3'!D55</f>
        <v>287382200094</v>
      </c>
      <c r="E55" s="15">
        <v>334341403</v>
      </c>
      <c r="F55" s="15">
        <v>14146</v>
      </c>
      <c r="G55" s="15">
        <f t="shared" ref="G55:G57" si="5">E55*F55</f>
        <v>4729593486838</v>
      </c>
      <c r="H55">
        <f t="shared" si="1"/>
        <v>6.0762558324252772E-2</v>
      </c>
    </row>
    <row r="56" spans="1:8" ht="15.5" x14ac:dyDescent="0.35">
      <c r="A56" s="4">
        <v>53</v>
      </c>
      <c r="B56" s="2"/>
      <c r="C56">
        <v>2020</v>
      </c>
      <c r="D56" s="15">
        <f>'X3'!D56</f>
        <v>118272145810</v>
      </c>
      <c r="E56" s="15">
        <v>324881670</v>
      </c>
      <c r="F56" s="15">
        <v>14105</v>
      </c>
      <c r="G56" s="15">
        <f t="shared" si="5"/>
        <v>4582455955350</v>
      </c>
      <c r="H56">
        <f t="shared" si="1"/>
        <v>2.5809772524254752E-2</v>
      </c>
    </row>
    <row r="57" spans="1:8" ht="15.5" x14ac:dyDescent="0.35">
      <c r="A57" s="4">
        <v>54</v>
      </c>
      <c r="B57" s="2"/>
      <c r="C57">
        <v>2021</v>
      </c>
      <c r="D57" s="15">
        <f>'X3'!D57</f>
        <v>119722771916</v>
      </c>
      <c r="E57" s="15">
        <v>406096363</v>
      </c>
      <c r="F57" s="15">
        <v>14278</v>
      </c>
      <c r="G57" s="15">
        <f t="shared" si="5"/>
        <v>5798243870914</v>
      </c>
      <c r="H57">
        <f t="shared" si="1"/>
        <v>2.064810907946989E-2</v>
      </c>
    </row>
    <row r="58" spans="1:8" ht="15.5" x14ac:dyDescent="0.35">
      <c r="A58" s="4">
        <v>55</v>
      </c>
      <c r="B58" s="2" t="s">
        <v>21</v>
      </c>
      <c r="C58">
        <v>2019</v>
      </c>
      <c r="D58" s="15">
        <f>'X3'!D58</f>
        <v>-72822009502</v>
      </c>
      <c r="E58">
        <v>221911797</v>
      </c>
      <c r="F58" s="15">
        <v>14146</v>
      </c>
      <c r="G58" s="15">
        <f t="shared" ref="G58:G60" si="6">E58*F58</f>
        <v>3139164280362</v>
      </c>
      <c r="H58">
        <f t="shared" ref="H58:H84" si="7">D58/G58</f>
        <v>-2.3197896955428648E-2</v>
      </c>
    </row>
    <row r="59" spans="1:8" ht="15.5" x14ac:dyDescent="0.35">
      <c r="A59" s="4">
        <v>56</v>
      </c>
      <c r="B59" s="2"/>
      <c r="C59">
        <v>2020</v>
      </c>
      <c r="D59" s="15">
        <f>'X3'!D59</f>
        <v>-281419927425</v>
      </c>
      <c r="E59">
        <v>175514454</v>
      </c>
      <c r="F59" s="15">
        <v>14105</v>
      </c>
      <c r="G59" s="15">
        <f t="shared" si="6"/>
        <v>2475631373670</v>
      </c>
      <c r="H59">
        <f t="shared" si="7"/>
        <v>-0.11367602237477262</v>
      </c>
    </row>
    <row r="60" spans="1:8" ht="15.5" x14ac:dyDescent="0.35">
      <c r="A60" s="4">
        <v>57</v>
      </c>
      <c r="B60" s="2"/>
      <c r="C60">
        <v>2021</v>
      </c>
      <c r="D60" s="15">
        <f>'X3'!D60</f>
        <v>272905479990</v>
      </c>
      <c r="E60">
        <v>303437230</v>
      </c>
      <c r="F60" s="15">
        <v>14278</v>
      </c>
      <c r="G60" s="15">
        <f t="shared" si="6"/>
        <v>4332476769940</v>
      </c>
      <c r="H60">
        <f t="shared" si="7"/>
        <v>6.299063895356545E-2</v>
      </c>
    </row>
    <row r="61" spans="1:8" ht="15.5" x14ac:dyDescent="0.35">
      <c r="A61" s="4">
        <v>58</v>
      </c>
      <c r="B61" s="2" t="s">
        <v>22</v>
      </c>
      <c r="C61">
        <v>2019</v>
      </c>
      <c r="D61" s="15">
        <f>'X3'!D61</f>
        <v>10387846014</v>
      </c>
      <c r="G61" s="15">
        <v>1221662045057</v>
      </c>
      <c r="H61">
        <f t="shared" si="7"/>
        <v>8.5030439113914901E-3</v>
      </c>
    </row>
    <row r="62" spans="1:8" ht="15.5" x14ac:dyDescent="0.35">
      <c r="A62" s="4">
        <v>59</v>
      </c>
      <c r="B62" s="2"/>
      <c r="C62">
        <v>2020</v>
      </c>
      <c r="D62" s="15">
        <f>'X3'!D62</f>
        <v>13708815270</v>
      </c>
      <c r="G62" s="15">
        <v>1.0690055067949999</v>
      </c>
      <c r="H62">
        <f t="shared" si="7"/>
        <v>12823895838.572981</v>
      </c>
    </row>
    <row r="63" spans="1:8" ht="15.5" x14ac:dyDescent="0.35">
      <c r="A63" s="4">
        <v>60</v>
      </c>
      <c r="B63" s="2"/>
      <c r="C63">
        <v>2021</v>
      </c>
      <c r="D63" s="15">
        <f>'X3'!D63</f>
        <v>-45542567515</v>
      </c>
      <c r="G63" s="15">
        <v>841151184815</v>
      </c>
      <c r="H63">
        <f t="shared" si="7"/>
        <v>-5.4143141372399638E-2</v>
      </c>
    </row>
    <row r="64" spans="1:8" ht="15.5" x14ac:dyDescent="0.35">
      <c r="A64" s="4">
        <v>61</v>
      </c>
      <c r="B64" s="2" t="s">
        <v>23</v>
      </c>
      <c r="C64">
        <v>2019</v>
      </c>
      <c r="D64" s="15">
        <f>'X3'!D64</f>
        <v>-3634311399</v>
      </c>
      <c r="G64" s="15">
        <v>250264866368</v>
      </c>
      <c r="H64">
        <f t="shared" si="7"/>
        <v>-1.4521860186543147E-2</v>
      </c>
    </row>
    <row r="65" spans="1:8" ht="15.5" x14ac:dyDescent="0.35">
      <c r="A65" s="4">
        <v>62</v>
      </c>
      <c r="B65" s="2"/>
      <c r="C65">
        <v>2020</v>
      </c>
      <c r="D65" s="15">
        <f>'X3'!D65</f>
        <v>-19888087500</v>
      </c>
      <c r="G65" s="15">
        <v>209445719950</v>
      </c>
      <c r="H65">
        <f t="shared" si="7"/>
        <v>-9.4955807665813324E-2</v>
      </c>
    </row>
    <row r="66" spans="1:8" ht="15.5" x14ac:dyDescent="0.35">
      <c r="A66" s="4">
        <v>63</v>
      </c>
      <c r="B66" s="2"/>
      <c r="C66">
        <v>2021</v>
      </c>
      <c r="D66" s="15">
        <f>'X3'!D66</f>
        <v>253414751914</v>
      </c>
      <c r="G66" s="15">
        <v>508273589516</v>
      </c>
      <c r="H66">
        <f t="shared" si="7"/>
        <v>0.4985794208888808</v>
      </c>
    </row>
    <row r="67" spans="1:8" ht="15.5" x14ac:dyDescent="0.35">
      <c r="A67" s="4">
        <v>64</v>
      </c>
      <c r="B67" s="2" t="s">
        <v>24</v>
      </c>
      <c r="C67">
        <v>2019</v>
      </c>
      <c r="D67" s="15">
        <f>'X3'!D67</f>
        <v>289643296734</v>
      </c>
      <c r="E67">
        <v>262590669</v>
      </c>
      <c r="F67" s="15">
        <v>14146</v>
      </c>
      <c r="G67" s="15">
        <f t="shared" ref="G67:G69" si="8">E67*F67</f>
        <v>3714607603674</v>
      </c>
      <c r="H67">
        <f t="shared" si="7"/>
        <v>7.7974130147023618E-2</v>
      </c>
    </row>
    <row r="68" spans="1:8" ht="15.5" x14ac:dyDescent="0.35">
      <c r="A68" s="4">
        <v>65</v>
      </c>
      <c r="B68" s="2"/>
      <c r="C68">
        <v>2020</v>
      </c>
      <c r="D68" s="15">
        <f>'X3'!D68</f>
        <v>849793695660</v>
      </c>
      <c r="E68">
        <v>157819047</v>
      </c>
      <c r="F68" s="15">
        <v>14105</v>
      </c>
      <c r="G68" s="15">
        <f t="shared" si="8"/>
        <v>2226037657935</v>
      </c>
      <c r="H68">
        <f t="shared" si="7"/>
        <v>0.38175171593831764</v>
      </c>
    </row>
    <row r="69" spans="1:8" ht="15.5" x14ac:dyDescent="0.35">
      <c r="A69" s="4">
        <v>66</v>
      </c>
      <c r="B69" s="2"/>
      <c r="C69">
        <v>2021</v>
      </c>
      <c r="D69" s="15">
        <f>'X3'!D69</f>
        <v>1414887833480</v>
      </c>
      <c r="E69">
        <v>336175517</v>
      </c>
      <c r="F69" s="15">
        <v>14278</v>
      </c>
      <c r="G69" s="15">
        <f t="shared" si="8"/>
        <v>4799914031726</v>
      </c>
      <c r="H69">
        <f t="shared" si="7"/>
        <v>0.29477357805327625</v>
      </c>
    </row>
    <row r="70" spans="1:8" ht="15.5" x14ac:dyDescent="0.35">
      <c r="A70" s="4">
        <v>67</v>
      </c>
      <c r="B70" s="2" t="s">
        <v>25</v>
      </c>
      <c r="C70">
        <v>2019</v>
      </c>
      <c r="D70" s="15">
        <f>'X3'!D70</f>
        <v>819987036000</v>
      </c>
      <c r="E70" s="15">
        <f>782012*1000</f>
        <v>782012000</v>
      </c>
      <c r="F70" s="15">
        <v>14146</v>
      </c>
      <c r="G70" s="15">
        <f t="shared" ref="G70:G72" si="9">E70*F70</f>
        <v>11062341752000</v>
      </c>
      <c r="H70">
        <f t="shared" si="7"/>
        <v>7.4124182237612718E-2</v>
      </c>
    </row>
    <row r="71" spans="1:8" ht="15.5" x14ac:dyDescent="0.35">
      <c r="A71" s="4">
        <v>68</v>
      </c>
      <c r="B71" s="2"/>
      <c r="C71">
        <v>2020</v>
      </c>
      <c r="D71" s="15">
        <f>'X3'!D71</f>
        <v>1109851925000</v>
      </c>
      <c r="E71" s="15">
        <f>1000*764744</f>
        <v>764744000</v>
      </c>
      <c r="F71" s="15">
        <v>14105</v>
      </c>
      <c r="G71" s="15">
        <f t="shared" si="9"/>
        <v>10786714120000</v>
      </c>
      <c r="H71">
        <f t="shared" si="7"/>
        <v>0.10289064052807213</v>
      </c>
    </row>
    <row r="72" spans="1:8" ht="15.5" x14ac:dyDescent="0.35">
      <c r="A72" s="4">
        <v>69</v>
      </c>
      <c r="B72" s="2"/>
      <c r="C72">
        <v>2021</v>
      </c>
      <c r="D72" s="15">
        <f>'X3'!D72</f>
        <v>2387295878000</v>
      </c>
      <c r="E72" s="15">
        <f>1000*953174</f>
        <v>953174000</v>
      </c>
      <c r="F72" s="15">
        <v>14278</v>
      </c>
      <c r="G72" s="15">
        <f t="shared" si="9"/>
        <v>13609418372000</v>
      </c>
      <c r="H72">
        <f t="shared" si="7"/>
        <v>0.17541498194453478</v>
      </c>
    </row>
    <row r="73" spans="1:8" ht="15.5" x14ac:dyDescent="0.35">
      <c r="A73" s="4">
        <v>70</v>
      </c>
      <c r="B73" s="2" t="s">
        <v>26</v>
      </c>
      <c r="C73">
        <v>2019</v>
      </c>
      <c r="D73" s="15">
        <f>'X3'!D73</f>
        <v>-233061475218</v>
      </c>
      <c r="E73" s="15">
        <v>2782676420</v>
      </c>
      <c r="F73" s="15">
        <v>14146</v>
      </c>
      <c r="G73" s="15">
        <f t="shared" ref="G73:G75" si="10">E73*F73</f>
        <v>39363740637320</v>
      </c>
      <c r="H73">
        <f t="shared" si="7"/>
        <v>-5.9207146334319385E-3</v>
      </c>
    </row>
    <row r="74" spans="1:8" ht="15.5" x14ac:dyDescent="0.35">
      <c r="A74" s="4">
        <v>71</v>
      </c>
      <c r="B74" s="2"/>
      <c r="C74">
        <v>2020</v>
      </c>
      <c r="D74" s="15">
        <f>'X3'!D74</f>
        <v>1838451158635</v>
      </c>
      <c r="E74" s="15">
        <v>1813826560</v>
      </c>
      <c r="F74" s="15">
        <v>14105</v>
      </c>
      <c r="G74" s="15">
        <f t="shared" si="10"/>
        <v>25584023628800</v>
      </c>
      <c r="H74">
        <f t="shared" si="7"/>
        <v>7.1859344148097595E-2</v>
      </c>
    </row>
    <row r="75" spans="1:8" ht="15.5" x14ac:dyDescent="0.35">
      <c r="A75" s="4">
        <v>72</v>
      </c>
      <c r="B75" s="2"/>
      <c r="C75">
        <v>2021</v>
      </c>
      <c r="D75" s="15">
        <f>'X3'!D75</f>
        <v>1288034842534</v>
      </c>
      <c r="E75" s="15">
        <v>3069161119</v>
      </c>
      <c r="F75" s="15">
        <v>14278</v>
      </c>
      <c r="G75" s="15">
        <f t="shared" si="10"/>
        <v>43821482457082</v>
      </c>
      <c r="H75">
        <f t="shared" si="7"/>
        <v>2.9392771999337972E-2</v>
      </c>
    </row>
    <row r="76" spans="1:8" ht="15.5" x14ac:dyDescent="0.35">
      <c r="A76" s="4">
        <v>73</v>
      </c>
      <c r="B76" s="2" t="s">
        <v>27</v>
      </c>
      <c r="C76">
        <v>2019</v>
      </c>
      <c r="D76" s="15">
        <f>'X3'!D76</f>
        <v>1815299596000</v>
      </c>
      <c r="E76" s="18">
        <v>1715592000</v>
      </c>
      <c r="F76" s="15">
        <v>14146</v>
      </c>
      <c r="G76" s="15">
        <f t="shared" ref="G76:G78" si="11">E76*F76</f>
        <v>24268764432000</v>
      </c>
      <c r="H76">
        <f t="shared" si="7"/>
        <v>7.4799835858409228E-2</v>
      </c>
    </row>
    <row r="77" spans="1:8" ht="15.5" x14ac:dyDescent="0.35">
      <c r="A77" s="4">
        <v>74</v>
      </c>
      <c r="B77" s="2"/>
      <c r="C77">
        <v>2020</v>
      </c>
      <c r="D77" s="15">
        <f>'X3'!D77</f>
        <v>446437355000</v>
      </c>
      <c r="E77" s="18">
        <v>1185336000</v>
      </c>
      <c r="F77" s="15">
        <v>14105</v>
      </c>
      <c r="G77" s="15">
        <f t="shared" si="11"/>
        <v>16719164280000</v>
      </c>
      <c r="H77">
        <f t="shared" si="7"/>
        <v>2.6702133403524401E-2</v>
      </c>
    </row>
    <row r="78" spans="1:8" ht="15.5" x14ac:dyDescent="0.35">
      <c r="A78" s="4">
        <v>75</v>
      </c>
      <c r="B78" s="2"/>
      <c r="C78">
        <v>2021</v>
      </c>
      <c r="D78" s="15">
        <f>'X3'!D78</f>
        <v>6592580940000</v>
      </c>
      <c r="E78" s="18">
        <v>2076813000</v>
      </c>
      <c r="F78" s="15">
        <v>14278</v>
      </c>
      <c r="G78" s="15">
        <f t="shared" si="11"/>
        <v>29652736014000</v>
      </c>
      <c r="H78">
        <f t="shared" si="7"/>
        <v>0.22232622773451438</v>
      </c>
    </row>
    <row r="79" spans="1:8" ht="15.5" x14ac:dyDescent="0.35">
      <c r="A79" s="4">
        <v>76</v>
      </c>
      <c r="B79" s="2" t="s">
        <v>28</v>
      </c>
      <c r="C79">
        <v>2019</v>
      </c>
      <c r="D79" s="15">
        <f>'X3'!D79</f>
        <v>94443463202000</v>
      </c>
      <c r="E79">
        <v>114851737000</v>
      </c>
      <c r="F79" s="15">
        <v>14146</v>
      </c>
      <c r="G79" s="15">
        <f t="shared" ref="G79:G81" si="12">E79*F79</f>
        <v>1624692671602000</v>
      </c>
      <c r="H79">
        <f t="shared" si="7"/>
        <v>5.8130048133272896E-2</v>
      </c>
    </row>
    <row r="80" spans="1:8" ht="15.5" x14ac:dyDescent="0.35">
      <c r="A80" s="4">
        <v>77</v>
      </c>
      <c r="B80" s="2"/>
      <c r="C80">
        <v>2020</v>
      </c>
      <c r="D80" s="15">
        <f>'X3'!D80</f>
        <v>111562453730000</v>
      </c>
      <c r="E80" s="15">
        <v>72221596</v>
      </c>
      <c r="F80" s="15">
        <v>14105</v>
      </c>
      <c r="G80" s="15">
        <f t="shared" si="12"/>
        <v>1018685611580</v>
      </c>
      <c r="H80">
        <f t="shared" si="7"/>
        <v>109.51607881941574</v>
      </c>
    </row>
    <row r="81" spans="1:8" ht="15.5" x14ac:dyDescent="0.35">
      <c r="A81" s="4">
        <v>78</v>
      </c>
      <c r="B81" s="2"/>
      <c r="C81">
        <v>2021</v>
      </c>
      <c r="D81" s="15">
        <f>'X3'!D81</f>
        <v>328891117126000</v>
      </c>
      <c r="E81" s="15">
        <v>132149772</v>
      </c>
      <c r="F81" s="15">
        <v>14278</v>
      </c>
      <c r="G81" s="15">
        <f t="shared" si="12"/>
        <v>1886834444616</v>
      </c>
      <c r="H81">
        <f t="shared" si="7"/>
        <v>174.30841273036779</v>
      </c>
    </row>
    <row r="82" spans="1:8" ht="15.5" x14ac:dyDescent="0.35">
      <c r="A82" s="4">
        <v>79</v>
      </c>
      <c r="B82" s="2" t="s">
        <v>29</v>
      </c>
      <c r="C82">
        <v>2019</v>
      </c>
      <c r="D82" s="15">
        <f>'X3'!D82</f>
        <v>501604937856</v>
      </c>
      <c r="E82" s="15">
        <v>260849803</v>
      </c>
      <c r="F82" s="15">
        <v>14146</v>
      </c>
      <c r="G82" s="15">
        <f t="shared" ref="G82:G84" si="13">E82*F82</f>
        <v>3689981313238</v>
      </c>
      <c r="H82">
        <f t="shared" si="7"/>
        <v>0.13593698592902523</v>
      </c>
    </row>
    <row r="83" spans="1:8" ht="15.5" x14ac:dyDescent="0.35">
      <c r="A83" s="4">
        <v>80</v>
      </c>
      <c r="B83" s="2"/>
      <c r="C83">
        <v>2020</v>
      </c>
      <c r="D83" s="15">
        <f>'X3'!D83</f>
        <v>384994832495</v>
      </c>
      <c r="E83" s="15">
        <v>201207287</v>
      </c>
      <c r="F83" s="15">
        <v>14105</v>
      </c>
      <c r="G83" s="15">
        <f t="shared" si="13"/>
        <v>2838028783135</v>
      </c>
      <c r="H83">
        <f t="shared" si="7"/>
        <v>0.13565571807545918</v>
      </c>
    </row>
    <row r="84" spans="1:8" ht="15.5" x14ac:dyDescent="0.35">
      <c r="A84" s="4">
        <v>81</v>
      </c>
      <c r="B84" s="2"/>
      <c r="C84">
        <v>2021</v>
      </c>
      <c r="D84" s="15">
        <f>'X3'!D84</f>
        <v>1437802838406</v>
      </c>
      <c r="E84" s="15">
        <v>309840126</v>
      </c>
      <c r="F84" s="15">
        <v>14278</v>
      </c>
      <c r="G84" s="15">
        <f t="shared" si="13"/>
        <v>4423897319028</v>
      </c>
      <c r="H84">
        <f t="shared" si="7"/>
        <v>0.32500818502765522</v>
      </c>
    </row>
    <row r="85" spans="1:8" ht="15.5" x14ac:dyDescent="0.35">
      <c r="A85" s="4">
        <v>82</v>
      </c>
      <c r="B85" s="2" t="s">
        <v>30</v>
      </c>
      <c r="C85">
        <v>2019</v>
      </c>
      <c r="D85" s="15">
        <f>'X3'!D85</f>
        <v>61720590</v>
      </c>
      <c r="E85" s="15">
        <v>402039388</v>
      </c>
      <c r="F85" s="15">
        <v>14146</v>
      </c>
      <c r="G85" s="15">
        <f t="shared" ref="G85:G87" si="14">E85*F85</f>
        <v>5687249182648</v>
      </c>
      <c r="H85">
        <f t="shared" ref="H85:H105" si="15">D85/G85</f>
        <v>1.0852450458529532E-5</v>
      </c>
    </row>
    <row r="86" spans="1:8" ht="15.5" x14ac:dyDescent="0.35">
      <c r="A86" s="4">
        <v>83</v>
      </c>
      <c r="B86" s="2"/>
      <c r="C86">
        <v>2020</v>
      </c>
      <c r="D86" s="15">
        <f>'X3'!D86</f>
        <v>583036987715</v>
      </c>
      <c r="E86" s="15">
        <v>321860885</v>
      </c>
      <c r="F86" s="15">
        <v>14105</v>
      </c>
      <c r="G86" s="15">
        <f t="shared" si="14"/>
        <v>4539847782925</v>
      </c>
      <c r="H86">
        <f t="shared" si="15"/>
        <v>0.12842654987417934</v>
      </c>
    </row>
    <row r="87" spans="1:8" ht="15.5" x14ac:dyDescent="0.35">
      <c r="A87" s="4">
        <v>84</v>
      </c>
      <c r="B87" s="2"/>
      <c r="C87">
        <v>2021</v>
      </c>
      <c r="D87" s="15">
        <f>'X3'!D87</f>
        <v>436261462956</v>
      </c>
      <c r="E87" s="15">
        <v>380956549</v>
      </c>
      <c r="F87" s="15">
        <v>14278</v>
      </c>
      <c r="G87" s="15">
        <f t="shared" si="14"/>
        <v>5439297606622</v>
      </c>
      <c r="H87">
        <f t="shared" si="15"/>
        <v>8.0205477711842665E-2</v>
      </c>
    </row>
    <row r="88" spans="1:8" ht="15.5" x14ac:dyDescent="0.35">
      <c r="A88" s="4">
        <v>85</v>
      </c>
      <c r="B88" s="2" t="s">
        <v>31</v>
      </c>
      <c r="C88">
        <v>2019</v>
      </c>
      <c r="D88" s="15">
        <f>'X3'!D88</f>
        <v>-87219247696</v>
      </c>
      <c r="G88" s="15">
        <v>0</v>
      </c>
      <c r="H88">
        <v>0</v>
      </c>
    </row>
    <row r="89" spans="1:8" ht="15.5" x14ac:dyDescent="0.35">
      <c r="A89" s="4">
        <v>86</v>
      </c>
      <c r="B89" s="2"/>
      <c r="C89">
        <v>2020</v>
      </c>
      <c r="D89" s="15">
        <f>'X3'!D89</f>
        <v>9408007690</v>
      </c>
      <c r="G89" s="15">
        <v>36451716625</v>
      </c>
      <c r="H89">
        <f t="shared" si="15"/>
        <v>0.25809505178550696</v>
      </c>
    </row>
    <row r="90" spans="1:8" ht="15.5" x14ac:dyDescent="0.35">
      <c r="A90" s="4">
        <v>87</v>
      </c>
      <c r="B90" s="2"/>
      <c r="C90">
        <v>2021</v>
      </c>
      <c r="D90" s="15">
        <f>'X3'!D90</f>
        <v>3732483969</v>
      </c>
      <c r="G90" s="15">
        <v>46303564507</v>
      </c>
      <c r="H90">
        <f t="shared" si="15"/>
        <v>8.0608998653564495E-2</v>
      </c>
    </row>
    <row r="91" spans="1:8" ht="15.5" x14ac:dyDescent="0.35">
      <c r="A91" s="4">
        <v>88</v>
      </c>
      <c r="B91" s="2" t="s">
        <v>32</v>
      </c>
      <c r="C91">
        <v>2019</v>
      </c>
      <c r="D91" s="15">
        <f>'X3'!D91</f>
        <v>14101673188</v>
      </c>
      <c r="G91" s="15">
        <v>856238894543</v>
      </c>
      <c r="H91">
        <f t="shared" si="15"/>
        <v>1.6469320977910585E-2</v>
      </c>
    </row>
    <row r="92" spans="1:8" ht="15.5" x14ac:dyDescent="0.35">
      <c r="A92" s="4">
        <v>89</v>
      </c>
      <c r="B92" s="2"/>
      <c r="C92">
        <v>2020</v>
      </c>
      <c r="D92" s="15">
        <f>'X3'!D92</f>
        <v>-32935258637</v>
      </c>
      <c r="G92" s="15">
        <v>761272388424</v>
      </c>
      <c r="H92">
        <f t="shared" si="15"/>
        <v>-4.3263435188005669E-2</v>
      </c>
    </row>
    <row r="93" spans="1:8" ht="15.5" x14ac:dyDescent="0.35">
      <c r="A93" s="4">
        <v>90</v>
      </c>
      <c r="B93" s="2"/>
      <c r="C93">
        <v>2021</v>
      </c>
      <c r="D93" s="15">
        <f>'X3'!D93</f>
        <v>-7282593492</v>
      </c>
      <c r="G93" s="15">
        <v>354237898291</v>
      </c>
      <c r="H93">
        <f t="shared" si="15"/>
        <v>-2.0558482102379351E-2</v>
      </c>
    </row>
    <row r="94" spans="1:8" ht="15.5" x14ac:dyDescent="0.35">
      <c r="A94" s="4">
        <v>91</v>
      </c>
      <c r="B94" s="2" t="s">
        <v>33</v>
      </c>
      <c r="C94">
        <v>2019</v>
      </c>
      <c r="D94" s="15">
        <f>'X3'!D94</f>
        <v>-41250526000</v>
      </c>
      <c r="G94" s="15">
        <v>13253947000</v>
      </c>
      <c r="H94">
        <f t="shared" si="15"/>
        <v>-3.1123201262235316</v>
      </c>
    </row>
    <row r="95" spans="1:8" ht="15.5" x14ac:dyDescent="0.35">
      <c r="A95" s="4">
        <v>92</v>
      </c>
      <c r="B95" s="2"/>
      <c r="C95">
        <v>2020</v>
      </c>
      <c r="D95" s="15">
        <f>'X3'!D95</f>
        <v>53721000</v>
      </c>
      <c r="G95" s="15">
        <v>17334744000</v>
      </c>
      <c r="H95">
        <f t="shared" si="15"/>
        <v>3.0990362476653825E-3</v>
      </c>
    </row>
    <row r="96" spans="1:8" ht="15.5" x14ac:dyDescent="0.35">
      <c r="A96" s="4">
        <v>93</v>
      </c>
      <c r="B96" s="2"/>
      <c r="C96">
        <v>2021</v>
      </c>
      <c r="D96" s="15">
        <f>'X3'!D96</f>
        <v>-379496000</v>
      </c>
      <c r="G96" s="15">
        <v>3078120000</v>
      </c>
      <c r="H96">
        <f t="shared" si="15"/>
        <v>-0.1232882408742999</v>
      </c>
    </row>
    <row r="97" spans="1:8" ht="15.5" x14ac:dyDescent="0.35">
      <c r="A97" s="4">
        <v>94</v>
      </c>
      <c r="B97" s="2" t="s">
        <v>34</v>
      </c>
      <c r="C97">
        <v>2019</v>
      </c>
      <c r="D97" s="15">
        <f>'X3'!D97</f>
        <v>31665049087</v>
      </c>
      <c r="G97" s="15">
        <v>1596396576716</v>
      </c>
      <c r="H97">
        <f t="shared" si="15"/>
        <v>1.9835327605211492E-2</v>
      </c>
    </row>
    <row r="98" spans="1:8" ht="15.5" x14ac:dyDescent="0.35">
      <c r="A98" s="4">
        <v>95</v>
      </c>
      <c r="B98" s="2"/>
      <c r="C98">
        <v>2020</v>
      </c>
      <c r="D98" s="15">
        <f>'X3'!D98</f>
        <v>31217871480</v>
      </c>
      <c r="G98" s="15">
        <v>1616390151557</v>
      </c>
      <c r="H98">
        <f t="shared" si="15"/>
        <v>1.9313326952610513E-2</v>
      </c>
    </row>
    <row r="99" spans="1:8" ht="15.5" x14ac:dyDescent="0.35">
      <c r="A99" s="4">
        <v>96</v>
      </c>
      <c r="B99" s="2"/>
      <c r="C99">
        <v>2021</v>
      </c>
      <c r="D99" s="15">
        <f>'X3'!D99</f>
        <v>31701096406</v>
      </c>
      <c r="G99" s="15">
        <v>1645636804155</v>
      </c>
      <c r="H99">
        <f t="shared" si="15"/>
        <v>1.9263725948495573E-2</v>
      </c>
    </row>
    <row r="100" spans="1:8" ht="15.5" x14ac:dyDescent="0.35">
      <c r="A100" s="4">
        <v>97</v>
      </c>
      <c r="B100" s="2" t="s">
        <v>35</v>
      </c>
      <c r="C100">
        <v>2019</v>
      </c>
      <c r="D100" s="15">
        <f>'X3'!D100</f>
        <v>-3634311399000</v>
      </c>
      <c r="G100" s="15">
        <v>250264866368</v>
      </c>
      <c r="H100">
        <f t="shared" si="15"/>
        <v>-14.521860186543146</v>
      </c>
    </row>
    <row r="101" spans="1:8" ht="15.5" x14ac:dyDescent="0.35">
      <c r="A101" s="4">
        <v>98</v>
      </c>
      <c r="B101" s="2"/>
      <c r="C101">
        <v>2020</v>
      </c>
      <c r="D101" s="15">
        <f>'X3'!D101</f>
        <v>3498530383</v>
      </c>
      <c r="G101" s="15">
        <v>209445719950</v>
      </c>
      <c r="H101">
        <f t="shared" si="15"/>
        <v>1.6703756867579762E-2</v>
      </c>
    </row>
    <row r="102" spans="1:8" ht="15.5" x14ac:dyDescent="0.35">
      <c r="A102" s="4">
        <v>99</v>
      </c>
      <c r="B102" s="2"/>
      <c r="C102">
        <v>2021</v>
      </c>
      <c r="D102" s="15">
        <f>'X3'!D102</f>
        <v>3457020507</v>
      </c>
      <c r="G102" s="15">
        <v>508273589516</v>
      </c>
      <c r="H102">
        <f t="shared" si="15"/>
        <v>6.8014954510855537E-3</v>
      </c>
    </row>
    <row r="103" spans="1:8" ht="15.5" x14ac:dyDescent="0.35">
      <c r="A103" s="4">
        <v>100</v>
      </c>
      <c r="B103" s="2" t="s">
        <v>36</v>
      </c>
      <c r="C103">
        <v>2019</v>
      </c>
      <c r="D103" s="15">
        <f>'X3'!D103</f>
        <v>-184418035072</v>
      </c>
      <c r="G103" s="15">
        <v>699201691680</v>
      </c>
      <c r="H103">
        <f t="shared" si="15"/>
        <v>-0.26375513284141427</v>
      </c>
    </row>
    <row r="104" spans="1:8" ht="15.5" x14ac:dyDescent="0.35">
      <c r="A104" s="4">
        <v>101</v>
      </c>
      <c r="B104" s="2"/>
      <c r="C104">
        <v>2020</v>
      </c>
      <c r="D104" s="15">
        <f>'X3'!D104</f>
        <v>-326867965207</v>
      </c>
      <c r="G104" s="15">
        <v>492381856241</v>
      </c>
      <c r="H104">
        <f t="shared" si="15"/>
        <v>-0.66385054823590417</v>
      </c>
    </row>
    <row r="105" spans="1:8" ht="15.5" x14ac:dyDescent="0.35">
      <c r="A105" s="4">
        <v>102</v>
      </c>
      <c r="B105" s="2"/>
      <c r="C105">
        <v>2021</v>
      </c>
      <c r="D105" s="15">
        <f>'X3'!D105</f>
        <v>-235246472271</v>
      </c>
      <c r="G105" s="15">
        <v>541885165917</v>
      </c>
      <c r="H105">
        <f t="shared" si="15"/>
        <v>-0.43412606040415669</v>
      </c>
    </row>
    <row r="106" spans="1:8" ht="15.5" x14ac:dyDescent="0.35">
      <c r="A106" s="4">
        <v>103</v>
      </c>
      <c r="B106" s="2" t="s">
        <v>37</v>
      </c>
      <c r="C106">
        <v>2019</v>
      </c>
      <c r="D106" s="15">
        <f>'X3'!D106</f>
        <v>628397106062</v>
      </c>
      <c r="E106" s="15">
        <v>525524499</v>
      </c>
      <c r="F106" s="15">
        <v>14146</v>
      </c>
      <c r="G106" s="15">
        <f t="shared" ref="G106:G108" si="16">E106*F106</f>
        <v>7434069562854</v>
      </c>
      <c r="H106">
        <f t="shared" ref="H106:H108" si="17">D106/G106</f>
        <v>8.4529355119560279E-2</v>
      </c>
    </row>
    <row r="107" spans="1:8" x14ac:dyDescent="0.35">
      <c r="A107" s="4">
        <v>104</v>
      </c>
      <c r="C107">
        <v>2020</v>
      </c>
      <c r="D107" s="15">
        <f>'X3'!D107</f>
        <v>480641288855</v>
      </c>
      <c r="E107" s="15">
        <v>331932404</v>
      </c>
      <c r="F107" s="15">
        <v>14105</v>
      </c>
      <c r="G107" s="15">
        <f t="shared" si="16"/>
        <v>4681906558420</v>
      </c>
      <c r="H107">
        <f t="shared" si="17"/>
        <v>0.10265930830904957</v>
      </c>
    </row>
    <row r="108" spans="1:8" x14ac:dyDescent="0.35">
      <c r="A108" s="4">
        <v>105</v>
      </c>
      <c r="C108">
        <v>2021</v>
      </c>
      <c r="D108" s="15">
        <f>'X3'!D108</f>
        <v>1001103097962</v>
      </c>
      <c r="E108" s="15">
        <v>462666313</v>
      </c>
      <c r="F108" s="15">
        <v>14278</v>
      </c>
      <c r="G108" s="15">
        <f t="shared" si="16"/>
        <v>6605949617014</v>
      </c>
      <c r="H108">
        <f t="shared" si="17"/>
        <v>0.1515456756411829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0"/>
  <sheetViews>
    <sheetView topLeftCell="A103" workbookViewId="0">
      <selection activeCell="F4" sqref="F4:F108"/>
    </sheetView>
  </sheetViews>
  <sheetFormatPr defaultRowHeight="14.5" x14ac:dyDescent="0.35"/>
  <cols>
    <col min="2" max="2" width="30" customWidth="1"/>
    <col min="4" max="4" width="23.26953125" style="7" customWidth="1"/>
    <col min="5" max="5" width="23.26953125" style="9" customWidth="1"/>
  </cols>
  <sheetData>
    <row r="1" spans="1:6" ht="15.5" x14ac:dyDescent="0.35">
      <c r="A1" s="5" t="s">
        <v>0</v>
      </c>
      <c r="B1" s="3" t="s">
        <v>1</v>
      </c>
      <c r="C1" s="3" t="s">
        <v>2</v>
      </c>
      <c r="D1" s="7" t="s">
        <v>52</v>
      </c>
    </row>
    <row r="2" spans="1:6" ht="15.5" x14ac:dyDescent="0.35">
      <c r="A2" s="5"/>
      <c r="B2" s="3"/>
      <c r="C2" s="3"/>
      <c r="D2" s="7" t="s">
        <v>53</v>
      </c>
      <c r="E2" s="9" t="s">
        <v>54</v>
      </c>
      <c r="F2" t="s">
        <v>51</v>
      </c>
    </row>
    <row r="3" spans="1:6" ht="15.5" x14ac:dyDescent="0.35">
      <c r="A3" s="5"/>
      <c r="B3" s="3"/>
      <c r="C3" s="3"/>
    </row>
    <row r="4" spans="1:6" ht="15.5" x14ac:dyDescent="0.35">
      <c r="A4" s="4">
        <v>1</v>
      </c>
      <c r="B4" s="1" t="s">
        <v>3</v>
      </c>
      <c r="C4">
        <v>2019</v>
      </c>
      <c r="D4" s="7">
        <f>'X4'!G4</f>
        <v>48904900484000</v>
      </c>
      <c r="E4" s="9">
        <f>'X3'!G4</f>
        <v>102093167330</v>
      </c>
      <c r="F4">
        <f>D4/E4</f>
        <v>479.02226723873355</v>
      </c>
    </row>
    <row r="5" spans="1:6" ht="15.5" x14ac:dyDescent="0.35">
      <c r="A5" s="4">
        <v>2</v>
      </c>
      <c r="B5" s="1"/>
      <c r="C5">
        <v>2020</v>
      </c>
      <c r="D5" s="7">
        <f>'X4'!G5</f>
        <v>1411664153946410</v>
      </c>
      <c r="E5" s="9">
        <f>'X3'!G5</f>
        <v>90011988430</v>
      </c>
      <c r="F5">
        <f t="shared" ref="F5:F68" si="0">D5/E5</f>
        <v>15683.068206455908</v>
      </c>
    </row>
    <row r="6" spans="1:6" ht="15.5" x14ac:dyDescent="0.35">
      <c r="A6" s="4">
        <v>3</v>
      </c>
      <c r="B6" s="1"/>
      <c r="C6">
        <v>2021</v>
      </c>
      <c r="D6" s="7">
        <f>'X4'!G6</f>
        <v>57008027604000</v>
      </c>
      <c r="E6" s="9">
        <f>'X3'!G6</f>
        <v>108326272208</v>
      </c>
      <c r="F6">
        <f t="shared" si="0"/>
        <v>526.26224868642623</v>
      </c>
    </row>
    <row r="7" spans="1:6" ht="15.5" x14ac:dyDescent="0.35">
      <c r="A7" s="4">
        <v>4</v>
      </c>
      <c r="B7" s="1" t="s">
        <v>4</v>
      </c>
      <c r="C7">
        <v>2019</v>
      </c>
      <c r="D7" s="7">
        <f>'X4'!G7</f>
        <v>32718542699000</v>
      </c>
      <c r="E7" s="9">
        <f>'X3'!G7</f>
        <v>30194907730000</v>
      </c>
      <c r="F7">
        <f t="shared" si="0"/>
        <v>1.0835781646218663</v>
      </c>
    </row>
    <row r="8" spans="1:6" ht="15.5" x14ac:dyDescent="0.35">
      <c r="A8" s="4">
        <v>5</v>
      </c>
      <c r="B8" s="1"/>
      <c r="C8">
        <v>2020</v>
      </c>
      <c r="D8" s="7">
        <f>'X4'!G8</f>
        <v>27372461000000</v>
      </c>
      <c r="E8" s="9">
        <f>'X3'!G8</f>
        <v>31729513000000</v>
      </c>
      <c r="F8">
        <f t="shared" si="0"/>
        <v>0.86268140957599948</v>
      </c>
    </row>
    <row r="9" spans="1:6" ht="15.5" x14ac:dyDescent="0.35">
      <c r="A9" s="4">
        <v>6</v>
      </c>
      <c r="B9" s="1"/>
      <c r="C9">
        <v>2021</v>
      </c>
      <c r="D9" s="7">
        <f>'X4'!G9</f>
        <v>38445595000000</v>
      </c>
      <c r="E9" s="9">
        <f>'X3'!G9</f>
        <v>32916154000000</v>
      </c>
      <c r="F9">
        <f t="shared" si="0"/>
        <v>1.1679856340446093</v>
      </c>
    </row>
    <row r="10" spans="1:6" ht="15.75" customHeight="1" x14ac:dyDescent="0.35">
      <c r="A10" s="4">
        <v>7</v>
      </c>
      <c r="B10" s="1" t="s">
        <v>5</v>
      </c>
      <c r="C10">
        <v>2019</v>
      </c>
      <c r="D10" s="7">
        <f>'X4'!G10</f>
        <v>1328576844276</v>
      </c>
      <c r="E10" s="9">
        <f>'X3'!G10</f>
        <v>7083273518354</v>
      </c>
      <c r="F10">
        <f t="shared" si="0"/>
        <v>0.18756537366987525</v>
      </c>
    </row>
    <row r="11" spans="1:6" ht="15.5" x14ac:dyDescent="0.35">
      <c r="A11" s="4">
        <v>8</v>
      </c>
      <c r="B11" s="1"/>
      <c r="C11">
        <v>2020</v>
      </c>
      <c r="D11" s="7">
        <f>'X4'!G11</f>
        <v>772495672130</v>
      </c>
      <c r="E11" s="9">
        <f>'X3'!G11</f>
        <v>4742968640865</v>
      </c>
      <c r="F11">
        <f t="shared" si="0"/>
        <v>0.16287176463159495</v>
      </c>
    </row>
    <row r="12" spans="1:6" ht="15.5" x14ac:dyDescent="0.35">
      <c r="A12" s="4">
        <v>9</v>
      </c>
      <c r="B12" s="1"/>
      <c r="C12">
        <v>2021</v>
      </c>
      <c r="D12" s="7">
        <f>'X4'!G12</f>
        <v>930292127974</v>
      </c>
      <c r="E12" s="9">
        <f>'X3'!G12</f>
        <v>5107953857490</v>
      </c>
      <c r="F12">
        <f t="shared" si="0"/>
        <v>0.18212618084047</v>
      </c>
    </row>
    <row r="13" spans="1:6" ht="15.5" x14ac:dyDescent="0.35">
      <c r="A13" s="4">
        <v>10</v>
      </c>
      <c r="B13" s="1" t="s">
        <v>6</v>
      </c>
      <c r="C13">
        <v>2019</v>
      </c>
      <c r="D13" s="7">
        <f>'X4'!G13</f>
        <v>888411238000</v>
      </c>
      <c r="E13" s="9">
        <f>'X3'!G13</f>
        <v>5148464992000</v>
      </c>
      <c r="F13">
        <f t="shared" si="0"/>
        <v>0.17255846924869214</v>
      </c>
    </row>
    <row r="14" spans="1:6" ht="15.5" x14ac:dyDescent="0.35">
      <c r="A14" s="4">
        <v>11</v>
      </c>
      <c r="B14" s="1"/>
      <c r="C14">
        <v>2020</v>
      </c>
      <c r="D14" s="7">
        <f>'X4'!G14</f>
        <v>59466680000</v>
      </c>
      <c r="E14" s="9">
        <f>'X3'!G14</f>
        <v>5089112210000</v>
      </c>
      <c r="F14">
        <f t="shared" si="0"/>
        <v>1.168507935100138E-2</v>
      </c>
    </row>
    <row r="15" spans="1:6" ht="15.5" x14ac:dyDescent="0.35">
      <c r="A15" s="4">
        <v>12</v>
      </c>
      <c r="B15" s="1"/>
      <c r="C15">
        <v>2021</v>
      </c>
      <c r="D15" s="7">
        <f>'X4'!G15</f>
        <v>1646881632000</v>
      </c>
      <c r="E15" s="9">
        <f>'X3'!G15</f>
        <v>5275292660000</v>
      </c>
      <c r="F15">
        <f t="shared" si="0"/>
        <v>0.31218772836766179</v>
      </c>
    </row>
    <row r="16" spans="1:6" ht="15.5" x14ac:dyDescent="0.35">
      <c r="A16" s="4">
        <v>13</v>
      </c>
      <c r="B16" s="1" t="s">
        <v>7</v>
      </c>
      <c r="C16">
        <v>2019</v>
      </c>
      <c r="D16" s="7">
        <f>'X4'!G16</f>
        <v>172419774164</v>
      </c>
      <c r="E16" s="9">
        <f>'X3'!G16</f>
        <v>1785484025749</v>
      </c>
      <c r="F16">
        <f t="shared" si="0"/>
        <v>9.6567525487477227E-2</v>
      </c>
    </row>
    <row r="17" spans="1:6" ht="15.5" x14ac:dyDescent="0.35">
      <c r="A17" s="4">
        <v>14</v>
      </c>
      <c r="B17" s="1"/>
      <c r="C17">
        <v>2020</v>
      </c>
      <c r="D17" s="7">
        <f>'X4'!G17</f>
        <v>32804745743</v>
      </c>
      <c r="E17" s="9">
        <f>'X3'!G17</f>
        <v>1044559043541</v>
      </c>
      <c r="F17">
        <f t="shared" si="0"/>
        <v>3.1405353240534534E-2</v>
      </c>
    </row>
    <row r="18" spans="1:6" ht="15.5" x14ac:dyDescent="0.35">
      <c r="A18" s="4">
        <v>15</v>
      </c>
      <c r="B18" s="1"/>
      <c r="C18">
        <v>2021</v>
      </c>
      <c r="D18" s="7">
        <f>'X4'!G18</f>
        <v>6010295707</v>
      </c>
      <c r="E18" s="9">
        <f>'X3'!G18</f>
        <v>643764915310</v>
      </c>
      <c r="F18">
        <f t="shared" si="0"/>
        <v>9.3361653672999392E-3</v>
      </c>
    </row>
    <row r="19" spans="1:6" ht="17.25" customHeight="1" x14ac:dyDescent="0.35">
      <c r="A19" s="4">
        <v>16</v>
      </c>
      <c r="B19" s="1" t="s">
        <v>8</v>
      </c>
      <c r="C19">
        <v>2019</v>
      </c>
      <c r="D19" s="7">
        <f>'X4'!G19</f>
        <v>1002781294350</v>
      </c>
      <c r="E19" s="9">
        <f>'X3'!G19</f>
        <v>17732738203422</v>
      </c>
      <c r="F19">
        <f t="shared" si="0"/>
        <v>5.6549715156595889E-2</v>
      </c>
    </row>
    <row r="20" spans="1:6" ht="15.5" x14ac:dyDescent="0.35">
      <c r="A20" s="4">
        <v>17</v>
      </c>
      <c r="B20" s="1"/>
      <c r="C20">
        <v>2020</v>
      </c>
      <c r="D20" s="7">
        <f>'X4'!G20</f>
        <v>1107410335395</v>
      </c>
      <c r="E20" s="9">
        <f>'X3'!G20</f>
        <v>18952683723610</v>
      </c>
      <c r="F20">
        <f t="shared" si="0"/>
        <v>5.8430265156351524E-2</v>
      </c>
    </row>
    <row r="21" spans="1:6" ht="15.5" x14ac:dyDescent="0.35">
      <c r="A21" s="4">
        <v>18</v>
      </c>
      <c r="B21" s="1"/>
      <c r="C21">
        <v>2021</v>
      </c>
      <c r="D21" s="7">
        <f>'X4'!G21</f>
        <v>936440363276</v>
      </c>
      <c r="E21" s="9">
        <f>'X3'!G21</f>
        <v>13614369197110</v>
      </c>
      <c r="F21">
        <f t="shared" si="0"/>
        <v>6.8783235544602653E-2</v>
      </c>
    </row>
    <row r="22" spans="1:6" ht="18.75" customHeight="1" x14ac:dyDescent="0.35">
      <c r="A22" s="4">
        <v>19</v>
      </c>
      <c r="B22" s="1" t="s">
        <v>9</v>
      </c>
      <c r="C22">
        <v>2019</v>
      </c>
      <c r="D22" s="7">
        <f>'X4'!G22</f>
        <v>271218864514</v>
      </c>
      <c r="E22" s="9">
        <f>'X3'!G22</f>
        <v>871638982195</v>
      </c>
      <c r="F22">
        <f t="shared" si="0"/>
        <v>0.311159631515108</v>
      </c>
    </row>
    <row r="23" spans="1:6" ht="15.5" x14ac:dyDescent="0.35">
      <c r="A23" s="4">
        <v>20</v>
      </c>
      <c r="B23" s="1"/>
      <c r="C23">
        <v>2020</v>
      </c>
      <c r="D23" s="7">
        <f>'X4'!G23</f>
        <v>170386015194</v>
      </c>
      <c r="E23" s="9">
        <f>'X3'!G23</f>
        <v>699274548775</v>
      </c>
      <c r="F23">
        <f t="shared" si="0"/>
        <v>0.24366111349610087</v>
      </c>
    </row>
    <row r="24" spans="1:6" ht="15.5" x14ac:dyDescent="0.35">
      <c r="A24" s="4">
        <v>21</v>
      </c>
      <c r="B24" s="1"/>
      <c r="C24">
        <v>2021</v>
      </c>
      <c r="D24" s="7">
        <f>'X4'!G24</f>
        <v>43523306126</v>
      </c>
      <c r="E24" s="9">
        <f>'X3'!G24</f>
        <v>523526081797</v>
      </c>
      <c r="F24">
        <f t="shared" si="0"/>
        <v>8.3134933748871737E-2</v>
      </c>
    </row>
    <row r="25" spans="1:6" ht="15.5" x14ac:dyDescent="0.35">
      <c r="A25" s="4">
        <v>22</v>
      </c>
      <c r="B25" s="1" t="s">
        <v>10</v>
      </c>
      <c r="C25">
        <v>2019</v>
      </c>
      <c r="D25" s="7">
        <f>'X4'!G25</f>
        <v>10086187600764</v>
      </c>
      <c r="E25" s="9">
        <f>'X3'!G25</f>
        <v>10086187600764</v>
      </c>
      <c r="F25">
        <f t="shared" si="0"/>
        <v>1</v>
      </c>
    </row>
    <row r="26" spans="1:6" ht="15.5" x14ac:dyDescent="0.35">
      <c r="A26" s="4">
        <v>23</v>
      </c>
      <c r="B26" s="1"/>
      <c r="C26">
        <v>2020</v>
      </c>
      <c r="D26" s="7">
        <f>'X4'!G26</f>
        <v>117687817975</v>
      </c>
      <c r="E26" s="9">
        <f>'X3'!G26</f>
        <v>8295762262060</v>
      </c>
      <c r="F26">
        <f t="shared" si="0"/>
        <v>1.4186498390055818E-2</v>
      </c>
    </row>
    <row r="27" spans="1:6" ht="15.5" x14ac:dyDescent="0.35">
      <c r="A27" s="4">
        <v>24</v>
      </c>
      <c r="B27" s="1"/>
      <c r="C27">
        <v>2021</v>
      </c>
      <c r="D27" s="7">
        <f>'X4'!G27</f>
        <v>151036224944</v>
      </c>
      <c r="E27" s="9">
        <f>'X3'!G27</f>
        <v>13998778375428</v>
      </c>
      <c r="F27">
        <f t="shared" si="0"/>
        <v>1.0789243239189592E-2</v>
      </c>
    </row>
    <row r="28" spans="1:6" ht="15.5" x14ac:dyDescent="0.35">
      <c r="A28" s="4">
        <v>25</v>
      </c>
      <c r="B28" s="1" t="s">
        <v>11</v>
      </c>
      <c r="C28">
        <v>2019</v>
      </c>
      <c r="D28" s="7">
        <f>'X4'!G28</f>
        <v>5914265647686</v>
      </c>
      <c r="E28" s="9">
        <f>'X3'!G28</f>
        <v>3546123750136</v>
      </c>
      <c r="F28">
        <f t="shared" si="0"/>
        <v>1.6678114088542955</v>
      </c>
    </row>
    <row r="29" spans="1:6" ht="15.5" x14ac:dyDescent="0.35">
      <c r="A29" s="4">
        <v>26</v>
      </c>
      <c r="B29" s="1"/>
      <c r="C29">
        <v>2020</v>
      </c>
      <c r="D29" s="7">
        <f>'X4'!G29</f>
        <v>4675299226325</v>
      </c>
      <c r="E29" s="9">
        <f>'X3'!G29</f>
        <v>3714463847640</v>
      </c>
      <c r="F29">
        <f t="shared" si="0"/>
        <v>1.2586740423642757</v>
      </c>
    </row>
    <row r="30" spans="1:6" ht="15.5" x14ac:dyDescent="0.35">
      <c r="A30" s="4">
        <v>27</v>
      </c>
      <c r="B30" s="1"/>
      <c r="C30">
        <v>2021</v>
      </c>
      <c r="D30" s="7">
        <f>'X4'!G30</f>
        <v>9871417768630</v>
      </c>
      <c r="E30" s="9">
        <f>'X3'!G30</f>
        <v>6215461637308</v>
      </c>
      <c r="F30">
        <f t="shared" si="0"/>
        <v>1.5882034746023215</v>
      </c>
    </row>
    <row r="31" spans="1:6" ht="15.5" x14ac:dyDescent="0.35">
      <c r="A31" s="4">
        <v>28</v>
      </c>
      <c r="B31" s="2" t="s">
        <v>12</v>
      </c>
      <c r="C31">
        <v>2019</v>
      </c>
      <c r="D31" s="7">
        <f>'X4'!G31</f>
        <v>15738367378228</v>
      </c>
      <c r="E31" s="9">
        <f>'X3'!G31</f>
        <v>52379890535588</v>
      </c>
      <c r="F31">
        <f t="shared" si="0"/>
        <v>0.30046583177822839</v>
      </c>
    </row>
    <row r="32" spans="1:6" ht="15.5" x14ac:dyDescent="0.35">
      <c r="A32" s="4">
        <v>29</v>
      </c>
      <c r="B32" s="2"/>
      <c r="C32">
        <v>2020</v>
      </c>
      <c r="D32" s="7">
        <f>'X4'!G32</f>
        <v>11149105379685</v>
      </c>
      <c r="E32" s="9">
        <f>'X3'!G32</f>
        <v>48359702362335</v>
      </c>
      <c r="F32">
        <f t="shared" si="0"/>
        <v>0.2305453680452858</v>
      </c>
    </row>
    <row r="33" spans="1:6" ht="15.5" x14ac:dyDescent="0.35">
      <c r="A33" s="4">
        <v>30</v>
      </c>
      <c r="B33" s="2"/>
      <c r="C33">
        <v>2021</v>
      </c>
      <c r="D33" s="7">
        <f>'X4'!G33</f>
        <v>14395264857050</v>
      </c>
      <c r="E33" s="9">
        <f>'X3'!G33</f>
        <v>60307234869508</v>
      </c>
      <c r="F33">
        <f t="shared" si="0"/>
        <v>0.23869880435072649</v>
      </c>
    </row>
    <row r="34" spans="1:6" ht="15.5" x14ac:dyDescent="0.35">
      <c r="A34" s="4">
        <v>31</v>
      </c>
      <c r="B34" s="2" t="s">
        <v>13</v>
      </c>
      <c r="C34">
        <v>2019</v>
      </c>
      <c r="D34" s="7">
        <f>'X4'!G34</f>
        <v>19685429791764</v>
      </c>
      <c r="E34" s="9">
        <f>'X3'!G34</f>
        <v>18079155579958</v>
      </c>
      <c r="F34">
        <f t="shared" si="0"/>
        <v>1.0888467497667129</v>
      </c>
    </row>
    <row r="35" spans="1:6" ht="15.5" x14ac:dyDescent="0.35">
      <c r="A35" s="4">
        <v>32</v>
      </c>
      <c r="B35" s="2"/>
      <c r="C35">
        <v>2020</v>
      </c>
      <c r="D35" s="7">
        <f>'X4'!G35</f>
        <v>19678072645140</v>
      </c>
      <c r="E35" s="9">
        <f>'X3'!G35</f>
        <v>22846221435310</v>
      </c>
      <c r="F35">
        <f t="shared" si="0"/>
        <v>0.86132723088845387</v>
      </c>
    </row>
    <row r="36" spans="1:6" ht="15.5" x14ac:dyDescent="0.35">
      <c r="A36" s="4">
        <v>33</v>
      </c>
      <c r="B36" s="2"/>
      <c r="C36">
        <v>2021</v>
      </c>
      <c r="D36" s="7">
        <f>'X4'!G36</f>
        <v>40723996131984</v>
      </c>
      <c r="E36" s="9">
        <f>'X3'!G36</f>
        <v>34748542663098</v>
      </c>
      <c r="F36">
        <f t="shared" si="0"/>
        <v>1.1719627072369792</v>
      </c>
    </row>
    <row r="37" spans="1:6" ht="15.5" x14ac:dyDescent="0.35">
      <c r="A37" s="4">
        <v>34</v>
      </c>
      <c r="B37" s="2" t="s">
        <v>14</v>
      </c>
      <c r="C37">
        <v>2019</v>
      </c>
      <c r="D37" s="7">
        <f>'X4'!G37</f>
        <v>3894771060856</v>
      </c>
      <c r="E37" s="9">
        <f>'X3'!G37</f>
        <v>3861308057131</v>
      </c>
      <c r="F37">
        <f t="shared" si="0"/>
        <v>1.0086662351798636</v>
      </c>
    </row>
    <row r="38" spans="1:6" ht="15.5" x14ac:dyDescent="0.35">
      <c r="A38" s="4">
        <v>35</v>
      </c>
      <c r="B38" s="2"/>
      <c r="C38">
        <v>2020</v>
      </c>
      <c r="D38" s="7">
        <f>'X4'!G38</f>
        <v>4344699474015</v>
      </c>
      <c r="E38" s="9">
        <f>'X3'!G38</f>
        <v>4140022660450</v>
      </c>
      <c r="F38">
        <f t="shared" si="0"/>
        <v>1.0494385732523388</v>
      </c>
    </row>
    <row r="39" spans="1:6" ht="15.5" x14ac:dyDescent="0.35">
      <c r="A39" s="4">
        <v>36</v>
      </c>
      <c r="B39" s="2"/>
      <c r="C39">
        <v>2021</v>
      </c>
      <c r="D39" s="7">
        <f>'X4'!G39</f>
        <v>4578413666494</v>
      </c>
      <c r="E39" s="9">
        <f>'X3'!G39</f>
        <v>4305752389646</v>
      </c>
      <c r="F39">
        <f t="shared" si="0"/>
        <v>1.0633248854494433</v>
      </c>
    </row>
    <row r="40" spans="1:6" ht="15.5" x14ac:dyDescent="0.35">
      <c r="A40" s="4">
        <v>37</v>
      </c>
      <c r="B40" s="2" t="s">
        <v>15</v>
      </c>
      <c r="C40">
        <v>2019</v>
      </c>
      <c r="D40" s="7">
        <f>'X4'!G40</f>
        <v>4875382955014</v>
      </c>
      <c r="E40" s="9">
        <f>'X3'!G40</f>
        <v>7773490073162</v>
      </c>
      <c r="F40">
        <f t="shared" si="0"/>
        <v>0.62718070122019909</v>
      </c>
    </row>
    <row r="41" spans="1:6" ht="15.5" x14ac:dyDescent="0.35">
      <c r="A41" s="4">
        <v>38</v>
      </c>
      <c r="B41" s="2"/>
      <c r="C41">
        <v>2020</v>
      </c>
      <c r="D41" s="7">
        <f>'X4'!G41</f>
        <v>4276567463805</v>
      </c>
      <c r="E41" s="9">
        <f>'X3'!G41</f>
        <v>7766771050220</v>
      </c>
      <c r="F41">
        <f t="shared" si="0"/>
        <v>0.55062360357382534</v>
      </c>
    </row>
    <row r="42" spans="1:6" ht="15.5" x14ac:dyDescent="0.35">
      <c r="A42" s="4">
        <v>39</v>
      </c>
      <c r="B42" s="2"/>
      <c r="C42">
        <v>2021</v>
      </c>
      <c r="D42" s="7">
        <f>'X4'!G42</f>
        <v>4608063729720</v>
      </c>
      <c r="E42" s="9">
        <f>'X3'!G42</f>
        <v>8160888353574</v>
      </c>
      <c r="F42">
        <f t="shared" si="0"/>
        <v>0.56465222045366337</v>
      </c>
    </row>
    <row r="43" spans="1:6" ht="15.5" x14ac:dyDescent="0.35">
      <c r="A43" s="4">
        <v>40</v>
      </c>
      <c r="B43" s="2" t="s">
        <v>16</v>
      </c>
      <c r="C43">
        <v>2019</v>
      </c>
      <c r="D43" s="7">
        <f>'X4'!G43</f>
        <v>547834061890</v>
      </c>
      <c r="E43" s="9">
        <f>'X3'!G43</f>
        <v>2655274236534</v>
      </c>
      <c r="F43">
        <f t="shared" si="0"/>
        <v>0.20631920211943997</v>
      </c>
    </row>
    <row r="44" spans="1:6" ht="15.5" x14ac:dyDescent="0.35">
      <c r="A44" s="4">
        <v>41</v>
      </c>
      <c r="B44" s="2"/>
      <c r="C44">
        <v>2020</v>
      </c>
      <c r="D44" s="7">
        <f>'X4'!G44</f>
        <v>1141685024208</v>
      </c>
      <c r="E44" s="9">
        <f>'X3'!G44</f>
        <v>2564738565369</v>
      </c>
      <c r="F44">
        <f t="shared" si="0"/>
        <v>0.44514674502262214</v>
      </c>
    </row>
    <row r="45" spans="1:6" ht="15.5" x14ac:dyDescent="0.35">
      <c r="A45" s="4">
        <v>42</v>
      </c>
      <c r="B45" s="2"/>
      <c r="C45">
        <v>2021</v>
      </c>
      <c r="D45" s="7">
        <f>'X4'!G45</f>
        <v>1394412951021</v>
      </c>
      <c r="E45" s="9">
        <f>'X3'!G45</f>
        <v>2244117568110</v>
      </c>
      <c r="F45">
        <f t="shared" si="0"/>
        <v>0.62136359112208961</v>
      </c>
    </row>
    <row r="46" spans="1:6" ht="15.5" x14ac:dyDescent="0.35">
      <c r="A46" s="4">
        <v>43</v>
      </c>
      <c r="B46" s="2" t="s">
        <v>17</v>
      </c>
      <c r="C46">
        <v>2019</v>
      </c>
      <c r="D46" s="7">
        <f>'X4'!G46</f>
        <v>12474113669534</v>
      </c>
      <c r="E46" s="9">
        <f>'X3'!G46</f>
        <v>16719315707886</v>
      </c>
      <c r="F46">
        <f t="shared" si="0"/>
        <v>0.74608996489314061</v>
      </c>
    </row>
    <row r="47" spans="1:6" ht="15.5" x14ac:dyDescent="0.35">
      <c r="A47" s="4">
        <v>44</v>
      </c>
      <c r="B47" s="2"/>
      <c r="C47">
        <v>2020</v>
      </c>
      <c r="D47" s="7">
        <f>'X4'!G47</f>
        <v>8486865222745</v>
      </c>
      <c r="E47" s="9">
        <f>'X3'!G47</f>
        <v>13744613766065</v>
      </c>
      <c r="F47">
        <f t="shared" si="0"/>
        <v>0.61746844016081348</v>
      </c>
    </row>
    <row r="48" spans="1:6" ht="15.5" x14ac:dyDescent="0.35">
      <c r="A48" s="4">
        <v>45</v>
      </c>
      <c r="B48" s="2"/>
      <c r="C48">
        <v>2021</v>
      </c>
      <c r="D48" s="7">
        <f>'X4'!G48</f>
        <v>13000752414914</v>
      </c>
      <c r="E48" s="9">
        <f>'X3'!G48</f>
        <v>23358212707346</v>
      </c>
      <c r="F48">
        <f t="shared" si="0"/>
        <v>0.55658164337314009</v>
      </c>
    </row>
    <row r="49" spans="1:6" ht="15.5" x14ac:dyDescent="0.35">
      <c r="A49" s="4">
        <v>46</v>
      </c>
      <c r="B49" s="2" t="s">
        <v>18</v>
      </c>
      <c r="C49">
        <v>2019</v>
      </c>
      <c r="D49" s="7">
        <f>'X4'!G49</f>
        <v>23573111979626</v>
      </c>
      <c r="E49" s="9">
        <f>'X3'!G49</f>
        <v>52608592963344</v>
      </c>
      <c r="F49">
        <f t="shared" si="0"/>
        <v>0.448084821353253</v>
      </c>
    </row>
    <row r="50" spans="1:6" ht="15.5" x14ac:dyDescent="0.35">
      <c r="A50" s="4">
        <v>47</v>
      </c>
      <c r="B50" s="2"/>
      <c r="C50">
        <v>2020</v>
      </c>
      <c r="D50" s="7">
        <f>'X4'!G50</f>
        <v>21260778615440</v>
      </c>
      <c r="E50" s="9">
        <f>'X3'!G50</f>
        <v>40907752923310</v>
      </c>
      <c r="F50">
        <f t="shared" si="0"/>
        <v>0.51972491999982751</v>
      </c>
    </row>
    <row r="51" spans="1:6" ht="15.5" x14ac:dyDescent="0.35">
      <c r="A51" s="4">
        <v>48</v>
      </c>
      <c r="B51" s="2"/>
      <c r="C51">
        <v>2021</v>
      </c>
      <c r="D51" s="7">
        <f>'X4'!G51</f>
        <v>30911103100064</v>
      </c>
      <c r="E51" s="9">
        <f>'X3'!G51</f>
        <v>42977817953488</v>
      </c>
      <c r="F51">
        <f t="shared" si="0"/>
        <v>0.7192338878981015</v>
      </c>
    </row>
    <row r="52" spans="1:6" ht="15.5" x14ac:dyDescent="0.35">
      <c r="A52" s="4">
        <v>49</v>
      </c>
      <c r="B52" s="2" t="s">
        <v>19</v>
      </c>
      <c r="C52">
        <v>2019</v>
      </c>
      <c r="D52" s="7">
        <f>'X4'!G52</f>
        <v>8385122000000</v>
      </c>
      <c r="E52" s="9">
        <f>'X3'!G52</f>
        <v>6805037000000</v>
      </c>
      <c r="F52">
        <f t="shared" si="0"/>
        <v>1.2321934472949962</v>
      </c>
    </row>
    <row r="53" spans="1:6" ht="15.5" x14ac:dyDescent="0.35">
      <c r="A53" s="4">
        <v>50</v>
      </c>
      <c r="B53" s="2"/>
      <c r="C53">
        <v>2020</v>
      </c>
      <c r="D53" s="7">
        <f>'X4'!G53</f>
        <v>7726945000000</v>
      </c>
      <c r="E53" s="9">
        <f>'X3'!G53</f>
        <v>7562822000000</v>
      </c>
      <c r="F53">
        <f t="shared" si="0"/>
        <v>1.0217012908673508</v>
      </c>
    </row>
    <row r="54" spans="1:6" ht="15.5" x14ac:dyDescent="0.35">
      <c r="A54" s="4">
        <v>51</v>
      </c>
      <c r="B54" s="2"/>
      <c r="C54">
        <v>2021</v>
      </c>
      <c r="D54" s="7">
        <f>'X4'!G54</f>
        <v>8136563000000</v>
      </c>
      <c r="E54" s="9">
        <f>'X3'!G54</f>
        <v>7234857000000</v>
      </c>
      <c r="F54">
        <f t="shared" si="0"/>
        <v>1.1246335622113885</v>
      </c>
    </row>
    <row r="55" spans="1:6" ht="15.5" x14ac:dyDescent="0.35">
      <c r="A55" s="4">
        <v>52</v>
      </c>
      <c r="B55" s="2" t="s">
        <v>20</v>
      </c>
      <c r="C55">
        <v>2019</v>
      </c>
      <c r="D55" s="7">
        <f>'X4'!G55</f>
        <v>4729593486838</v>
      </c>
      <c r="E55" s="9">
        <f>'X3'!G55</f>
        <v>9610364794712</v>
      </c>
      <c r="F55">
        <f t="shared" si="0"/>
        <v>0.4921346471093801</v>
      </c>
    </row>
    <row r="56" spans="1:6" ht="15.5" x14ac:dyDescent="0.35">
      <c r="A56" s="4">
        <v>53</v>
      </c>
      <c r="B56" s="2"/>
      <c r="C56">
        <v>2020</v>
      </c>
      <c r="D56" s="7">
        <f>'X4'!G56</f>
        <v>4582455955350</v>
      </c>
      <c r="E56" s="9">
        <f>'X3'!G56</f>
        <v>11913337002840</v>
      </c>
      <c r="F56">
        <f t="shared" si="0"/>
        <v>0.3846492342370233</v>
      </c>
    </row>
    <row r="57" spans="1:6" ht="15.5" x14ac:dyDescent="0.35">
      <c r="A57" s="4">
        <v>54</v>
      </c>
      <c r="B57" s="2"/>
      <c r="C57">
        <v>2021</v>
      </c>
      <c r="D57" s="7">
        <f>'X4'!G57</f>
        <v>5798243870914</v>
      </c>
      <c r="E57" s="9">
        <f>'X3'!G57</f>
        <v>15185735972022</v>
      </c>
      <c r="F57">
        <f t="shared" si="0"/>
        <v>0.38182172280596793</v>
      </c>
    </row>
    <row r="58" spans="1:6" ht="15.5" x14ac:dyDescent="0.35">
      <c r="A58" s="4">
        <v>55</v>
      </c>
      <c r="B58" s="2" t="s">
        <v>21</v>
      </c>
      <c r="C58">
        <v>2019</v>
      </c>
      <c r="D58" s="7">
        <f>'X4'!G58</f>
        <v>3139164280362</v>
      </c>
      <c r="E58" s="9">
        <f>'X3'!G58</f>
        <v>12665089549904</v>
      </c>
      <c r="F58">
        <f t="shared" si="0"/>
        <v>0.24785961978340648</v>
      </c>
    </row>
    <row r="59" spans="1:6" ht="15.5" x14ac:dyDescent="0.35">
      <c r="A59" s="4">
        <v>56</v>
      </c>
      <c r="B59" s="2"/>
      <c r="C59">
        <v>2020</v>
      </c>
      <c r="D59" s="7">
        <f>'X4'!G59</f>
        <v>2475631373670</v>
      </c>
      <c r="E59" s="9">
        <f>'X3'!G59</f>
        <v>11171914053300</v>
      </c>
      <c r="F59">
        <f t="shared" si="0"/>
        <v>0.22159420148230904</v>
      </c>
    </row>
    <row r="60" spans="1:6" ht="15.5" x14ac:dyDescent="0.35">
      <c r="A60" s="4">
        <v>57</v>
      </c>
      <c r="B60" s="2"/>
      <c r="C60">
        <v>2021</v>
      </c>
      <c r="D60" s="7">
        <f>'X4'!G60</f>
        <v>4332476769940</v>
      </c>
      <c r="E60" s="9">
        <f>'X3'!G60</f>
        <v>11555085782394</v>
      </c>
      <c r="F60">
        <f t="shared" si="0"/>
        <v>0.37494111697043508</v>
      </c>
    </row>
    <row r="61" spans="1:6" ht="15.5" x14ac:dyDescent="0.35">
      <c r="A61" s="4">
        <v>58</v>
      </c>
      <c r="B61" s="2" t="s">
        <v>22</v>
      </c>
      <c r="C61">
        <v>2019</v>
      </c>
      <c r="D61" s="7">
        <f>'X4'!G61</f>
        <v>1221662045057</v>
      </c>
      <c r="E61" s="9">
        <f>'X3'!G61</f>
        <v>243257046224</v>
      </c>
      <c r="F61">
        <f t="shared" si="0"/>
        <v>5.0221034252469252</v>
      </c>
    </row>
    <row r="62" spans="1:6" ht="15.5" x14ac:dyDescent="0.35">
      <c r="A62" s="4">
        <v>59</v>
      </c>
      <c r="B62" s="2"/>
      <c r="C62">
        <v>2020</v>
      </c>
      <c r="D62" s="7">
        <f>'X4'!G62</f>
        <v>1.0690055067949999</v>
      </c>
      <c r="E62" s="9">
        <f>'X3'!G62</f>
        <v>505302049812</v>
      </c>
      <c r="F62">
        <f t="shared" si="0"/>
        <v>2.1155772219660071E-12</v>
      </c>
    </row>
    <row r="63" spans="1:6" ht="15.5" x14ac:dyDescent="0.35">
      <c r="A63" s="4">
        <v>60</v>
      </c>
      <c r="B63" s="2"/>
      <c r="C63">
        <v>2021</v>
      </c>
      <c r="D63" s="7">
        <f>'X4'!G63</f>
        <v>841151184815</v>
      </c>
      <c r="E63" s="9">
        <f>'X3'!G63</f>
        <v>494252757734</v>
      </c>
      <c r="F63">
        <f t="shared" si="0"/>
        <v>1.7018644239263829</v>
      </c>
    </row>
    <row r="64" spans="1:6" ht="15.5" x14ac:dyDescent="0.35">
      <c r="A64" s="4">
        <v>61</v>
      </c>
      <c r="B64" s="2" t="s">
        <v>23</v>
      </c>
      <c r="C64">
        <v>2019</v>
      </c>
      <c r="D64" s="7">
        <f>'X4'!G64</f>
        <v>250264866368</v>
      </c>
      <c r="E64" s="9">
        <f>'X3'!G64</f>
        <v>871513339763</v>
      </c>
      <c r="F64">
        <f t="shared" si="0"/>
        <v>0.28716125726320751</v>
      </c>
    </row>
    <row r="65" spans="1:6" ht="15.5" x14ac:dyDescent="0.35">
      <c r="A65" s="4">
        <v>62</v>
      </c>
      <c r="B65" s="2"/>
      <c r="C65">
        <v>2020</v>
      </c>
      <c r="D65" s="7">
        <f>'X4'!G65</f>
        <v>209445719950</v>
      </c>
      <c r="E65" s="9">
        <f>'X3'!G65</f>
        <v>881786218140</v>
      </c>
      <c r="F65">
        <f t="shared" si="0"/>
        <v>0.2375243745494178</v>
      </c>
    </row>
    <row r="66" spans="1:6" ht="15.5" x14ac:dyDescent="0.35">
      <c r="A66" s="4">
        <v>63</v>
      </c>
      <c r="B66" s="2"/>
      <c r="C66">
        <v>2021</v>
      </c>
      <c r="D66" s="7">
        <f>'X4'!G66</f>
        <v>508273589516</v>
      </c>
      <c r="E66" s="9">
        <f>'X3'!G66</f>
        <v>1051640434770</v>
      </c>
      <c r="F66">
        <f t="shared" si="0"/>
        <v>0.48331499313942072</v>
      </c>
    </row>
    <row r="67" spans="1:6" ht="15.5" x14ac:dyDescent="0.35">
      <c r="A67" s="4">
        <v>64</v>
      </c>
      <c r="B67" s="2" t="s">
        <v>24</v>
      </c>
      <c r="C67">
        <v>2019</v>
      </c>
      <c r="D67" s="7">
        <f>'X4'!G67</f>
        <v>3714607603674</v>
      </c>
      <c r="E67" s="9">
        <f>'X3'!G67</f>
        <v>6323289641284</v>
      </c>
      <c r="F67">
        <f t="shared" si="0"/>
        <v>0.58744859312180997</v>
      </c>
    </row>
    <row r="68" spans="1:6" ht="15.5" x14ac:dyDescent="0.35">
      <c r="A68" s="4">
        <v>65</v>
      </c>
      <c r="B68" s="2"/>
      <c r="C68">
        <v>2020</v>
      </c>
      <c r="D68" s="7">
        <f>'X4'!G68</f>
        <v>2226037657935</v>
      </c>
      <c r="E68" s="9">
        <f>'X3'!G68</f>
        <v>7034194756680</v>
      </c>
      <c r="F68">
        <f t="shared" si="0"/>
        <v>0.31645948611545771</v>
      </c>
    </row>
    <row r="69" spans="1:6" ht="15.5" x14ac:dyDescent="0.35">
      <c r="A69" s="4">
        <v>66</v>
      </c>
      <c r="B69" s="2"/>
      <c r="C69">
        <v>2021</v>
      </c>
      <c r="D69" s="7">
        <f>'X4'!G69</f>
        <v>4799914031726</v>
      </c>
      <c r="E69" s="9">
        <f>'X3'!G69</f>
        <v>12487847190522</v>
      </c>
      <c r="F69">
        <f t="shared" ref="F69:F108" si="1">D69/E69</f>
        <v>0.38436681347038171</v>
      </c>
    </row>
    <row r="70" spans="1:6" ht="15.5" x14ac:dyDescent="0.35">
      <c r="A70" s="4">
        <v>67</v>
      </c>
      <c r="B70" s="2" t="s">
        <v>25</v>
      </c>
      <c r="C70">
        <v>2019</v>
      </c>
      <c r="D70" s="7">
        <f>'X4'!G70</f>
        <v>11062341752000</v>
      </c>
      <c r="E70" s="9">
        <f>'X3'!G70</f>
        <v>31442144448000</v>
      </c>
      <c r="F70">
        <f t="shared" si="1"/>
        <v>0.35183165608488459</v>
      </c>
    </row>
    <row r="71" spans="1:6" ht="15.5" x14ac:dyDescent="0.35">
      <c r="A71" s="4">
        <v>68</v>
      </c>
      <c r="B71" s="2"/>
      <c r="C71">
        <v>2020</v>
      </c>
      <c r="D71" s="7">
        <f>'X4'!G71</f>
        <v>10786714120000</v>
      </c>
      <c r="E71" s="9">
        <f>'X3'!G71</f>
        <v>32648251090000</v>
      </c>
      <c r="F71">
        <f t="shared" si="1"/>
        <v>0.33039179006142594</v>
      </c>
    </row>
    <row r="72" spans="1:6" ht="15.5" x14ac:dyDescent="0.35">
      <c r="A72" s="4">
        <v>69</v>
      </c>
      <c r="B72" s="2"/>
      <c r="C72">
        <v>2021</v>
      </c>
      <c r="D72" s="7">
        <f>'X4'!G72</f>
        <v>13609418372000</v>
      </c>
      <c r="E72" s="9">
        <f>'X3'!G72</f>
        <v>35307038184000</v>
      </c>
      <c r="F72">
        <f t="shared" si="1"/>
        <v>0.38545907762286741</v>
      </c>
    </row>
    <row r="73" spans="1:6" ht="15.5" x14ac:dyDescent="0.35">
      <c r="A73" s="4">
        <v>70</v>
      </c>
      <c r="B73" s="2" t="s">
        <v>26</v>
      </c>
      <c r="C73">
        <v>2019</v>
      </c>
      <c r="D73" s="7">
        <f>'X4'!G73</f>
        <v>39363740637320</v>
      </c>
      <c r="E73" s="9">
        <f>'X3'!G73</f>
        <v>51154242717490</v>
      </c>
      <c r="F73">
        <f t="shared" si="1"/>
        <v>0.76951076872967283</v>
      </c>
    </row>
    <row r="74" spans="1:6" ht="15.5" x14ac:dyDescent="0.35">
      <c r="A74" s="4">
        <v>71</v>
      </c>
      <c r="B74" s="2"/>
      <c r="C74">
        <v>2020</v>
      </c>
      <c r="D74" s="7">
        <f>'X4'!G74</f>
        <v>25584023628800</v>
      </c>
      <c r="E74" s="9">
        <f>'X3'!G74</f>
        <v>49278678797985</v>
      </c>
      <c r="F74">
        <f t="shared" si="1"/>
        <v>0.51917024264550959</v>
      </c>
    </row>
    <row r="75" spans="1:6" ht="15.5" x14ac:dyDescent="0.35">
      <c r="A75" s="4">
        <v>72</v>
      </c>
      <c r="B75" s="2"/>
      <c r="C75">
        <v>2021</v>
      </c>
      <c r="D75" s="7">
        <f>'X4'!G75</f>
        <v>43821482457082</v>
      </c>
      <c r="E75" s="9">
        <f>'X3'!G75</f>
        <v>52706910048078</v>
      </c>
      <c r="F75">
        <f t="shared" si="1"/>
        <v>0.83141816541908975</v>
      </c>
    </row>
    <row r="76" spans="1:6" ht="15.5" x14ac:dyDescent="0.35">
      <c r="A76" s="4">
        <v>73</v>
      </c>
      <c r="B76" s="2" t="s">
        <v>27</v>
      </c>
      <c r="C76">
        <v>2019</v>
      </c>
      <c r="D76" s="7">
        <f>'X4'!G76</f>
        <v>24268764432000</v>
      </c>
      <c r="E76" s="9">
        <f>'X3'!G76</f>
        <v>17103093986000</v>
      </c>
      <c r="F76">
        <f t="shared" si="1"/>
        <v>1.4189692491817896</v>
      </c>
    </row>
    <row r="77" spans="1:6" ht="15.5" x14ac:dyDescent="0.35">
      <c r="A77" s="4">
        <v>74</v>
      </c>
      <c r="B77" s="2"/>
      <c r="C77">
        <v>2020</v>
      </c>
      <c r="D77" s="7">
        <f>'X4'!G77</f>
        <v>16719164280000</v>
      </c>
      <c r="E77" s="9">
        <f>'X3'!G77</f>
        <v>16342462045000</v>
      </c>
      <c r="F77">
        <f t="shared" si="1"/>
        <v>1.0230505191912165</v>
      </c>
    </row>
    <row r="78" spans="1:6" ht="15.5" x14ac:dyDescent="0.35">
      <c r="A78" s="4">
        <v>75</v>
      </c>
      <c r="B78" s="2"/>
      <c r="C78">
        <v>2021</v>
      </c>
      <c r="D78" s="7">
        <f>'X4'!G78</f>
        <v>29652736014000</v>
      </c>
      <c r="E78" s="9">
        <f>'X3'!G78</f>
        <v>23790560442000</v>
      </c>
      <c r="F78">
        <f t="shared" si="1"/>
        <v>1.2464076281973955</v>
      </c>
    </row>
    <row r="79" spans="1:6" ht="15.5" x14ac:dyDescent="0.35">
      <c r="A79" s="4">
        <v>76</v>
      </c>
      <c r="B79" s="2" t="s">
        <v>28</v>
      </c>
      <c r="C79">
        <v>2019</v>
      </c>
      <c r="D79" s="7">
        <f>'X4'!G79</f>
        <v>1624692671602000</v>
      </c>
      <c r="E79" s="9">
        <f>'X3'!G79</f>
        <v>1787411280402</v>
      </c>
      <c r="F79">
        <f t="shared" si="1"/>
        <v>908.96409204522672</v>
      </c>
    </row>
    <row r="80" spans="1:6" ht="15.5" x14ac:dyDescent="0.35">
      <c r="A80" s="4">
        <v>77</v>
      </c>
      <c r="B80" s="2"/>
      <c r="C80">
        <v>2020</v>
      </c>
      <c r="D80" s="7">
        <f>'X4'!G80</f>
        <v>1018685611580</v>
      </c>
      <c r="E80" s="9">
        <f>'X3'!G80</f>
        <v>1533048231715</v>
      </c>
      <c r="F80">
        <f t="shared" si="1"/>
        <v>0.66448373280494277</v>
      </c>
    </row>
    <row r="81" spans="1:6" ht="15.5" x14ac:dyDescent="0.35">
      <c r="A81" s="4">
        <v>78</v>
      </c>
      <c r="B81" s="2"/>
      <c r="C81">
        <v>2021</v>
      </c>
      <c r="D81" s="7">
        <f>'X4'!G81</f>
        <v>1886834444616</v>
      </c>
      <c r="E81" s="9">
        <f>'X3'!G81</f>
        <v>1887298979346</v>
      </c>
      <c r="F81">
        <f t="shared" si="1"/>
        <v>0.99975386267089439</v>
      </c>
    </row>
    <row r="82" spans="1:6" ht="15.5" x14ac:dyDescent="0.35">
      <c r="A82" s="4">
        <v>79</v>
      </c>
      <c r="B82" s="2" t="s">
        <v>29</v>
      </c>
      <c r="C82">
        <v>2019</v>
      </c>
      <c r="D82" s="7">
        <f>'X4'!G82</f>
        <v>3689981313238</v>
      </c>
      <c r="E82" s="9">
        <f>'X3'!G82</f>
        <v>2723491030194</v>
      </c>
      <c r="F82">
        <f t="shared" si="1"/>
        <v>1.3548718436480971</v>
      </c>
    </row>
    <row r="83" spans="1:6" ht="15.5" x14ac:dyDescent="0.35">
      <c r="A83" s="4">
        <v>80</v>
      </c>
      <c r="B83" s="2"/>
      <c r="C83">
        <v>2020</v>
      </c>
      <c r="D83" s="7">
        <f>'X4'!G83</f>
        <v>2838028783135</v>
      </c>
      <c r="E83" s="9">
        <f>'X3'!G83</f>
        <v>3635140600</v>
      </c>
      <c r="F83">
        <f t="shared" si="1"/>
        <v>780.72049899115314</v>
      </c>
    </row>
    <row r="84" spans="1:6" ht="15.5" x14ac:dyDescent="0.35">
      <c r="A84" s="4">
        <v>81</v>
      </c>
      <c r="B84" s="2"/>
      <c r="C84">
        <v>2021</v>
      </c>
      <c r="D84" s="7">
        <f>'X4'!G84</f>
        <v>4423897319028</v>
      </c>
      <c r="E84" s="9">
        <f>'X3'!G84</f>
        <v>2598211950356</v>
      </c>
      <c r="F84">
        <f t="shared" si="1"/>
        <v>1.7026699143700919</v>
      </c>
    </row>
    <row r="85" spans="1:6" ht="15.5" x14ac:dyDescent="0.35">
      <c r="A85" s="4">
        <v>82</v>
      </c>
      <c r="B85" s="2" t="s">
        <v>30</v>
      </c>
      <c r="C85">
        <v>2019</v>
      </c>
      <c r="D85" s="7">
        <f>'X4'!G85</f>
        <v>5687249182648</v>
      </c>
      <c r="E85" s="9">
        <f>'X3'!G85</f>
        <v>13456427243798</v>
      </c>
      <c r="F85">
        <f t="shared" si="1"/>
        <v>0.42264184092915336</v>
      </c>
    </row>
    <row r="86" spans="1:6" ht="15.5" x14ac:dyDescent="0.35">
      <c r="A86" s="4">
        <v>83</v>
      </c>
      <c r="B86" s="2"/>
      <c r="C86">
        <v>2020</v>
      </c>
      <c r="D86" s="7">
        <f>'X4'!G86</f>
        <v>4539847782925</v>
      </c>
      <c r="E86" s="9">
        <f>'X3'!G86</f>
        <v>13112101628990</v>
      </c>
      <c r="F86">
        <f t="shared" si="1"/>
        <v>0.34623341943046665</v>
      </c>
    </row>
    <row r="87" spans="1:6" ht="15.5" x14ac:dyDescent="0.35">
      <c r="A87" s="4">
        <v>84</v>
      </c>
      <c r="B87" s="2"/>
      <c r="C87">
        <v>2021</v>
      </c>
      <c r="D87" s="7">
        <f>'X4'!G87</f>
        <v>5439297606622</v>
      </c>
      <c r="E87" s="9">
        <f>'X3'!G87</f>
        <v>18255745985202</v>
      </c>
      <c r="F87">
        <f t="shared" si="1"/>
        <v>0.29794989539354144</v>
      </c>
    </row>
    <row r="88" spans="1:6" ht="15.5" x14ac:dyDescent="0.35">
      <c r="A88" s="4">
        <v>85</v>
      </c>
      <c r="B88" s="2" t="s">
        <v>31</v>
      </c>
      <c r="C88">
        <v>2019</v>
      </c>
      <c r="D88" s="7">
        <f>'X4'!G88</f>
        <v>0</v>
      </c>
      <c r="E88" s="9">
        <f>'X3'!G88</f>
        <v>87163867424</v>
      </c>
      <c r="F88">
        <f t="shared" si="1"/>
        <v>0</v>
      </c>
    </row>
    <row r="89" spans="1:6" ht="15.5" x14ac:dyDescent="0.35">
      <c r="A89" s="4">
        <v>86</v>
      </c>
      <c r="B89" s="2"/>
      <c r="C89">
        <v>2020</v>
      </c>
      <c r="D89" s="7">
        <f>'X4'!G89</f>
        <v>36451716625</v>
      </c>
      <c r="E89" s="9">
        <f>'X3'!G89</f>
        <v>96111394167</v>
      </c>
      <c r="F89">
        <f t="shared" si="1"/>
        <v>0.37926529878094051</v>
      </c>
    </row>
    <row r="90" spans="1:6" ht="15.5" x14ac:dyDescent="0.35">
      <c r="A90" s="4">
        <v>87</v>
      </c>
      <c r="B90" s="2"/>
      <c r="C90">
        <v>2021</v>
      </c>
      <c r="D90" s="7">
        <f>'X4'!G90</f>
        <v>46303564507</v>
      </c>
      <c r="E90" s="9">
        <f>'X3'!G90</f>
        <v>157277320994</v>
      </c>
      <c r="F90">
        <f t="shared" si="1"/>
        <v>0.29440712884959708</v>
      </c>
    </row>
    <row r="91" spans="1:6" ht="15.5" x14ac:dyDescent="0.35">
      <c r="A91" s="4">
        <v>88</v>
      </c>
      <c r="B91" s="2" t="s">
        <v>32</v>
      </c>
      <c r="C91">
        <v>2019</v>
      </c>
      <c r="D91" s="7">
        <f>'X4'!G91</f>
        <v>856238894543</v>
      </c>
      <c r="E91" s="9">
        <f>'X3'!G91</f>
        <v>815864709200</v>
      </c>
      <c r="F91">
        <f t="shared" si="1"/>
        <v>1.0494863730318587</v>
      </c>
    </row>
    <row r="92" spans="1:6" ht="15.5" x14ac:dyDescent="0.35">
      <c r="A92" s="4">
        <v>89</v>
      </c>
      <c r="B92" s="2"/>
      <c r="C92">
        <v>2020</v>
      </c>
      <c r="D92" s="7">
        <f>'X4'!G92</f>
        <v>761272388424</v>
      </c>
      <c r="E92" s="9">
        <f>'X3'!G92</f>
        <v>724610168897</v>
      </c>
      <c r="F92">
        <f t="shared" si="1"/>
        <v>1.0505957839134485</v>
      </c>
    </row>
    <row r="93" spans="1:6" ht="15.5" x14ac:dyDescent="0.35">
      <c r="A93" s="4">
        <v>90</v>
      </c>
      <c r="B93" s="2"/>
      <c r="C93">
        <v>2021</v>
      </c>
      <c r="D93" s="7">
        <f>'X4'!G93</f>
        <v>354237898291</v>
      </c>
      <c r="E93" s="9">
        <f>'X3'!G93</f>
        <v>737034973189</v>
      </c>
      <c r="F93">
        <f t="shared" si="1"/>
        <v>0.48062562995930147</v>
      </c>
    </row>
    <row r="94" spans="1:6" ht="15.5" x14ac:dyDescent="0.35">
      <c r="A94" s="4">
        <v>91</v>
      </c>
      <c r="B94" s="2" t="s">
        <v>33</v>
      </c>
      <c r="C94">
        <v>2019</v>
      </c>
      <c r="D94" s="7">
        <f>'X4'!G94</f>
        <v>13253947000</v>
      </c>
      <c r="E94" s="9">
        <f>'X3'!G94</f>
        <v>71655559000</v>
      </c>
      <c r="F94">
        <f t="shared" si="1"/>
        <v>0.18496746358506533</v>
      </c>
    </row>
    <row r="95" spans="1:6" ht="15.5" x14ac:dyDescent="0.35">
      <c r="A95" s="4">
        <v>92</v>
      </c>
      <c r="B95" s="2"/>
      <c r="C95">
        <v>2020</v>
      </c>
      <c r="D95" s="7">
        <f>'X4'!G95</f>
        <v>17334744000</v>
      </c>
      <c r="E95" s="9">
        <f>'X3'!G95</f>
        <v>68655724000</v>
      </c>
      <c r="F95">
        <f t="shared" si="1"/>
        <v>0.25248796444124599</v>
      </c>
    </row>
    <row r="96" spans="1:6" ht="15.5" x14ac:dyDescent="0.35">
      <c r="A96" s="4">
        <v>93</v>
      </c>
      <c r="B96" s="2"/>
      <c r="C96">
        <v>2021</v>
      </c>
      <c r="D96" s="7">
        <f>'X4'!G96</f>
        <v>3078120000</v>
      </c>
      <c r="E96" s="9">
        <f>'X3'!G96</f>
        <v>64597186000</v>
      </c>
      <c r="F96">
        <f t="shared" si="1"/>
        <v>4.7650992103587919E-2</v>
      </c>
    </row>
    <row r="97" spans="1:6" ht="15.5" x14ac:dyDescent="0.35">
      <c r="A97" s="4">
        <v>94</v>
      </c>
      <c r="B97" s="2" t="s">
        <v>34</v>
      </c>
      <c r="C97">
        <v>2019</v>
      </c>
      <c r="D97" s="7">
        <f>'X4'!G97</f>
        <v>1596396576716</v>
      </c>
      <c r="E97" s="9">
        <f>'X3'!G97</f>
        <v>1251357407016</v>
      </c>
      <c r="F97">
        <f t="shared" si="1"/>
        <v>1.275731911415128</v>
      </c>
    </row>
    <row r="98" spans="1:6" ht="15.5" x14ac:dyDescent="0.35">
      <c r="A98" s="4">
        <v>95</v>
      </c>
      <c r="B98" s="2"/>
      <c r="C98">
        <v>2020</v>
      </c>
      <c r="D98" s="7">
        <f>'X4'!G98</f>
        <v>1616390151557</v>
      </c>
      <c r="E98" s="9">
        <f>'X3'!G98</f>
        <v>1347091507257</v>
      </c>
      <c r="F98">
        <f t="shared" si="1"/>
        <v>1.1999111737021906</v>
      </c>
    </row>
    <row r="99" spans="1:6" ht="15.5" x14ac:dyDescent="0.35">
      <c r="A99" s="4">
        <v>96</v>
      </c>
      <c r="B99" s="2"/>
      <c r="C99">
        <v>2021</v>
      </c>
      <c r="D99" s="7">
        <f>'X4'!G99</f>
        <v>1645636804155</v>
      </c>
      <c r="E99" s="9">
        <f>'X3'!G99</f>
        <v>1297577363103</v>
      </c>
      <c r="F99">
        <f t="shared" si="1"/>
        <v>1.2682379108553943</v>
      </c>
    </row>
    <row r="100" spans="1:6" ht="15.5" x14ac:dyDescent="0.35">
      <c r="A100" s="4">
        <v>97</v>
      </c>
      <c r="B100" s="2" t="s">
        <v>35</v>
      </c>
      <c r="C100">
        <v>2019</v>
      </c>
      <c r="D100" s="7">
        <f>'X4'!G100</f>
        <v>250264866368</v>
      </c>
      <c r="E100" s="9">
        <f>'X3'!G100</f>
        <v>871513339763</v>
      </c>
      <c r="F100">
        <f t="shared" si="1"/>
        <v>0.28716125726320751</v>
      </c>
    </row>
    <row r="101" spans="1:6" ht="15.5" x14ac:dyDescent="0.35">
      <c r="A101" s="4">
        <v>98</v>
      </c>
      <c r="B101" s="2"/>
      <c r="C101">
        <v>2020</v>
      </c>
      <c r="D101" s="7">
        <f>'X4'!G101</f>
        <v>209445719950</v>
      </c>
      <c r="E101" s="9">
        <f>'X3'!G101</f>
        <v>881786218140</v>
      </c>
      <c r="F101">
        <f t="shared" si="1"/>
        <v>0.2375243745494178</v>
      </c>
    </row>
    <row r="102" spans="1:6" ht="15.5" x14ac:dyDescent="0.35">
      <c r="A102" s="4">
        <v>99</v>
      </c>
      <c r="B102" s="2"/>
      <c r="C102">
        <v>2021</v>
      </c>
      <c r="D102" s="7">
        <f>'X4'!G102</f>
        <v>508273589516</v>
      </c>
      <c r="E102" s="9">
        <f>'X3'!G102</f>
        <v>1051640434770</v>
      </c>
      <c r="F102">
        <f t="shared" si="1"/>
        <v>0.48331499313942072</v>
      </c>
    </row>
    <row r="103" spans="1:6" ht="15.5" x14ac:dyDescent="0.35">
      <c r="A103" s="4">
        <v>100</v>
      </c>
      <c r="B103" s="2" t="s">
        <v>36</v>
      </c>
      <c r="C103">
        <v>2019</v>
      </c>
      <c r="D103" s="7">
        <f>'X4'!G103</f>
        <v>699201691680</v>
      </c>
      <c r="E103" s="9">
        <f>'X3'!G103</f>
        <v>1675570667301</v>
      </c>
      <c r="F103">
        <f t="shared" si="1"/>
        <v>0.41729167580038284</v>
      </c>
    </row>
    <row r="104" spans="1:6" ht="15.5" x14ac:dyDescent="0.35">
      <c r="A104" s="4">
        <v>101</v>
      </c>
      <c r="B104" s="2"/>
      <c r="C104">
        <v>2020</v>
      </c>
      <c r="D104" s="7">
        <f>'X4'!G104</f>
        <v>492381856241</v>
      </c>
      <c r="E104" s="9">
        <f>'X3'!G104</f>
        <v>1288617641905</v>
      </c>
      <c r="F104">
        <f t="shared" si="1"/>
        <v>0.38210081891560782</v>
      </c>
    </row>
    <row r="105" spans="1:6" ht="15.5" x14ac:dyDescent="0.35">
      <c r="A105" s="4">
        <v>102</v>
      </c>
      <c r="B105" s="2"/>
      <c r="C105">
        <v>2021</v>
      </c>
      <c r="D105" s="7">
        <f>'X4'!G105</f>
        <v>541885165917</v>
      </c>
      <c r="E105" s="9">
        <f>'X3'!G105</f>
        <v>1029461271704</v>
      </c>
      <c r="F105">
        <f t="shared" si="1"/>
        <v>0.52637741779256342</v>
      </c>
    </row>
    <row r="106" spans="1:6" ht="15.5" x14ac:dyDescent="0.35">
      <c r="A106" s="4">
        <v>103</v>
      </c>
      <c r="B106" s="2" t="s">
        <v>37</v>
      </c>
      <c r="C106">
        <v>2019</v>
      </c>
      <c r="D106" s="7">
        <f>'X4'!G106</f>
        <v>7434069562854</v>
      </c>
      <c r="E106" s="9">
        <f>'X3'!G106</f>
        <v>8977623890576</v>
      </c>
      <c r="F106">
        <f t="shared" si="1"/>
        <v>0.828066496599139</v>
      </c>
    </row>
    <row r="107" spans="1:6" x14ac:dyDescent="0.35">
      <c r="A107" s="4">
        <v>104</v>
      </c>
      <c r="C107">
        <v>2020</v>
      </c>
      <c r="D107" s="7">
        <f>'X4'!G107</f>
        <v>4681906558420</v>
      </c>
      <c r="E107" s="9">
        <f>'X3'!G107</f>
        <v>10887251555635</v>
      </c>
      <c r="F107">
        <f t="shared" si="1"/>
        <v>0.43003567378736179</v>
      </c>
    </row>
    <row r="108" spans="1:6" x14ac:dyDescent="0.35">
      <c r="A108" s="4">
        <v>105</v>
      </c>
      <c r="C108">
        <v>2021</v>
      </c>
      <c r="D108" s="7">
        <f>'X4'!G108</f>
        <v>6605949617014</v>
      </c>
      <c r="E108" s="9">
        <f>'X3'!G108</f>
        <v>12251978699752</v>
      </c>
      <c r="F108">
        <f t="shared" si="1"/>
        <v>0.53917410231440532</v>
      </c>
    </row>
    <row r="109" spans="1:6" x14ac:dyDescent="0.35">
      <c r="D109" s="7" t="s">
        <v>60</v>
      </c>
    </row>
    <row r="110" spans="1:6" x14ac:dyDescent="0.35">
      <c r="D110" s="7" t="s">
        <v>60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4DF2F-2B8F-4060-9979-457098123690}">
  <dimension ref="A1:F106"/>
  <sheetViews>
    <sheetView workbookViewId="0">
      <selection activeCell="A2" sqref="A2:F106"/>
    </sheetView>
  </sheetViews>
  <sheetFormatPr defaultRowHeight="14.5" x14ac:dyDescent="0.35"/>
  <cols>
    <col min="1" max="1" width="8.7265625" style="4"/>
    <col min="2" max="2" width="10.90625" style="4" bestFit="1" customWidth="1"/>
    <col min="6" max="6" width="8.7265625" style="4"/>
  </cols>
  <sheetData>
    <row r="1" spans="1:6" x14ac:dyDescent="0.35">
      <c r="A1" s="4" t="s">
        <v>62</v>
      </c>
      <c r="B1" s="4" t="s">
        <v>63</v>
      </c>
      <c r="C1" t="s">
        <v>64</v>
      </c>
      <c r="D1" t="s">
        <v>65</v>
      </c>
      <c r="E1" t="s">
        <v>66</v>
      </c>
      <c r="F1" s="4" t="s">
        <v>67</v>
      </c>
    </row>
    <row r="2" spans="1:6" x14ac:dyDescent="0.35">
      <c r="A2" s="32" t="s">
        <v>68</v>
      </c>
      <c r="B2" s="30" t="s">
        <v>159</v>
      </c>
      <c r="C2" s="32" t="s">
        <v>231</v>
      </c>
      <c r="D2" s="32" t="s">
        <v>308</v>
      </c>
      <c r="E2" s="32" t="s">
        <v>259</v>
      </c>
      <c r="F2" s="32" t="s">
        <v>356</v>
      </c>
    </row>
    <row r="3" spans="1:6" x14ac:dyDescent="0.35">
      <c r="A3" s="32" t="s">
        <v>69</v>
      </c>
      <c r="B3" s="30" t="s">
        <v>160</v>
      </c>
      <c r="C3" s="32" t="s">
        <v>211</v>
      </c>
      <c r="D3" s="32" t="s">
        <v>118</v>
      </c>
      <c r="E3" s="32" t="s">
        <v>333</v>
      </c>
      <c r="F3" s="32" t="s">
        <v>357</v>
      </c>
    </row>
    <row r="4" spans="1:6" x14ac:dyDescent="0.35">
      <c r="A4" s="32" t="s">
        <v>70</v>
      </c>
      <c r="B4" s="30" t="s">
        <v>161</v>
      </c>
      <c r="C4" s="32" t="s">
        <v>178</v>
      </c>
      <c r="D4" s="32" t="s">
        <v>291</v>
      </c>
      <c r="E4" s="32" t="s">
        <v>91</v>
      </c>
      <c r="F4" s="32" t="s">
        <v>358</v>
      </c>
    </row>
    <row r="5" spans="1:6" x14ac:dyDescent="0.35">
      <c r="A5" s="32" t="s">
        <v>71</v>
      </c>
      <c r="B5" s="30" t="s">
        <v>162</v>
      </c>
      <c r="C5" s="32" t="s">
        <v>129</v>
      </c>
      <c r="D5" s="32" t="s">
        <v>309</v>
      </c>
      <c r="E5" s="32" t="s">
        <v>309</v>
      </c>
      <c r="F5" s="32" t="s">
        <v>158</v>
      </c>
    </row>
    <row r="6" spans="1:6" x14ac:dyDescent="0.35">
      <c r="A6" s="32" t="s">
        <v>72</v>
      </c>
      <c r="B6" s="30" t="s">
        <v>163</v>
      </c>
      <c r="C6" s="32" t="s">
        <v>129</v>
      </c>
      <c r="D6" s="32" t="s">
        <v>310</v>
      </c>
      <c r="E6" s="32" t="s">
        <v>310</v>
      </c>
      <c r="F6" s="32" t="s">
        <v>359</v>
      </c>
    </row>
    <row r="7" spans="1:6" x14ac:dyDescent="0.35">
      <c r="A7" s="32" t="s">
        <v>73</v>
      </c>
      <c r="B7" s="30" t="s">
        <v>153</v>
      </c>
      <c r="C7" s="32" t="s">
        <v>243</v>
      </c>
      <c r="D7" s="32" t="s">
        <v>102</v>
      </c>
      <c r="E7" s="32" t="s">
        <v>171</v>
      </c>
      <c r="F7" s="32" t="s">
        <v>305</v>
      </c>
    </row>
    <row r="8" spans="1:6" x14ac:dyDescent="0.35">
      <c r="A8" s="32" t="s">
        <v>74</v>
      </c>
      <c r="B8" s="30" t="s">
        <v>164</v>
      </c>
      <c r="C8" s="32" t="s">
        <v>244</v>
      </c>
      <c r="D8" s="32" t="s">
        <v>311</v>
      </c>
      <c r="E8" s="32" t="s">
        <v>334</v>
      </c>
      <c r="F8" s="32" t="s">
        <v>138</v>
      </c>
    </row>
    <row r="9" spans="1:6" x14ac:dyDescent="0.35">
      <c r="A9" s="32" t="s">
        <v>75</v>
      </c>
      <c r="B9" s="30" t="s">
        <v>166</v>
      </c>
      <c r="C9" s="32" t="s">
        <v>245</v>
      </c>
      <c r="D9" s="32" t="s">
        <v>298</v>
      </c>
      <c r="E9" s="32" t="s">
        <v>231</v>
      </c>
      <c r="F9" s="32" t="s">
        <v>360</v>
      </c>
    </row>
    <row r="10" spans="1:6" x14ac:dyDescent="0.35">
      <c r="A10" s="32" t="s">
        <v>76</v>
      </c>
      <c r="B10" s="30" t="s">
        <v>167</v>
      </c>
      <c r="C10" s="32" t="s">
        <v>246</v>
      </c>
      <c r="D10" s="32" t="s">
        <v>118</v>
      </c>
      <c r="E10" s="32" t="s">
        <v>102</v>
      </c>
      <c r="F10" s="32" t="s">
        <v>138</v>
      </c>
    </row>
    <row r="11" spans="1:6" x14ac:dyDescent="0.35">
      <c r="A11" s="32" t="s">
        <v>77</v>
      </c>
      <c r="B11" s="30" t="s">
        <v>168</v>
      </c>
      <c r="C11" s="32" t="s">
        <v>247</v>
      </c>
      <c r="D11" s="32" t="s">
        <v>150</v>
      </c>
      <c r="E11" s="32" t="s">
        <v>318</v>
      </c>
      <c r="F11" s="32" t="s">
        <v>269</v>
      </c>
    </row>
    <row r="12" spans="1:6" x14ac:dyDescent="0.35">
      <c r="A12" s="32" t="s">
        <v>78</v>
      </c>
      <c r="B12" s="30" t="s">
        <v>113</v>
      </c>
      <c r="C12" s="32" t="s">
        <v>248</v>
      </c>
      <c r="D12" s="32" t="s">
        <v>312</v>
      </c>
      <c r="E12" s="32" t="s">
        <v>335</v>
      </c>
      <c r="F12" s="32" t="s">
        <v>118</v>
      </c>
    </row>
    <row r="13" spans="1:6" x14ac:dyDescent="0.35">
      <c r="A13" s="32" t="s">
        <v>79</v>
      </c>
      <c r="B13" s="30" t="s">
        <v>169</v>
      </c>
      <c r="C13" s="32" t="s">
        <v>249</v>
      </c>
      <c r="D13" s="32" t="s">
        <v>91</v>
      </c>
      <c r="E13" s="32" t="s">
        <v>91</v>
      </c>
      <c r="F13" s="32" t="s">
        <v>183</v>
      </c>
    </row>
    <row r="14" spans="1:6" x14ac:dyDescent="0.35">
      <c r="A14" s="32" t="s">
        <v>80</v>
      </c>
      <c r="B14" s="30" t="s">
        <v>170</v>
      </c>
      <c r="C14" s="32" t="s">
        <v>250</v>
      </c>
      <c r="D14" s="32" t="s">
        <v>313</v>
      </c>
      <c r="E14" s="32" t="s">
        <v>336</v>
      </c>
      <c r="F14" s="32" t="s">
        <v>105</v>
      </c>
    </row>
    <row r="15" spans="1:6" x14ac:dyDescent="0.35">
      <c r="A15" s="32" t="s">
        <v>81</v>
      </c>
      <c r="B15" s="30" t="s">
        <v>171</v>
      </c>
      <c r="C15" s="32" t="s">
        <v>251</v>
      </c>
      <c r="D15" s="32" t="s">
        <v>314</v>
      </c>
      <c r="E15" s="32" t="s">
        <v>337</v>
      </c>
      <c r="F15" s="32" t="s">
        <v>310</v>
      </c>
    </row>
    <row r="16" spans="1:6" x14ac:dyDescent="0.35">
      <c r="A16" s="32" t="s">
        <v>82</v>
      </c>
      <c r="B16" s="30" t="s">
        <v>118</v>
      </c>
      <c r="C16" s="32" t="s">
        <v>252</v>
      </c>
      <c r="D16" s="32" t="s">
        <v>315</v>
      </c>
      <c r="E16" s="32" t="s">
        <v>338</v>
      </c>
      <c r="F16" s="32" t="s">
        <v>91</v>
      </c>
    </row>
    <row r="17" spans="1:6" x14ac:dyDescent="0.35">
      <c r="A17" s="32" t="s">
        <v>83</v>
      </c>
      <c r="B17" s="30" t="s">
        <v>172</v>
      </c>
      <c r="C17" s="32" t="s">
        <v>253</v>
      </c>
      <c r="D17" s="32" t="s">
        <v>151</v>
      </c>
      <c r="E17" s="32" t="s">
        <v>339</v>
      </c>
      <c r="F17" s="32" t="s">
        <v>171</v>
      </c>
    </row>
    <row r="18" spans="1:6" x14ac:dyDescent="0.35">
      <c r="A18" s="32" t="s">
        <v>84</v>
      </c>
      <c r="B18" s="30" t="s">
        <v>173</v>
      </c>
      <c r="C18" s="32" t="s">
        <v>254</v>
      </c>
      <c r="D18" s="32" t="s">
        <v>118</v>
      </c>
      <c r="E18" s="32" t="s">
        <v>177</v>
      </c>
      <c r="F18" s="32" t="s">
        <v>171</v>
      </c>
    </row>
    <row r="19" spans="1:6" x14ac:dyDescent="0.35">
      <c r="A19" s="32" t="s">
        <v>85</v>
      </c>
      <c r="B19" s="30" t="s">
        <v>174</v>
      </c>
      <c r="C19" s="32" t="s">
        <v>255</v>
      </c>
      <c r="D19" s="32" t="s">
        <v>151</v>
      </c>
      <c r="E19" s="32" t="s">
        <v>123</v>
      </c>
      <c r="F19" s="32" t="s">
        <v>102</v>
      </c>
    </row>
    <row r="20" spans="1:6" x14ac:dyDescent="0.35">
      <c r="A20" s="32" t="s">
        <v>86</v>
      </c>
      <c r="B20" s="31" t="s">
        <v>165</v>
      </c>
      <c r="C20" s="32" t="s">
        <v>256</v>
      </c>
      <c r="D20" s="32" t="s">
        <v>91</v>
      </c>
      <c r="E20" s="32" t="s">
        <v>91</v>
      </c>
      <c r="F20" s="32" t="s">
        <v>183</v>
      </c>
    </row>
    <row r="21" spans="1:6" x14ac:dyDescent="0.35">
      <c r="A21" s="32" t="s">
        <v>87</v>
      </c>
      <c r="B21" s="30" t="s">
        <v>175</v>
      </c>
      <c r="C21" s="32" t="s">
        <v>257</v>
      </c>
      <c r="D21" s="32" t="s">
        <v>316</v>
      </c>
      <c r="E21" s="32" t="s">
        <v>340</v>
      </c>
      <c r="F21" s="32" t="s">
        <v>168</v>
      </c>
    </row>
    <row r="22" spans="1:6" x14ac:dyDescent="0.35">
      <c r="A22" s="32" t="s">
        <v>83</v>
      </c>
      <c r="B22" s="30" t="s">
        <v>176</v>
      </c>
      <c r="C22" s="32" t="s">
        <v>258</v>
      </c>
      <c r="D22" s="32" t="s">
        <v>317</v>
      </c>
      <c r="E22" s="32" t="s">
        <v>341</v>
      </c>
      <c r="F22" s="32" t="s">
        <v>323</v>
      </c>
    </row>
    <row r="23" spans="1:6" x14ac:dyDescent="0.35">
      <c r="A23" s="32" t="s">
        <v>71</v>
      </c>
      <c r="B23" s="30" t="s">
        <v>177</v>
      </c>
      <c r="C23" s="32" t="s">
        <v>204</v>
      </c>
      <c r="D23" s="32" t="s">
        <v>91</v>
      </c>
      <c r="E23" s="32" t="s">
        <v>91</v>
      </c>
      <c r="F23" s="32">
        <v>1</v>
      </c>
    </row>
    <row r="24" spans="1:6" x14ac:dyDescent="0.35">
      <c r="A24" s="32" t="s">
        <v>88</v>
      </c>
      <c r="B24" s="30" t="s">
        <v>178</v>
      </c>
      <c r="C24" s="32" t="s">
        <v>113</v>
      </c>
      <c r="D24" s="32" t="s">
        <v>91</v>
      </c>
      <c r="E24" s="32" t="s">
        <v>342</v>
      </c>
      <c r="F24" s="32" t="s">
        <v>118</v>
      </c>
    </row>
    <row r="25" spans="1:6" x14ac:dyDescent="0.35">
      <c r="A25" s="32" t="s">
        <v>89</v>
      </c>
      <c r="B25" s="30" t="s">
        <v>179</v>
      </c>
      <c r="C25" s="32" t="s">
        <v>259</v>
      </c>
      <c r="D25" s="32" t="s">
        <v>149</v>
      </c>
      <c r="E25" s="32" t="s">
        <v>343</v>
      </c>
      <c r="F25" s="32" t="s">
        <v>118</v>
      </c>
    </row>
    <row r="26" spans="1:6" x14ac:dyDescent="0.35">
      <c r="A26" s="32" t="s">
        <v>90</v>
      </c>
      <c r="B26" s="30" t="s">
        <v>163</v>
      </c>
      <c r="C26" s="32" t="s">
        <v>240</v>
      </c>
      <c r="D26" s="32" t="s">
        <v>259</v>
      </c>
      <c r="E26" s="32" t="s">
        <v>149</v>
      </c>
      <c r="F26" s="32" t="s">
        <v>361</v>
      </c>
    </row>
    <row r="27" spans="1:6" x14ac:dyDescent="0.35">
      <c r="A27" s="32" t="s">
        <v>91</v>
      </c>
      <c r="B27" s="30" t="s">
        <v>180</v>
      </c>
      <c r="C27" s="32" t="s">
        <v>173</v>
      </c>
      <c r="D27" s="32" t="s">
        <v>259</v>
      </c>
      <c r="E27" s="32" t="s">
        <v>105</v>
      </c>
      <c r="F27" s="32" t="s">
        <v>362</v>
      </c>
    </row>
    <row r="28" spans="1:6" x14ac:dyDescent="0.35">
      <c r="A28" s="32" t="s">
        <v>92</v>
      </c>
      <c r="B28" s="30" t="s">
        <v>181</v>
      </c>
      <c r="C28" s="32" t="s">
        <v>260</v>
      </c>
      <c r="D28" s="32" t="s">
        <v>240</v>
      </c>
      <c r="E28" s="32" t="s">
        <v>344</v>
      </c>
      <c r="F28" s="32" t="s">
        <v>180</v>
      </c>
    </row>
    <row r="29" spans="1:6" x14ac:dyDescent="0.35">
      <c r="A29" s="32" t="s">
        <v>93</v>
      </c>
      <c r="B29" s="30" t="s">
        <v>182</v>
      </c>
      <c r="C29" s="32" t="s">
        <v>261</v>
      </c>
      <c r="D29" s="32" t="s">
        <v>91</v>
      </c>
      <c r="E29" s="32" t="s">
        <v>91</v>
      </c>
      <c r="F29" s="32" t="s">
        <v>266</v>
      </c>
    </row>
    <row r="30" spans="1:6" x14ac:dyDescent="0.35">
      <c r="A30" s="32" t="s">
        <v>94</v>
      </c>
      <c r="B30" s="30" t="s">
        <v>183</v>
      </c>
      <c r="C30" s="32" t="s">
        <v>262</v>
      </c>
      <c r="D30" s="32" t="s">
        <v>318</v>
      </c>
      <c r="E30" s="32" t="s">
        <v>345</v>
      </c>
      <c r="F30" s="32" t="s">
        <v>97</v>
      </c>
    </row>
    <row r="31" spans="1:6" x14ac:dyDescent="0.35">
      <c r="A31" s="32" t="s">
        <v>95</v>
      </c>
      <c r="B31" s="30" t="s">
        <v>184</v>
      </c>
      <c r="C31" s="32" t="s">
        <v>263</v>
      </c>
      <c r="D31" s="32" t="s">
        <v>171</v>
      </c>
      <c r="E31" s="32" t="s">
        <v>334</v>
      </c>
      <c r="F31" s="32" t="s">
        <v>97</v>
      </c>
    </row>
    <row r="32" spans="1:6" x14ac:dyDescent="0.35">
      <c r="A32" s="32" t="s">
        <v>96</v>
      </c>
      <c r="B32" s="30" t="s">
        <v>185</v>
      </c>
      <c r="C32" s="32" t="s">
        <v>264</v>
      </c>
      <c r="D32" s="32" t="s">
        <v>113</v>
      </c>
      <c r="E32" s="32" t="s">
        <v>138</v>
      </c>
      <c r="F32" s="32" t="s">
        <v>158</v>
      </c>
    </row>
    <row r="33" spans="1:6" x14ac:dyDescent="0.35">
      <c r="A33" s="32" t="s">
        <v>97</v>
      </c>
      <c r="B33" s="30" t="s">
        <v>186</v>
      </c>
      <c r="C33" s="32" t="s">
        <v>265</v>
      </c>
      <c r="D33" s="32" t="s">
        <v>268</v>
      </c>
      <c r="E33" s="32" t="s">
        <v>334</v>
      </c>
      <c r="F33" s="32" t="s">
        <v>359</v>
      </c>
    </row>
    <row r="34" spans="1:6" x14ac:dyDescent="0.35">
      <c r="A34" s="32" t="s">
        <v>98</v>
      </c>
      <c r="B34" s="30" t="s">
        <v>187</v>
      </c>
      <c r="C34" s="32" t="s">
        <v>266</v>
      </c>
      <c r="D34" s="32" t="s">
        <v>319</v>
      </c>
      <c r="E34" s="32" t="s">
        <v>286</v>
      </c>
      <c r="F34" s="32" t="s">
        <v>172</v>
      </c>
    </row>
    <row r="35" spans="1:6" x14ac:dyDescent="0.35">
      <c r="A35" s="32" t="s">
        <v>99</v>
      </c>
      <c r="B35" s="30" t="s">
        <v>188</v>
      </c>
      <c r="C35" s="32" t="s">
        <v>267</v>
      </c>
      <c r="D35" s="32" t="s">
        <v>298</v>
      </c>
      <c r="E35" s="32" t="s">
        <v>298</v>
      </c>
      <c r="F35" s="32" t="s">
        <v>363</v>
      </c>
    </row>
    <row r="36" spans="1:6" x14ac:dyDescent="0.35">
      <c r="A36" s="32" t="s">
        <v>100</v>
      </c>
      <c r="B36" s="30" t="s">
        <v>161</v>
      </c>
      <c r="C36" s="32" t="s">
        <v>268</v>
      </c>
      <c r="D36" s="32" t="s">
        <v>320</v>
      </c>
      <c r="E36" s="32" t="s">
        <v>291</v>
      </c>
      <c r="F36" s="32" t="s">
        <v>190</v>
      </c>
    </row>
    <row r="37" spans="1:6" x14ac:dyDescent="0.35">
      <c r="A37" s="32" t="s">
        <v>101</v>
      </c>
      <c r="B37" s="30" t="s">
        <v>189</v>
      </c>
      <c r="C37" s="32" t="s">
        <v>269</v>
      </c>
      <c r="D37" s="32" t="s">
        <v>298</v>
      </c>
      <c r="E37" s="32" t="s">
        <v>292</v>
      </c>
      <c r="F37" s="32" t="s">
        <v>264</v>
      </c>
    </row>
    <row r="38" spans="1:6" x14ac:dyDescent="0.35">
      <c r="A38" s="32" t="s">
        <v>102</v>
      </c>
      <c r="B38" s="30" t="s">
        <v>190</v>
      </c>
      <c r="C38" s="32" t="s">
        <v>165</v>
      </c>
      <c r="D38" s="32" t="s">
        <v>91</v>
      </c>
      <c r="E38" s="32" t="s">
        <v>118</v>
      </c>
      <c r="F38" s="32" t="s">
        <v>364</v>
      </c>
    </row>
    <row r="39" spans="1:6" x14ac:dyDescent="0.35">
      <c r="A39" s="32" t="s">
        <v>103</v>
      </c>
      <c r="B39" s="30" t="s">
        <v>191</v>
      </c>
      <c r="C39" s="32" t="s">
        <v>190</v>
      </c>
      <c r="D39" s="32" t="s">
        <v>91</v>
      </c>
      <c r="E39" s="32" t="s">
        <v>91</v>
      </c>
      <c r="F39" s="32" t="s">
        <v>275</v>
      </c>
    </row>
    <row r="40" spans="1:6" x14ac:dyDescent="0.35">
      <c r="A40" s="32" t="s">
        <v>104</v>
      </c>
      <c r="B40" s="30" t="s">
        <v>158</v>
      </c>
      <c r="C40" s="32" t="s">
        <v>270</v>
      </c>
      <c r="D40" s="32" t="s">
        <v>91</v>
      </c>
      <c r="E40" s="32" t="s">
        <v>91</v>
      </c>
      <c r="F40" s="32" t="s">
        <v>83</v>
      </c>
    </row>
    <row r="41" spans="1:6" x14ac:dyDescent="0.35">
      <c r="A41" s="32" t="s">
        <v>105</v>
      </c>
      <c r="B41" s="30" t="s">
        <v>192</v>
      </c>
      <c r="C41" s="32" t="s">
        <v>246</v>
      </c>
      <c r="D41" s="32" t="s">
        <v>321</v>
      </c>
      <c r="E41" s="32" t="s">
        <v>68</v>
      </c>
      <c r="F41" s="32" t="s">
        <v>113</v>
      </c>
    </row>
    <row r="42" spans="1:6" x14ac:dyDescent="0.35">
      <c r="A42" s="32" t="s">
        <v>106</v>
      </c>
      <c r="B42" s="30" t="s">
        <v>193</v>
      </c>
      <c r="C42" s="32" t="s">
        <v>271</v>
      </c>
      <c r="D42" s="32" t="s">
        <v>322</v>
      </c>
      <c r="E42" s="32" t="s">
        <v>157</v>
      </c>
      <c r="F42" s="32" t="s">
        <v>169</v>
      </c>
    </row>
    <row r="43" spans="1:6" x14ac:dyDescent="0.35">
      <c r="A43" s="32" t="s">
        <v>97</v>
      </c>
      <c r="B43" s="30" t="s">
        <v>194</v>
      </c>
      <c r="C43" s="32" t="s">
        <v>272</v>
      </c>
      <c r="D43" s="32" t="s">
        <v>316</v>
      </c>
      <c r="E43" s="32" t="s">
        <v>157</v>
      </c>
      <c r="F43" s="32" t="s">
        <v>364</v>
      </c>
    </row>
    <row r="44" spans="1:6" x14ac:dyDescent="0.35">
      <c r="A44" s="32" t="s">
        <v>107</v>
      </c>
      <c r="B44" s="30" t="s">
        <v>195</v>
      </c>
      <c r="C44" s="32" t="s">
        <v>98</v>
      </c>
      <c r="D44" s="32" t="s">
        <v>118</v>
      </c>
      <c r="E44" s="32" t="s">
        <v>151</v>
      </c>
      <c r="F44" s="32" t="s">
        <v>110</v>
      </c>
    </row>
    <row r="45" spans="1:6" x14ac:dyDescent="0.35">
      <c r="A45" s="32" t="s">
        <v>108</v>
      </c>
      <c r="B45" s="30" t="s">
        <v>196</v>
      </c>
      <c r="C45" s="32" t="s">
        <v>273</v>
      </c>
      <c r="D45" s="32" t="s">
        <v>150</v>
      </c>
      <c r="E45" s="32" t="s">
        <v>324</v>
      </c>
      <c r="F45" s="32" t="s">
        <v>211</v>
      </c>
    </row>
    <row r="46" spans="1:6" x14ac:dyDescent="0.35">
      <c r="A46" s="32" t="s">
        <v>109</v>
      </c>
      <c r="B46" s="30" t="s">
        <v>197</v>
      </c>
      <c r="C46" s="32" t="s">
        <v>274</v>
      </c>
      <c r="D46" s="32" t="s">
        <v>91</v>
      </c>
      <c r="E46" s="32" t="s">
        <v>91</v>
      </c>
      <c r="F46" s="32" t="s">
        <v>275</v>
      </c>
    </row>
    <row r="47" spans="1:6" x14ac:dyDescent="0.35">
      <c r="A47" s="32" t="s">
        <v>110</v>
      </c>
      <c r="B47" s="30" t="s">
        <v>198</v>
      </c>
      <c r="C47" s="32" t="s">
        <v>275</v>
      </c>
      <c r="D47" s="32" t="s">
        <v>310</v>
      </c>
      <c r="E47" s="32" t="s">
        <v>323</v>
      </c>
      <c r="F47" s="32" t="s">
        <v>169</v>
      </c>
    </row>
    <row r="48" spans="1:6" x14ac:dyDescent="0.35">
      <c r="A48" s="32" t="s">
        <v>111</v>
      </c>
      <c r="B48" s="30" t="s">
        <v>199</v>
      </c>
      <c r="C48" s="32" t="s">
        <v>276</v>
      </c>
      <c r="D48" s="32" t="s">
        <v>150</v>
      </c>
      <c r="E48" s="32" t="s">
        <v>321</v>
      </c>
      <c r="F48" s="32" t="s">
        <v>365</v>
      </c>
    </row>
    <row r="49" spans="1:6" x14ac:dyDescent="0.35">
      <c r="A49" s="32" t="s">
        <v>112</v>
      </c>
      <c r="B49" s="30" t="s">
        <v>200</v>
      </c>
      <c r="C49" s="32" t="s">
        <v>277</v>
      </c>
      <c r="D49" s="32" t="s">
        <v>323</v>
      </c>
      <c r="E49" s="32" t="s">
        <v>292</v>
      </c>
      <c r="F49" s="32" t="s">
        <v>277</v>
      </c>
    </row>
    <row r="50" spans="1:6" x14ac:dyDescent="0.35">
      <c r="A50" s="32" t="s">
        <v>113</v>
      </c>
      <c r="B50" s="30" t="s">
        <v>201</v>
      </c>
      <c r="C50" s="32" t="s">
        <v>194</v>
      </c>
      <c r="D50" s="32" t="s">
        <v>171</v>
      </c>
      <c r="E50" s="32" t="s">
        <v>311</v>
      </c>
      <c r="F50" s="32" t="s">
        <v>366</v>
      </c>
    </row>
    <row r="51" spans="1:6" x14ac:dyDescent="0.35">
      <c r="A51" s="32" t="s">
        <v>114</v>
      </c>
      <c r="B51" s="30" t="s">
        <v>202</v>
      </c>
      <c r="C51" s="32" t="s">
        <v>278</v>
      </c>
      <c r="D51" s="32" t="s">
        <v>310</v>
      </c>
      <c r="E51" s="32" t="s">
        <v>310</v>
      </c>
      <c r="F51" s="32" t="s">
        <v>278</v>
      </c>
    </row>
    <row r="52" spans="1:6" x14ac:dyDescent="0.35">
      <c r="A52" s="32" t="s">
        <v>115</v>
      </c>
      <c r="B52" s="30" t="s">
        <v>203</v>
      </c>
      <c r="C52" s="32" t="s">
        <v>267</v>
      </c>
      <c r="D52" s="32" t="s">
        <v>118</v>
      </c>
      <c r="E52" s="32" t="s">
        <v>118</v>
      </c>
      <c r="F52" s="32" t="s">
        <v>191</v>
      </c>
    </row>
    <row r="53" spans="1:6" x14ac:dyDescent="0.35">
      <c r="A53" s="32" t="s">
        <v>116</v>
      </c>
      <c r="B53" s="30" t="s">
        <v>130</v>
      </c>
      <c r="C53" s="32" t="s">
        <v>279</v>
      </c>
      <c r="D53" s="32" t="s">
        <v>151</v>
      </c>
      <c r="E53" s="32" t="s">
        <v>102</v>
      </c>
      <c r="F53" s="32" t="s">
        <v>288</v>
      </c>
    </row>
    <row r="54" spans="1:6" x14ac:dyDescent="0.35">
      <c r="A54" s="32" t="s">
        <v>117</v>
      </c>
      <c r="B54" s="30" t="s">
        <v>204</v>
      </c>
      <c r="C54" s="32" t="s">
        <v>280</v>
      </c>
      <c r="D54" s="32" t="s">
        <v>91</v>
      </c>
      <c r="E54" s="32" t="s">
        <v>151</v>
      </c>
      <c r="F54" s="32" t="s">
        <v>173</v>
      </c>
    </row>
    <row r="55" spans="1:6" x14ac:dyDescent="0.35">
      <c r="A55" s="32" t="s">
        <v>118</v>
      </c>
      <c r="B55" s="30" t="s">
        <v>83</v>
      </c>
      <c r="C55" s="32" t="s">
        <v>281</v>
      </c>
      <c r="D55" s="32" t="s">
        <v>91</v>
      </c>
      <c r="E55" s="32" t="s">
        <v>151</v>
      </c>
      <c r="F55" s="32" t="s">
        <v>173</v>
      </c>
    </row>
    <row r="56" spans="1:6" x14ac:dyDescent="0.35">
      <c r="A56" s="32" t="s">
        <v>119</v>
      </c>
      <c r="B56" s="30" t="s">
        <v>205</v>
      </c>
      <c r="C56" s="32" t="s">
        <v>282</v>
      </c>
      <c r="D56" s="32" t="s">
        <v>309</v>
      </c>
      <c r="E56" s="32" t="s">
        <v>324</v>
      </c>
      <c r="F56" s="32" t="s">
        <v>168</v>
      </c>
    </row>
    <row r="57" spans="1:6" x14ac:dyDescent="0.35">
      <c r="A57" s="32" t="s">
        <v>120</v>
      </c>
      <c r="B57" s="30" t="s">
        <v>206</v>
      </c>
      <c r="C57" s="32" t="s">
        <v>283</v>
      </c>
      <c r="D57" s="32" t="s">
        <v>324</v>
      </c>
      <c r="E57" s="32" t="s">
        <v>84</v>
      </c>
      <c r="F57" s="32" t="s">
        <v>334</v>
      </c>
    </row>
    <row r="58" spans="1:6" x14ac:dyDescent="0.35">
      <c r="A58" s="32" t="s">
        <v>121</v>
      </c>
      <c r="B58" s="30" t="s">
        <v>207</v>
      </c>
      <c r="C58" s="32" t="s">
        <v>284</v>
      </c>
      <c r="D58" s="32" t="s">
        <v>151</v>
      </c>
      <c r="E58" s="32" t="s">
        <v>102</v>
      </c>
      <c r="F58" s="32" t="s">
        <v>204</v>
      </c>
    </row>
    <row r="59" spans="1:6" x14ac:dyDescent="0.35">
      <c r="A59" s="32" t="s">
        <v>122</v>
      </c>
      <c r="B59" s="30" t="s">
        <v>208</v>
      </c>
      <c r="C59" s="32" t="s">
        <v>285</v>
      </c>
      <c r="D59" s="32" t="s">
        <v>311</v>
      </c>
      <c r="E59" s="32" t="s">
        <v>91</v>
      </c>
      <c r="F59" s="32" t="s">
        <v>367</v>
      </c>
    </row>
    <row r="60" spans="1:6" x14ac:dyDescent="0.35">
      <c r="A60" s="32" t="s">
        <v>123</v>
      </c>
      <c r="B60" s="30" t="s">
        <v>209</v>
      </c>
      <c r="C60" s="32" t="s">
        <v>286</v>
      </c>
      <c r="D60" s="32" t="s">
        <v>151</v>
      </c>
      <c r="E60" s="32" t="s">
        <v>346</v>
      </c>
      <c r="F60" s="32" t="s">
        <v>368</v>
      </c>
    </row>
    <row r="61" spans="1:6" x14ac:dyDescent="0.35">
      <c r="A61" s="32" t="s">
        <v>124</v>
      </c>
      <c r="B61" s="30" t="s">
        <v>210</v>
      </c>
      <c r="C61" s="32" t="s">
        <v>287</v>
      </c>
      <c r="D61" s="32" t="s">
        <v>318</v>
      </c>
      <c r="E61" s="32" t="s">
        <v>347</v>
      </c>
      <c r="F61" s="32" t="s">
        <v>200</v>
      </c>
    </row>
    <row r="62" spans="1:6" x14ac:dyDescent="0.35">
      <c r="A62" s="32" t="s">
        <v>125</v>
      </c>
      <c r="B62" s="30" t="s">
        <v>211</v>
      </c>
      <c r="C62" s="32" t="s">
        <v>288</v>
      </c>
      <c r="D62" s="32" t="s">
        <v>309</v>
      </c>
      <c r="E62" s="32" t="s">
        <v>150</v>
      </c>
      <c r="F62" s="32" t="s">
        <v>289</v>
      </c>
    </row>
    <row r="63" spans="1:6" x14ac:dyDescent="0.35">
      <c r="A63" s="32" t="s">
        <v>126</v>
      </c>
      <c r="B63" s="30" t="s">
        <v>175</v>
      </c>
      <c r="C63" s="32" t="s">
        <v>83</v>
      </c>
      <c r="D63" s="32" t="s">
        <v>324</v>
      </c>
      <c r="E63" s="32" t="s">
        <v>318</v>
      </c>
      <c r="F63" s="32" t="s">
        <v>97</v>
      </c>
    </row>
    <row r="64" spans="1:6" x14ac:dyDescent="0.35">
      <c r="A64" s="32" t="s">
        <v>127</v>
      </c>
      <c r="B64" s="30" t="s">
        <v>212</v>
      </c>
      <c r="C64" s="32" t="s">
        <v>289</v>
      </c>
      <c r="D64" s="32" t="s">
        <v>168</v>
      </c>
      <c r="E64" s="32" t="s">
        <v>288</v>
      </c>
      <c r="F64" s="32" t="s">
        <v>174</v>
      </c>
    </row>
    <row r="65" spans="1:6" x14ac:dyDescent="0.35">
      <c r="A65" s="32" t="s">
        <v>104</v>
      </c>
      <c r="B65" s="30" t="s">
        <v>213</v>
      </c>
      <c r="C65" s="32" t="s">
        <v>259</v>
      </c>
      <c r="D65" s="32" t="s">
        <v>311</v>
      </c>
      <c r="E65" s="32" t="s">
        <v>149</v>
      </c>
      <c r="F65" s="32" t="s">
        <v>175</v>
      </c>
    </row>
    <row r="66" spans="1:6" x14ac:dyDescent="0.35">
      <c r="A66" s="32" t="s">
        <v>128</v>
      </c>
      <c r="B66" s="30" t="s">
        <v>214</v>
      </c>
      <c r="C66" s="32" t="s">
        <v>105</v>
      </c>
      <c r="D66" s="32" t="s">
        <v>292</v>
      </c>
      <c r="E66" s="32" t="s">
        <v>173</v>
      </c>
      <c r="F66" s="32" t="s">
        <v>183</v>
      </c>
    </row>
    <row r="67" spans="1:6" x14ac:dyDescent="0.35">
      <c r="A67" s="32" t="s">
        <v>129</v>
      </c>
      <c r="B67" s="30" t="s">
        <v>215</v>
      </c>
      <c r="C67" s="32" t="s">
        <v>290</v>
      </c>
      <c r="D67" s="32" t="s">
        <v>259</v>
      </c>
      <c r="E67" s="32" t="s">
        <v>344</v>
      </c>
      <c r="F67" s="32" t="s">
        <v>173</v>
      </c>
    </row>
    <row r="68" spans="1:6" x14ac:dyDescent="0.35">
      <c r="A68" s="32" t="s">
        <v>84</v>
      </c>
      <c r="B68" s="30" t="s">
        <v>216</v>
      </c>
      <c r="C68" s="32" t="s">
        <v>291</v>
      </c>
      <c r="D68" s="32" t="s">
        <v>151</v>
      </c>
      <c r="E68" s="32" t="s">
        <v>149</v>
      </c>
      <c r="F68" s="32" t="s">
        <v>130</v>
      </c>
    </row>
    <row r="69" spans="1:6" x14ac:dyDescent="0.35">
      <c r="A69" s="32" t="s">
        <v>130</v>
      </c>
      <c r="B69" s="30" t="s">
        <v>217</v>
      </c>
      <c r="C69" s="32" t="s">
        <v>291</v>
      </c>
      <c r="D69" s="32" t="s">
        <v>310</v>
      </c>
      <c r="E69" s="32" t="s">
        <v>325</v>
      </c>
      <c r="F69" s="32" t="s">
        <v>177</v>
      </c>
    </row>
    <row r="70" spans="1:6" x14ac:dyDescent="0.35">
      <c r="A70" s="32" t="s">
        <v>131</v>
      </c>
      <c r="B70" s="30" t="s">
        <v>218</v>
      </c>
      <c r="C70" s="32" t="s">
        <v>292</v>
      </c>
      <c r="D70" s="32" t="s">
        <v>102</v>
      </c>
      <c r="E70" s="32" t="s">
        <v>269</v>
      </c>
      <c r="F70" s="32" t="s">
        <v>173</v>
      </c>
    </row>
    <row r="71" spans="1:6" x14ac:dyDescent="0.35">
      <c r="A71" s="32" t="s">
        <v>132</v>
      </c>
      <c r="B71" s="30" t="s">
        <v>219</v>
      </c>
      <c r="C71" s="32" t="s">
        <v>293</v>
      </c>
      <c r="D71" s="32" t="s">
        <v>309</v>
      </c>
      <c r="E71" s="32" t="s">
        <v>309</v>
      </c>
      <c r="F71" s="32" t="s">
        <v>369</v>
      </c>
    </row>
    <row r="72" spans="1:6" x14ac:dyDescent="0.35">
      <c r="A72" s="32" t="s">
        <v>133</v>
      </c>
      <c r="B72" s="30" t="s">
        <v>220</v>
      </c>
      <c r="C72" s="32" t="s">
        <v>294</v>
      </c>
      <c r="D72" s="32" t="s">
        <v>310</v>
      </c>
      <c r="E72" s="32" t="s">
        <v>149</v>
      </c>
      <c r="F72" s="32" t="s">
        <v>365</v>
      </c>
    </row>
    <row r="73" spans="1:6" x14ac:dyDescent="0.35">
      <c r="A73" s="32" t="s">
        <v>134</v>
      </c>
      <c r="B73" s="30" t="s">
        <v>221</v>
      </c>
      <c r="C73" s="32" t="s">
        <v>277</v>
      </c>
      <c r="D73" s="32" t="s">
        <v>151</v>
      </c>
      <c r="E73" s="32" t="s">
        <v>151</v>
      </c>
      <c r="F73" s="32" t="s">
        <v>370</v>
      </c>
    </row>
    <row r="74" spans="1:6" x14ac:dyDescent="0.35">
      <c r="A74" s="32" t="s">
        <v>104</v>
      </c>
      <c r="B74" s="30" t="s">
        <v>222</v>
      </c>
      <c r="C74" s="32" t="s">
        <v>184</v>
      </c>
      <c r="D74" s="32" t="s">
        <v>325</v>
      </c>
      <c r="E74" s="32" t="s">
        <v>149</v>
      </c>
      <c r="F74" s="32" t="s">
        <v>371</v>
      </c>
    </row>
    <row r="75" spans="1:6" x14ac:dyDescent="0.35">
      <c r="A75" s="32" t="s">
        <v>135</v>
      </c>
      <c r="B75" s="30" t="s">
        <v>223</v>
      </c>
      <c r="C75" s="32" t="s">
        <v>295</v>
      </c>
      <c r="D75" s="32" t="s">
        <v>151</v>
      </c>
      <c r="E75" s="32" t="s">
        <v>151</v>
      </c>
      <c r="F75" s="32" t="s">
        <v>278</v>
      </c>
    </row>
    <row r="76" spans="1:6" x14ac:dyDescent="0.35">
      <c r="A76" s="32" t="s">
        <v>136</v>
      </c>
      <c r="B76" s="30" t="s">
        <v>224</v>
      </c>
      <c r="C76" s="32" t="s">
        <v>173</v>
      </c>
      <c r="D76" s="32" t="s">
        <v>184</v>
      </c>
      <c r="E76" s="32" t="s">
        <v>334</v>
      </c>
      <c r="F76" s="32" t="s">
        <v>372</v>
      </c>
    </row>
    <row r="77" spans="1:6" x14ac:dyDescent="0.35">
      <c r="A77" s="32" t="s">
        <v>137</v>
      </c>
      <c r="B77" s="30" t="s">
        <v>225</v>
      </c>
      <c r="C77" s="32" t="s">
        <v>130</v>
      </c>
      <c r="D77" s="32" t="s">
        <v>326</v>
      </c>
      <c r="E77" s="32" t="s">
        <v>171</v>
      </c>
      <c r="F77" s="32" t="s">
        <v>373</v>
      </c>
    </row>
    <row r="78" spans="1:6" x14ac:dyDescent="0.35">
      <c r="A78" s="32" t="s">
        <v>138</v>
      </c>
      <c r="B78" s="30" t="s">
        <v>226</v>
      </c>
      <c r="C78" s="32" t="s">
        <v>182</v>
      </c>
      <c r="D78" s="32" t="s">
        <v>327</v>
      </c>
      <c r="E78" s="32" t="s">
        <v>348</v>
      </c>
      <c r="F78" s="32" t="s">
        <v>129</v>
      </c>
    </row>
    <row r="79" spans="1:6" x14ac:dyDescent="0.35">
      <c r="A79" s="32" t="s">
        <v>139</v>
      </c>
      <c r="B79" s="30" t="s">
        <v>227</v>
      </c>
      <c r="C79" s="32" t="s">
        <v>168</v>
      </c>
      <c r="D79" s="32" t="s">
        <v>328</v>
      </c>
      <c r="E79" s="32" t="s">
        <v>349</v>
      </c>
      <c r="F79" s="32" t="s">
        <v>374</v>
      </c>
    </row>
    <row r="80" spans="1:6" x14ac:dyDescent="0.35">
      <c r="A80" s="32" t="s">
        <v>134</v>
      </c>
      <c r="B80" s="30" t="s">
        <v>228</v>
      </c>
      <c r="C80" s="32" t="s">
        <v>123</v>
      </c>
      <c r="D80" s="32" t="s">
        <v>138</v>
      </c>
      <c r="E80" s="32" t="s">
        <v>298</v>
      </c>
      <c r="F80" s="32" t="s">
        <v>255</v>
      </c>
    </row>
    <row r="81" spans="1:6" x14ac:dyDescent="0.35">
      <c r="A81" s="32" t="s">
        <v>81</v>
      </c>
      <c r="B81" s="30" t="s">
        <v>229</v>
      </c>
      <c r="C81" s="32" t="s">
        <v>183</v>
      </c>
      <c r="D81" s="32" t="s">
        <v>329</v>
      </c>
      <c r="E81" s="32" t="s">
        <v>298</v>
      </c>
      <c r="F81" s="32" t="s">
        <v>375</v>
      </c>
    </row>
    <row r="82" spans="1:6" x14ac:dyDescent="0.35">
      <c r="A82" s="32" t="s">
        <v>140</v>
      </c>
      <c r="B82" s="30" t="s">
        <v>230</v>
      </c>
      <c r="C82" s="32" t="s">
        <v>289</v>
      </c>
      <c r="D82" s="32" t="s">
        <v>275</v>
      </c>
      <c r="E82" s="32" t="s">
        <v>123</v>
      </c>
      <c r="F82" s="32" t="s">
        <v>200</v>
      </c>
    </row>
    <row r="83" spans="1:6" x14ac:dyDescent="0.35">
      <c r="A83" s="32" t="s">
        <v>141</v>
      </c>
      <c r="B83" s="30" t="s">
        <v>231</v>
      </c>
      <c r="C83" s="32" t="s">
        <v>231</v>
      </c>
      <c r="D83" s="32" t="s">
        <v>330</v>
      </c>
      <c r="E83" s="32" t="s">
        <v>158</v>
      </c>
      <c r="F83" s="32" t="s">
        <v>376</v>
      </c>
    </row>
    <row r="84" spans="1:6" x14ac:dyDescent="0.35">
      <c r="A84" s="32" t="s">
        <v>103</v>
      </c>
      <c r="B84" s="30" t="s">
        <v>190</v>
      </c>
      <c r="C84" s="32" t="s">
        <v>296</v>
      </c>
      <c r="D84" s="32" t="s">
        <v>311</v>
      </c>
      <c r="E84" s="32" t="s">
        <v>292</v>
      </c>
      <c r="F84" s="32" t="s">
        <v>290</v>
      </c>
    </row>
    <row r="85" spans="1:6" x14ac:dyDescent="0.35">
      <c r="A85" s="32" t="s">
        <v>142</v>
      </c>
      <c r="B85" s="30" t="s">
        <v>232</v>
      </c>
      <c r="C85" s="32" t="s">
        <v>296</v>
      </c>
      <c r="D85" s="32" t="s">
        <v>151</v>
      </c>
      <c r="E85" s="32" t="s">
        <v>323</v>
      </c>
      <c r="F85" s="32" t="s">
        <v>344</v>
      </c>
    </row>
    <row r="86" spans="1:6" x14ac:dyDescent="0.35">
      <c r="A86" s="32" t="s">
        <v>143</v>
      </c>
      <c r="B86" s="30" t="s">
        <v>233</v>
      </c>
      <c r="C86" s="32" t="s">
        <v>297</v>
      </c>
      <c r="D86" s="32" t="s">
        <v>69</v>
      </c>
      <c r="E86" s="32">
        <v>0</v>
      </c>
      <c r="F86" s="32">
        <v>0</v>
      </c>
    </row>
    <row r="87" spans="1:6" x14ac:dyDescent="0.35">
      <c r="A87" s="32" t="s">
        <v>109</v>
      </c>
      <c r="B87" s="30" t="s">
        <v>234</v>
      </c>
      <c r="C87" s="32" t="s">
        <v>289</v>
      </c>
      <c r="D87" s="32" t="s">
        <v>105</v>
      </c>
      <c r="E87" s="32" t="s">
        <v>350</v>
      </c>
      <c r="F87" s="32" t="s">
        <v>204</v>
      </c>
    </row>
    <row r="88" spans="1:6" x14ac:dyDescent="0.35">
      <c r="A88" s="32" t="s">
        <v>144</v>
      </c>
      <c r="B88" s="30" t="s">
        <v>235</v>
      </c>
      <c r="C88" s="32" t="s">
        <v>298</v>
      </c>
      <c r="D88" s="32" t="s">
        <v>151</v>
      </c>
      <c r="E88" s="32" t="s">
        <v>323</v>
      </c>
      <c r="F88" s="32" t="s">
        <v>344</v>
      </c>
    </row>
    <row r="89" spans="1:6" x14ac:dyDescent="0.35">
      <c r="A89" s="32" t="s">
        <v>145</v>
      </c>
      <c r="B89" s="30" t="s">
        <v>236</v>
      </c>
      <c r="C89" s="32" t="s">
        <v>299</v>
      </c>
      <c r="D89" s="32" t="s">
        <v>118</v>
      </c>
      <c r="E89" s="32" t="s">
        <v>118</v>
      </c>
      <c r="F89" s="32" t="s">
        <v>190</v>
      </c>
    </row>
    <row r="90" spans="1:6" x14ac:dyDescent="0.35">
      <c r="A90" s="32" t="s">
        <v>146</v>
      </c>
      <c r="B90" s="30" t="s">
        <v>190</v>
      </c>
      <c r="C90" s="32" t="s">
        <v>300</v>
      </c>
      <c r="D90" s="32" t="s">
        <v>312</v>
      </c>
      <c r="E90" s="32" t="s">
        <v>312</v>
      </c>
      <c r="F90" s="32" t="s">
        <v>377</v>
      </c>
    </row>
    <row r="91" spans="1:6" x14ac:dyDescent="0.35">
      <c r="A91" s="32" t="s">
        <v>107</v>
      </c>
      <c r="B91" s="30" t="s">
        <v>237</v>
      </c>
      <c r="C91" s="32" t="s">
        <v>301</v>
      </c>
      <c r="D91" s="32" t="s">
        <v>309</v>
      </c>
      <c r="E91" s="32" t="s">
        <v>324</v>
      </c>
      <c r="F91" s="32" t="s">
        <v>174</v>
      </c>
    </row>
    <row r="92" spans="1:6" x14ac:dyDescent="0.35">
      <c r="A92" s="32" t="s">
        <v>147</v>
      </c>
      <c r="B92" s="30" t="s">
        <v>238</v>
      </c>
      <c r="C92" s="32" t="s">
        <v>302</v>
      </c>
      <c r="D92" s="32" t="s">
        <v>90</v>
      </c>
      <c r="E92" s="32" t="s">
        <v>351</v>
      </c>
      <c r="F92" s="32" t="s">
        <v>138</v>
      </c>
    </row>
    <row r="93" spans="1:6" x14ac:dyDescent="0.35">
      <c r="A93" s="32" t="s">
        <v>69</v>
      </c>
      <c r="B93" s="30" t="s">
        <v>91</v>
      </c>
      <c r="C93" s="32">
        <v>1</v>
      </c>
      <c r="D93" s="32" t="s">
        <v>91</v>
      </c>
      <c r="E93" s="32" t="s">
        <v>91</v>
      </c>
      <c r="F93" s="32" t="s">
        <v>350</v>
      </c>
    </row>
    <row r="94" spans="1:6" x14ac:dyDescent="0.35">
      <c r="A94" s="32" t="s">
        <v>148</v>
      </c>
      <c r="B94" s="30" t="s">
        <v>239</v>
      </c>
      <c r="C94" s="32" t="s">
        <v>303</v>
      </c>
      <c r="D94" s="32" t="s">
        <v>309</v>
      </c>
      <c r="E94" s="32" t="s">
        <v>99</v>
      </c>
      <c r="F94" s="32" t="s">
        <v>311</v>
      </c>
    </row>
    <row r="95" spans="1:6" x14ac:dyDescent="0.35">
      <c r="A95" s="32" t="s">
        <v>149</v>
      </c>
      <c r="B95" s="30" t="s">
        <v>237</v>
      </c>
      <c r="C95" s="32" t="s">
        <v>304</v>
      </c>
      <c r="D95" s="32" t="s">
        <v>151</v>
      </c>
      <c r="E95" s="32" t="s">
        <v>118</v>
      </c>
      <c r="F95" s="32" t="s">
        <v>378</v>
      </c>
    </row>
    <row r="96" spans="1:6" x14ac:dyDescent="0.35">
      <c r="A96" s="32" t="s">
        <v>150</v>
      </c>
      <c r="B96" s="30" t="s">
        <v>236</v>
      </c>
      <c r="C96" s="32" t="s">
        <v>139</v>
      </c>
      <c r="D96" s="32" t="s">
        <v>151</v>
      </c>
      <c r="E96" s="32" t="s">
        <v>118</v>
      </c>
      <c r="F96" s="32" t="s">
        <v>170</v>
      </c>
    </row>
    <row r="97" spans="1:6" x14ac:dyDescent="0.35">
      <c r="A97" s="32" t="s">
        <v>151</v>
      </c>
      <c r="B97" s="30" t="s">
        <v>131</v>
      </c>
      <c r="C97" s="32" t="s">
        <v>196</v>
      </c>
      <c r="D97" s="32" t="s">
        <v>151</v>
      </c>
      <c r="E97" s="32" t="s">
        <v>118</v>
      </c>
      <c r="F97" s="32" t="s">
        <v>73</v>
      </c>
    </row>
    <row r="98" spans="1:6" x14ac:dyDescent="0.35">
      <c r="A98" s="32" t="s">
        <v>152</v>
      </c>
      <c r="B98" s="30" t="s">
        <v>211</v>
      </c>
      <c r="C98" s="32" t="s">
        <v>288</v>
      </c>
      <c r="D98" s="32" t="s">
        <v>331</v>
      </c>
      <c r="E98" s="32" t="s">
        <v>352</v>
      </c>
      <c r="F98" s="32" t="s">
        <v>289</v>
      </c>
    </row>
    <row r="99" spans="1:6" x14ac:dyDescent="0.35">
      <c r="A99" s="32" t="s">
        <v>69</v>
      </c>
      <c r="B99" s="30" t="s">
        <v>175</v>
      </c>
      <c r="C99" s="32" t="s">
        <v>83</v>
      </c>
      <c r="D99" s="32" t="s">
        <v>91</v>
      </c>
      <c r="E99" s="32" t="s">
        <v>118</v>
      </c>
      <c r="F99" s="32" t="s">
        <v>97</v>
      </c>
    </row>
    <row r="100" spans="1:6" x14ac:dyDescent="0.35">
      <c r="A100" s="32" t="s">
        <v>150</v>
      </c>
      <c r="B100" s="30" t="s">
        <v>212</v>
      </c>
      <c r="C100" s="32" t="s">
        <v>289</v>
      </c>
      <c r="D100" s="32" t="s">
        <v>91</v>
      </c>
      <c r="E100" s="32" t="s">
        <v>91</v>
      </c>
      <c r="F100" s="32" t="s">
        <v>174</v>
      </c>
    </row>
    <row r="101" spans="1:6" x14ac:dyDescent="0.35">
      <c r="A101" s="32" t="s">
        <v>153</v>
      </c>
      <c r="B101" s="30" t="s">
        <v>75</v>
      </c>
      <c r="C101" s="32" t="s">
        <v>305</v>
      </c>
      <c r="D101" s="32" t="s">
        <v>84</v>
      </c>
      <c r="E101" s="32" t="s">
        <v>353</v>
      </c>
      <c r="F101" s="32" t="s">
        <v>339</v>
      </c>
    </row>
    <row r="102" spans="1:6" x14ac:dyDescent="0.35">
      <c r="A102" s="32" t="s">
        <v>154</v>
      </c>
      <c r="B102" s="30" t="s">
        <v>240</v>
      </c>
      <c r="C102" s="32" t="s">
        <v>304</v>
      </c>
      <c r="D102" s="32" t="s">
        <v>142</v>
      </c>
      <c r="E102" s="32" t="s">
        <v>354</v>
      </c>
      <c r="F102" s="32" t="s">
        <v>173</v>
      </c>
    </row>
    <row r="103" spans="1:6" x14ac:dyDescent="0.35">
      <c r="A103" s="32" t="s">
        <v>155</v>
      </c>
      <c r="B103" s="30" t="s">
        <v>97</v>
      </c>
      <c r="C103" s="32" t="s">
        <v>306</v>
      </c>
      <c r="D103" s="32" t="s">
        <v>332</v>
      </c>
      <c r="E103" s="32" t="s">
        <v>355</v>
      </c>
      <c r="F103" s="32" t="s">
        <v>379</v>
      </c>
    </row>
    <row r="104" spans="1:6" x14ac:dyDescent="0.35">
      <c r="A104" s="32" t="s">
        <v>156</v>
      </c>
      <c r="B104" s="30" t="s">
        <v>241</v>
      </c>
      <c r="C104" s="32" t="s">
        <v>307</v>
      </c>
      <c r="D104" s="32" t="s">
        <v>102</v>
      </c>
      <c r="E104" s="32" t="s">
        <v>323</v>
      </c>
      <c r="F104" s="32" t="s">
        <v>276</v>
      </c>
    </row>
    <row r="105" spans="1:6" x14ac:dyDescent="0.35">
      <c r="A105" s="32" t="s">
        <v>157</v>
      </c>
      <c r="B105" s="30" t="s">
        <v>242</v>
      </c>
      <c r="C105" s="32" t="s">
        <v>245</v>
      </c>
      <c r="D105" s="32" t="s">
        <v>311</v>
      </c>
      <c r="E105" s="32" t="s">
        <v>325</v>
      </c>
      <c r="F105" s="32" t="s">
        <v>380</v>
      </c>
    </row>
    <row r="106" spans="1:6" x14ac:dyDescent="0.35">
      <c r="A106" s="32" t="s">
        <v>158</v>
      </c>
      <c r="B106" s="30" t="s">
        <v>203</v>
      </c>
      <c r="C106" s="32" t="s">
        <v>197</v>
      </c>
      <c r="D106" s="32" t="s">
        <v>323</v>
      </c>
      <c r="E106" s="32" t="s">
        <v>320</v>
      </c>
      <c r="F106" s="32" t="s">
        <v>176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Y</vt:lpstr>
      <vt:lpstr>X1</vt:lpstr>
      <vt:lpstr>X2</vt:lpstr>
      <vt:lpstr>X3</vt:lpstr>
      <vt:lpstr>X4</vt:lpstr>
      <vt:lpstr>X5</vt:lpstr>
      <vt:lpstr>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2023-02-27T04:48:44Z</dcterms:created>
  <dcterms:modified xsi:type="dcterms:W3CDTF">2023-03-08T12:29:11Z</dcterms:modified>
</cp:coreProperties>
</file>