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\Skripsi\"/>
    </mc:Choice>
  </mc:AlternateContent>
  <bookViews>
    <workbookView xWindow="0" yWindow="0" windowWidth="20490" windowHeight="7755" firstSheet="12" activeTab="14"/>
  </bookViews>
  <sheets>
    <sheet name="Tabel acak" sheetId="15" r:id="rId1"/>
    <sheet name="Sheet1" sheetId="19" r:id="rId2"/>
    <sheet name="N" sheetId="17" r:id="rId3"/>
    <sheet name="waktu normal" sheetId="12" r:id="rId4"/>
    <sheet name="Avalibility" sheetId="2" r:id="rId5"/>
    <sheet name="Performance" sheetId="3" r:id="rId6"/>
    <sheet name="Qualitiy" sheetId="4" r:id="rId7"/>
    <sheet name="OEE" sheetId="1" r:id="rId8"/>
    <sheet name="Equipment Failure Losses" sheetId="5" r:id="rId9"/>
    <sheet name="Setup And Adjusment Losses" sheetId="6" r:id="rId10"/>
    <sheet name="Idling Stoppages Losses" sheetId="7" r:id="rId11"/>
    <sheet name="Reduced Speed Loss" sheetId="8" r:id="rId12"/>
    <sheet name="process Defect Rework Loss" sheetId="9" r:id="rId13"/>
    <sheet name="Reduced Yield Scrap Loss" sheetId="10" r:id="rId14"/>
    <sheet name="analisis Six Big Losses" sheetId="16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0" l="1"/>
  <c r="D20" i="10"/>
  <c r="J12" i="8"/>
  <c r="J11" i="8"/>
  <c r="H11" i="8"/>
  <c r="H21" i="8"/>
  <c r="F21" i="8"/>
  <c r="K24" i="6"/>
  <c r="I24" i="6"/>
  <c r="E12" i="5"/>
  <c r="G12" i="5" s="1"/>
  <c r="K23" i="3"/>
  <c r="K22" i="3"/>
  <c r="I23" i="3"/>
  <c r="J23" i="3"/>
  <c r="H11" i="2"/>
  <c r="G11" i="8" l="1"/>
  <c r="G7" i="7" l="1"/>
  <c r="E11" i="2"/>
  <c r="F11" i="2"/>
  <c r="D11" i="2"/>
  <c r="H12" i="3"/>
  <c r="E12" i="3"/>
  <c r="F12" i="3"/>
  <c r="D12" i="3"/>
  <c r="E12" i="4"/>
  <c r="D12" i="4"/>
  <c r="H24" i="6"/>
  <c r="E13" i="7"/>
  <c r="D13" i="7"/>
  <c r="E10" i="10"/>
  <c r="F10" i="10"/>
  <c r="G10" i="10"/>
  <c r="D10" i="10"/>
  <c r="E11" i="8"/>
  <c r="F11" i="8"/>
  <c r="I11" i="9"/>
  <c r="E11" i="9"/>
  <c r="F11" i="9"/>
  <c r="G11" i="9"/>
  <c r="D11" i="9"/>
  <c r="D11" i="8"/>
  <c r="G17" i="19" l="1"/>
  <c r="G18" i="19"/>
  <c r="G19" i="19"/>
  <c r="G20" i="19"/>
  <c r="G21" i="19"/>
  <c r="G16" i="19"/>
  <c r="J5" i="8"/>
  <c r="H15" i="8"/>
  <c r="H5" i="8"/>
  <c r="G21" i="8"/>
  <c r="H7" i="3" l="1"/>
  <c r="H8" i="3"/>
  <c r="H9" i="3"/>
  <c r="H10" i="3"/>
  <c r="H11" i="3"/>
  <c r="H6" i="3"/>
  <c r="G12" i="4"/>
  <c r="G13" i="7"/>
  <c r="I17" i="3" l="1"/>
  <c r="K18" i="3"/>
  <c r="K19" i="3"/>
  <c r="K20" i="3"/>
  <c r="K21" i="3"/>
  <c r="K17" i="3"/>
  <c r="J18" i="3"/>
  <c r="J19" i="3"/>
  <c r="J20" i="3"/>
  <c r="J21" i="3"/>
  <c r="J22" i="3"/>
  <c r="J17" i="3"/>
  <c r="I18" i="3"/>
  <c r="I19" i="3"/>
  <c r="I20" i="3"/>
  <c r="I21" i="3"/>
  <c r="I22" i="3"/>
  <c r="I10" i="10"/>
  <c r="G8" i="7"/>
  <c r="G6" i="5"/>
  <c r="I4" i="10"/>
  <c r="G5" i="10"/>
  <c r="G6" i="10"/>
  <c r="G7" i="10"/>
  <c r="G8" i="10"/>
  <c r="G9" i="10"/>
  <c r="G4" i="10"/>
  <c r="F15" i="10"/>
  <c r="F16" i="10"/>
  <c r="F17" i="10"/>
  <c r="F18" i="10"/>
  <c r="F19" i="10"/>
  <c r="F14" i="10"/>
  <c r="E15" i="10"/>
  <c r="E16" i="10"/>
  <c r="E17" i="10"/>
  <c r="E18" i="10"/>
  <c r="E19" i="10"/>
  <c r="E20" i="10"/>
  <c r="E14" i="10"/>
  <c r="D15" i="10"/>
  <c r="D16" i="10"/>
  <c r="D17" i="10"/>
  <c r="D18" i="10"/>
  <c r="D19" i="10"/>
  <c r="D14" i="10"/>
  <c r="I6" i="9"/>
  <c r="I7" i="9"/>
  <c r="I8" i="9"/>
  <c r="I9" i="9"/>
  <c r="I10" i="9"/>
  <c r="I5" i="9"/>
  <c r="K18" i="6"/>
  <c r="K19" i="6"/>
  <c r="K20" i="6"/>
  <c r="K21" i="6"/>
  <c r="K22" i="6"/>
  <c r="K23" i="6"/>
  <c r="G7" i="5"/>
  <c r="G8" i="5"/>
  <c r="G9" i="5"/>
  <c r="G10" i="5"/>
  <c r="G11" i="5"/>
  <c r="F17" i="3" l="1"/>
  <c r="F18" i="3"/>
  <c r="F19" i="3"/>
  <c r="F20" i="3"/>
  <c r="F21" i="3"/>
  <c r="F16" i="3"/>
  <c r="H10" i="2"/>
  <c r="BQ48" i="15" l="1"/>
  <c r="H5" i="2"/>
  <c r="E6" i="1" l="1"/>
  <c r="H6" i="1" s="1"/>
  <c r="BQ11" i="15"/>
  <c r="H6" i="2" l="1"/>
  <c r="H7" i="2"/>
  <c r="H8" i="2"/>
  <c r="H9" i="2"/>
  <c r="BM39" i="15" l="1"/>
  <c r="BM38" i="15"/>
  <c r="BM37" i="15"/>
  <c r="BM36" i="15"/>
  <c r="BM34" i="15"/>
  <c r="BJ30" i="15" l="1"/>
  <c r="BJ31" i="15"/>
  <c r="BJ43" i="15"/>
  <c r="BJ63" i="15"/>
  <c r="BJ62" i="15"/>
  <c r="BJ64" i="15" l="1"/>
  <c r="BS36" i="15"/>
  <c r="H22" i="6"/>
  <c r="D8" i="7" l="1"/>
  <c r="D9" i="7"/>
  <c r="D10" i="7"/>
  <c r="D11" i="7"/>
  <c r="D12" i="7"/>
  <c r="D7" i="7"/>
  <c r="BQ50" i="15"/>
  <c r="BQ46" i="15"/>
  <c r="G19" i="6"/>
  <c r="G24" i="6" s="1"/>
  <c r="F21" i="6"/>
  <c r="H21" i="6" s="1"/>
  <c r="E19" i="6"/>
  <c r="E24" i="6" s="1"/>
  <c r="D23" i="6"/>
  <c r="H23" i="6" s="1"/>
  <c r="D20" i="6"/>
  <c r="H20" i="6" s="1"/>
  <c r="D19" i="6"/>
  <c r="H19" i="6" s="1"/>
  <c r="D18" i="6"/>
  <c r="H18" i="6" s="1"/>
  <c r="I19" i="6"/>
  <c r="I20" i="6"/>
  <c r="I21" i="6"/>
  <c r="I22" i="6"/>
  <c r="I23" i="6"/>
  <c r="I18" i="6"/>
  <c r="BU40" i="15"/>
  <c r="BU36" i="15"/>
  <c r="BS43" i="15"/>
  <c r="BS42" i="15"/>
  <c r="BS41" i="15"/>
  <c r="BS40" i="15"/>
  <c r="BS39" i="15"/>
  <c r="BS38" i="15"/>
  <c r="BS37" i="15"/>
  <c r="BQ42" i="15"/>
  <c r="BQ41" i="15"/>
  <c r="BQ40" i="15"/>
  <c r="BQ39" i="15"/>
  <c r="BQ38" i="15"/>
  <c r="BQ37" i="15"/>
  <c r="BQ36" i="15"/>
  <c r="BR29" i="15"/>
  <c r="BR28" i="15"/>
  <c r="BR21" i="15"/>
  <c r="BR22" i="15"/>
  <c r="BR23" i="15"/>
  <c r="BR15" i="15"/>
  <c r="BR12" i="15"/>
  <c r="BS11" i="15"/>
  <c r="BS19" i="15"/>
  <c r="BS18" i="15"/>
  <c r="BS14" i="15"/>
  <c r="BS9" i="15"/>
  <c r="BS27" i="15"/>
  <c r="BS13" i="15"/>
  <c r="D24" i="6" l="1"/>
  <c r="F24" i="6"/>
  <c r="E31" i="5"/>
  <c r="E32" i="5"/>
  <c r="E33" i="5"/>
  <c r="E34" i="5"/>
  <c r="E35" i="5"/>
  <c r="E30" i="5"/>
  <c r="E36" i="5" s="1"/>
  <c r="D22" i="5"/>
  <c r="D18" i="5"/>
  <c r="F23" i="5"/>
  <c r="E23" i="5" s="1"/>
  <c r="D35" i="5" s="1"/>
  <c r="F35" i="5" s="1"/>
  <c r="F22" i="5"/>
  <c r="F21" i="5"/>
  <c r="E21" i="5" s="1"/>
  <c r="D33" i="5" s="1"/>
  <c r="F33" i="5" s="1"/>
  <c r="F20" i="5"/>
  <c r="E20" i="5" s="1"/>
  <c r="D32" i="5" s="1"/>
  <c r="F32" i="5" s="1"/>
  <c r="F18" i="5"/>
  <c r="BR27" i="15"/>
  <c r="BR24" i="15"/>
  <c r="BR19" i="15"/>
  <c r="BR16" i="15"/>
  <c r="BR11" i="15"/>
  <c r="BM35" i="15" s="1"/>
  <c r="BR8" i="15"/>
  <c r="BS25" i="15"/>
  <c r="BS10" i="15"/>
  <c r="BQ16" i="15"/>
  <c r="BQ27" i="15"/>
  <c r="BQ24" i="15"/>
  <c r="BQ19" i="15"/>
  <c r="BQ8" i="15"/>
  <c r="D30" i="5" l="1"/>
  <c r="E18" i="5"/>
  <c r="D6" i="5" s="1"/>
  <c r="F19" i="5"/>
  <c r="E19" i="5" s="1"/>
  <c r="D31" i="5" s="1"/>
  <c r="F31" i="5" s="1"/>
  <c r="H7" i="16"/>
  <c r="I7" i="16"/>
  <c r="E22" i="5"/>
  <c r="D34" i="5" s="1"/>
  <c r="F34" i="5" s="1"/>
  <c r="F30" i="5"/>
  <c r="D36" i="5" l="1"/>
  <c r="F36" i="5"/>
  <c r="I9" i="10"/>
  <c r="I8" i="10"/>
  <c r="I7" i="10"/>
  <c r="I6" i="10"/>
  <c r="I5" i="10" l="1"/>
  <c r="H8" i="16"/>
  <c r="W12" i="12"/>
  <c r="E8" i="2" l="1"/>
  <c r="E6" i="2"/>
  <c r="E9" i="2"/>
  <c r="E7" i="2"/>
  <c r="E10" i="2"/>
  <c r="E5" i="2"/>
  <c r="T13" i="12" l="1"/>
  <c r="BV14" i="15" l="1"/>
  <c r="BW14" i="15"/>
  <c r="BU13" i="15" l="1"/>
  <c r="BX13" i="15" s="1"/>
  <c r="BU12" i="15"/>
  <c r="BX12" i="15" s="1"/>
  <c r="BU11" i="15"/>
  <c r="BX11" i="15" s="1"/>
  <c r="BU10" i="15"/>
  <c r="BX10" i="15" s="1"/>
  <c r="BU9" i="15"/>
  <c r="BX9" i="15" s="1"/>
  <c r="BU8" i="15"/>
  <c r="U8" i="12" l="1"/>
  <c r="M8" i="17"/>
  <c r="U10" i="12"/>
  <c r="M10" i="17"/>
  <c r="U12" i="12"/>
  <c r="T23" i="12" s="1"/>
  <c r="M12" i="17"/>
  <c r="BX8" i="15"/>
  <c r="BU14" i="15"/>
  <c r="U9" i="12"/>
  <c r="M9" i="17"/>
  <c r="U11" i="12"/>
  <c r="M11" i="17"/>
  <c r="U7" i="12" l="1"/>
  <c r="M7" i="17"/>
  <c r="X129" i="15"/>
  <c r="U13" i="12" l="1"/>
  <c r="I141" i="15"/>
  <c r="I143" i="15" s="1"/>
  <c r="I131" i="15"/>
  <c r="H146" i="15" l="1"/>
  <c r="I146" i="15"/>
  <c r="J146" i="15"/>
  <c r="K146" i="15"/>
  <c r="L146" i="15"/>
  <c r="M146" i="15"/>
  <c r="N146" i="15"/>
  <c r="O146" i="15"/>
  <c r="P146" i="15"/>
  <c r="Q146" i="15"/>
  <c r="R146" i="15"/>
  <c r="S146" i="15"/>
  <c r="T146" i="15"/>
  <c r="U146" i="15"/>
  <c r="V146" i="15"/>
  <c r="W146" i="15"/>
  <c r="X146" i="15"/>
  <c r="Y146" i="15"/>
  <c r="Z146" i="15"/>
  <c r="AA146" i="15"/>
  <c r="AB146" i="15"/>
  <c r="AC146" i="15"/>
  <c r="AD146" i="15"/>
  <c r="AE146" i="15"/>
  <c r="AF146" i="15"/>
  <c r="G146" i="15"/>
  <c r="H141" i="15"/>
  <c r="J141" i="15"/>
  <c r="K141" i="15"/>
  <c r="L141" i="15"/>
  <c r="M141" i="15"/>
  <c r="N141" i="15"/>
  <c r="O141" i="15"/>
  <c r="P141" i="15"/>
  <c r="Q141" i="15"/>
  <c r="R141" i="15"/>
  <c r="S141" i="15"/>
  <c r="T141" i="15"/>
  <c r="U141" i="15"/>
  <c r="V141" i="15"/>
  <c r="W141" i="15"/>
  <c r="W143" i="15" s="1"/>
  <c r="X141" i="15"/>
  <c r="Y141" i="15"/>
  <c r="Z141" i="15"/>
  <c r="AA141" i="15"/>
  <c r="AB141" i="15"/>
  <c r="AC141" i="15"/>
  <c r="AD141" i="15"/>
  <c r="AE141" i="15"/>
  <c r="AF141" i="15"/>
  <c r="G141" i="15"/>
  <c r="G143" i="15" s="1"/>
  <c r="G149" i="15" s="1"/>
  <c r="H127" i="15"/>
  <c r="G132" i="15"/>
  <c r="G131" i="15"/>
  <c r="G130" i="15"/>
  <c r="G129" i="15"/>
  <c r="G128" i="15"/>
  <c r="G127" i="15"/>
  <c r="G133" i="15" l="1"/>
  <c r="G142" i="15" s="1"/>
  <c r="G148" i="15" s="1"/>
  <c r="G150" i="15" s="1"/>
  <c r="BM47" i="15" l="1"/>
  <c r="BM45" i="15"/>
  <c r="E17" i="3" l="1"/>
  <c r="E18" i="3"/>
  <c r="E19" i="3"/>
  <c r="E20" i="3"/>
  <c r="E21" i="3"/>
  <c r="E16" i="3"/>
  <c r="E22" i="3" l="1"/>
  <c r="F22" i="3"/>
  <c r="BJ90" i="15"/>
  <c r="BM48" i="15" s="1"/>
  <c r="BM46" i="15"/>
  <c r="BM44" i="15"/>
  <c r="BJ74" i="15"/>
  <c r="D10" i="6" s="1"/>
  <c r="BM49" i="15" l="1"/>
  <c r="D24" i="5" s="1"/>
  <c r="E8" i="7"/>
  <c r="E9" i="7"/>
  <c r="G9" i="7" s="1"/>
  <c r="E10" i="7"/>
  <c r="G10" i="7" s="1"/>
  <c r="E11" i="7"/>
  <c r="G11" i="7" s="1"/>
  <c r="E12" i="7"/>
  <c r="G12" i="7" s="1"/>
  <c r="E7" i="7"/>
  <c r="D5" i="10"/>
  <c r="D6" i="10"/>
  <c r="D7" i="10"/>
  <c r="D8" i="10"/>
  <c r="D9" i="10"/>
  <c r="D6" i="9"/>
  <c r="D7" i="9"/>
  <c r="D8" i="9"/>
  <c r="D9" i="9"/>
  <c r="D10" i="9"/>
  <c r="F6" i="9"/>
  <c r="F7" i="9"/>
  <c r="F8" i="9"/>
  <c r="F9" i="9"/>
  <c r="F10" i="9"/>
  <c r="D6" i="8"/>
  <c r="D7" i="8"/>
  <c r="D8" i="8"/>
  <c r="D9" i="8"/>
  <c r="D10" i="8"/>
  <c r="G6" i="8"/>
  <c r="G7" i="8"/>
  <c r="G8" i="8"/>
  <c r="G9" i="8"/>
  <c r="G10" i="8"/>
  <c r="D9" i="1"/>
  <c r="D10" i="1"/>
  <c r="D11" i="1"/>
  <c r="F7" i="8"/>
  <c r="W11" i="12"/>
  <c r="F7" i="3"/>
  <c r="F8" i="3"/>
  <c r="F9" i="3"/>
  <c r="F10" i="3"/>
  <c r="F11" i="3"/>
  <c r="G19" i="8" l="1"/>
  <c r="G17" i="8"/>
  <c r="G20" i="8"/>
  <c r="G18" i="8"/>
  <c r="G16" i="8"/>
  <c r="T22" i="12"/>
  <c r="E10" i="3" s="1"/>
  <c r="E11" i="3"/>
  <c r="D11" i="4"/>
  <c r="G11" i="4" s="1"/>
  <c r="F11" i="1" s="1"/>
  <c r="W10" i="12"/>
  <c r="D9" i="4"/>
  <c r="G9" i="4" s="1"/>
  <c r="F9" i="1" s="1"/>
  <c r="D7" i="4"/>
  <c r="G7" i="4" s="1"/>
  <c r="W8" i="12"/>
  <c r="T19" i="12" s="1"/>
  <c r="F10" i="8"/>
  <c r="W9" i="12"/>
  <c r="D8" i="4"/>
  <c r="G8" i="4" s="1"/>
  <c r="F8" i="8"/>
  <c r="F6" i="8"/>
  <c r="D10" i="4"/>
  <c r="F9" i="8"/>
  <c r="BJ41" i="15"/>
  <c r="BJ42" i="15" s="1"/>
  <c r="E8" i="10" l="1"/>
  <c r="E10" i="1"/>
  <c r="H10" i="1" s="1"/>
  <c r="E9" i="9"/>
  <c r="G9" i="9" s="1"/>
  <c r="T20" i="12"/>
  <c r="E8" i="3" s="1"/>
  <c r="T21" i="12"/>
  <c r="E9" i="3" s="1"/>
  <c r="E9" i="8"/>
  <c r="F19" i="8" s="1"/>
  <c r="E7" i="3"/>
  <c r="BM54" i="15"/>
  <c r="G10" i="4"/>
  <c r="F10" i="1" s="1"/>
  <c r="BJ88" i="15"/>
  <c r="BJ89" i="15" s="1"/>
  <c r="BJ72" i="15"/>
  <c r="BJ73" i="15" s="1"/>
  <c r="BJ60" i="15"/>
  <c r="BJ61" i="15" s="1"/>
  <c r="H9" i="8" l="1"/>
  <c r="J9" i="8" s="1"/>
  <c r="H19" i="8"/>
  <c r="E7" i="10"/>
  <c r="E8" i="9"/>
  <c r="G8" i="9" s="1"/>
  <c r="E9" i="1"/>
  <c r="H9" i="1" s="1"/>
  <c r="E8" i="8"/>
  <c r="F18" i="8" s="1"/>
  <c r="H18" i="8" s="1"/>
  <c r="H8" i="8" s="1"/>
  <c r="J8" i="8" s="1"/>
  <c r="E6" i="10"/>
  <c r="E7" i="8"/>
  <c r="F17" i="8" s="1"/>
  <c r="H17" i="8" s="1"/>
  <c r="H7" i="8" s="1"/>
  <c r="J7" i="8" s="1"/>
  <c r="E7" i="9"/>
  <c r="G7" i="9" s="1"/>
  <c r="E9" i="10"/>
  <c r="E10" i="9"/>
  <c r="G10" i="9" s="1"/>
  <c r="E11" i="1"/>
  <c r="H11" i="1" s="1"/>
  <c r="E10" i="8"/>
  <c r="F20" i="8" s="1"/>
  <c r="E5" i="10"/>
  <c r="E6" i="9"/>
  <c r="G6" i="9" s="1"/>
  <c r="E6" i="8"/>
  <c r="F16" i="8" s="1"/>
  <c r="H16" i="8" s="1"/>
  <c r="H6" i="8" s="1"/>
  <c r="J6" i="8" s="1"/>
  <c r="F8" i="2"/>
  <c r="BM55" i="15"/>
  <c r="F9" i="2"/>
  <c r="BM56" i="15"/>
  <c r="F10" i="2"/>
  <c r="BM57" i="15"/>
  <c r="D8" i="5"/>
  <c r="D4" i="10"/>
  <c r="F5" i="9"/>
  <c r="D5" i="9"/>
  <c r="G5" i="8"/>
  <c r="G15" i="8" s="1"/>
  <c r="D5" i="8"/>
  <c r="E6" i="5"/>
  <c r="BJ11" i="15"/>
  <c r="D8" i="1"/>
  <c r="H10" i="8" l="1"/>
  <c r="J10" i="8" s="1"/>
  <c r="H20" i="8"/>
  <c r="D11" i="5"/>
  <c r="D9" i="5"/>
  <c r="D10" i="5"/>
  <c r="H10" i="16"/>
  <c r="I10" i="16"/>
  <c r="F7" i="2"/>
  <c r="G22" i="19" l="1"/>
  <c r="H16" i="19" s="1"/>
  <c r="F8" i="1"/>
  <c r="E8" i="1"/>
  <c r="H8" i="1" s="1"/>
  <c r="D7" i="1"/>
  <c r="BJ28" i="15"/>
  <c r="H20" i="19" l="1"/>
  <c r="H21" i="19"/>
  <c r="H17" i="19"/>
  <c r="H18" i="19"/>
  <c r="H19" i="19"/>
  <c r="BJ29" i="15"/>
  <c r="F7" i="1"/>
  <c r="E7" i="1"/>
  <c r="H7" i="1" s="1"/>
  <c r="F6" i="3"/>
  <c r="H22" i="19" l="1"/>
  <c r="BM53" i="15"/>
  <c r="F6" i="2"/>
  <c r="W7" i="12" l="1"/>
  <c r="T18" i="12" s="1"/>
  <c r="D6" i="4"/>
  <c r="D7" i="5"/>
  <c r="F5" i="8"/>
  <c r="E6" i="3" l="1"/>
  <c r="W13" i="12"/>
  <c r="G6" i="4"/>
  <c r="E10" i="5"/>
  <c r="E10" i="6"/>
  <c r="G10" i="6" s="1"/>
  <c r="E11" i="6"/>
  <c r="G11" i="6" s="1"/>
  <c r="E11" i="5"/>
  <c r="E7" i="6"/>
  <c r="G7" i="6" s="1"/>
  <c r="E7" i="5"/>
  <c r="E8" i="5"/>
  <c r="E8" i="6"/>
  <c r="G8" i="6" s="1"/>
  <c r="E9" i="6"/>
  <c r="G9" i="6" s="1"/>
  <c r="E9" i="5"/>
  <c r="E6" i="6"/>
  <c r="E12" i="6" l="1"/>
  <c r="F6" i="1"/>
  <c r="F12" i="1" s="1"/>
  <c r="D6" i="1"/>
  <c r="D12" i="1" s="1"/>
  <c r="E4" i="10" l="1"/>
  <c r="E5" i="8"/>
  <c r="F15" i="8" s="1"/>
  <c r="E5" i="9"/>
  <c r="G5" i="9" s="1"/>
  <c r="K3" i="12"/>
  <c r="E12" i="1" l="1"/>
  <c r="H12" i="1" s="1"/>
  <c r="I8" i="16"/>
  <c r="I9" i="16"/>
  <c r="H9" i="16"/>
  <c r="H6" i="16" l="1"/>
  <c r="H12" i="16" s="1"/>
  <c r="I6" i="16"/>
  <c r="I128" i="15"/>
  <c r="J128" i="15"/>
  <c r="K128" i="15"/>
  <c r="L128" i="15"/>
  <c r="M128" i="15"/>
  <c r="N128" i="15"/>
  <c r="O128" i="15"/>
  <c r="P128" i="15"/>
  <c r="Q128" i="15"/>
  <c r="R128" i="15"/>
  <c r="S128" i="15"/>
  <c r="T128" i="15"/>
  <c r="U128" i="15"/>
  <c r="V128" i="15"/>
  <c r="W128" i="15"/>
  <c r="X128" i="15"/>
  <c r="Y128" i="15"/>
  <c r="Z128" i="15"/>
  <c r="AA128" i="15"/>
  <c r="AB128" i="15"/>
  <c r="AC128" i="15"/>
  <c r="AD128" i="15"/>
  <c r="AE128" i="15"/>
  <c r="AF128" i="15"/>
  <c r="I129" i="15"/>
  <c r="J129" i="15"/>
  <c r="K129" i="15"/>
  <c r="L129" i="15"/>
  <c r="M129" i="15"/>
  <c r="N129" i="15"/>
  <c r="O129" i="15"/>
  <c r="P129" i="15"/>
  <c r="Q129" i="15"/>
  <c r="R129" i="15"/>
  <c r="S129" i="15"/>
  <c r="T129" i="15"/>
  <c r="U129" i="15"/>
  <c r="V129" i="15"/>
  <c r="W129" i="15"/>
  <c r="Y129" i="15"/>
  <c r="Z129" i="15"/>
  <c r="AA129" i="15"/>
  <c r="AB129" i="15"/>
  <c r="AC129" i="15"/>
  <c r="AD129" i="15"/>
  <c r="AE129" i="15"/>
  <c r="AF129" i="15"/>
  <c r="I130" i="15"/>
  <c r="J130" i="15"/>
  <c r="K130" i="15"/>
  <c r="L130" i="15"/>
  <c r="M130" i="15"/>
  <c r="N130" i="15"/>
  <c r="O130" i="15"/>
  <c r="P130" i="15"/>
  <c r="Q130" i="15"/>
  <c r="R130" i="15"/>
  <c r="S130" i="15"/>
  <c r="T130" i="15"/>
  <c r="U130" i="15"/>
  <c r="V130" i="15"/>
  <c r="W130" i="15"/>
  <c r="X130" i="15"/>
  <c r="Y130" i="15"/>
  <c r="Z130" i="15"/>
  <c r="AA130" i="15"/>
  <c r="AB130" i="15"/>
  <c r="AC130" i="15"/>
  <c r="AD130" i="15"/>
  <c r="AE130" i="15"/>
  <c r="AF130" i="15"/>
  <c r="J131" i="15"/>
  <c r="K131" i="15"/>
  <c r="L131" i="15"/>
  <c r="M131" i="15"/>
  <c r="N131" i="15"/>
  <c r="O131" i="15"/>
  <c r="P131" i="15"/>
  <c r="Q131" i="15"/>
  <c r="R131" i="15"/>
  <c r="S131" i="15"/>
  <c r="T131" i="15"/>
  <c r="U131" i="15"/>
  <c r="V131" i="15"/>
  <c r="W131" i="15"/>
  <c r="X131" i="15"/>
  <c r="Y131" i="15"/>
  <c r="Z131" i="15"/>
  <c r="AA131" i="15"/>
  <c r="AB131" i="15"/>
  <c r="AC131" i="15"/>
  <c r="AD131" i="15"/>
  <c r="AE131" i="15"/>
  <c r="AF131" i="15"/>
  <c r="I132" i="15"/>
  <c r="J132" i="15"/>
  <c r="K132" i="15"/>
  <c r="L132" i="15"/>
  <c r="M132" i="15"/>
  <c r="N132" i="15"/>
  <c r="O132" i="15"/>
  <c r="P132" i="15"/>
  <c r="Q132" i="15"/>
  <c r="R132" i="15"/>
  <c r="S132" i="15"/>
  <c r="T132" i="15"/>
  <c r="U132" i="15"/>
  <c r="V132" i="15"/>
  <c r="W132" i="15"/>
  <c r="X132" i="15"/>
  <c r="Y132" i="15"/>
  <c r="Z132" i="15"/>
  <c r="AA132" i="15"/>
  <c r="AB132" i="15"/>
  <c r="AC132" i="15"/>
  <c r="AD132" i="15"/>
  <c r="AE132" i="15"/>
  <c r="AF132" i="15"/>
  <c r="J127" i="15"/>
  <c r="K127" i="15"/>
  <c r="L127" i="15"/>
  <c r="M127" i="15"/>
  <c r="N127" i="15"/>
  <c r="O127" i="15"/>
  <c r="P127" i="15"/>
  <c r="Q127" i="15"/>
  <c r="R127" i="15"/>
  <c r="S127" i="15"/>
  <c r="T127" i="15"/>
  <c r="U127" i="15"/>
  <c r="V127" i="15"/>
  <c r="W127" i="15"/>
  <c r="X127" i="15"/>
  <c r="Y127" i="15"/>
  <c r="Z127" i="15"/>
  <c r="AA127" i="15"/>
  <c r="AB127" i="15"/>
  <c r="AC127" i="15"/>
  <c r="AD127" i="15"/>
  <c r="AE127" i="15"/>
  <c r="AF127" i="15"/>
  <c r="I127" i="15"/>
  <c r="H128" i="15"/>
  <c r="H129" i="15"/>
  <c r="H130" i="15"/>
  <c r="H131" i="15"/>
  <c r="H132" i="15"/>
  <c r="I133" i="15" l="1"/>
  <c r="I142" i="15" s="1"/>
  <c r="I148" i="15" s="1"/>
  <c r="AE133" i="15"/>
  <c r="AE142" i="15" s="1"/>
  <c r="AE148" i="15" s="1"/>
  <c r="AC133" i="15"/>
  <c r="AC142" i="15" s="1"/>
  <c r="AC148" i="15" s="1"/>
  <c r="AA133" i="15"/>
  <c r="AA142" i="15" s="1"/>
  <c r="AA148" i="15" s="1"/>
  <c r="Y133" i="15"/>
  <c r="Y142" i="15" s="1"/>
  <c r="Y148" i="15" s="1"/>
  <c r="W133" i="15"/>
  <c r="W142" i="15" s="1"/>
  <c r="W148" i="15" s="1"/>
  <c r="U133" i="15"/>
  <c r="U142" i="15" s="1"/>
  <c r="U148" i="15" s="1"/>
  <c r="S133" i="15"/>
  <c r="S142" i="15" s="1"/>
  <c r="S148" i="15" s="1"/>
  <c r="Q133" i="15"/>
  <c r="Q142" i="15" s="1"/>
  <c r="Q148" i="15" s="1"/>
  <c r="M133" i="15"/>
  <c r="M142" i="15" s="1"/>
  <c r="M148" i="15" s="1"/>
  <c r="J133" i="15"/>
  <c r="J142" i="15" s="1"/>
  <c r="J148" i="15" s="1"/>
  <c r="O133" i="15"/>
  <c r="O142" i="15" s="1"/>
  <c r="O148" i="15" s="1"/>
  <c r="N133" i="15"/>
  <c r="N142" i="15" s="1"/>
  <c r="N148" i="15" s="1"/>
  <c r="H133" i="15"/>
  <c r="H142" i="15" s="1"/>
  <c r="H148" i="15" s="1"/>
  <c r="AF133" i="15"/>
  <c r="AF142" i="15" s="1"/>
  <c r="AF148" i="15" s="1"/>
  <c r="AD133" i="15"/>
  <c r="AD142" i="15" s="1"/>
  <c r="AD148" i="15" s="1"/>
  <c r="AB133" i="15"/>
  <c r="AB142" i="15" s="1"/>
  <c r="AB148" i="15" s="1"/>
  <c r="Z133" i="15"/>
  <c r="Z142" i="15" s="1"/>
  <c r="Z148" i="15" s="1"/>
  <c r="X133" i="15"/>
  <c r="X142" i="15" s="1"/>
  <c r="X148" i="15" s="1"/>
  <c r="V133" i="15"/>
  <c r="V142" i="15" s="1"/>
  <c r="V148" i="15" s="1"/>
  <c r="T133" i="15"/>
  <c r="T142" i="15" s="1"/>
  <c r="T148" i="15" s="1"/>
  <c r="R133" i="15"/>
  <c r="R142" i="15" s="1"/>
  <c r="R148" i="15" s="1"/>
  <c r="L133" i="15"/>
  <c r="L142" i="15" s="1"/>
  <c r="L148" i="15" s="1"/>
  <c r="K133" i="15"/>
  <c r="K142" i="15" s="1"/>
  <c r="K148" i="15" s="1"/>
  <c r="P133" i="15"/>
  <c r="P142" i="15" s="1"/>
  <c r="P148" i="15" s="1"/>
  <c r="H151" i="15"/>
  <c r="H153" i="15" s="1"/>
  <c r="I151" i="15"/>
  <c r="J151" i="15"/>
  <c r="K151" i="15"/>
  <c r="L151" i="15"/>
  <c r="M151" i="15"/>
  <c r="N151" i="15"/>
  <c r="O151" i="15"/>
  <c r="P151" i="15"/>
  <c r="Q151" i="15"/>
  <c r="R151" i="15"/>
  <c r="S151" i="15"/>
  <c r="T151" i="15"/>
  <c r="U151" i="15"/>
  <c r="V151" i="15"/>
  <c r="W151" i="15"/>
  <c r="X151" i="15"/>
  <c r="Y151" i="15"/>
  <c r="Z151" i="15"/>
  <c r="AA151" i="15"/>
  <c r="AB151" i="15"/>
  <c r="AC151" i="15"/>
  <c r="AD151" i="15"/>
  <c r="AE151" i="15"/>
  <c r="AF151" i="15"/>
  <c r="H143" i="15"/>
  <c r="H149" i="15" s="1"/>
  <c r="AF143" i="15" l="1"/>
  <c r="AF149" i="15" s="1"/>
  <c r="AF150" i="15" s="1"/>
  <c r="AD143" i="15"/>
  <c r="AD149" i="15" s="1"/>
  <c r="AD150" i="15" s="1"/>
  <c r="AB143" i="15"/>
  <c r="AB149" i="15" s="1"/>
  <c r="AB150" i="15" s="1"/>
  <c r="Z143" i="15"/>
  <c r="Z149" i="15" s="1"/>
  <c r="Z150" i="15" s="1"/>
  <c r="X143" i="15"/>
  <c r="X149" i="15" s="1"/>
  <c r="X150" i="15" s="1"/>
  <c r="V143" i="15"/>
  <c r="V149" i="15" s="1"/>
  <c r="V150" i="15" s="1"/>
  <c r="T143" i="15"/>
  <c r="T149" i="15" s="1"/>
  <c r="R143" i="15"/>
  <c r="R149" i="15" s="1"/>
  <c r="R150" i="15" s="1"/>
  <c r="P143" i="15"/>
  <c r="P149" i="15" s="1"/>
  <c r="P150" i="15" s="1"/>
  <c r="N143" i="15"/>
  <c r="N149" i="15" s="1"/>
  <c r="N150" i="15" s="1"/>
  <c r="L143" i="15"/>
  <c r="L149" i="15" s="1"/>
  <c r="J143" i="15"/>
  <c r="J149" i="15" s="1"/>
  <c r="J150" i="15" s="1"/>
  <c r="T150" i="15"/>
  <c r="H150" i="15"/>
  <c r="AE143" i="15"/>
  <c r="AE149" i="15" s="1"/>
  <c r="AE150" i="15" s="1"/>
  <c r="AC143" i="15"/>
  <c r="AC149" i="15" s="1"/>
  <c r="AC150" i="15" s="1"/>
  <c r="AA143" i="15"/>
  <c r="AA149" i="15" s="1"/>
  <c r="AA150" i="15" s="1"/>
  <c r="Y143" i="15"/>
  <c r="Y149" i="15" s="1"/>
  <c r="Y150" i="15" s="1"/>
  <c r="W149" i="15"/>
  <c r="W150" i="15" s="1"/>
  <c r="U143" i="15"/>
  <c r="U149" i="15" s="1"/>
  <c r="U150" i="15" s="1"/>
  <c r="S143" i="15"/>
  <c r="S149" i="15" s="1"/>
  <c r="S150" i="15" s="1"/>
  <c r="Q143" i="15"/>
  <c r="Q149" i="15" s="1"/>
  <c r="Q150" i="15" s="1"/>
  <c r="O143" i="15"/>
  <c r="O149" i="15" s="1"/>
  <c r="O150" i="15" s="1"/>
  <c r="M143" i="15"/>
  <c r="M149" i="15" s="1"/>
  <c r="M150" i="15" s="1"/>
  <c r="K143" i="15"/>
  <c r="K149" i="15" s="1"/>
  <c r="K150" i="15" s="1"/>
  <c r="I149" i="15"/>
  <c r="I150" i="15" s="1"/>
  <c r="L150" i="15"/>
  <c r="AE157" i="15"/>
  <c r="AE164" i="15" s="1"/>
  <c r="AE155" i="15"/>
  <c r="AE162" i="15" s="1"/>
  <c r="AE153" i="15"/>
  <c r="AE160" i="15" s="1"/>
  <c r="AE154" i="15"/>
  <c r="AE161" i="15" s="1"/>
  <c r="AE156" i="15"/>
  <c r="AE163" i="15" s="1"/>
  <c r="AE152" i="15"/>
  <c r="AE159" i="15" s="1"/>
  <c r="AC152" i="15"/>
  <c r="AC159" i="15" s="1"/>
  <c r="AC157" i="15"/>
  <c r="AC164" i="15" s="1"/>
  <c r="AC155" i="15"/>
  <c r="AC162" i="15" s="1"/>
  <c r="AC153" i="15"/>
  <c r="AC160" i="15" s="1"/>
  <c r="AC154" i="15"/>
  <c r="AC161" i="15" s="1"/>
  <c r="AC156" i="15"/>
  <c r="AC163" i="15" s="1"/>
  <c r="AA156" i="15"/>
  <c r="AA163" i="15" s="1"/>
  <c r="AA154" i="15"/>
  <c r="AA161" i="15" s="1"/>
  <c r="AA152" i="15"/>
  <c r="AA159" i="15" s="1"/>
  <c r="AA157" i="15"/>
  <c r="AA164" i="15" s="1"/>
  <c r="AA153" i="15"/>
  <c r="AA160" i="15" s="1"/>
  <c r="AA155" i="15"/>
  <c r="AA162" i="15" s="1"/>
  <c r="U156" i="15"/>
  <c r="U163" i="15" s="1"/>
  <c r="U154" i="15"/>
  <c r="U161" i="15" s="1"/>
  <c r="U152" i="15"/>
  <c r="U159" i="15" s="1"/>
  <c r="U157" i="15"/>
  <c r="U164" i="15" s="1"/>
  <c r="U153" i="15"/>
  <c r="U160" i="15" s="1"/>
  <c r="U155" i="15"/>
  <c r="U162" i="15" s="1"/>
  <c r="Q156" i="15"/>
  <c r="Q163" i="15" s="1"/>
  <c r="Q154" i="15"/>
  <c r="Q161" i="15" s="1"/>
  <c r="Q152" i="15"/>
  <c r="Q159" i="15" s="1"/>
  <c r="Q157" i="15"/>
  <c r="Q164" i="15" s="1"/>
  <c r="Q153" i="15"/>
  <c r="Q160" i="15" s="1"/>
  <c r="Q155" i="15"/>
  <c r="Q162" i="15" s="1"/>
  <c r="O156" i="15"/>
  <c r="O163" i="15" s="1"/>
  <c r="O154" i="15"/>
  <c r="O161" i="15" s="1"/>
  <c r="O152" i="15"/>
  <c r="O159" i="15" s="1"/>
  <c r="O157" i="15"/>
  <c r="O164" i="15" s="1"/>
  <c r="O153" i="15"/>
  <c r="O160" i="15" s="1"/>
  <c r="O155" i="15"/>
  <c r="O162" i="15" s="1"/>
  <c r="M156" i="15"/>
  <c r="M163" i="15" s="1"/>
  <c r="M154" i="15"/>
  <c r="M161" i="15" s="1"/>
  <c r="M152" i="15"/>
  <c r="M159" i="15" s="1"/>
  <c r="M157" i="15"/>
  <c r="M164" i="15" s="1"/>
  <c r="M153" i="15"/>
  <c r="M160" i="15" s="1"/>
  <c r="M155" i="15"/>
  <c r="M162" i="15" s="1"/>
  <c r="K156" i="15"/>
  <c r="K163" i="15" s="1"/>
  <c r="K154" i="15"/>
  <c r="K161" i="15" s="1"/>
  <c r="K152" i="15"/>
  <c r="K159" i="15" s="1"/>
  <c r="K157" i="15"/>
  <c r="K164" i="15" s="1"/>
  <c r="K153" i="15"/>
  <c r="K160" i="15" s="1"/>
  <c r="K155" i="15"/>
  <c r="K162" i="15" s="1"/>
  <c r="I156" i="15"/>
  <c r="I163" i="15" s="1"/>
  <c r="I154" i="15"/>
  <c r="I161" i="15" s="1"/>
  <c r="I152" i="15"/>
  <c r="I159" i="15" s="1"/>
  <c r="I157" i="15"/>
  <c r="I164" i="15" s="1"/>
  <c r="I153" i="15"/>
  <c r="I160" i="15" s="1"/>
  <c r="I155" i="15"/>
  <c r="I162" i="15" s="1"/>
  <c r="AF157" i="15"/>
  <c r="AF164" i="15" s="1"/>
  <c r="AF155" i="15"/>
  <c r="AF162" i="15" s="1"/>
  <c r="AF153" i="15"/>
  <c r="AF160" i="15" s="1"/>
  <c r="AF154" i="15"/>
  <c r="AF161" i="15" s="1"/>
  <c r="AF156" i="15"/>
  <c r="AF163" i="15" s="1"/>
  <c r="AF152" i="15"/>
  <c r="AF159" i="15" s="1"/>
  <c r="AD157" i="15"/>
  <c r="AD164" i="15" s="1"/>
  <c r="AD155" i="15"/>
  <c r="AD162" i="15" s="1"/>
  <c r="AD153" i="15"/>
  <c r="AD160" i="15" s="1"/>
  <c r="AD154" i="15"/>
  <c r="AD161" i="15" s="1"/>
  <c r="AD156" i="15"/>
  <c r="AD163" i="15" s="1"/>
  <c r="AD152" i="15"/>
  <c r="AD159" i="15" s="1"/>
  <c r="P153" i="15"/>
  <c r="P160" i="15" s="1"/>
  <c r="P152" i="15"/>
  <c r="P159" i="15" s="1"/>
  <c r="N156" i="15"/>
  <c r="N163" i="15" s="1"/>
  <c r="N154" i="15"/>
  <c r="N161" i="15" s="1"/>
  <c r="N152" i="15"/>
  <c r="N159" i="15" s="1"/>
  <c r="N157" i="15"/>
  <c r="N164" i="15" s="1"/>
  <c r="N153" i="15"/>
  <c r="N160" i="15" s="1"/>
  <c r="N155" i="15"/>
  <c r="N162" i="15" s="1"/>
  <c r="L156" i="15"/>
  <c r="L163" i="15" s="1"/>
  <c r="L154" i="15"/>
  <c r="L161" i="15" s="1"/>
  <c r="L152" i="15"/>
  <c r="L159" i="15" s="1"/>
  <c r="L157" i="15"/>
  <c r="L164" i="15" s="1"/>
  <c r="L153" i="15"/>
  <c r="L160" i="15" s="1"/>
  <c r="L155" i="15"/>
  <c r="L162" i="15" s="1"/>
  <c r="J156" i="15"/>
  <c r="J163" i="15" s="1"/>
  <c r="J154" i="15"/>
  <c r="J161" i="15" s="1"/>
  <c r="J152" i="15"/>
  <c r="J159" i="15" s="1"/>
  <c r="J157" i="15"/>
  <c r="J164" i="15" s="1"/>
  <c r="J153" i="15"/>
  <c r="J160" i="15" s="1"/>
  <c r="J155" i="15"/>
  <c r="J162" i="15" s="1"/>
  <c r="H156" i="15"/>
  <c r="H163" i="15" s="1"/>
  <c r="H154" i="15"/>
  <c r="H161" i="15" s="1"/>
  <c r="H152" i="15"/>
  <c r="H159" i="15" s="1"/>
  <c r="H157" i="15"/>
  <c r="H164" i="15" s="1"/>
  <c r="H160" i="15"/>
  <c r="H155" i="15"/>
  <c r="H162" i="15" s="1"/>
  <c r="AB156" i="15"/>
  <c r="AB163" i="15" s="1"/>
  <c r="AB154" i="15"/>
  <c r="AB161" i="15" s="1"/>
  <c r="AB152" i="15"/>
  <c r="AB159" i="15" s="1"/>
  <c r="AB157" i="15"/>
  <c r="AB164" i="15" s="1"/>
  <c r="AB155" i="15"/>
  <c r="AB162" i="15" s="1"/>
  <c r="AB153" i="15"/>
  <c r="AB160" i="15" s="1"/>
  <c r="Z157" i="15"/>
  <c r="Z164" i="15" s="1"/>
  <c r="Z155" i="15"/>
  <c r="Z162" i="15" s="1"/>
  <c r="Z153" i="15"/>
  <c r="Z160" i="15" s="1"/>
  <c r="Z156" i="15"/>
  <c r="Z163" i="15" s="1"/>
  <c r="Z154" i="15"/>
  <c r="Z161" i="15" s="1"/>
  <c r="Z152" i="15"/>
  <c r="Z159" i="15" s="1"/>
  <c r="V157" i="15"/>
  <c r="V164" i="15" s="1"/>
  <c r="V155" i="15"/>
  <c r="V162" i="15" s="1"/>
  <c r="V153" i="15"/>
  <c r="V160" i="15" s="1"/>
  <c r="V156" i="15"/>
  <c r="V163" i="15" s="1"/>
  <c r="V154" i="15"/>
  <c r="V161" i="15" s="1"/>
  <c r="V152" i="15"/>
  <c r="V159" i="15" s="1"/>
  <c r="W157" i="15"/>
  <c r="W164" i="15" s="1"/>
  <c r="W155" i="15"/>
  <c r="W162" i="15" s="1"/>
  <c r="W153" i="15"/>
  <c r="W160" i="15" s="1"/>
  <c r="W156" i="15"/>
  <c r="W163" i="15" s="1"/>
  <c r="W154" i="15"/>
  <c r="W161" i="15" s="1"/>
  <c r="W152" i="15"/>
  <c r="W159" i="15" s="1"/>
  <c r="Y157" i="15"/>
  <c r="Y164" i="15" s="1"/>
  <c r="Y155" i="15"/>
  <c r="Y162" i="15" s="1"/>
  <c r="Y153" i="15"/>
  <c r="Y160" i="15" s="1"/>
  <c r="Y156" i="15"/>
  <c r="Y163" i="15" s="1"/>
  <c r="Y154" i="15"/>
  <c r="Y161" i="15" s="1"/>
  <c r="Y152" i="15"/>
  <c r="Y159" i="15" s="1"/>
  <c r="X157" i="15"/>
  <c r="X164" i="15" s="1"/>
  <c r="X155" i="15"/>
  <c r="X162" i="15" s="1"/>
  <c r="X153" i="15"/>
  <c r="X160" i="15" s="1"/>
  <c r="X156" i="15"/>
  <c r="X163" i="15" s="1"/>
  <c r="X154" i="15"/>
  <c r="X161" i="15" s="1"/>
  <c r="X152" i="15"/>
  <c r="X159" i="15" s="1"/>
  <c r="S156" i="15"/>
  <c r="S163" i="15" s="1"/>
  <c r="S154" i="15"/>
  <c r="S161" i="15" s="1"/>
  <c r="S152" i="15"/>
  <c r="S159" i="15" s="1"/>
  <c r="S157" i="15"/>
  <c r="S164" i="15" s="1"/>
  <c r="S155" i="15"/>
  <c r="S162" i="15" s="1"/>
  <c r="S153" i="15"/>
  <c r="S160" i="15" s="1"/>
  <c r="T157" i="15"/>
  <c r="T164" i="15" s="1"/>
  <c r="T156" i="15"/>
  <c r="T163" i="15" s="1"/>
  <c r="T154" i="15"/>
  <c r="T161" i="15" s="1"/>
  <c r="T152" i="15"/>
  <c r="T159" i="15" s="1"/>
  <c r="T155" i="15"/>
  <c r="T162" i="15" s="1"/>
  <c r="T153" i="15"/>
  <c r="T160" i="15" s="1"/>
  <c r="R156" i="15"/>
  <c r="R163" i="15" s="1"/>
  <c r="R154" i="15"/>
  <c r="R161" i="15" s="1"/>
  <c r="R152" i="15"/>
  <c r="R159" i="15" s="1"/>
  <c r="R157" i="15"/>
  <c r="R164" i="15" s="1"/>
  <c r="R155" i="15"/>
  <c r="R162" i="15" s="1"/>
  <c r="R153" i="15"/>
  <c r="R160" i="15" s="1"/>
  <c r="P156" i="15"/>
  <c r="P163" i="15" s="1"/>
  <c r="P154" i="15"/>
  <c r="P161" i="15" s="1"/>
  <c r="P157" i="15"/>
  <c r="P164" i="15" s="1"/>
  <c r="P155" i="15"/>
  <c r="P162" i="15" s="1"/>
  <c r="G151" i="15"/>
  <c r="X165" i="15" l="1"/>
  <c r="X166" i="15" s="1"/>
  <c r="Y165" i="15"/>
  <c r="Y166" i="15" s="1"/>
  <c r="W165" i="15"/>
  <c r="W166" i="15" s="1"/>
  <c r="V165" i="15"/>
  <c r="V166" i="15" s="1"/>
  <c r="Z165" i="15"/>
  <c r="Z166" i="15" s="1"/>
  <c r="AD165" i="15"/>
  <c r="AD166" i="15" s="1"/>
  <c r="AF165" i="15"/>
  <c r="AF166" i="15" s="1"/>
  <c r="AE165" i="15"/>
  <c r="AE166" i="15" s="1"/>
  <c r="T165" i="15"/>
  <c r="T166" i="15" s="1"/>
  <c r="P165" i="15"/>
  <c r="P166" i="15" s="1"/>
  <c r="G153" i="15"/>
  <c r="G152" i="15"/>
  <c r="R165" i="15"/>
  <c r="R166" i="15" s="1"/>
  <c r="S165" i="15"/>
  <c r="S166" i="15" s="1"/>
  <c r="AB165" i="15"/>
  <c r="AB166" i="15" s="1"/>
  <c r="J165" i="15"/>
  <c r="J166" i="15" s="1"/>
  <c r="L165" i="15"/>
  <c r="L166" i="15" s="1"/>
  <c r="N165" i="15"/>
  <c r="N166" i="15" s="1"/>
  <c r="I165" i="15"/>
  <c r="I166" i="15" s="1"/>
  <c r="K165" i="15"/>
  <c r="K166" i="15" s="1"/>
  <c r="M165" i="15"/>
  <c r="M166" i="15" s="1"/>
  <c r="O165" i="15"/>
  <c r="O166" i="15" s="1"/>
  <c r="Q165" i="15"/>
  <c r="Q166" i="15" s="1"/>
  <c r="U165" i="15"/>
  <c r="U166" i="15" s="1"/>
  <c r="AA165" i="15"/>
  <c r="AA166" i="15" s="1"/>
  <c r="AC165" i="15"/>
  <c r="AC166" i="15" s="1"/>
  <c r="H165" i="15"/>
  <c r="H166" i="15" s="1"/>
  <c r="G159" i="15"/>
  <c r="G156" i="15"/>
  <c r="G163" i="15" s="1"/>
  <c r="G154" i="15"/>
  <c r="G161" i="15" s="1"/>
  <c r="G157" i="15"/>
  <c r="G164" i="15" s="1"/>
  <c r="G155" i="15"/>
  <c r="G162" i="15" s="1"/>
  <c r="G160" i="15"/>
  <c r="G165" i="15" l="1"/>
  <c r="G166" i="15" s="1"/>
  <c r="BJ12" i="15"/>
  <c r="BM52" i="15" l="1"/>
  <c r="BM40" i="15"/>
  <c r="D6" i="6"/>
  <c r="F5" i="2"/>
  <c r="D12" i="6" l="1"/>
  <c r="G6" i="6"/>
  <c r="G12" i="6" s="1"/>
  <c r="BM58" i="15"/>
  <c r="F24" i="5" l="1"/>
  <c r="E24" i="5"/>
  <c r="I11" i="16" l="1"/>
  <c r="I12" i="16" s="1"/>
  <c r="D12" i="5"/>
  <c r="J9" i="16" l="1"/>
  <c r="J6" i="16"/>
  <c r="J11" i="16"/>
  <c r="J7" i="16"/>
  <c r="H11" i="16"/>
  <c r="J10" i="16"/>
  <c r="J8" i="16"/>
  <c r="J12" i="16" l="1"/>
</calcChain>
</file>

<file path=xl/sharedStrings.xml><?xml version="1.0" encoding="utf-8"?>
<sst xmlns="http://schemas.openxmlformats.org/spreadsheetml/2006/main" count="1054" uniqueCount="278">
  <si>
    <t>jumlah</t>
  </si>
  <si>
    <t>Avalibility</t>
  </si>
  <si>
    <t>Quality</t>
  </si>
  <si>
    <t>Performance</t>
  </si>
  <si>
    <t>Jumlah</t>
  </si>
  <si>
    <t>Loading Time</t>
  </si>
  <si>
    <t>Equipment Failure Lossses</t>
  </si>
  <si>
    <t>Hasil Perhitungan</t>
  </si>
  <si>
    <t>Setup And Adjusment Losses</t>
  </si>
  <si>
    <t>Ideal Cycle Time</t>
  </si>
  <si>
    <t>total</t>
  </si>
  <si>
    <t>No</t>
  </si>
  <si>
    <t>Jam Kunjungan</t>
  </si>
  <si>
    <t>Produktif</t>
  </si>
  <si>
    <t>Idel</t>
  </si>
  <si>
    <t>Total</t>
  </si>
  <si>
    <t>jam 07.30 + (04 x 20 ) = 07.30 + 1.33 = 09.03</t>
  </si>
  <si>
    <t xml:space="preserve">jam 07.30 + (06 x 20 ) = 07.30 + 2.00 = 09.30 </t>
  </si>
  <si>
    <t xml:space="preserve">jam 07.30 + (08 x 20 ) = 07.30 + 2.40 = 10.10 </t>
  </si>
  <si>
    <t xml:space="preserve">jam 07.30 + (10 x 20 ) = 07.30 + 3.20 = 10.50 </t>
  </si>
  <si>
    <t>jam 07.30 + (11 x 20 ) = 07.30 + 3.40 = 11.10</t>
  </si>
  <si>
    <t>jam 07.30 + (12 x 20 ) = 07.30 + 4.00 = 11.30</t>
  </si>
  <si>
    <t>jam 07.30 + (17 x 20 ) = 07.30 + 5.40 = 13.10</t>
  </si>
  <si>
    <t>jam 07.30 + (19 x 20 ) = 07.30 + 6.20 = 13.50</t>
  </si>
  <si>
    <t>jam 07.30 + (21 x 20 ) = 07.30 + 7.00 = 14.30</t>
  </si>
  <si>
    <t>jam 07.30 + (22 x 20 ) = 07.30 + 7.20 = 14.50</t>
  </si>
  <si>
    <t>jam 07.00</t>
  </si>
  <si>
    <t xml:space="preserve">habis </t>
  </si>
  <si>
    <t>30 menit</t>
  </si>
  <si>
    <t>5 menit</t>
  </si>
  <si>
    <t>selesai</t>
  </si>
  <si>
    <t>∑x</t>
  </si>
  <si>
    <t>∑x2</t>
  </si>
  <si>
    <t>(∑x)2</t>
  </si>
  <si>
    <t>K</t>
  </si>
  <si>
    <t>S</t>
  </si>
  <si>
    <t>X</t>
  </si>
  <si>
    <t>no</t>
  </si>
  <si>
    <t>hari 1</t>
  </si>
  <si>
    <t>hari 2</t>
  </si>
  <si>
    <t>hari 3</t>
  </si>
  <si>
    <t>hari 4</t>
  </si>
  <si>
    <t>hari 5</t>
  </si>
  <si>
    <t>hari 6</t>
  </si>
  <si>
    <t>hari 7</t>
  </si>
  <si>
    <t>hari 8</t>
  </si>
  <si>
    <t>hari 9</t>
  </si>
  <si>
    <t>hari 10</t>
  </si>
  <si>
    <t>hari 11</t>
  </si>
  <si>
    <t>hari 12</t>
  </si>
  <si>
    <t>hari 13</t>
  </si>
  <si>
    <t>hari 14</t>
  </si>
  <si>
    <t>hari 15</t>
  </si>
  <si>
    <t>hari 16</t>
  </si>
  <si>
    <t>hari 17</t>
  </si>
  <si>
    <t>hari 18</t>
  </si>
  <si>
    <t>hari 19</t>
  </si>
  <si>
    <t>hari 20</t>
  </si>
  <si>
    <t>hari 21</t>
  </si>
  <si>
    <t>hari 22</t>
  </si>
  <si>
    <t>hari 23</t>
  </si>
  <si>
    <t>hari 24</t>
  </si>
  <si>
    <t>hari 25</t>
  </si>
  <si>
    <t>hari 26</t>
  </si>
  <si>
    <t>pengurangan</t>
  </si>
  <si>
    <t>ideal</t>
  </si>
  <si>
    <t xml:space="preserve">performance rating </t>
  </si>
  <si>
    <t>masuk kerja</t>
  </si>
  <si>
    <r>
      <t>Operation Time</t>
    </r>
    <r>
      <rPr>
        <sz val="12"/>
        <color rgb="FF000000"/>
        <rFont val="Times New Roman"/>
        <family val="1"/>
      </rPr>
      <t xml:space="preserve"> (Jam)</t>
    </r>
  </si>
  <si>
    <r>
      <t>Total Product Prossesd</t>
    </r>
    <r>
      <rPr>
        <sz val="12"/>
        <color rgb="FF000000"/>
        <rFont val="Times New Roman"/>
        <family val="1"/>
      </rPr>
      <t xml:space="preserve"> (Unit)</t>
    </r>
  </si>
  <si>
    <r>
      <t>Ideal Cycle Time</t>
    </r>
    <r>
      <rPr>
        <sz val="12"/>
        <color rgb="FF000000"/>
        <rFont val="Times New Roman"/>
        <family val="1"/>
      </rPr>
      <t xml:space="preserve"> (Jam)</t>
    </r>
  </si>
  <si>
    <t>Total Product Presentase</t>
  </si>
  <si>
    <t>Total Defect</t>
  </si>
  <si>
    <t>Rate Of Quality Product</t>
  </si>
  <si>
    <t>PERHITUNGAN per mesin</t>
  </si>
  <si>
    <t>bulan juni 2020</t>
  </si>
  <si>
    <t>pengamatan 1</t>
  </si>
  <si>
    <t>pengamatan 2</t>
  </si>
  <si>
    <t>pengamatan 3</t>
  </si>
  <si>
    <t>pengamatan 4</t>
  </si>
  <si>
    <t>pengamatan 5</t>
  </si>
  <si>
    <t>pengamatan 6</t>
  </si>
  <si>
    <t>pengamatan 7</t>
  </si>
  <si>
    <t>pengamatan 8</t>
  </si>
  <si>
    <t>pengamatan 9</t>
  </si>
  <si>
    <t>pengamatan 10</t>
  </si>
  <si>
    <t>pengamatan 11</t>
  </si>
  <si>
    <t>pengamatan 12</t>
  </si>
  <si>
    <t>pengamatan 13</t>
  </si>
  <si>
    <t>pengamatan 14</t>
  </si>
  <si>
    <t>pengamatan 15</t>
  </si>
  <si>
    <t>pengamatan 16</t>
  </si>
  <si>
    <t>pengamatan 17</t>
  </si>
  <si>
    <t>pengamatan 18</t>
  </si>
  <si>
    <t>pengamatan 19</t>
  </si>
  <si>
    <t>pengamatan 20</t>
  </si>
  <si>
    <t>pengamatan 21</t>
  </si>
  <si>
    <t>pengamatan 22</t>
  </si>
  <si>
    <t>pengamatan 23</t>
  </si>
  <si>
    <t>pengamatan 24</t>
  </si>
  <si>
    <t>pengamatan 25</t>
  </si>
  <si>
    <t>pengamatan 26</t>
  </si>
  <si>
    <t>waktu jeda</t>
  </si>
  <si>
    <t>mulai</t>
  </si>
  <si>
    <t>pengamatan</t>
  </si>
  <si>
    <t>pengamatan ke 11</t>
  </si>
  <si>
    <t>pengamatan ke 20</t>
  </si>
  <si>
    <t xml:space="preserve">durasi (menit) </t>
  </si>
  <si>
    <t>total / jam</t>
  </si>
  <si>
    <t>bulan juli 2020</t>
  </si>
  <si>
    <t>pengamatan ke 2</t>
  </si>
  <si>
    <t>pengamatan ke 8</t>
  </si>
  <si>
    <t>pengamatan ke 19</t>
  </si>
  <si>
    <t>pengamatan ke 17</t>
  </si>
  <si>
    <t>pengamatan ke 23</t>
  </si>
  <si>
    <t xml:space="preserve">total/ jam </t>
  </si>
  <si>
    <t>bulan agustus 2020</t>
  </si>
  <si>
    <t>OEE</t>
  </si>
  <si>
    <t>Loading time</t>
  </si>
  <si>
    <t>Rework Time</t>
  </si>
  <si>
    <t>Rework</t>
  </si>
  <si>
    <t>Rework Loss</t>
  </si>
  <si>
    <t>bulan september 2020</t>
  </si>
  <si>
    <t>bulan oktober 2020</t>
  </si>
  <si>
    <t>bulan November 2020</t>
  </si>
  <si>
    <t>Pengamatan</t>
  </si>
  <si>
    <t>durasi (menit)</t>
  </si>
  <si>
    <t>pengamatan ke 10</t>
  </si>
  <si>
    <t>pengamatan ke 18</t>
  </si>
  <si>
    <t>pengamatan ke 21</t>
  </si>
  <si>
    <t>pengamatan ke 26</t>
  </si>
  <si>
    <t>Total / jam</t>
  </si>
  <si>
    <t xml:space="preserve">waktu jeda </t>
  </si>
  <si>
    <t>pengamatan ke 4</t>
  </si>
  <si>
    <t>pengamatan ke 24</t>
  </si>
  <si>
    <t>Total /jam</t>
  </si>
  <si>
    <t xml:space="preserve">Pengamatan </t>
  </si>
  <si>
    <t>Durasi ( menit)</t>
  </si>
  <si>
    <t>pengamatan ke 22</t>
  </si>
  <si>
    <t xml:space="preserve">Total / jam </t>
  </si>
  <si>
    <t>total/jam</t>
  </si>
  <si>
    <t>pengamatan (Bulan)</t>
  </si>
  <si>
    <t>Bulan Juni pengamatan ke 5</t>
  </si>
  <si>
    <t>Bulan Juni pengamatan ke 11</t>
  </si>
  <si>
    <t>Bulan Juni pengamatan ke 20</t>
  </si>
  <si>
    <t>Bulan Juli pengamatan ke 2</t>
  </si>
  <si>
    <t>Bulan Juli pengamatan ke 8</t>
  </si>
  <si>
    <t>Bulan Juli pengamatan ke 19</t>
  </si>
  <si>
    <t>Bulan Juli pengamatan ke 17</t>
  </si>
  <si>
    <t>Bulan Juli pengamatan ke 23</t>
  </si>
  <si>
    <t>Bulan Agustus pengamatan ke 2</t>
  </si>
  <si>
    <t>Bulan Agustus pengamatan ke 8</t>
  </si>
  <si>
    <t>Bulan Agustus pengamatan ke 22</t>
  </si>
  <si>
    <t>Bulan September pengamatan ke 10</t>
  </si>
  <si>
    <t>Bulan September pengamatan ke 18</t>
  </si>
  <si>
    <t>Bulan September pengamatan ke 21</t>
  </si>
  <si>
    <t>Bulan September pengamatan ke 26</t>
  </si>
  <si>
    <t>Bulan Oktober pengamatan ke 4</t>
  </si>
  <si>
    <t>Bulan Oktober pengamatan ke 17</t>
  </si>
  <si>
    <t>Bulan Oktober pengamatan ke 24</t>
  </si>
  <si>
    <t>Bulan November pengamatan ke 8</t>
  </si>
  <si>
    <t>Bulan November pengamatan ke 19</t>
  </si>
  <si>
    <t>Bulan November pengamatan ke 22</t>
  </si>
  <si>
    <t xml:space="preserve">waktu downtime </t>
  </si>
  <si>
    <t>Durasi Downtime</t>
  </si>
  <si>
    <t>Juni</t>
  </si>
  <si>
    <t>Agustus</t>
  </si>
  <si>
    <t>September</t>
  </si>
  <si>
    <t>Oktober</t>
  </si>
  <si>
    <t>November</t>
  </si>
  <si>
    <t>Bulan</t>
  </si>
  <si>
    <t>Total Avaliable time</t>
  </si>
  <si>
    <t>Total produksi</t>
  </si>
  <si>
    <t xml:space="preserve">bulan </t>
  </si>
  <si>
    <t>Juli</t>
  </si>
  <si>
    <t xml:space="preserve">September </t>
  </si>
  <si>
    <t xml:space="preserve">Oktober </t>
  </si>
  <si>
    <t xml:space="preserve">Rata - rata </t>
  </si>
  <si>
    <t>Breakdown</t>
  </si>
  <si>
    <t>break</t>
  </si>
  <si>
    <t>total (jam)</t>
  </si>
  <si>
    <t>Setup Losses</t>
  </si>
  <si>
    <t>Set Up Adjusment</t>
  </si>
  <si>
    <t xml:space="preserve">Idling Minor Stoppages </t>
  </si>
  <si>
    <t>Reduced Speed Losses</t>
  </si>
  <si>
    <t>Scrap/Yeild Loss</t>
  </si>
  <si>
    <t>Six Big Losses</t>
  </si>
  <si>
    <r>
      <rPr>
        <i/>
        <sz val="12"/>
        <color theme="1"/>
        <rFont val="Times New Roman"/>
        <family val="1"/>
      </rPr>
      <t>Total Time Loss</t>
    </r>
    <r>
      <rPr>
        <sz val="12"/>
        <color theme="1"/>
        <rFont val="Times New Roman"/>
        <family val="1"/>
      </rPr>
      <t xml:space="preserve"> (Jam)</t>
    </r>
  </si>
  <si>
    <r>
      <rPr>
        <i/>
        <sz val="12"/>
        <color theme="1"/>
        <rFont val="Times New Roman"/>
        <family val="1"/>
      </rPr>
      <t>Presentase</t>
    </r>
    <r>
      <rPr>
        <sz val="12"/>
        <color theme="1"/>
        <rFont val="Times New Roman"/>
        <family val="1"/>
      </rPr>
      <t xml:space="preserve"> %</t>
    </r>
  </si>
  <si>
    <t>perkalian 6</t>
  </si>
  <si>
    <t>N'</t>
  </si>
  <si>
    <t>BKA</t>
  </si>
  <si>
    <t>BKB</t>
  </si>
  <si>
    <t>Presentase komulatif</t>
  </si>
  <si>
    <t>pengamatan 27</t>
  </si>
  <si>
    <t>Rata - rata</t>
  </si>
  <si>
    <t xml:space="preserve">Operating time </t>
  </si>
  <si>
    <t>Ideal cycle time</t>
  </si>
  <si>
    <t>Total produk</t>
  </si>
  <si>
    <t>Reduct speed los time</t>
  </si>
  <si>
    <t>Reduct speed los</t>
  </si>
  <si>
    <t>breakdown time</t>
  </si>
  <si>
    <t>produktif</t>
  </si>
  <si>
    <t>idel</t>
  </si>
  <si>
    <t xml:space="preserve">pengamatan bulan Juni </t>
  </si>
  <si>
    <t xml:space="preserve">pengamatan bulan Juli </t>
  </si>
  <si>
    <t xml:space="preserve">pengamatan bulan Agustus </t>
  </si>
  <si>
    <t xml:space="preserve">pengamatan bulan September </t>
  </si>
  <si>
    <t xml:space="preserve">pengamatan bulan oktober </t>
  </si>
  <si>
    <t xml:space="preserve">pengamatan bulan november </t>
  </si>
  <si>
    <t>Total Pengamatan</t>
  </si>
  <si>
    <t>pengamatan ke 7</t>
  </si>
  <si>
    <t>pengamatan ke 15</t>
  </si>
  <si>
    <t xml:space="preserve">Bulan </t>
  </si>
  <si>
    <t>Waktu Normal</t>
  </si>
  <si>
    <t>november</t>
  </si>
  <si>
    <t>WB</t>
  </si>
  <si>
    <t>WN</t>
  </si>
  <si>
    <t>allowance</t>
  </si>
  <si>
    <t xml:space="preserve">Total pengukuran </t>
  </si>
  <si>
    <t>work activity</t>
  </si>
  <si>
    <t>Rating factor</t>
  </si>
  <si>
    <t>Performance rating</t>
  </si>
  <si>
    <t xml:space="preserve">Equipment Failure Loss </t>
  </si>
  <si>
    <t>Kerusakan / idel</t>
  </si>
  <si>
    <t>Penyetelan vanbel kendur</t>
  </si>
  <si>
    <t>Pergantian sperpart</t>
  </si>
  <si>
    <t>Power cut off</t>
  </si>
  <si>
    <t>pergantian tempat adonan</t>
  </si>
  <si>
    <t>Tempat adonan buntu</t>
  </si>
  <si>
    <t>Penyetelan matras konveyor</t>
  </si>
  <si>
    <t>Rantai penggerak konveyor macet</t>
  </si>
  <si>
    <t>Penyetalan matras konveyor</t>
  </si>
  <si>
    <t>juni</t>
  </si>
  <si>
    <t>Total / menit</t>
  </si>
  <si>
    <t>mesin break ( jam )</t>
  </si>
  <si>
    <t>breakdown loss (%)</t>
  </si>
  <si>
    <t>Total breakdown (jam)</t>
  </si>
  <si>
    <t>Loanding time</t>
  </si>
  <si>
    <t xml:space="preserve">Toal </t>
  </si>
  <si>
    <t>perganitan sperpart</t>
  </si>
  <si>
    <t>perganitian matras konveyor</t>
  </si>
  <si>
    <t>pergantian rantai penggerak konveyor</t>
  </si>
  <si>
    <t>idling</t>
  </si>
  <si>
    <t>set up</t>
  </si>
  <si>
    <t>bulan</t>
  </si>
  <si>
    <t>juli</t>
  </si>
  <si>
    <t>september</t>
  </si>
  <si>
    <t>agustus</t>
  </si>
  <si>
    <t>power cut off</t>
  </si>
  <si>
    <t>oktober</t>
  </si>
  <si>
    <t xml:space="preserve">september </t>
  </si>
  <si>
    <t>pergantian sperpart</t>
  </si>
  <si>
    <t>pergantian matras konveyor</t>
  </si>
  <si>
    <t>Setup loss (%)</t>
  </si>
  <si>
    <t>total //bulan</t>
  </si>
  <si>
    <t xml:space="preserve">equipment </t>
  </si>
  <si>
    <t>Total jam</t>
  </si>
  <si>
    <t xml:space="preserve"> dinamo / motor mati</t>
  </si>
  <si>
    <t>total produk</t>
  </si>
  <si>
    <t>defect</t>
  </si>
  <si>
    <t>Persentase</t>
  </si>
  <si>
    <r>
      <t xml:space="preserve">Total </t>
    </r>
    <r>
      <rPr>
        <i/>
        <sz val="12"/>
        <color theme="1"/>
        <rFont val="Times New Roman"/>
        <family val="1"/>
      </rPr>
      <t>breakdown</t>
    </r>
  </si>
  <si>
    <t>Perhitungan</t>
  </si>
  <si>
    <t>Rata -rata</t>
  </si>
  <si>
    <t>Operating time</t>
  </si>
  <si>
    <t>Downtime</t>
  </si>
  <si>
    <t>Hasil perhitungan</t>
  </si>
  <si>
    <t>Non produktif</t>
  </si>
  <si>
    <r>
      <rPr>
        <i/>
        <sz val="12"/>
        <color theme="1"/>
        <rFont val="Times New Roman"/>
        <family val="1"/>
      </rPr>
      <t>Scrap Time</t>
    </r>
    <r>
      <rPr>
        <sz val="12"/>
        <color theme="1"/>
        <rFont val="Times New Roman"/>
        <family val="1"/>
      </rPr>
      <t xml:space="preserve"> (Jam)</t>
    </r>
  </si>
  <si>
    <t xml:space="preserve">Hasil perhitungan </t>
  </si>
  <si>
    <r>
      <rPr>
        <i/>
        <sz val="12"/>
        <color theme="1"/>
        <rFont val="Times New Roman"/>
        <family val="1"/>
      </rPr>
      <t>Scrap (</t>
    </r>
    <r>
      <rPr>
        <sz val="12"/>
        <color theme="1"/>
        <rFont val="Times New Roman"/>
        <family val="1"/>
      </rPr>
      <t>Kg)</t>
    </r>
  </si>
  <si>
    <t>Desember</t>
  </si>
  <si>
    <t>Januari</t>
  </si>
  <si>
    <t>Ferbruari</t>
  </si>
  <si>
    <t xml:space="preserve">Maret </t>
  </si>
  <si>
    <t xml:space="preserve">April </t>
  </si>
  <si>
    <t>Mei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</si>
</sst>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"/>
    <numFmt numFmtId="167" formatCode="0.0%"/>
    <numFmt numFmtId="168" formatCode="0.00000000000000000000E+00"/>
    <numFmt numFmtId="169" formatCode="0.00000"/>
    <numFmt numFmtId="170" formatCode="0.000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0" fillId="0" borderId="0" xfId="0" applyBorder="1"/>
    <xf numFmtId="2" fontId="1" fillId="0" borderId="1" xfId="0" applyNumberFormat="1" applyFont="1" applyBorder="1"/>
    <xf numFmtId="2" fontId="0" fillId="0" borderId="0" xfId="0" applyNumberFormat="1"/>
    <xf numFmtId="0" fontId="2" fillId="3" borderId="1" xfId="0" applyFont="1" applyFill="1" applyBorder="1"/>
    <xf numFmtId="2" fontId="0" fillId="3" borderId="1" xfId="0" applyNumberFormat="1" applyFill="1" applyBorder="1"/>
    <xf numFmtId="0" fontId="0" fillId="3" borderId="1" xfId="0" applyFill="1" applyBorder="1"/>
    <xf numFmtId="0" fontId="3" fillId="0" borderId="0" xfId="0" applyFont="1" applyFill="1" applyBorder="1"/>
    <xf numFmtId="0" fontId="0" fillId="0" borderId="0" xfId="0" applyFill="1" applyBorder="1"/>
    <xf numFmtId="2" fontId="0" fillId="0" borderId="0" xfId="0" applyNumberFormat="1" applyBorder="1"/>
    <xf numFmtId="0" fontId="4" fillId="0" borderId="0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2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1" fontId="0" fillId="0" borderId="0" xfId="0" applyNumberFormat="1"/>
    <xf numFmtId="2" fontId="0" fillId="7" borderId="1" xfId="0" applyNumberFormat="1" applyFill="1" applyBorder="1"/>
    <xf numFmtId="2" fontId="0" fillId="8" borderId="1" xfId="0" applyNumberFormat="1" applyFill="1" applyBorder="1"/>
    <xf numFmtId="2" fontId="1" fillId="0" borderId="1" xfId="0" applyNumberFormat="1" applyFont="1" applyFill="1" applyBorder="1"/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NumberFormat="1"/>
    <xf numFmtId="10" fontId="0" fillId="0" borderId="0" xfId="0" applyNumberFormat="1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10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0" fillId="0" borderId="0" xfId="0" applyNumberFormat="1" applyBorder="1"/>
    <xf numFmtId="165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164" fontId="0" fillId="0" borderId="0" xfId="0" applyNumberFormat="1" applyBorder="1"/>
    <xf numFmtId="1" fontId="0" fillId="0" borderId="0" xfId="0" applyNumberFormat="1" applyBorder="1"/>
    <xf numFmtId="2" fontId="1" fillId="0" borderId="0" xfId="0" applyNumberFormat="1" applyFont="1" applyFill="1" applyBorder="1" applyAlignment="1"/>
    <xf numFmtId="164" fontId="0" fillId="0" borderId="0" xfId="0" applyNumberForma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0" fontId="1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9" fontId="4" fillId="0" borderId="0" xfId="0" applyNumberFormat="1" applyFont="1" applyBorder="1" applyAlignment="1">
      <alignment horizontal="center" vertical="center"/>
    </xf>
    <xf numFmtId="9" fontId="0" fillId="0" borderId="0" xfId="0" applyNumberFormat="1" applyBorder="1"/>
    <xf numFmtId="0" fontId="4" fillId="0" borderId="0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6" fontId="0" fillId="0" borderId="1" xfId="0" applyNumberFormat="1" applyBorder="1"/>
    <xf numFmtId="0" fontId="2" fillId="3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2" fontId="1" fillId="0" borderId="5" xfId="0" applyNumberFormat="1" applyFont="1" applyBorder="1"/>
    <xf numFmtId="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Fill="1" applyBorder="1" applyAlignment="1">
      <alignment vertical="center" wrapText="1"/>
    </xf>
    <xf numFmtId="168" fontId="0" fillId="0" borderId="0" xfId="0" applyNumberForma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16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9" borderId="1" xfId="0" applyFont="1" applyFill="1" applyBorder="1" applyAlignment="1">
      <alignment vertical="center"/>
    </xf>
    <xf numFmtId="0" fontId="0" fillId="9" borderId="0" xfId="0" applyFill="1"/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/>
    </xf>
    <xf numFmtId="2" fontId="0" fillId="9" borderId="0" xfId="0" applyNumberFormat="1" applyFill="1"/>
    <xf numFmtId="2" fontId="0" fillId="9" borderId="1" xfId="0" applyNumberForma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2" fontId="1" fillId="11" borderId="1" xfId="0" applyNumberFormat="1" applyFont="1" applyFill="1" applyBorder="1" applyAlignment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0" fillId="0" borderId="0" xfId="0" applyNumberFormat="1" applyBorder="1"/>
    <xf numFmtId="2" fontId="7" fillId="0" borderId="1" xfId="0" applyNumberFormat="1" applyFont="1" applyBorder="1" applyAlignment="1">
      <alignment horizontal="center"/>
    </xf>
    <xf numFmtId="169" fontId="1" fillId="0" borderId="0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166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170" fontId="1" fillId="0" borderId="0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13" borderId="8" xfId="0" applyFont="1" applyFill="1" applyBorder="1" applyAlignment="1">
      <alignment horizontal="center" vertical="center" wrapText="1"/>
    </xf>
    <xf numFmtId="0" fontId="4" fillId="13" borderId="9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1" fontId="1" fillId="13" borderId="1" xfId="0" applyNumberFormat="1" applyFont="1" applyFill="1" applyBorder="1" applyAlignment="1">
      <alignment horizontal="center"/>
    </xf>
    <xf numFmtId="9" fontId="1" fillId="13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0" fontId="0" fillId="0" borderId="0" xfId="0" applyNumberFormat="1" applyFill="1" applyAlignment="1">
      <alignment horizontal="center"/>
    </xf>
    <xf numFmtId="166" fontId="1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Diagram 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11609492563429571"/>
          <c:y val="0.16912037037037039"/>
          <c:w val="0.76035192475940505"/>
          <c:h val="0.501974701079031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'analisis Six Big Losses'!$H$5</c:f>
              <c:strCache>
                <c:ptCount val="1"/>
                <c:pt idx="0">
                  <c:v>Total Time Loss (Jam)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Six Big Losses'!$G$6:$G$11</c:f>
              <c:strCache>
                <c:ptCount val="6"/>
                <c:pt idx="0">
                  <c:v>Reduced Speed Losses</c:v>
                </c:pt>
                <c:pt idx="1">
                  <c:v>Set Up Adjusment</c:v>
                </c:pt>
                <c:pt idx="2">
                  <c:v>Scrap/Yeild Loss</c:v>
                </c:pt>
                <c:pt idx="3">
                  <c:v>Rework Loss</c:v>
                </c:pt>
                <c:pt idx="4">
                  <c:v>Idling Minor Stoppages </c:v>
                </c:pt>
                <c:pt idx="5">
                  <c:v>Equipment Failure Loss </c:v>
                </c:pt>
              </c:strCache>
            </c:strRef>
          </c:cat>
          <c:val>
            <c:numRef>
              <c:f>'analisis Six Big Losses'!$H$6:$H$11</c:f>
              <c:numCache>
                <c:formatCode>0.00</c:formatCode>
                <c:ptCount val="6"/>
                <c:pt idx="0" formatCode="0">
                  <c:v>168.54428774928775</c:v>
                </c:pt>
                <c:pt idx="1">
                  <c:v>17.116666666666667</c:v>
                </c:pt>
                <c:pt idx="2" formatCode="0.0000">
                  <c:v>4.5164470598138273E-3</c:v>
                </c:pt>
                <c:pt idx="3" formatCode="0.000">
                  <c:v>1.1238031216361619E-2</c:v>
                </c:pt>
                <c:pt idx="4">
                  <c:v>0.77777777777777768</c:v>
                </c:pt>
                <c:pt idx="5">
                  <c:v>27.116666666666664</c:v>
                </c:pt>
              </c:numCache>
            </c:numRef>
          </c:val>
        </c:ser>
        <c:ser>
          <c:idx val="1"/>
          <c:order val="1"/>
          <c:tx>
            <c:strRef>
              <c:f>'analisis Six Big Losses'!$I$5</c:f>
              <c:strCache>
                <c:ptCount val="1"/>
                <c:pt idx="0">
                  <c:v>Presentase %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'analisis Six Big Losses'!$G$6:$G$11</c:f>
              <c:strCache>
                <c:ptCount val="6"/>
                <c:pt idx="0">
                  <c:v>Reduced Speed Losses</c:v>
                </c:pt>
                <c:pt idx="1">
                  <c:v>Set Up Adjusment</c:v>
                </c:pt>
                <c:pt idx="2">
                  <c:v>Scrap/Yeild Loss</c:v>
                </c:pt>
                <c:pt idx="3">
                  <c:v>Rework Loss</c:v>
                </c:pt>
                <c:pt idx="4">
                  <c:v>Idling Minor Stoppages </c:v>
                </c:pt>
                <c:pt idx="5">
                  <c:v>Equipment Failure Loss </c:v>
                </c:pt>
              </c:strCache>
            </c:strRef>
          </c:cat>
          <c:val>
            <c:numRef>
              <c:f>'analisis Six Big Losses'!$I$6:$I$11</c:f>
              <c:numCache>
                <c:formatCode>0.00%</c:formatCode>
                <c:ptCount val="6"/>
                <c:pt idx="0" formatCode="0%">
                  <c:v>0.26500674174416311</c:v>
                </c:pt>
                <c:pt idx="1">
                  <c:v>2.6912997903563943E-2</c:v>
                </c:pt>
                <c:pt idx="2">
                  <c:v>4.5164470598138273E-3</c:v>
                </c:pt>
                <c:pt idx="3">
                  <c:v>1.1238031216361619E-2</c:v>
                </c:pt>
                <c:pt idx="4">
                  <c:v>1.2229210342417887E-3</c:v>
                </c:pt>
                <c:pt idx="5">
                  <c:v>4.2636268343815509E-2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187627936"/>
        <c:axId val="187627552"/>
      </c:barChart>
      <c:lineChart>
        <c:grouping val="standard"/>
        <c:varyColors val="0"/>
        <c:ser>
          <c:idx val="2"/>
          <c:order val="2"/>
          <c:tx>
            <c:strRef>
              <c:f>'analisis Six Big Losses'!$J$5</c:f>
              <c:strCache>
                <c:ptCount val="1"/>
                <c:pt idx="0">
                  <c:v>Presentase komulatif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'analisis Six Big Losses'!$G$6:$G$11</c:f>
              <c:strCache>
                <c:ptCount val="6"/>
                <c:pt idx="0">
                  <c:v>Reduced Speed Losses</c:v>
                </c:pt>
                <c:pt idx="1">
                  <c:v>Set Up Adjusment</c:v>
                </c:pt>
                <c:pt idx="2">
                  <c:v>Scrap/Yeild Loss</c:v>
                </c:pt>
                <c:pt idx="3">
                  <c:v>Rework Loss</c:v>
                </c:pt>
                <c:pt idx="4">
                  <c:v>Idling Minor Stoppages </c:v>
                </c:pt>
                <c:pt idx="5">
                  <c:v>Equipment Failure Loss </c:v>
                </c:pt>
              </c:strCache>
            </c:strRef>
          </c:cat>
          <c:val>
            <c:numRef>
              <c:f>'analisis Six Big Losses'!$J$6:$J$11</c:f>
              <c:numCache>
                <c:formatCode>0.0%</c:formatCode>
                <c:ptCount val="6"/>
                <c:pt idx="0">
                  <c:v>0.75385933808711358</c:v>
                </c:pt>
                <c:pt idx="1">
                  <c:v>7.6558862812279582E-2</c:v>
                </c:pt>
                <c:pt idx="2">
                  <c:v>1.2847845940099497E-2</c:v>
                </c:pt>
                <c:pt idx="3">
                  <c:v>3.1968600943546699E-2</c:v>
                </c:pt>
                <c:pt idx="4">
                  <c:v>3.4788188230182211E-3</c:v>
                </c:pt>
                <c:pt idx="5">
                  <c:v>0.12128653339394241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34848"/>
        <c:axId val="187632416"/>
      </c:lineChart>
      <c:valAx>
        <c:axId val="1876275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7627936"/>
        <c:crosses val="max"/>
        <c:crossBetween val="between"/>
      </c:valAx>
      <c:catAx>
        <c:axId val="18762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7627552"/>
        <c:crosses val="autoZero"/>
        <c:auto val="1"/>
        <c:lblAlgn val="ctr"/>
        <c:lblOffset val="100"/>
        <c:noMultiLvlLbl val="0"/>
      </c:catAx>
      <c:valAx>
        <c:axId val="187632416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7634848"/>
        <c:crosses val="autoZero"/>
        <c:crossBetween val="between"/>
      </c:valAx>
      <c:catAx>
        <c:axId val="1876348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7632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 sz="1800" b="1" i="1" baseline="0">
                <a:effectLst/>
              </a:rPr>
              <a:t>Six Big Losses</a:t>
            </a:r>
            <a:r>
              <a:rPr lang="id-ID" sz="1800" b="1" i="0" baseline="0">
                <a:effectLst/>
              </a:rPr>
              <a:t> </a:t>
            </a:r>
            <a:endParaRPr lang="id-ID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'analisis Six Big Losses'!$H$5</c:f>
              <c:strCache>
                <c:ptCount val="1"/>
                <c:pt idx="0">
                  <c:v>Total Time Loss (Jam)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'analisis Six Big Losses'!$F$6:$G$11</c:f>
              <c:multiLvlStrCache>
                <c:ptCount val="6"/>
                <c:lvl>
                  <c:pt idx="0">
                    <c:v>Reduced Speed Losses</c:v>
                  </c:pt>
                  <c:pt idx="1">
                    <c:v>Set Up Adjusment</c:v>
                  </c:pt>
                  <c:pt idx="2">
                    <c:v>Scrap/Yeild Loss</c:v>
                  </c:pt>
                  <c:pt idx="3">
                    <c:v>Rework Loss</c:v>
                  </c:pt>
                  <c:pt idx="4">
                    <c:v>Idling Minor Stoppages </c:v>
                  </c:pt>
                  <c:pt idx="5">
                    <c:v>Equipment Failure Loss 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</c:multiLvlStrCache>
            </c:multiLvlStrRef>
          </c:cat>
          <c:val>
            <c:numRef>
              <c:f>'analisis Six Big Losses'!$H$6:$H$11</c:f>
              <c:numCache>
                <c:formatCode>0.00</c:formatCode>
                <c:ptCount val="6"/>
                <c:pt idx="0" formatCode="0">
                  <c:v>168.54428774928775</c:v>
                </c:pt>
                <c:pt idx="1">
                  <c:v>17.116666666666667</c:v>
                </c:pt>
                <c:pt idx="2" formatCode="0.0000">
                  <c:v>4.5164470598138273E-3</c:v>
                </c:pt>
                <c:pt idx="3" formatCode="0.000">
                  <c:v>1.1238031216361619E-2</c:v>
                </c:pt>
                <c:pt idx="4">
                  <c:v>0.77777777777777768</c:v>
                </c:pt>
                <c:pt idx="5">
                  <c:v>27.116666666666664</c:v>
                </c:pt>
              </c:numCache>
            </c:numRef>
          </c:val>
        </c:ser>
        <c:ser>
          <c:idx val="1"/>
          <c:order val="1"/>
          <c:tx>
            <c:strRef>
              <c:f>'analisis Six Big Losses'!$I$5</c:f>
              <c:strCache>
                <c:ptCount val="1"/>
                <c:pt idx="0">
                  <c:v>Presentase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'analisis Six Big Losses'!$F$6:$G$11</c:f>
              <c:multiLvlStrCache>
                <c:ptCount val="6"/>
                <c:lvl>
                  <c:pt idx="0">
                    <c:v>Reduced Speed Losses</c:v>
                  </c:pt>
                  <c:pt idx="1">
                    <c:v>Set Up Adjusment</c:v>
                  </c:pt>
                  <c:pt idx="2">
                    <c:v>Scrap/Yeild Loss</c:v>
                  </c:pt>
                  <c:pt idx="3">
                    <c:v>Rework Loss</c:v>
                  </c:pt>
                  <c:pt idx="4">
                    <c:v>Idling Minor Stoppages </c:v>
                  </c:pt>
                  <c:pt idx="5">
                    <c:v>Equipment Failure Loss 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</c:multiLvlStrCache>
            </c:multiLvlStrRef>
          </c:cat>
          <c:val>
            <c:numRef>
              <c:f>'analisis Six Big Losses'!$I$6:$I$11</c:f>
              <c:numCache>
                <c:formatCode>0.00%</c:formatCode>
                <c:ptCount val="6"/>
                <c:pt idx="0" formatCode="0%">
                  <c:v>0.26500674174416311</c:v>
                </c:pt>
                <c:pt idx="1">
                  <c:v>2.6912997903563943E-2</c:v>
                </c:pt>
                <c:pt idx="2">
                  <c:v>4.5164470598138273E-3</c:v>
                </c:pt>
                <c:pt idx="3">
                  <c:v>1.1238031216361619E-2</c:v>
                </c:pt>
                <c:pt idx="4">
                  <c:v>1.2229210342417887E-3</c:v>
                </c:pt>
                <c:pt idx="5">
                  <c:v>4.2636268343815509E-2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463688"/>
        <c:axId val="187468168"/>
        <c:axId val="0"/>
      </c:bar3DChart>
      <c:catAx>
        <c:axId val="187463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7468168"/>
        <c:crosses val="autoZero"/>
        <c:auto val="1"/>
        <c:lblAlgn val="ctr"/>
        <c:lblOffset val="100"/>
        <c:noMultiLvlLbl val="0"/>
      </c:catAx>
      <c:valAx>
        <c:axId val="18746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746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407452</xdr:colOff>
      <xdr:row>14</xdr:row>
      <xdr:rowOff>104773</xdr:rowOff>
    </xdr:from>
    <xdr:to>
      <xdr:col>16</xdr:col>
      <xdr:colOff>534452</xdr:colOff>
      <xdr:row>28</xdr:row>
      <xdr:rowOff>75140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42334</xdr:colOff>
      <xdr:row>13</xdr:row>
      <xdr:rowOff>147107</xdr:rowOff>
    </xdr:from>
    <xdr:to>
      <xdr:col>7</xdr:col>
      <xdr:colOff>656167</xdr:colOff>
      <xdr:row>26</xdr:row>
      <xdr:rowOff>116417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Y166"/>
  <sheetViews>
    <sheetView topLeftCell="BN29" zoomScale="80" zoomScaleNormal="80" workbookViewId="0">
      <selection activeCell="BP56" sqref="BP56"/>
    </sheetView>
  </sheetViews>
  <sheetFormatPr defaultRowHeight="15" x14ac:dyDescent="0.25"/>
  <cols>
    <col min="2" max="2" width="17.7109375" customWidth="1"/>
    <col min="3" max="3" width="44.7109375" customWidth="1"/>
    <col min="4" max="4" width="17.85546875" customWidth="1"/>
    <col min="5" max="5" width="14.5703125" customWidth="1"/>
    <col min="6" max="6" width="17.28515625" customWidth="1"/>
    <col min="7" max="7" width="16" customWidth="1"/>
    <col min="8" max="8" width="12" customWidth="1"/>
    <col min="9" max="9" width="11.85546875" customWidth="1"/>
    <col min="10" max="10" width="11" customWidth="1"/>
    <col min="11" max="11" width="12.28515625" customWidth="1"/>
    <col min="12" max="12" width="12.85546875" customWidth="1"/>
    <col min="13" max="13" width="11.28515625" customWidth="1"/>
    <col min="14" max="14" width="12.140625" customWidth="1"/>
    <col min="15" max="15" width="11.85546875" customWidth="1"/>
    <col min="16" max="16" width="12.28515625" customWidth="1"/>
    <col min="17" max="17" width="14" customWidth="1"/>
    <col min="18" max="18" width="11.5703125" customWidth="1"/>
    <col min="19" max="19" width="11.42578125" customWidth="1"/>
    <col min="20" max="20" width="12.7109375" customWidth="1"/>
    <col min="21" max="21" width="11.85546875" customWidth="1"/>
    <col min="22" max="22" width="11.140625" customWidth="1"/>
    <col min="23" max="23" width="11.85546875" customWidth="1"/>
    <col min="24" max="24" width="11.140625" customWidth="1"/>
    <col min="25" max="25" width="10.140625" customWidth="1"/>
    <col min="26" max="26" width="10.85546875" customWidth="1"/>
    <col min="27" max="27" width="11.7109375" customWidth="1"/>
    <col min="28" max="28" width="12.42578125" customWidth="1"/>
    <col min="29" max="30" width="11.28515625" customWidth="1"/>
    <col min="31" max="31" width="12.7109375" customWidth="1"/>
    <col min="32" max="32" width="10.85546875" customWidth="1"/>
    <col min="33" max="34" width="11.5703125" customWidth="1"/>
    <col min="35" max="35" width="12.42578125" customWidth="1"/>
    <col min="36" max="36" width="10.85546875" customWidth="1"/>
    <col min="37" max="37" width="11.28515625" customWidth="1"/>
    <col min="38" max="38" width="11.85546875" customWidth="1"/>
    <col min="39" max="39" width="11.5703125" customWidth="1"/>
    <col min="40" max="40" width="12.5703125" customWidth="1"/>
    <col min="41" max="41" width="11.5703125" customWidth="1"/>
    <col min="42" max="42" width="11" customWidth="1"/>
    <col min="43" max="44" width="11.140625" customWidth="1"/>
    <col min="45" max="46" width="11.7109375" customWidth="1"/>
    <col min="47" max="47" width="11" customWidth="1"/>
    <col min="48" max="48" width="11.28515625" customWidth="1"/>
    <col min="49" max="49" width="12.7109375" customWidth="1"/>
    <col min="50" max="50" width="10.7109375" customWidth="1"/>
    <col min="51" max="51" width="11" customWidth="1"/>
    <col min="52" max="52" width="13.7109375" customWidth="1"/>
    <col min="53" max="53" width="12" customWidth="1"/>
    <col min="54" max="54" width="11.7109375" customWidth="1"/>
    <col min="55" max="55" width="10.7109375" customWidth="1"/>
    <col min="59" max="59" width="28.42578125" customWidth="1"/>
    <col min="62" max="62" width="17.5703125" customWidth="1"/>
    <col min="63" max="63" width="22.7109375" customWidth="1"/>
    <col min="64" max="65" width="40.7109375" customWidth="1"/>
    <col min="66" max="66" width="19.85546875" customWidth="1"/>
    <col min="67" max="67" width="11.42578125" customWidth="1"/>
    <col min="68" max="68" width="16.85546875" customWidth="1"/>
    <col min="69" max="71" width="29.5703125" customWidth="1"/>
    <col min="72" max="72" width="41.7109375" customWidth="1"/>
    <col min="73" max="73" width="14.5703125" customWidth="1"/>
    <col min="75" max="75" width="18.5703125" customWidth="1"/>
  </cols>
  <sheetData>
    <row r="1" spans="2:77" x14ac:dyDescent="0.25">
      <c r="C1" t="s">
        <v>67</v>
      </c>
      <c r="D1" t="s">
        <v>26</v>
      </c>
    </row>
    <row r="2" spans="2:77" x14ac:dyDescent="0.25">
      <c r="C2" t="s">
        <v>27</v>
      </c>
      <c r="D2" t="s">
        <v>28</v>
      </c>
    </row>
    <row r="3" spans="2:77" x14ac:dyDescent="0.25">
      <c r="C3" t="s">
        <v>65</v>
      </c>
      <c r="D3" t="s">
        <v>29</v>
      </c>
    </row>
    <row r="4" spans="2:77" x14ac:dyDescent="0.25">
      <c r="D4" s="27"/>
    </row>
    <row r="5" spans="2:77" x14ac:dyDescent="0.25">
      <c r="B5" t="s">
        <v>75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BL5" t="s">
        <v>141</v>
      </c>
    </row>
    <row r="6" spans="2:77" ht="15.75" x14ac:dyDescent="0.25">
      <c r="B6" s="185" t="s">
        <v>11</v>
      </c>
      <c r="C6" s="185" t="s">
        <v>12</v>
      </c>
      <c r="D6" s="183" t="s">
        <v>76</v>
      </c>
      <c r="E6" s="183"/>
      <c r="F6" s="183" t="s">
        <v>77</v>
      </c>
      <c r="G6" s="183"/>
      <c r="H6" s="183" t="s">
        <v>78</v>
      </c>
      <c r="I6" s="183"/>
      <c r="J6" s="183" t="s">
        <v>79</v>
      </c>
      <c r="K6" s="183"/>
      <c r="L6" s="187" t="s">
        <v>80</v>
      </c>
      <c r="M6" s="187"/>
      <c r="N6" s="183" t="s">
        <v>81</v>
      </c>
      <c r="O6" s="183"/>
      <c r="P6" s="183" t="s">
        <v>82</v>
      </c>
      <c r="Q6" s="183"/>
      <c r="R6" s="183" t="s">
        <v>83</v>
      </c>
      <c r="S6" s="183"/>
      <c r="T6" s="183" t="s">
        <v>84</v>
      </c>
      <c r="U6" s="183"/>
      <c r="V6" s="183" t="s">
        <v>85</v>
      </c>
      <c r="W6" s="183"/>
      <c r="X6" s="187" t="s">
        <v>86</v>
      </c>
      <c r="Y6" s="187"/>
      <c r="Z6" s="183" t="s">
        <v>87</v>
      </c>
      <c r="AA6" s="183"/>
      <c r="AB6" s="183" t="s">
        <v>88</v>
      </c>
      <c r="AC6" s="183"/>
      <c r="AD6" s="183" t="s">
        <v>89</v>
      </c>
      <c r="AE6" s="183"/>
      <c r="AF6" s="183" t="s">
        <v>90</v>
      </c>
      <c r="AG6" s="183"/>
      <c r="AH6" s="183" t="s">
        <v>91</v>
      </c>
      <c r="AI6" s="183"/>
      <c r="AJ6" s="187" t="s">
        <v>92</v>
      </c>
      <c r="AK6" s="187"/>
      <c r="AL6" s="183" t="s">
        <v>93</v>
      </c>
      <c r="AM6" s="183"/>
      <c r="AN6" s="183" t="s">
        <v>94</v>
      </c>
      <c r="AO6" s="183"/>
      <c r="AP6" s="183" t="s">
        <v>95</v>
      </c>
      <c r="AQ6" s="183"/>
      <c r="AR6" s="183" t="s">
        <v>96</v>
      </c>
      <c r="AS6" s="183"/>
      <c r="AT6" s="183" t="s">
        <v>97</v>
      </c>
      <c r="AU6" s="183"/>
      <c r="AV6" s="187" t="s">
        <v>98</v>
      </c>
      <c r="AW6" s="187"/>
      <c r="AX6" s="183" t="s">
        <v>99</v>
      </c>
      <c r="AY6" s="183"/>
      <c r="AZ6" s="183" t="s">
        <v>100</v>
      </c>
      <c r="BA6" s="183"/>
      <c r="BB6" s="183" t="s">
        <v>101</v>
      </c>
      <c r="BC6" s="183"/>
      <c r="BG6" s="185" t="s">
        <v>104</v>
      </c>
      <c r="BH6" s="186" t="s">
        <v>102</v>
      </c>
      <c r="BI6" s="186"/>
      <c r="BJ6" s="49"/>
      <c r="BL6" s="183" t="s">
        <v>141</v>
      </c>
      <c r="BM6" s="188" t="s">
        <v>224</v>
      </c>
      <c r="BN6" s="183" t="s">
        <v>102</v>
      </c>
      <c r="BO6" s="183"/>
      <c r="BP6" s="66"/>
      <c r="BQ6" s="185" t="s">
        <v>234</v>
      </c>
      <c r="BR6" s="185" t="s">
        <v>131</v>
      </c>
      <c r="BS6" s="185" t="s">
        <v>239</v>
      </c>
      <c r="BT6" s="182" t="s">
        <v>141</v>
      </c>
      <c r="BU6" s="183" t="s">
        <v>102</v>
      </c>
      <c r="BV6" s="183"/>
      <c r="BW6" s="184" t="s">
        <v>210</v>
      </c>
    </row>
    <row r="7" spans="2:77" ht="15.75" x14ac:dyDescent="0.25">
      <c r="B7" s="185"/>
      <c r="C7" s="185"/>
      <c r="D7" s="1" t="s">
        <v>13</v>
      </c>
      <c r="E7" s="1" t="s">
        <v>14</v>
      </c>
      <c r="F7" s="1" t="s">
        <v>13</v>
      </c>
      <c r="G7" s="1" t="s">
        <v>14</v>
      </c>
      <c r="H7" s="1" t="s">
        <v>13</v>
      </c>
      <c r="I7" s="1" t="s">
        <v>14</v>
      </c>
      <c r="J7" s="1" t="s">
        <v>13</v>
      </c>
      <c r="K7" s="1" t="s">
        <v>14</v>
      </c>
      <c r="L7" s="1" t="s">
        <v>13</v>
      </c>
      <c r="M7" s="1" t="s">
        <v>14</v>
      </c>
      <c r="N7" s="1" t="s">
        <v>13</v>
      </c>
      <c r="O7" s="1" t="s">
        <v>14</v>
      </c>
      <c r="P7" s="1" t="s">
        <v>13</v>
      </c>
      <c r="Q7" s="1" t="s">
        <v>14</v>
      </c>
      <c r="R7" s="1" t="s">
        <v>13</v>
      </c>
      <c r="S7" s="1" t="s">
        <v>14</v>
      </c>
      <c r="T7" s="1" t="s">
        <v>13</v>
      </c>
      <c r="U7" s="1" t="s">
        <v>14</v>
      </c>
      <c r="V7" s="1" t="s">
        <v>13</v>
      </c>
      <c r="W7" s="1" t="s">
        <v>14</v>
      </c>
      <c r="X7" s="1" t="s">
        <v>13</v>
      </c>
      <c r="Y7" s="1" t="s">
        <v>14</v>
      </c>
      <c r="Z7" s="1" t="s">
        <v>13</v>
      </c>
      <c r="AA7" s="1" t="s">
        <v>14</v>
      </c>
      <c r="AB7" s="1" t="s">
        <v>13</v>
      </c>
      <c r="AC7" s="1" t="s">
        <v>14</v>
      </c>
      <c r="AD7" s="1" t="s">
        <v>13</v>
      </c>
      <c r="AE7" s="1" t="s">
        <v>14</v>
      </c>
      <c r="AF7" s="1" t="s">
        <v>13</v>
      </c>
      <c r="AG7" s="1" t="s">
        <v>14</v>
      </c>
      <c r="AH7" s="1" t="s">
        <v>13</v>
      </c>
      <c r="AI7" s="1" t="s">
        <v>14</v>
      </c>
      <c r="AJ7" s="1" t="s">
        <v>13</v>
      </c>
      <c r="AK7" s="1" t="s">
        <v>14</v>
      </c>
      <c r="AL7" s="1" t="s">
        <v>13</v>
      </c>
      <c r="AM7" s="1" t="s">
        <v>14</v>
      </c>
      <c r="AN7" s="1" t="s">
        <v>13</v>
      </c>
      <c r="AO7" s="1" t="s">
        <v>14</v>
      </c>
      <c r="AP7" s="1" t="s">
        <v>13</v>
      </c>
      <c r="AQ7" s="1" t="s">
        <v>14</v>
      </c>
      <c r="AR7" s="1" t="s">
        <v>13</v>
      </c>
      <c r="AS7" s="1" t="s">
        <v>14</v>
      </c>
      <c r="AT7" s="1" t="s">
        <v>13</v>
      </c>
      <c r="AU7" s="1" t="s">
        <v>14</v>
      </c>
      <c r="AV7" s="1" t="s">
        <v>13</v>
      </c>
      <c r="AW7" s="1" t="s">
        <v>14</v>
      </c>
      <c r="AX7" s="1" t="s">
        <v>13</v>
      </c>
      <c r="AY7" s="1" t="s">
        <v>14</v>
      </c>
      <c r="AZ7" s="1" t="s">
        <v>13</v>
      </c>
      <c r="BA7" s="1" t="s">
        <v>14</v>
      </c>
      <c r="BB7" s="1" t="s">
        <v>13</v>
      </c>
      <c r="BC7" s="1" t="s">
        <v>14</v>
      </c>
      <c r="BG7" s="185"/>
      <c r="BH7" s="49" t="s">
        <v>103</v>
      </c>
      <c r="BI7" s="49" t="s">
        <v>30</v>
      </c>
      <c r="BJ7" s="49" t="s">
        <v>107</v>
      </c>
      <c r="BL7" s="183"/>
      <c r="BM7" s="189"/>
      <c r="BN7" s="66" t="s">
        <v>103</v>
      </c>
      <c r="BO7" s="66" t="s">
        <v>30</v>
      </c>
      <c r="BP7" s="66" t="s">
        <v>107</v>
      </c>
      <c r="BQ7" s="185"/>
      <c r="BR7" s="185"/>
      <c r="BS7" s="185"/>
      <c r="BT7" s="182"/>
      <c r="BU7" s="117" t="s">
        <v>202</v>
      </c>
      <c r="BV7" s="117" t="s">
        <v>203</v>
      </c>
      <c r="BW7" s="184"/>
    </row>
    <row r="8" spans="2:77" ht="15.75" x14ac:dyDescent="0.25">
      <c r="B8" s="2">
        <v>1</v>
      </c>
      <c r="C8" s="2" t="s">
        <v>16</v>
      </c>
      <c r="D8" s="2">
        <v>1</v>
      </c>
      <c r="E8" s="2"/>
      <c r="F8" s="2">
        <v>1</v>
      </c>
      <c r="G8" s="2"/>
      <c r="H8" s="2">
        <v>1</v>
      </c>
      <c r="I8" s="2"/>
      <c r="J8" s="2">
        <v>1</v>
      </c>
      <c r="K8" s="2"/>
      <c r="L8" s="2">
        <v>1</v>
      </c>
      <c r="M8" s="2"/>
      <c r="N8" s="2">
        <v>1</v>
      </c>
      <c r="O8" s="2"/>
      <c r="P8" s="2">
        <v>1</v>
      </c>
      <c r="Q8" s="2"/>
      <c r="R8" s="2">
        <v>1</v>
      </c>
      <c r="S8" s="2"/>
      <c r="T8" s="2">
        <v>1</v>
      </c>
      <c r="U8" s="2"/>
      <c r="V8" s="2">
        <v>1</v>
      </c>
      <c r="W8" s="2"/>
      <c r="X8" s="2">
        <v>1</v>
      </c>
      <c r="Y8" s="2"/>
      <c r="Z8" s="2">
        <v>1</v>
      </c>
      <c r="AA8" s="2"/>
      <c r="AB8" s="2">
        <v>1</v>
      </c>
      <c r="AC8" s="2"/>
      <c r="AD8" s="2">
        <v>1</v>
      </c>
      <c r="AE8" s="2"/>
      <c r="AF8" s="2">
        <v>1</v>
      </c>
      <c r="AG8" s="2"/>
      <c r="AH8" s="2">
        <v>1</v>
      </c>
      <c r="AI8" s="2"/>
      <c r="AJ8" s="2">
        <v>1</v>
      </c>
      <c r="AK8" s="2"/>
      <c r="AL8" s="2">
        <v>1</v>
      </c>
      <c r="AM8" s="2"/>
      <c r="AN8" s="2">
        <v>1</v>
      </c>
      <c r="AO8" s="2"/>
      <c r="AP8" s="2">
        <v>1</v>
      </c>
      <c r="AQ8" s="2"/>
      <c r="AR8" s="2">
        <v>1</v>
      </c>
      <c r="AS8" s="2"/>
      <c r="AT8" s="2">
        <v>1</v>
      </c>
      <c r="AU8" s="2"/>
      <c r="AV8" s="2">
        <v>1</v>
      </c>
      <c r="AW8" s="2"/>
      <c r="AX8" s="2">
        <v>1</v>
      </c>
      <c r="AY8" s="2"/>
      <c r="AZ8" s="2">
        <v>1</v>
      </c>
      <c r="BA8" s="2"/>
      <c r="BB8" s="2">
        <v>1</v>
      </c>
      <c r="BC8" s="2"/>
      <c r="BG8" s="49" t="s">
        <v>133</v>
      </c>
      <c r="BH8" s="48">
        <v>10.1</v>
      </c>
      <c r="BI8" s="48">
        <v>10.5</v>
      </c>
      <c r="BJ8" s="49">
        <v>40</v>
      </c>
      <c r="BL8" s="66" t="s">
        <v>142</v>
      </c>
      <c r="BM8" s="152" t="s">
        <v>225</v>
      </c>
      <c r="BN8" s="77">
        <v>10.1</v>
      </c>
      <c r="BO8" s="77">
        <v>10.5</v>
      </c>
      <c r="BP8" s="66">
        <v>40</v>
      </c>
      <c r="BQ8" s="160">
        <f>SUM(BP8:BP10)</f>
        <v>360</v>
      </c>
      <c r="BR8" s="161">
        <f>BQ8/60</f>
        <v>6</v>
      </c>
      <c r="BS8" s="77"/>
      <c r="BT8" s="158" t="s">
        <v>204</v>
      </c>
      <c r="BU8" s="78">
        <f t="shared" ref="BU8:BU13" si="0">BW8-BV8</f>
        <v>252</v>
      </c>
      <c r="BV8" s="78">
        <v>8</v>
      </c>
      <c r="BW8" s="117">
        <v>260</v>
      </c>
      <c r="BX8" s="120">
        <f>BU8/BW8</f>
        <v>0.96923076923076923</v>
      </c>
      <c r="BY8" s="23"/>
    </row>
    <row r="9" spans="2:77" ht="15.75" x14ac:dyDescent="0.25">
      <c r="B9" s="2">
        <v>2</v>
      </c>
      <c r="C9" s="2" t="s">
        <v>17</v>
      </c>
      <c r="D9" s="2">
        <v>1</v>
      </c>
      <c r="E9" s="2"/>
      <c r="F9" s="2">
        <v>1</v>
      </c>
      <c r="G9" s="2"/>
      <c r="H9" s="2">
        <v>1</v>
      </c>
      <c r="I9" s="2"/>
      <c r="J9" s="2">
        <v>1</v>
      </c>
      <c r="K9" s="2"/>
      <c r="L9" s="2">
        <v>1</v>
      </c>
      <c r="M9" s="2"/>
      <c r="N9" s="2">
        <v>1</v>
      </c>
      <c r="O9" s="2"/>
      <c r="P9" s="2">
        <v>1</v>
      </c>
      <c r="Q9" s="2"/>
      <c r="R9" s="2">
        <v>1</v>
      </c>
      <c r="S9" s="2"/>
      <c r="T9" s="2">
        <v>1</v>
      </c>
      <c r="U9" s="2"/>
      <c r="V9" s="2">
        <v>1</v>
      </c>
      <c r="W9" s="2"/>
      <c r="X9" s="2">
        <v>1</v>
      </c>
      <c r="Y9" s="2"/>
      <c r="Z9" s="2">
        <v>1</v>
      </c>
      <c r="AA9" s="2"/>
      <c r="AB9" s="2">
        <v>1</v>
      </c>
      <c r="AC9" s="2"/>
      <c r="AD9" s="2">
        <v>1</v>
      </c>
      <c r="AE9" s="2"/>
      <c r="AF9" s="2">
        <v>1</v>
      </c>
      <c r="AG9" s="2"/>
      <c r="AH9" s="2">
        <v>1</v>
      </c>
      <c r="AI9" s="2"/>
      <c r="AJ9" s="2">
        <v>1</v>
      </c>
      <c r="AK9" s="2"/>
      <c r="AL9" s="2">
        <v>1</v>
      </c>
      <c r="AM9" s="2"/>
      <c r="AN9" s="2">
        <v>1</v>
      </c>
      <c r="AO9" s="2"/>
      <c r="AP9" s="2">
        <v>1</v>
      </c>
      <c r="AQ9" s="2"/>
      <c r="AR9" s="2">
        <v>1</v>
      </c>
      <c r="AS9" s="2"/>
      <c r="AT9" s="2">
        <v>1</v>
      </c>
      <c r="AU9" s="2"/>
      <c r="AV9" s="2">
        <v>1</v>
      </c>
      <c r="AW9" s="2"/>
      <c r="AX9" s="2">
        <v>1</v>
      </c>
      <c r="AY9" s="2"/>
      <c r="AZ9" s="2">
        <v>1</v>
      </c>
      <c r="BA9" s="2"/>
      <c r="BB9" s="2">
        <v>1</v>
      </c>
      <c r="BC9" s="2"/>
      <c r="BG9" s="49" t="s">
        <v>105</v>
      </c>
      <c r="BH9" s="48">
        <v>11.3</v>
      </c>
      <c r="BI9" s="48">
        <v>14.3</v>
      </c>
      <c r="BJ9" s="49">
        <v>180</v>
      </c>
      <c r="BL9" s="66" t="s">
        <v>143</v>
      </c>
      <c r="BM9" s="152" t="s">
        <v>226</v>
      </c>
      <c r="BN9" s="77">
        <v>11.3</v>
      </c>
      <c r="BO9" s="77">
        <v>14.3</v>
      </c>
      <c r="BP9" s="66">
        <v>180</v>
      </c>
      <c r="BQ9" s="153"/>
      <c r="BS9" s="163">
        <f>BP9/60</f>
        <v>3</v>
      </c>
      <c r="BT9" s="158" t="s">
        <v>205</v>
      </c>
      <c r="BU9" s="78">
        <f t="shared" si="0"/>
        <v>260</v>
      </c>
      <c r="BV9" s="78">
        <v>10</v>
      </c>
      <c r="BW9" s="117">
        <v>270</v>
      </c>
      <c r="BX9" s="120">
        <f>BU9/BW9</f>
        <v>0.96296296296296291</v>
      </c>
      <c r="BY9" s="23"/>
    </row>
    <row r="10" spans="2:77" ht="15.75" x14ac:dyDescent="0.25">
      <c r="B10" s="2">
        <v>3</v>
      </c>
      <c r="C10" s="2" t="s">
        <v>18</v>
      </c>
      <c r="D10" s="2">
        <v>1</v>
      </c>
      <c r="E10" s="2"/>
      <c r="F10" s="2">
        <v>1</v>
      </c>
      <c r="G10" s="2"/>
      <c r="H10" s="2">
        <v>1</v>
      </c>
      <c r="I10" s="2"/>
      <c r="J10" s="2"/>
      <c r="K10" s="2">
        <v>1</v>
      </c>
      <c r="L10" s="2">
        <v>1</v>
      </c>
      <c r="M10" s="2"/>
      <c r="N10" s="2">
        <v>1</v>
      </c>
      <c r="O10" s="2"/>
      <c r="P10" s="2">
        <v>1</v>
      </c>
      <c r="Q10" s="2"/>
      <c r="R10" s="2">
        <v>1</v>
      </c>
      <c r="S10" s="2"/>
      <c r="T10" s="2">
        <v>1</v>
      </c>
      <c r="U10" s="2"/>
      <c r="V10" s="2">
        <v>1</v>
      </c>
      <c r="W10" s="2"/>
      <c r="X10" s="2">
        <v>1</v>
      </c>
      <c r="Y10" s="2"/>
      <c r="Z10" s="2">
        <v>1</v>
      </c>
      <c r="AA10" s="2"/>
      <c r="AB10" s="2">
        <v>1</v>
      </c>
      <c r="AC10" s="2"/>
      <c r="AD10" s="2">
        <v>1</v>
      </c>
      <c r="AE10" s="2"/>
      <c r="AF10" s="2">
        <v>1</v>
      </c>
      <c r="AG10" s="2"/>
      <c r="AH10" s="2">
        <v>1</v>
      </c>
      <c r="AI10" s="2"/>
      <c r="AJ10" s="2">
        <v>1</v>
      </c>
      <c r="AK10" s="2"/>
      <c r="AL10" s="2">
        <v>1</v>
      </c>
      <c r="AM10" s="2"/>
      <c r="AN10" s="2">
        <v>1</v>
      </c>
      <c r="AO10" s="2"/>
      <c r="AP10" s="2">
        <v>1</v>
      </c>
      <c r="AQ10" s="2"/>
      <c r="AR10" s="2">
        <v>1</v>
      </c>
      <c r="AS10" s="2"/>
      <c r="AT10" s="2">
        <v>1</v>
      </c>
      <c r="AU10" s="2"/>
      <c r="AV10" s="2">
        <v>1</v>
      </c>
      <c r="AW10" s="2"/>
      <c r="AX10" s="2">
        <v>1</v>
      </c>
      <c r="AY10" s="2"/>
      <c r="AZ10" s="2">
        <v>1</v>
      </c>
      <c r="BA10" s="2"/>
      <c r="BB10" s="2">
        <v>1</v>
      </c>
      <c r="BC10" s="2"/>
      <c r="BG10" s="49" t="s">
        <v>106</v>
      </c>
      <c r="BH10" s="48">
        <v>10.5</v>
      </c>
      <c r="BI10" s="48">
        <v>13.1</v>
      </c>
      <c r="BJ10" s="146">
        <v>140</v>
      </c>
      <c r="BL10" s="66" t="s">
        <v>144</v>
      </c>
      <c r="BM10" s="152" t="s">
        <v>227</v>
      </c>
      <c r="BN10" s="77">
        <v>10.5</v>
      </c>
      <c r="BO10" s="77">
        <v>13.1</v>
      </c>
      <c r="BP10" s="66">
        <v>140</v>
      </c>
      <c r="BQ10" s="6"/>
      <c r="BS10" s="162">
        <f>BP10/60</f>
        <v>2.3333333333333335</v>
      </c>
      <c r="BT10" s="158" t="s">
        <v>206</v>
      </c>
      <c r="BU10" s="78">
        <f t="shared" si="0"/>
        <v>262</v>
      </c>
      <c r="BV10" s="78">
        <v>8</v>
      </c>
      <c r="BW10" s="117">
        <v>270</v>
      </c>
      <c r="BX10" s="120">
        <f t="shared" ref="BX10:BX13" si="1">BU10/BW10</f>
        <v>0.97037037037037033</v>
      </c>
      <c r="BY10" s="23"/>
    </row>
    <row r="11" spans="2:77" ht="15.75" x14ac:dyDescent="0.25">
      <c r="B11" s="2">
        <v>4</v>
      </c>
      <c r="C11" s="2" t="s">
        <v>19</v>
      </c>
      <c r="D11" s="2">
        <v>1</v>
      </c>
      <c r="E11" s="2"/>
      <c r="F11" s="2">
        <v>1</v>
      </c>
      <c r="G11" s="2"/>
      <c r="H11" s="2">
        <v>1</v>
      </c>
      <c r="I11" s="2"/>
      <c r="J11" s="2"/>
      <c r="K11" s="2">
        <v>1</v>
      </c>
      <c r="L11" s="2">
        <v>1</v>
      </c>
      <c r="M11" s="2"/>
      <c r="N11" s="2">
        <v>1</v>
      </c>
      <c r="O11" s="2"/>
      <c r="P11" s="2">
        <v>1</v>
      </c>
      <c r="Q11" s="2"/>
      <c r="R11" s="2">
        <v>1</v>
      </c>
      <c r="S11" s="2"/>
      <c r="T11" s="2">
        <v>1</v>
      </c>
      <c r="U11" s="2"/>
      <c r="V11" s="2">
        <v>1</v>
      </c>
      <c r="W11" s="2"/>
      <c r="X11" s="2">
        <v>1</v>
      </c>
      <c r="Y11" s="2"/>
      <c r="Z11" s="2">
        <v>1</v>
      </c>
      <c r="AA11" s="2"/>
      <c r="AB11" s="2">
        <v>1</v>
      </c>
      <c r="AC11" s="2"/>
      <c r="AD11" s="2">
        <v>1</v>
      </c>
      <c r="AE11" s="2"/>
      <c r="AF11" s="2">
        <v>1</v>
      </c>
      <c r="AG11" s="2"/>
      <c r="AH11" s="2">
        <v>1</v>
      </c>
      <c r="AI11" s="2"/>
      <c r="AJ11" s="2">
        <v>1</v>
      </c>
      <c r="AK11" s="2"/>
      <c r="AL11" s="2">
        <v>1</v>
      </c>
      <c r="AM11" s="2"/>
      <c r="AN11" s="2">
        <v>1</v>
      </c>
      <c r="AO11" s="2"/>
      <c r="AP11" s="2"/>
      <c r="AQ11" s="2">
        <v>1</v>
      </c>
      <c r="AR11" s="2">
        <v>1</v>
      </c>
      <c r="AS11" s="2"/>
      <c r="AT11" s="2">
        <v>1</v>
      </c>
      <c r="AU11" s="2"/>
      <c r="AV11" s="2">
        <v>1</v>
      </c>
      <c r="AW11" s="2"/>
      <c r="AX11" s="2">
        <v>1</v>
      </c>
      <c r="AY11" s="2"/>
      <c r="AZ11" s="2">
        <v>1</v>
      </c>
      <c r="BA11" s="2"/>
      <c r="BB11" s="2">
        <v>1</v>
      </c>
      <c r="BC11" s="2"/>
      <c r="BG11" s="49" t="s">
        <v>10</v>
      </c>
      <c r="BH11" s="48"/>
      <c r="BI11" s="48"/>
      <c r="BJ11" s="146">
        <f>SUM(BJ8:BJ10)</f>
        <v>360</v>
      </c>
      <c r="BL11" s="66" t="s">
        <v>145</v>
      </c>
      <c r="BM11" s="152" t="s">
        <v>242</v>
      </c>
      <c r="BN11" s="77">
        <v>9.0299999999999994</v>
      </c>
      <c r="BO11" s="77">
        <v>10.5</v>
      </c>
      <c r="BP11" s="66">
        <v>107</v>
      </c>
      <c r="BQ11" s="160">
        <f>SUM(BP11:BP15)</f>
        <v>407</v>
      </c>
      <c r="BR11" s="161">
        <f>BQ11/60</f>
        <v>6.7833333333333332</v>
      </c>
      <c r="BS11" s="163">
        <f>BP11/60</f>
        <v>1.7833333333333334</v>
      </c>
      <c r="BT11" s="158" t="s">
        <v>207</v>
      </c>
      <c r="BU11" s="78">
        <f t="shared" si="0"/>
        <v>247</v>
      </c>
      <c r="BV11" s="78">
        <v>13</v>
      </c>
      <c r="BW11" s="117">
        <v>260</v>
      </c>
      <c r="BX11" s="120">
        <f t="shared" si="1"/>
        <v>0.95</v>
      </c>
      <c r="BY11" s="23"/>
    </row>
    <row r="12" spans="2:77" ht="15.75" x14ac:dyDescent="0.25">
      <c r="B12" s="2">
        <v>5</v>
      </c>
      <c r="C12" s="2" t="s">
        <v>20</v>
      </c>
      <c r="D12" s="2">
        <v>1</v>
      </c>
      <c r="E12" s="2"/>
      <c r="F12" s="2">
        <v>1</v>
      </c>
      <c r="G12" s="2"/>
      <c r="H12" s="2">
        <v>1</v>
      </c>
      <c r="I12" s="2"/>
      <c r="J12" s="2">
        <v>1</v>
      </c>
      <c r="K12" s="2"/>
      <c r="L12" s="2">
        <v>1</v>
      </c>
      <c r="M12" s="2"/>
      <c r="N12" s="2">
        <v>1</v>
      </c>
      <c r="O12" s="2"/>
      <c r="P12" s="2">
        <v>1</v>
      </c>
      <c r="Q12" s="2"/>
      <c r="R12" s="2">
        <v>1</v>
      </c>
      <c r="S12" s="2"/>
      <c r="T12" s="2">
        <v>1</v>
      </c>
      <c r="U12" s="2"/>
      <c r="V12" s="2">
        <v>1</v>
      </c>
      <c r="W12" s="2"/>
      <c r="X12" s="2">
        <v>1</v>
      </c>
      <c r="Y12" s="2"/>
      <c r="Z12" s="2">
        <v>1</v>
      </c>
      <c r="AA12" s="2"/>
      <c r="AB12" s="2">
        <v>1</v>
      </c>
      <c r="AC12" s="2"/>
      <c r="AD12" s="2">
        <v>1</v>
      </c>
      <c r="AE12" s="2"/>
      <c r="AF12" s="2">
        <v>1</v>
      </c>
      <c r="AG12" s="2"/>
      <c r="AH12" s="2">
        <v>1</v>
      </c>
      <c r="AI12" s="2"/>
      <c r="AJ12" s="2">
        <v>1</v>
      </c>
      <c r="AK12" s="2"/>
      <c r="AL12" s="2">
        <v>1</v>
      </c>
      <c r="AM12" s="2"/>
      <c r="AN12" s="2">
        <v>1</v>
      </c>
      <c r="AO12" s="2"/>
      <c r="AP12" s="2"/>
      <c r="AQ12" s="2">
        <v>1</v>
      </c>
      <c r="AR12" s="2">
        <v>1</v>
      </c>
      <c r="AS12" s="2"/>
      <c r="AT12" s="2">
        <v>1</v>
      </c>
      <c r="AU12" s="2"/>
      <c r="AV12" s="2">
        <v>1</v>
      </c>
      <c r="AW12" s="2"/>
      <c r="AX12" s="2">
        <v>1</v>
      </c>
      <c r="AY12" s="2"/>
      <c r="AZ12" s="2">
        <v>1</v>
      </c>
      <c r="BA12" s="2"/>
      <c r="BB12" s="2">
        <v>1</v>
      </c>
      <c r="BC12" s="2"/>
      <c r="BG12" s="49" t="s">
        <v>108</v>
      </c>
      <c r="BH12" s="49"/>
      <c r="BI12" s="49"/>
      <c r="BJ12" s="148">
        <f>BJ11/60</f>
        <v>6</v>
      </c>
      <c r="BL12" s="66" t="s">
        <v>146</v>
      </c>
      <c r="BM12" s="152" t="s">
        <v>225</v>
      </c>
      <c r="BN12" s="77">
        <v>14.3</v>
      </c>
      <c r="BO12" s="77">
        <v>14.5</v>
      </c>
      <c r="BP12" s="66">
        <v>20</v>
      </c>
      <c r="BQ12" s="153"/>
      <c r="BR12" s="165">
        <f>BP12/60</f>
        <v>0.33333333333333331</v>
      </c>
      <c r="BS12" s="156"/>
      <c r="BT12" s="158" t="s">
        <v>208</v>
      </c>
      <c r="BU12" s="78">
        <f t="shared" si="0"/>
        <v>257</v>
      </c>
      <c r="BV12" s="78">
        <v>13</v>
      </c>
      <c r="BW12" s="117">
        <v>270</v>
      </c>
      <c r="BX12" s="120">
        <f>BU12/BW12</f>
        <v>0.95185185185185184</v>
      </c>
      <c r="BY12" s="23"/>
    </row>
    <row r="13" spans="2:77" ht="15.75" x14ac:dyDescent="0.25">
      <c r="B13" s="2">
        <v>6</v>
      </c>
      <c r="C13" s="2" t="s">
        <v>21</v>
      </c>
      <c r="D13" s="2"/>
      <c r="E13" s="2">
        <v>1</v>
      </c>
      <c r="F13" s="2"/>
      <c r="G13" s="2">
        <v>1</v>
      </c>
      <c r="H13" s="2"/>
      <c r="I13" s="2">
        <v>1</v>
      </c>
      <c r="J13" s="2"/>
      <c r="K13" s="2">
        <v>1</v>
      </c>
      <c r="L13" s="2"/>
      <c r="M13" s="2">
        <v>1</v>
      </c>
      <c r="N13" s="2"/>
      <c r="O13" s="2">
        <v>1</v>
      </c>
      <c r="P13" s="2"/>
      <c r="Q13" s="2">
        <v>1</v>
      </c>
      <c r="R13" s="2"/>
      <c r="S13" s="2">
        <v>1</v>
      </c>
      <c r="T13" s="2"/>
      <c r="U13" s="2">
        <v>1</v>
      </c>
      <c r="V13" s="2"/>
      <c r="W13" s="2">
        <v>1</v>
      </c>
      <c r="X13" s="2"/>
      <c r="Y13" s="2">
        <v>1</v>
      </c>
      <c r="Z13" s="2"/>
      <c r="AA13" s="2">
        <v>1</v>
      </c>
      <c r="AB13" s="2"/>
      <c r="AC13" s="2">
        <v>1</v>
      </c>
      <c r="AD13" s="2"/>
      <c r="AE13" s="2">
        <v>1</v>
      </c>
      <c r="AF13" s="2"/>
      <c r="AG13" s="2">
        <v>1</v>
      </c>
      <c r="AH13" s="2"/>
      <c r="AI13" s="2">
        <v>1</v>
      </c>
      <c r="AJ13" s="2"/>
      <c r="AK13" s="2">
        <v>1</v>
      </c>
      <c r="AL13" s="2"/>
      <c r="AM13" s="2">
        <v>1</v>
      </c>
      <c r="AN13" s="2"/>
      <c r="AO13" s="2">
        <v>1</v>
      </c>
      <c r="AP13" s="2"/>
      <c r="AQ13" s="2">
        <v>1</v>
      </c>
      <c r="AR13" s="2"/>
      <c r="AS13" s="2">
        <v>1</v>
      </c>
      <c r="AT13" s="2"/>
      <c r="AU13" s="2">
        <v>1</v>
      </c>
      <c r="AV13" s="2"/>
      <c r="AW13" s="2">
        <v>1</v>
      </c>
      <c r="AX13" s="2"/>
      <c r="AY13" s="2">
        <v>1</v>
      </c>
      <c r="AZ13" s="2"/>
      <c r="BA13" s="2">
        <v>1</v>
      </c>
      <c r="BB13" s="2"/>
      <c r="BC13" s="2">
        <v>1</v>
      </c>
      <c r="BH13" s="54"/>
      <c r="BI13" s="54"/>
      <c r="BJ13" s="9"/>
      <c r="BL13" s="141" t="s">
        <v>148</v>
      </c>
      <c r="BM13" s="152" t="s">
        <v>226</v>
      </c>
      <c r="BN13" s="77">
        <v>11.3</v>
      </c>
      <c r="BO13" s="77">
        <v>13.1</v>
      </c>
      <c r="BP13" s="141">
        <v>100</v>
      </c>
      <c r="BQ13" s="153"/>
      <c r="BS13" s="163">
        <f>BP13/60</f>
        <v>1.6666666666666667</v>
      </c>
      <c r="BT13" s="158" t="s">
        <v>209</v>
      </c>
      <c r="BU13" s="78">
        <f t="shared" si="0"/>
        <v>251</v>
      </c>
      <c r="BV13" s="78">
        <v>9</v>
      </c>
      <c r="BW13" s="117">
        <v>260</v>
      </c>
      <c r="BX13" s="120">
        <f t="shared" si="1"/>
        <v>0.9653846153846154</v>
      </c>
      <c r="BY13" s="23"/>
    </row>
    <row r="14" spans="2:77" ht="15.75" x14ac:dyDescent="0.25">
      <c r="B14" s="2">
        <v>7</v>
      </c>
      <c r="C14" s="2" t="s">
        <v>22</v>
      </c>
      <c r="D14" s="2">
        <v>1</v>
      </c>
      <c r="E14" s="2"/>
      <c r="F14" s="2">
        <v>1</v>
      </c>
      <c r="G14" s="2"/>
      <c r="H14" s="2">
        <v>1</v>
      </c>
      <c r="I14" s="2"/>
      <c r="J14" s="2">
        <v>1</v>
      </c>
      <c r="K14" s="2"/>
      <c r="L14" s="2">
        <v>1</v>
      </c>
      <c r="M14" s="2"/>
      <c r="N14" s="2">
        <v>1</v>
      </c>
      <c r="O14" s="2"/>
      <c r="P14" s="2">
        <v>1</v>
      </c>
      <c r="Q14" s="2"/>
      <c r="R14" s="2">
        <v>1</v>
      </c>
      <c r="S14" s="2"/>
      <c r="T14" s="2">
        <v>1</v>
      </c>
      <c r="U14" s="2"/>
      <c r="V14" s="2">
        <v>1</v>
      </c>
      <c r="W14" s="2"/>
      <c r="X14" s="2"/>
      <c r="Y14" s="2">
        <v>1</v>
      </c>
      <c r="Z14" s="2">
        <v>1</v>
      </c>
      <c r="AA14" s="2"/>
      <c r="AB14" s="2">
        <v>1</v>
      </c>
      <c r="AC14" s="2"/>
      <c r="AD14" s="2">
        <v>1</v>
      </c>
      <c r="AE14" s="2"/>
      <c r="AF14" s="2">
        <v>1</v>
      </c>
      <c r="AG14" s="2"/>
      <c r="AH14" s="2">
        <v>1</v>
      </c>
      <c r="AI14" s="2"/>
      <c r="AJ14" s="2">
        <v>1</v>
      </c>
      <c r="AK14" s="2"/>
      <c r="AL14" s="2">
        <v>1</v>
      </c>
      <c r="AM14" s="2"/>
      <c r="AN14" s="2">
        <v>1</v>
      </c>
      <c r="AO14" s="2"/>
      <c r="AP14" s="2"/>
      <c r="AQ14" s="2">
        <v>1</v>
      </c>
      <c r="AR14" s="2">
        <v>1</v>
      </c>
      <c r="AS14" s="2"/>
      <c r="AT14" s="2">
        <v>1</v>
      </c>
      <c r="AU14" s="2"/>
      <c r="AV14" s="2">
        <v>1</v>
      </c>
      <c r="AW14" s="2"/>
      <c r="AX14" s="2">
        <v>1</v>
      </c>
      <c r="AY14" s="2"/>
      <c r="AZ14" s="2">
        <v>1</v>
      </c>
      <c r="BA14" s="2"/>
      <c r="BB14" s="2">
        <v>1</v>
      </c>
      <c r="BC14" s="2"/>
      <c r="BJ14" s="9"/>
      <c r="BL14" s="141" t="s">
        <v>147</v>
      </c>
      <c r="BM14" s="152" t="s">
        <v>228</v>
      </c>
      <c r="BN14" s="77">
        <v>11.1</v>
      </c>
      <c r="BO14" s="77">
        <v>13.1</v>
      </c>
      <c r="BP14" s="141">
        <v>120</v>
      </c>
      <c r="BQ14" s="153"/>
      <c r="BS14" s="163">
        <f>BP14/60</f>
        <v>2</v>
      </c>
      <c r="BT14" s="159" t="s">
        <v>10</v>
      </c>
      <c r="BU14" s="78">
        <f>SUM(BU8:BU13)</f>
        <v>1529</v>
      </c>
      <c r="BV14" s="78">
        <f>SUM(BV8:BV13)</f>
        <v>61</v>
      </c>
      <c r="BW14" s="117">
        <f>SUM(BW8:BW13)</f>
        <v>1590</v>
      </c>
    </row>
    <row r="15" spans="2:77" ht="15.75" x14ac:dyDescent="0.25">
      <c r="B15" s="2">
        <v>8</v>
      </c>
      <c r="C15" s="2" t="s">
        <v>23</v>
      </c>
      <c r="D15" s="2">
        <v>1</v>
      </c>
      <c r="E15" s="2"/>
      <c r="F15" s="2">
        <v>1</v>
      </c>
      <c r="G15" s="2"/>
      <c r="H15" s="2">
        <v>1</v>
      </c>
      <c r="I15" s="2"/>
      <c r="J15" s="2">
        <v>1</v>
      </c>
      <c r="K15" s="2"/>
      <c r="L15" s="2">
        <v>1</v>
      </c>
      <c r="M15" s="2"/>
      <c r="N15" s="2">
        <v>1</v>
      </c>
      <c r="O15" s="2"/>
      <c r="P15" s="2">
        <v>1</v>
      </c>
      <c r="Q15" s="2"/>
      <c r="R15" s="2">
        <v>1</v>
      </c>
      <c r="S15" s="2"/>
      <c r="T15" s="2">
        <v>1</v>
      </c>
      <c r="U15" s="2"/>
      <c r="V15" s="2">
        <v>1</v>
      </c>
      <c r="W15" s="2"/>
      <c r="X15" s="2"/>
      <c r="Y15" s="2">
        <v>1</v>
      </c>
      <c r="Z15" s="2">
        <v>1</v>
      </c>
      <c r="AA15" s="2"/>
      <c r="AB15" s="2">
        <v>1</v>
      </c>
      <c r="AC15" s="2"/>
      <c r="AD15" s="2">
        <v>1</v>
      </c>
      <c r="AE15" s="2"/>
      <c r="AF15" s="2">
        <v>1</v>
      </c>
      <c r="AG15" s="2"/>
      <c r="AH15" s="2">
        <v>1</v>
      </c>
      <c r="AI15" s="2"/>
      <c r="AJ15" s="2">
        <v>1</v>
      </c>
      <c r="AK15" s="2"/>
      <c r="AL15" s="2">
        <v>1</v>
      </c>
      <c r="AM15" s="2"/>
      <c r="AN15" s="2">
        <v>1</v>
      </c>
      <c r="AO15" s="2"/>
      <c r="AP15" s="2">
        <v>1</v>
      </c>
      <c r="AQ15" s="2"/>
      <c r="AR15" s="2">
        <v>1</v>
      </c>
      <c r="AS15" s="2"/>
      <c r="AT15" s="2">
        <v>1</v>
      </c>
      <c r="AU15" s="2"/>
      <c r="AV15" s="2">
        <v>1</v>
      </c>
      <c r="AW15" s="2"/>
      <c r="AX15" s="2">
        <v>1</v>
      </c>
      <c r="AY15" s="2"/>
      <c r="AZ15" s="2">
        <v>1</v>
      </c>
      <c r="BA15" s="2"/>
      <c r="BB15" s="2">
        <v>1</v>
      </c>
      <c r="BC15" s="2"/>
      <c r="BL15" s="66" t="s">
        <v>149</v>
      </c>
      <c r="BM15" s="152" t="s">
        <v>231</v>
      </c>
      <c r="BN15" s="77">
        <v>13.5</v>
      </c>
      <c r="BO15" s="77">
        <v>14.5</v>
      </c>
      <c r="BP15" s="78">
        <v>60</v>
      </c>
      <c r="BQ15" s="153"/>
      <c r="BR15" s="165">
        <f>BP15/60</f>
        <v>1</v>
      </c>
      <c r="BS15" s="156"/>
      <c r="BT15" s="7"/>
      <c r="BU15" s="115"/>
      <c r="BV15" s="115"/>
      <c r="BW15" s="116"/>
    </row>
    <row r="16" spans="2:77" ht="15.75" x14ac:dyDescent="0.25">
      <c r="B16" s="2">
        <v>9</v>
      </c>
      <c r="C16" s="2" t="s">
        <v>24</v>
      </c>
      <c r="D16" s="2">
        <v>1</v>
      </c>
      <c r="E16" s="2"/>
      <c r="F16" s="2">
        <v>1</v>
      </c>
      <c r="G16" s="2"/>
      <c r="H16" s="2">
        <v>1</v>
      </c>
      <c r="I16" s="2"/>
      <c r="J16" s="2">
        <v>1</v>
      </c>
      <c r="K16" s="2"/>
      <c r="L16" s="2">
        <v>1</v>
      </c>
      <c r="M16" s="2"/>
      <c r="N16" s="2">
        <v>1</v>
      </c>
      <c r="O16" s="2"/>
      <c r="P16" s="2">
        <v>1</v>
      </c>
      <c r="Q16" s="2"/>
      <c r="R16" s="2">
        <v>1</v>
      </c>
      <c r="S16" s="2"/>
      <c r="T16" s="2">
        <v>1</v>
      </c>
      <c r="U16" s="2"/>
      <c r="V16" s="2">
        <v>1</v>
      </c>
      <c r="W16" s="2"/>
      <c r="X16" s="2"/>
      <c r="Y16" s="2">
        <v>1</v>
      </c>
      <c r="Z16" s="2">
        <v>1</v>
      </c>
      <c r="AA16" s="2"/>
      <c r="AB16" s="2">
        <v>1</v>
      </c>
      <c r="AC16" s="2"/>
      <c r="AD16" s="2">
        <v>1</v>
      </c>
      <c r="AE16" s="2"/>
      <c r="AF16" s="2">
        <v>1</v>
      </c>
      <c r="AG16" s="2"/>
      <c r="AH16" s="2">
        <v>1</v>
      </c>
      <c r="AI16" s="2"/>
      <c r="AJ16" s="2">
        <v>1</v>
      </c>
      <c r="AK16" s="2"/>
      <c r="AL16" s="2">
        <v>1</v>
      </c>
      <c r="AM16" s="2"/>
      <c r="AN16" s="2">
        <v>1</v>
      </c>
      <c r="AO16" s="2"/>
      <c r="AP16" s="2">
        <v>1</v>
      </c>
      <c r="AQ16" s="2"/>
      <c r="AR16" s="2">
        <v>1</v>
      </c>
      <c r="AS16" s="2"/>
      <c r="AT16" s="2">
        <v>1</v>
      </c>
      <c r="AU16" s="2"/>
      <c r="AV16" s="2">
        <v>1</v>
      </c>
      <c r="AW16" s="2"/>
      <c r="AX16" s="2">
        <v>1</v>
      </c>
      <c r="AY16" s="2"/>
      <c r="AZ16" s="2">
        <v>1</v>
      </c>
      <c r="BA16" s="2"/>
      <c r="BB16" s="2">
        <v>1</v>
      </c>
      <c r="BC16" s="2"/>
      <c r="BL16" s="66" t="s">
        <v>150</v>
      </c>
      <c r="BM16" s="152" t="s">
        <v>225</v>
      </c>
      <c r="BN16" s="77">
        <v>10.1</v>
      </c>
      <c r="BO16" s="77">
        <v>10.5</v>
      </c>
      <c r="BP16" s="126">
        <v>40</v>
      </c>
      <c r="BQ16" s="160">
        <f>SUM(BP16:BP18)</f>
        <v>320</v>
      </c>
      <c r="BR16" s="161">
        <f>BQ16/60</f>
        <v>5.333333333333333</v>
      </c>
      <c r="BS16" s="77"/>
      <c r="BT16" s="140"/>
      <c r="BU16" s="115"/>
      <c r="BV16" s="115"/>
      <c r="BW16" s="140"/>
      <c r="BX16" s="7"/>
    </row>
    <row r="17" spans="2:76" ht="15.75" x14ac:dyDescent="0.25">
      <c r="B17" s="2">
        <v>10</v>
      </c>
      <c r="C17" s="2" t="s">
        <v>25</v>
      </c>
      <c r="D17" s="2">
        <v>1</v>
      </c>
      <c r="E17" s="2"/>
      <c r="F17" s="2">
        <v>1</v>
      </c>
      <c r="G17" s="2"/>
      <c r="H17" s="2">
        <v>1</v>
      </c>
      <c r="I17" s="2"/>
      <c r="J17" s="2">
        <v>1</v>
      </c>
      <c r="K17" s="2"/>
      <c r="L17" s="2">
        <v>1</v>
      </c>
      <c r="M17" s="2"/>
      <c r="N17" s="2">
        <v>1</v>
      </c>
      <c r="O17" s="2"/>
      <c r="P17" s="2">
        <v>1</v>
      </c>
      <c r="Q17" s="2"/>
      <c r="R17" s="2">
        <v>1</v>
      </c>
      <c r="S17" s="2"/>
      <c r="T17" s="2">
        <v>1</v>
      </c>
      <c r="U17" s="2"/>
      <c r="V17" s="2">
        <v>1</v>
      </c>
      <c r="W17" s="2"/>
      <c r="X17" s="2">
        <v>1</v>
      </c>
      <c r="Y17" s="2"/>
      <c r="Z17" s="2">
        <v>1</v>
      </c>
      <c r="AA17" s="2"/>
      <c r="AB17" s="2">
        <v>1</v>
      </c>
      <c r="AC17" s="2"/>
      <c r="AD17" s="2">
        <v>1</v>
      </c>
      <c r="AE17" s="2"/>
      <c r="AF17" s="2">
        <v>1</v>
      </c>
      <c r="AG17" s="2"/>
      <c r="AH17" s="2">
        <v>1</v>
      </c>
      <c r="AI17" s="2"/>
      <c r="AJ17" s="2">
        <v>1</v>
      </c>
      <c r="AK17" s="2"/>
      <c r="AL17" s="2">
        <v>1</v>
      </c>
      <c r="AM17" s="2"/>
      <c r="AN17" s="2">
        <v>1</v>
      </c>
      <c r="AO17" s="2"/>
      <c r="AP17" s="2">
        <v>1</v>
      </c>
      <c r="AQ17" s="2"/>
      <c r="AR17" s="2">
        <v>1</v>
      </c>
      <c r="AS17" s="2"/>
      <c r="AT17" s="2">
        <v>1</v>
      </c>
      <c r="AU17" s="2"/>
      <c r="AV17" s="2">
        <v>1</v>
      </c>
      <c r="AW17" s="2"/>
      <c r="AX17" s="2">
        <v>1</v>
      </c>
      <c r="AY17" s="2"/>
      <c r="AZ17" s="2">
        <v>1</v>
      </c>
      <c r="BA17" s="2"/>
      <c r="BB17" s="2">
        <v>1</v>
      </c>
      <c r="BC17" s="2"/>
      <c r="BL17" s="66" t="s">
        <v>151</v>
      </c>
      <c r="BM17" s="152" t="s">
        <v>258</v>
      </c>
      <c r="BN17" s="77">
        <v>13.5</v>
      </c>
      <c r="BO17" s="77">
        <v>14.5</v>
      </c>
      <c r="BP17" s="126">
        <v>120</v>
      </c>
      <c r="BQ17" s="153"/>
      <c r="BS17" s="77"/>
      <c r="BT17" s="129"/>
      <c r="BU17" s="29"/>
      <c r="BV17" s="29"/>
      <c r="BW17" s="29"/>
      <c r="BX17" s="7"/>
    </row>
    <row r="18" spans="2:76" ht="15.75" x14ac:dyDescent="0.25">
      <c r="B18" s="185" t="s">
        <v>15</v>
      </c>
      <c r="C18" s="185"/>
      <c r="D18" s="5">
        <v>9</v>
      </c>
      <c r="E18" s="5">
        <v>1</v>
      </c>
      <c r="F18" s="5">
        <v>9</v>
      </c>
      <c r="G18" s="5">
        <v>1</v>
      </c>
      <c r="H18" s="5">
        <v>9</v>
      </c>
      <c r="I18" s="5">
        <v>1</v>
      </c>
      <c r="J18" s="5">
        <v>7</v>
      </c>
      <c r="K18" s="144">
        <v>3</v>
      </c>
      <c r="L18" s="5">
        <v>9</v>
      </c>
      <c r="M18" s="5">
        <v>1</v>
      </c>
      <c r="N18" s="5">
        <v>9</v>
      </c>
      <c r="O18" s="5">
        <v>1</v>
      </c>
      <c r="P18" s="5">
        <v>9</v>
      </c>
      <c r="Q18" s="5">
        <v>1</v>
      </c>
      <c r="R18" s="5">
        <v>9</v>
      </c>
      <c r="S18" s="5">
        <v>1</v>
      </c>
      <c r="T18" s="5">
        <v>9</v>
      </c>
      <c r="U18" s="5">
        <v>1</v>
      </c>
      <c r="V18" s="5">
        <v>9</v>
      </c>
      <c r="W18" s="5">
        <v>1</v>
      </c>
      <c r="X18" s="5">
        <v>5</v>
      </c>
      <c r="Y18" s="144">
        <v>4</v>
      </c>
      <c r="Z18" s="5">
        <v>9</v>
      </c>
      <c r="AA18" s="5">
        <v>1</v>
      </c>
      <c r="AB18" s="5">
        <v>9</v>
      </c>
      <c r="AC18" s="5">
        <v>1</v>
      </c>
      <c r="AD18" s="5">
        <v>9</v>
      </c>
      <c r="AE18" s="5">
        <v>1</v>
      </c>
      <c r="AF18" s="5">
        <v>9</v>
      </c>
      <c r="AG18" s="5">
        <v>1</v>
      </c>
      <c r="AH18" s="5">
        <v>9</v>
      </c>
      <c r="AI18" s="5">
        <v>1</v>
      </c>
      <c r="AJ18" s="5">
        <v>9</v>
      </c>
      <c r="AK18" s="5">
        <v>1</v>
      </c>
      <c r="AL18" s="5">
        <v>9</v>
      </c>
      <c r="AM18" s="5">
        <v>1</v>
      </c>
      <c r="AN18" s="5">
        <v>9</v>
      </c>
      <c r="AO18" s="5">
        <v>1</v>
      </c>
      <c r="AP18" s="5">
        <v>6</v>
      </c>
      <c r="AQ18" s="144">
        <v>4</v>
      </c>
      <c r="AR18" s="5">
        <v>9</v>
      </c>
      <c r="AS18" s="5">
        <v>1</v>
      </c>
      <c r="AT18" s="5">
        <v>9</v>
      </c>
      <c r="AU18" s="5">
        <v>1</v>
      </c>
      <c r="AV18" s="5">
        <v>9</v>
      </c>
      <c r="AW18" s="5">
        <v>1</v>
      </c>
      <c r="AX18" s="5">
        <v>9</v>
      </c>
      <c r="AY18" s="5">
        <v>1</v>
      </c>
      <c r="AZ18" s="5">
        <v>9</v>
      </c>
      <c r="BA18" s="53">
        <v>1</v>
      </c>
      <c r="BB18" s="5">
        <v>9</v>
      </c>
      <c r="BC18" s="5">
        <v>1</v>
      </c>
      <c r="BF18" s="29"/>
      <c r="BH18" s="9"/>
      <c r="BI18" s="9"/>
      <c r="BJ18" s="9"/>
      <c r="BL18" s="66" t="s">
        <v>152</v>
      </c>
      <c r="BM18" s="152" t="s">
        <v>240</v>
      </c>
      <c r="BN18" s="77">
        <v>11.1</v>
      </c>
      <c r="BO18" s="77">
        <v>13.5</v>
      </c>
      <c r="BP18" s="126">
        <v>160</v>
      </c>
      <c r="BQ18" s="153"/>
      <c r="BS18" s="163">
        <f>BP18/60</f>
        <v>2.6666666666666665</v>
      </c>
      <c r="BT18" s="140"/>
      <c r="BU18" s="115"/>
      <c r="BV18" s="115"/>
      <c r="BW18" s="140"/>
      <c r="BX18" s="7"/>
    </row>
    <row r="19" spans="2:76" ht="15.75" x14ac:dyDescent="0.25">
      <c r="Y19" s="145"/>
      <c r="BL19" s="66" t="s">
        <v>153</v>
      </c>
      <c r="BM19" s="152" t="s">
        <v>241</v>
      </c>
      <c r="BN19" s="77">
        <v>10.1</v>
      </c>
      <c r="BO19" s="77">
        <v>13.5</v>
      </c>
      <c r="BP19" s="126">
        <v>220</v>
      </c>
      <c r="BQ19" s="160">
        <f>SUM(BP19:BP23)</f>
        <v>360</v>
      </c>
      <c r="BR19" s="161">
        <f>BQ19/60</f>
        <v>6</v>
      </c>
      <c r="BS19" s="163">
        <f>BP19/60</f>
        <v>3.6666666666666665</v>
      </c>
      <c r="BT19" s="140"/>
      <c r="BU19" s="116"/>
      <c r="BV19" s="116"/>
      <c r="BW19" s="140"/>
      <c r="BX19" s="70"/>
    </row>
    <row r="20" spans="2:76" ht="15.75" x14ac:dyDescent="0.25">
      <c r="B20" t="s">
        <v>109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BL20" s="66" t="s">
        <v>154</v>
      </c>
      <c r="BM20" s="152" t="s">
        <v>229</v>
      </c>
      <c r="BN20" s="77">
        <v>9.3000000000000007</v>
      </c>
      <c r="BO20" s="77">
        <v>10.1</v>
      </c>
      <c r="BP20" s="126">
        <v>40</v>
      </c>
      <c r="BQ20" s="153"/>
      <c r="BR20" s="77"/>
      <c r="BS20" s="156"/>
      <c r="BT20" s="140"/>
      <c r="BU20" s="116"/>
      <c r="BV20" s="116"/>
      <c r="BW20" s="140"/>
      <c r="BX20" s="70"/>
    </row>
    <row r="21" spans="2:76" ht="15.75" x14ac:dyDescent="0.25">
      <c r="B21" s="185" t="s">
        <v>11</v>
      </c>
      <c r="C21" s="185" t="s">
        <v>12</v>
      </c>
      <c r="D21" s="183" t="s">
        <v>76</v>
      </c>
      <c r="E21" s="183"/>
      <c r="F21" s="183" t="s">
        <v>77</v>
      </c>
      <c r="G21" s="183"/>
      <c r="H21" s="183" t="s">
        <v>78</v>
      </c>
      <c r="I21" s="183"/>
      <c r="J21" s="183" t="s">
        <v>79</v>
      </c>
      <c r="K21" s="183"/>
      <c r="L21" s="187" t="s">
        <v>80</v>
      </c>
      <c r="M21" s="187"/>
      <c r="N21" s="183" t="s">
        <v>81</v>
      </c>
      <c r="O21" s="183"/>
      <c r="P21" s="183" t="s">
        <v>82</v>
      </c>
      <c r="Q21" s="183"/>
      <c r="R21" s="183" t="s">
        <v>83</v>
      </c>
      <c r="S21" s="183"/>
      <c r="T21" s="183" t="s">
        <v>84</v>
      </c>
      <c r="U21" s="183"/>
      <c r="V21" s="183" t="s">
        <v>85</v>
      </c>
      <c r="W21" s="183"/>
      <c r="X21" s="187" t="s">
        <v>86</v>
      </c>
      <c r="Y21" s="187"/>
      <c r="Z21" s="183" t="s">
        <v>87</v>
      </c>
      <c r="AA21" s="183"/>
      <c r="AB21" s="183" t="s">
        <v>88</v>
      </c>
      <c r="AC21" s="183"/>
      <c r="AD21" s="183" t="s">
        <v>89</v>
      </c>
      <c r="AE21" s="183"/>
      <c r="AF21" s="183" t="s">
        <v>90</v>
      </c>
      <c r="AG21" s="183"/>
      <c r="AH21" s="183" t="s">
        <v>91</v>
      </c>
      <c r="AI21" s="183"/>
      <c r="AJ21" s="187" t="s">
        <v>92</v>
      </c>
      <c r="AK21" s="187"/>
      <c r="AL21" s="183" t="s">
        <v>93</v>
      </c>
      <c r="AM21" s="183"/>
      <c r="AN21" s="183" t="s">
        <v>94</v>
      </c>
      <c r="AO21" s="183"/>
      <c r="AP21" s="183" t="s">
        <v>95</v>
      </c>
      <c r="AQ21" s="183"/>
      <c r="AR21" s="183" t="s">
        <v>96</v>
      </c>
      <c r="AS21" s="183"/>
      <c r="AT21" s="183" t="s">
        <v>97</v>
      </c>
      <c r="AU21" s="183"/>
      <c r="AV21" s="187" t="s">
        <v>98</v>
      </c>
      <c r="AW21" s="187"/>
      <c r="AX21" s="183" t="s">
        <v>99</v>
      </c>
      <c r="AY21" s="183"/>
      <c r="AZ21" s="183" t="s">
        <v>100</v>
      </c>
      <c r="BA21" s="183"/>
      <c r="BB21" s="183" t="s">
        <v>101</v>
      </c>
      <c r="BC21" s="183"/>
      <c r="BD21" s="183" t="s">
        <v>194</v>
      </c>
      <c r="BE21" s="183"/>
      <c r="BG21" s="185" t="s">
        <v>104</v>
      </c>
      <c r="BH21" s="186" t="s">
        <v>102</v>
      </c>
      <c r="BI21" s="186"/>
      <c r="BJ21" s="46"/>
      <c r="BL21" s="66" t="s">
        <v>154</v>
      </c>
      <c r="BM21" s="152" t="s">
        <v>230</v>
      </c>
      <c r="BN21" s="77">
        <v>13.5</v>
      </c>
      <c r="BO21" s="77">
        <v>14.3</v>
      </c>
      <c r="BP21" s="126">
        <v>40</v>
      </c>
      <c r="BQ21" s="153"/>
      <c r="BR21" s="165">
        <f t="shared" ref="BR21:BR23" si="2">BP21/60</f>
        <v>0.66666666666666663</v>
      </c>
      <c r="BS21" s="156"/>
      <c r="BT21" s="127"/>
      <c r="BU21" s="116"/>
      <c r="BV21" s="116"/>
      <c r="BW21" s="127"/>
      <c r="BX21" s="70"/>
    </row>
    <row r="22" spans="2:76" ht="15.75" x14ac:dyDescent="0.25">
      <c r="B22" s="185"/>
      <c r="C22" s="185"/>
      <c r="D22" s="45" t="s">
        <v>13</v>
      </c>
      <c r="E22" s="45" t="s">
        <v>14</v>
      </c>
      <c r="F22" s="45" t="s">
        <v>13</v>
      </c>
      <c r="G22" s="45" t="s">
        <v>14</v>
      </c>
      <c r="H22" s="45" t="s">
        <v>13</v>
      </c>
      <c r="I22" s="45" t="s">
        <v>14</v>
      </c>
      <c r="J22" s="45" t="s">
        <v>13</v>
      </c>
      <c r="K22" s="45" t="s">
        <v>14</v>
      </c>
      <c r="L22" s="45" t="s">
        <v>13</v>
      </c>
      <c r="M22" s="45" t="s">
        <v>14</v>
      </c>
      <c r="N22" s="45" t="s">
        <v>13</v>
      </c>
      <c r="O22" s="45" t="s">
        <v>14</v>
      </c>
      <c r="P22" s="45" t="s">
        <v>13</v>
      </c>
      <c r="Q22" s="45" t="s">
        <v>14</v>
      </c>
      <c r="R22" s="45" t="s">
        <v>13</v>
      </c>
      <c r="S22" s="45" t="s">
        <v>14</v>
      </c>
      <c r="T22" s="45" t="s">
        <v>13</v>
      </c>
      <c r="U22" s="45" t="s">
        <v>14</v>
      </c>
      <c r="V22" s="45" t="s">
        <v>13</v>
      </c>
      <c r="W22" s="45" t="s">
        <v>14</v>
      </c>
      <c r="X22" s="45" t="s">
        <v>13</v>
      </c>
      <c r="Y22" s="45" t="s">
        <v>14</v>
      </c>
      <c r="Z22" s="45" t="s">
        <v>13</v>
      </c>
      <c r="AA22" s="45" t="s">
        <v>14</v>
      </c>
      <c r="AB22" s="45" t="s">
        <v>13</v>
      </c>
      <c r="AC22" s="45" t="s">
        <v>14</v>
      </c>
      <c r="AD22" s="45" t="s">
        <v>13</v>
      </c>
      <c r="AE22" s="45" t="s">
        <v>14</v>
      </c>
      <c r="AF22" s="45" t="s">
        <v>13</v>
      </c>
      <c r="AG22" s="45" t="s">
        <v>14</v>
      </c>
      <c r="AH22" s="45" t="s">
        <v>13</v>
      </c>
      <c r="AI22" s="45" t="s">
        <v>14</v>
      </c>
      <c r="AJ22" s="45" t="s">
        <v>13</v>
      </c>
      <c r="AK22" s="45" t="s">
        <v>14</v>
      </c>
      <c r="AL22" s="45" t="s">
        <v>13</v>
      </c>
      <c r="AM22" s="45" t="s">
        <v>14</v>
      </c>
      <c r="AN22" s="45" t="s">
        <v>13</v>
      </c>
      <c r="AO22" s="45" t="s">
        <v>14</v>
      </c>
      <c r="AP22" s="45" t="s">
        <v>13</v>
      </c>
      <c r="AQ22" s="45" t="s">
        <v>14</v>
      </c>
      <c r="AR22" s="45" t="s">
        <v>13</v>
      </c>
      <c r="AS22" s="45" t="s">
        <v>14</v>
      </c>
      <c r="AT22" s="45" t="s">
        <v>13</v>
      </c>
      <c r="AU22" s="45" t="s">
        <v>14</v>
      </c>
      <c r="AV22" s="45" t="s">
        <v>13</v>
      </c>
      <c r="AW22" s="45" t="s">
        <v>14</v>
      </c>
      <c r="AX22" s="45" t="s">
        <v>13</v>
      </c>
      <c r="AY22" s="45" t="s">
        <v>14</v>
      </c>
      <c r="AZ22" s="45" t="s">
        <v>13</v>
      </c>
      <c r="BA22" s="45" t="s">
        <v>14</v>
      </c>
      <c r="BB22" s="45" t="s">
        <v>13</v>
      </c>
      <c r="BC22" s="45" t="s">
        <v>14</v>
      </c>
      <c r="BD22" s="109" t="s">
        <v>13</v>
      </c>
      <c r="BE22" s="109" t="s">
        <v>14</v>
      </c>
      <c r="BG22" s="185"/>
      <c r="BH22" s="46" t="s">
        <v>103</v>
      </c>
      <c r="BI22" s="46" t="s">
        <v>30</v>
      </c>
      <c r="BJ22" s="46" t="s">
        <v>107</v>
      </c>
      <c r="BL22" s="66" t="s">
        <v>155</v>
      </c>
      <c r="BM22" s="152" t="s">
        <v>231</v>
      </c>
      <c r="BN22" s="77">
        <v>10.1</v>
      </c>
      <c r="BO22" s="77">
        <v>10.5</v>
      </c>
      <c r="BP22" s="126">
        <v>40</v>
      </c>
      <c r="BQ22" s="153"/>
      <c r="BR22" s="165">
        <f t="shared" si="2"/>
        <v>0.66666666666666663</v>
      </c>
      <c r="BS22" s="156"/>
      <c r="BT22" s="127"/>
      <c r="BU22" s="116"/>
      <c r="BV22" s="116"/>
      <c r="BW22" s="127"/>
      <c r="BX22" s="70"/>
    </row>
    <row r="23" spans="2:76" ht="15.75" x14ac:dyDescent="0.25">
      <c r="B23" s="2">
        <v>1</v>
      </c>
      <c r="C23" s="2" t="s">
        <v>16</v>
      </c>
      <c r="D23" s="2">
        <v>1</v>
      </c>
      <c r="E23" s="2"/>
      <c r="F23" s="2"/>
      <c r="G23" s="2">
        <v>1</v>
      </c>
      <c r="H23" s="2">
        <v>1</v>
      </c>
      <c r="I23" s="2"/>
      <c r="J23" s="2">
        <v>1</v>
      </c>
      <c r="K23" s="2"/>
      <c r="L23" s="2">
        <v>1</v>
      </c>
      <c r="M23" s="2"/>
      <c r="N23" s="2">
        <v>1</v>
      </c>
      <c r="O23" s="2"/>
      <c r="P23" s="2">
        <v>1</v>
      </c>
      <c r="Q23" s="2"/>
      <c r="R23" s="2">
        <v>1</v>
      </c>
      <c r="S23" s="2"/>
      <c r="T23" s="2">
        <v>1</v>
      </c>
      <c r="U23" s="2"/>
      <c r="V23" s="2">
        <v>1</v>
      </c>
      <c r="W23" s="2"/>
      <c r="X23" s="2">
        <v>1</v>
      </c>
      <c r="Y23" s="2"/>
      <c r="Z23" s="2">
        <v>1</v>
      </c>
      <c r="AA23" s="2"/>
      <c r="AB23" s="2">
        <v>1</v>
      </c>
      <c r="AC23" s="2"/>
      <c r="AD23" s="2">
        <v>1</v>
      </c>
      <c r="AE23" s="2"/>
      <c r="AF23" s="2">
        <v>1</v>
      </c>
      <c r="AG23" s="2"/>
      <c r="AH23" s="2">
        <v>1</v>
      </c>
      <c r="AI23" s="2"/>
      <c r="AJ23" s="2">
        <v>1</v>
      </c>
      <c r="AK23" s="2"/>
      <c r="AL23" s="2">
        <v>1</v>
      </c>
      <c r="AM23" s="2"/>
      <c r="AN23" s="2">
        <v>1</v>
      </c>
      <c r="AO23" s="2"/>
      <c r="AP23" s="2">
        <v>1</v>
      </c>
      <c r="AQ23" s="2"/>
      <c r="AR23" s="2">
        <v>1</v>
      </c>
      <c r="AS23" s="2"/>
      <c r="AT23" s="2">
        <v>1</v>
      </c>
      <c r="AU23" s="2"/>
      <c r="AV23" s="2">
        <v>1</v>
      </c>
      <c r="AW23" s="2"/>
      <c r="AX23" s="2">
        <v>1</v>
      </c>
      <c r="AY23" s="2"/>
      <c r="AZ23" s="2">
        <v>1</v>
      </c>
      <c r="BA23" s="2"/>
      <c r="BB23" s="2">
        <v>1</v>
      </c>
      <c r="BC23" s="2"/>
      <c r="BD23" s="2">
        <v>1</v>
      </c>
      <c r="BE23" s="2"/>
      <c r="BG23" s="46" t="s">
        <v>110</v>
      </c>
      <c r="BH23" s="48">
        <v>9.0299999999999994</v>
      </c>
      <c r="BI23" s="48">
        <v>10.5</v>
      </c>
      <c r="BJ23" s="146">
        <v>107</v>
      </c>
      <c r="BL23" s="66" t="s">
        <v>156</v>
      </c>
      <c r="BM23" s="152" t="s">
        <v>225</v>
      </c>
      <c r="BN23" s="77">
        <v>14.3</v>
      </c>
      <c r="BO23" s="77">
        <v>14.5</v>
      </c>
      <c r="BP23" s="126">
        <v>20</v>
      </c>
      <c r="BQ23" s="153"/>
      <c r="BR23" s="165">
        <f t="shared" si="2"/>
        <v>0.33333333333333331</v>
      </c>
      <c r="BS23" s="156"/>
      <c r="BT23" s="127"/>
      <c r="BU23" s="116"/>
      <c r="BV23" s="116"/>
      <c r="BW23" s="127"/>
      <c r="BX23" s="70"/>
    </row>
    <row r="24" spans="2:76" ht="15.75" x14ac:dyDescent="0.25">
      <c r="B24" s="2">
        <v>2</v>
      </c>
      <c r="C24" s="2" t="s">
        <v>17</v>
      </c>
      <c r="D24" s="2">
        <v>1</v>
      </c>
      <c r="E24" s="2"/>
      <c r="F24" s="2"/>
      <c r="G24" s="2">
        <v>1</v>
      </c>
      <c r="H24" s="2">
        <v>1</v>
      </c>
      <c r="I24" s="2"/>
      <c r="J24" s="2">
        <v>1</v>
      </c>
      <c r="K24" s="2"/>
      <c r="L24" s="2">
        <v>1</v>
      </c>
      <c r="M24" s="2"/>
      <c r="N24" s="2">
        <v>1</v>
      </c>
      <c r="O24" s="2"/>
      <c r="P24" s="2">
        <v>1</v>
      </c>
      <c r="Q24" s="2"/>
      <c r="R24" s="2">
        <v>1</v>
      </c>
      <c r="S24" s="2"/>
      <c r="T24" s="2">
        <v>1</v>
      </c>
      <c r="U24" s="2"/>
      <c r="V24" s="2">
        <v>1</v>
      </c>
      <c r="W24" s="2"/>
      <c r="X24" s="2">
        <v>1</v>
      </c>
      <c r="Y24" s="2"/>
      <c r="Z24" s="2">
        <v>1</v>
      </c>
      <c r="AA24" s="2"/>
      <c r="AB24" s="2">
        <v>1</v>
      </c>
      <c r="AC24" s="2"/>
      <c r="AD24" s="2">
        <v>1</v>
      </c>
      <c r="AE24" s="2"/>
      <c r="AF24" s="2">
        <v>1</v>
      </c>
      <c r="AG24" s="2"/>
      <c r="AH24" s="2">
        <v>1</v>
      </c>
      <c r="AI24" s="2"/>
      <c r="AJ24" s="2">
        <v>1</v>
      </c>
      <c r="AK24" s="2"/>
      <c r="AL24" s="2">
        <v>1</v>
      </c>
      <c r="AM24" s="2"/>
      <c r="AN24" s="2">
        <v>1</v>
      </c>
      <c r="AO24" s="2"/>
      <c r="AP24" s="2">
        <v>1</v>
      </c>
      <c r="AQ24" s="2"/>
      <c r="AR24" s="2">
        <v>1</v>
      </c>
      <c r="AS24" s="2"/>
      <c r="AT24" s="2">
        <v>1</v>
      </c>
      <c r="AU24" s="2"/>
      <c r="AV24" s="2">
        <v>1</v>
      </c>
      <c r="AW24" s="2"/>
      <c r="AX24" s="2">
        <v>1</v>
      </c>
      <c r="AY24" s="2"/>
      <c r="AZ24" s="2">
        <v>1</v>
      </c>
      <c r="BA24" s="2"/>
      <c r="BB24" s="2">
        <v>1</v>
      </c>
      <c r="BC24" s="2"/>
      <c r="BD24" s="2">
        <v>1</v>
      </c>
      <c r="BE24" s="2"/>
      <c r="BG24" s="46" t="s">
        <v>111</v>
      </c>
      <c r="BH24" s="48">
        <v>14.3</v>
      </c>
      <c r="BI24" s="48">
        <v>14.5</v>
      </c>
      <c r="BJ24" s="146">
        <v>20</v>
      </c>
      <c r="BL24" s="66" t="s">
        <v>157</v>
      </c>
      <c r="BM24" s="152" t="s">
        <v>232</v>
      </c>
      <c r="BN24" s="77">
        <v>10.5</v>
      </c>
      <c r="BO24" s="77">
        <v>11.3</v>
      </c>
      <c r="BP24" s="126">
        <v>40</v>
      </c>
      <c r="BQ24" s="160">
        <f>SUM(BP24:BP26)</f>
        <v>427</v>
      </c>
      <c r="BR24" s="161">
        <f>BQ24/60</f>
        <v>7.1166666666666663</v>
      </c>
      <c r="BS24" s="77"/>
      <c r="BT24" s="127"/>
      <c r="BU24" s="116"/>
      <c r="BV24" s="116"/>
      <c r="BW24" s="127"/>
      <c r="BX24" s="70"/>
    </row>
    <row r="25" spans="2:76" ht="15.75" x14ac:dyDescent="0.25">
      <c r="B25" s="2">
        <v>3</v>
      </c>
      <c r="C25" s="2" t="s">
        <v>18</v>
      </c>
      <c r="D25" s="2">
        <v>1</v>
      </c>
      <c r="E25" s="2"/>
      <c r="F25" s="2"/>
      <c r="G25" s="2">
        <v>1</v>
      </c>
      <c r="H25" s="2">
        <v>1</v>
      </c>
      <c r="I25" s="2"/>
      <c r="J25" s="2">
        <v>1</v>
      </c>
      <c r="K25" s="2"/>
      <c r="L25" s="2">
        <v>1</v>
      </c>
      <c r="M25" s="2"/>
      <c r="N25" s="2">
        <v>1</v>
      </c>
      <c r="O25" s="2"/>
      <c r="P25" s="2">
        <v>1</v>
      </c>
      <c r="Q25" s="2"/>
      <c r="R25" s="2">
        <v>1</v>
      </c>
      <c r="S25" s="2"/>
      <c r="T25" s="2">
        <v>1</v>
      </c>
      <c r="U25" s="2"/>
      <c r="V25" s="2">
        <v>1</v>
      </c>
      <c r="W25" s="2"/>
      <c r="X25" s="2">
        <v>1</v>
      </c>
      <c r="Y25" s="2"/>
      <c r="Z25" s="2">
        <v>1</v>
      </c>
      <c r="AA25" s="2"/>
      <c r="AB25" s="2">
        <v>1</v>
      </c>
      <c r="AC25" s="2"/>
      <c r="AD25" s="2">
        <v>1</v>
      </c>
      <c r="AE25" s="2"/>
      <c r="AF25" s="2">
        <v>1</v>
      </c>
      <c r="AG25" s="2"/>
      <c r="AH25" s="2">
        <v>1</v>
      </c>
      <c r="AI25" s="2"/>
      <c r="AJ25" s="2">
        <v>1</v>
      </c>
      <c r="AK25" s="2"/>
      <c r="AL25" s="2">
        <v>1</v>
      </c>
      <c r="AM25" s="2"/>
      <c r="AN25" s="2">
        <v>1</v>
      </c>
      <c r="AO25" s="2"/>
      <c r="AP25" s="2">
        <v>1</v>
      </c>
      <c r="AQ25" s="2"/>
      <c r="AR25" s="2">
        <v>1</v>
      </c>
      <c r="AS25" s="2"/>
      <c r="AT25" s="2">
        <v>1</v>
      </c>
      <c r="AU25" s="2"/>
      <c r="AV25" s="2">
        <v>1</v>
      </c>
      <c r="AW25" s="2"/>
      <c r="AX25" s="2">
        <v>1</v>
      </c>
      <c r="AY25" s="2"/>
      <c r="AZ25" s="2">
        <v>1</v>
      </c>
      <c r="BA25" s="2"/>
      <c r="BB25" s="2">
        <v>1</v>
      </c>
      <c r="BC25" s="2"/>
      <c r="BD25" s="2">
        <v>1</v>
      </c>
      <c r="BE25" s="2"/>
      <c r="BG25" s="142" t="s">
        <v>113</v>
      </c>
      <c r="BH25" s="48">
        <v>11.3</v>
      </c>
      <c r="BI25" s="48">
        <v>13.1</v>
      </c>
      <c r="BJ25" s="146">
        <v>100</v>
      </c>
      <c r="BL25" s="66" t="s">
        <v>158</v>
      </c>
      <c r="BM25" s="152" t="s">
        <v>227</v>
      </c>
      <c r="BN25" s="77">
        <v>9.0299999999999994</v>
      </c>
      <c r="BO25" s="77">
        <v>14.5</v>
      </c>
      <c r="BP25" s="126">
        <v>347</v>
      </c>
      <c r="BQ25" s="6"/>
      <c r="BS25" s="162">
        <f>BP25/60</f>
        <v>5.7833333333333332</v>
      </c>
      <c r="BT25" s="127"/>
      <c r="BU25" s="115"/>
      <c r="BV25" s="115"/>
      <c r="BW25" s="127"/>
      <c r="BX25" s="7"/>
    </row>
    <row r="26" spans="2:76" ht="15.75" x14ac:dyDescent="0.25">
      <c r="B26" s="2">
        <v>4</v>
      </c>
      <c r="C26" s="2" t="s">
        <v>19</v>
      </c>
      <c r="D26" s="2">
        <v>1</v>
      </c>
      <c r="E26" s="2"/>
      <c r="F26" s="2"/>
      <c r="G26" s="2">
        <v>1</v>
      </c>
      <c r="H26" s="2">
        <v>1</v>
      </c>
      <c r="I26" s="2"/>
      <c r="J26" s="2">
        <v>1</v>
      </c>
      <c r="K26" s="2"/>
      <c r="L26" s="2">
        <v>1</v>
      </c>
      <c r="M26" s="2"/>
      <c r="N26" s="2">
        <v>1</v>
      </c>
      <c r="O26" s="2"/>
      <c r="P26" s="2">
        <v>1</v>
      </c>
      <c r="Q26" s="2"/>
      <c r="R26" s="2">
        <v>1</v>
      </c>
      <c r="S26" s="2"/>
      <c r="T26" s="2">
        <v>1</v>
      </c>
      <c r="U26" s="2"/>
      <c r="V26" s="2">
        <v>1</v>
      </c>
      <c r="W26" s="2"/>
      <c r="X26" s="2">
        <v>1</v>
      </c>
      <c r="Y26" s="2"/>
      <c r="Z26" s="2">
        <v>1</v>
      </c>
      <c r="AA26" s="2"/>
      <c r="AB26" s="2">
        <v>1</v>
      </c>
      <c r="AC26" s="2"/>
      <c r="AD26" s="2">
        <v>1</v>
      </c>
      <c r="AE26" s="2"/>
      <c r="AF26" s="2">
        <v>1</v>
      </c>
      <c r="AG26" s="2"/>
      <c r="AH26" s="2">
        <v>1</v>
      </c>
      <c r="AI26" s="2"/>
      <c r="AJ26" s="2">
        <v>1</v>
      </c>
      <c r="AK26" s="2"/>
      <c r="AL26" s="2">
        <v>1</v>
      </c>
      <c r="AM26" s="2"/>
      <c r="AN26" s="2">
        <v>1</v>
      </c>
      <c r="AO26" s="2"/>
      <c r="AP26" s="2">
        <v>1</v>
      </c>
      <c r="AQ26" s="2"/>
      <c r="AR26" s="2">
        <v>1</v>
      </c>
      <c r="AS26" s="2"/>
      <c r="AT26" s="2">
        <v>1</v>
      </c>
      <c r="AU26" s="2"/>
      <c r="AV26" s="2">
        <v>1</v>
      </c>
      <c r="AW26" s="2"/>
      <c r="AX26" s="2">
        <v>1</v>
      </c>
      <c r="AY26" s="2"/>
      <c r="AZ26" s="2">
        <v>1</v>
      </c>
      <c r="BA26" s="2"/>
      <c r="BB26" s="2">
        <v>1</v>
      </c>
      <c r="BC26" s="2"/>
      <c r="BD26" s="2">
        <v>1</v>
      </c>
      <c r="BE26" s="2"/>
      <c r="BG26" s="46" t="s">
        <v>112</v>
      </c>
      <c r="BH26" s="48">
        <v>11.1</v>
      </c>
      <c r="BI26" s="48">
        <v>13.1</v>
      </c>
      <c r="BJ26" s="46">
        <v>120</v>
      </c>
      <c r="BL26" s="66" t="s">
        <v>159</v>
      </c>
      <c r="BM26" s="152" t="s">
        <v>229</v>
      </c>
      <c r="BN26" s="77">
        <v>9.3000000000000007</v>
      </c>
      <c r="BO26" s="77">
        <v>10.1</v>
      </c>
      <c r="BP26" s="126">
        <v>40</v>
      </c>
      <c r="BQ26" s="153"/>
      <c r="BR26" s="152"/>
      <c r="BS26" s="156"/>
      <c r="BT26" s="114"/>
      <c r="BU26" s="115"/>
      <c r="BV26" s="115"/>
      <c r="BW26" s="114"/>
    </row>
    <row r="27" spans="2:76" ht="15.75" x14ac:dyDescent="0.25">
      <c r="B27" s="2">
        <v>5</v>
      </c>
      <c r="C27" s="2" t="s">
        <v>20</v>
      </c>
      <c r="D27" s="2">
        <v>1</v>
      </c>
      <c r="E27" s="2"/>
      <c r="F27" s="2">
        <v>1</v>
      </c>
      <c r="G27" s="2"/>
      <c r="H27" s="2">
        <v>1</v>
      </c>
      <c r="I27" s="2"/>
      <c r="J27" s="2">
        <v>1</v>
      </c>
      <c r="K27" s="2"/>
      <c r="L27" s="2">
        <v>1</v>
      </c>
      <c r="M27" s="2"/>
      <c r="N27" s="2">
        <v>1</v>
      </c>
      <c r="O27" s="2"/>
      <c r="P27" s="2">
        <v>1</v>
      </c>
      <c r="Q27" s="2"/>
      <c r="R27" s="2">
        <v>1</v>
      </c>
      <c r="S27" s="2"/>
      <c r="T27" s="2">
        <v>1</v>
      </c>
      <c r="U27" s="2"/>
      <c r="V27" s="2">
        <v>1</v>
      </c>
      <c r="W27" s="2"/>
      <c r="X27" s="2">
        <v>1</v>
      </c>
      <c r="Y27" s="2"/>
      <c r="Z27" s="2">
        <v>1</v>
      </c>
      <c r="AA27" s="2"/>
      <c r="AB27" s="2">
        <v>1</v>
      </c>
      <c r="AC27" s="2"/>
      <c r="AD27" s="2">
        <v>1</v>
      </c>
      <c r="AE27" s="2"/>
      <c r="AF27" s="2">
        <v>1</v>
      </c>
      <c r="AG27" s="2"/>
      <c r="AH27" s="2">
        <v>1</v>
      </c>
      <c r="AI27" s="2"/>
      <c r="AJ27" s="2">
        <v>1</v>
      </c>
      <c r="AK27" s="2"/>
      <c r="AL27" s="2">
        <v>1</v>
      </c>
      <c r="AM27" s="2"/>
      <c r="AN27" s="2"/>
      <c r="AO27" s="2">
        <v>1</v>
      </c>
      <c r="AP27" s="2">
        <v>1</v>
      </c>
      <c r="AQ27" s="2"/>
      <c r="AR27" s="2">
        <v>1</v>
      </c>
      <c r="AS27" s="2"/>
      <c r="AT27" s="2">
        <v>1</v>
      </c>
      <c r="AU27" s="2"/>
      <c r="AV27" s="2">
        <v>1</v>
      </c>
      <c r="AW27" s="2"/>
      <c r="AX27" s="2">
        <v>1</v>
      </c>
      <c r="AY27" s="2"/>
      <c r="AZ27" s="2">
        <v>1</v>
      </c>
      <c r="BA27" s="2"/>
      <c r="BB27" s="2">
        <v>1</v>
      </c>
      <c r="BC27" s="2"/>
      <c r="BD27" s="2">
        <v>1</v>
      </c>
      <c r="BE27" s="2"/>
      <c r="BG27" s="46" t="s">
        <v>114</v>
      </c>
      <c r="BH27" s="48">
        <v>13.5</v>
      </c>
      <c r="BI27" s="48">
        <v>14.5</v>
      </c>
      <c r="BJ27" s="50">
        <v>60</v>
      </c>
      <c r="BL27" s="66" t="s">
        <v>160</v>
      </c>
      <c r="BM27" s="152" t="s">
        <v>226</v>
      </c>
      <c r="BN27" s="77">
        <v>10.5</v>
      </c>
      <c r="BO27" s="77">
        <v>13.1</v>
      </c>
      <c r="BP27" s="66">
        <v>140</v>
      </c>
      <c r="BQ27" s="160">
        <f>SUM(BP27:BP29)</f>
        <v>240</v>
      </c>
      <c r="BR27" s="161">
        <f>BQ27/60</f>
        <v>4</v>
      </c>
      <c r="BS27" s="164">
        <f>BP27/60</f>
        <v>2.3333333333333335</v>
      </c>
      <c r="BU27" s="115"/>
      <c r="BV27" s="115"/>
      <c r="BW27" s="114"/>
    </row>
    <row r="28" spans="2:76" ht="15.75" x14ac:dyDescent="0.25">
      <c r="B28" s="2">
        <v>6</v>
      </c>
      <c r="C28" s="2" t="s">
        <v>21</v>
      </c>
      <c r="D28" s="2"/>
      <c r="E28" s="2">
        <v>1</v>
      </c>
      <c r="F28" s="2"/>
      <c r="G28" s="2">
        <v>1</v>
      </c>
      <c r="H28" s="2"/>
      <c r="I28" s="2">
        <v>1</v>
      </c>
      <c r="J28" s="2"/>
      <c r="K28" s="2">
        <v>1</v>
      </c>
      <c r="L28" s="2"/>
      <c r="M28" s="2">
        <v>1</v>
      </c>
      <c r="N28" s="2"/>
      <c r="O28" s="2">
        <v>1</v>
      </c>
      <c r="P28" s="2"/>
      <c r="Q28" s="2">
        <v>1</v>
      </c>
      <c r="R28" s="2"/>
      <c r="S28" s="2">
        <v>1</v>
      </c>
      <c r="T28" s="2"/>
      <c r="U28" s="2">
        <v>1</v>
      </c>
      <c r="V28" s="2"/>
      <c r="W28" s="2">
        <v>1</v>
      </c>
      <c r="X28" s="2"/>
      <c r="Y28" s="2">
        <v>1</v>
      </c>
      <c r="Z28" s="2"/>
      <c r="AA28" s="2">
        <v>1</v>
      </c>
      <c r="AB28" s="2"/>
      <c r="AC28" s="2">
        <v>1</v>
      </c>
      <c r="AD28" s="2"/>
      <c r="AE28" s="2">
        <v>1</v>
      </c>
      <c r="AF28" s="2"/>
      <c r="AG28" s="2">
        <v>1</v>
      </c>
      <c r="AH28" s="2"/>
      <c r="AI28" s="2">
        <v>1</v>
      </c>
      <c r="AJ28" s="2"/>
      <c r="AK28" s="2">
        <v>1</v>
      </c>
      <c r="AL28" s="2"/>
      <c r="AM28" s="2">
        <v>1</v>
      </c>
      <c r="AN28" s="2"/>
      <c r="AO28" s="2">
        <v>1</v>
      </c>
      <c r="AP28" s="2"/>
      <c r="AQ28" s="2">
        <v>1</v>
      </c>
      <c r="AR28" s="2"/>
      <c r="AS28" s="2">
        <v>1</v>
      </c>
      <c r="AT28" s="2"/>
      <c r="AU28" s="2">
        <v>1</v>
      </c>
      <c r="AV28" s="2"/>
      <c r="AW28" s="2">
        <v>1</v>
      </c>
      <c r="AX28" s="2"/>
      <c r="AY28" s="2">
        <v>1</v>
      </c>
      <c r="AZ28" s="2"/>
      <c r="BA28" s="2">
        <v>1</v>
      </c>
      <c r="BB28" s="2"/>
      <c r="BC28" s="2">
        <v>1</v>
      </c>
      <c r="BD28" s="2"/>
      <c r="BE28" s="2">
        <v>1</v>
      </c>
      <c r="BG28" s="51" t="s">
        <v>10</v>
      </c>
      <c r="BH28" s="46"/>
      <c r="BI28" s="46"/>
      <c r="BJ28" s="52">
        <f>SUM(BJ23:BJ27)</f>
        <v>407</v>
      </c>
      <c r="BL28" s="66" t="s">
        <v>161</v>
      </c>
      <c r="BM28" s="152" t="s">
        <v>231</v>
      </c>
      <c r="BN28" s="77">
        <v>13.5</v>
      </c>
      <c r="BO28" s="77">
        <v>14.5</v>
      </c>
      <c r="BP28" s="66">
        <v>60</v>
      </c>
      <c r="BQ28" s="153"/>
      <c r="BR28" s="165">
        <f>BP28/60</f>
        <v>1</v>
      </c>
      <c r="BS28" s="156"/>
      <c r="BT28" s="7"/>
      <c r="BU28" s="115"/>
      <c r="BV28" s="115"/>
      <c r="BW28" s="114"/>
    </row>
    <row r="29" spans="2:76" ht="15.75" x14ac:dyDescent="0.25">
      <c r="B29" s="2">
        <v>7</v>
      </c>
      <c r="C29" s="2" t="s">
        <v>22</v>
      </c>
      <c r="D29" s="2">
        <v>1</v>
      </c>
      <c r="E29" s="2"/>
      <c r="F29" s="2">
        <v>1</v>
      </c>
      <c r="G29" s="2"/>
      <c r="H29" s="2">
        <v>1</v>
      </c>
      <c r="I29" s="2"/>
      <c r="J29" s="2">
        <v>1</v>
      </c>
      <c r="K29" s="2"/>
      <c r="L29" s="2">
        <v>1</v>
      </c>
      <c r="M29" s="2"/>
      <c r="N29" s="2">
        <v>1</v>
      </c>
      <c r="O29" s="2"/>
      <c r="P29" s="2">
        <v>1</v>
      </c>
      <c r="Q29" s="2"/>
      <c r="R29" s="2">
        <v>1</v>
      </c>
      <c r="S29" s="2"/>
      <c r="T29" s="2">
        <v>1</v>
      </c>
      <c r="U29" s="2"/>
      <c r="V29" s="2">
        <v>1</v>
      </c>
      <c r="W29" s="2"/>
      <c r="X29" s="2">
        <v>1</v>
      </c>
      <c r="Y29" s="2"/>
      <c r="Z29" s="2">
        <v>1</v>
      </c>
      <c r="AA29" s="2"/>
      <c r="AB29" s="2">
        <v>1</v>
      </c>
      <c r="AC29" s="2"/>
      <c r="AD29" s="2">
        <v>1</v>
      </c>
      <c r="AE29" s="2"/>
      <c r="AF29" s="2">
        <v>1</v>
      </c>
      <c r="AG29" s="2"/>
      <c r="AH29" s="2">
        <v>1</v>
      </c>
      <c r="AI29" s="2"/>
      <c r="AJ29" s="2"/>
      <c r="AK29" s="2">
        <v>1</v>
      </c>
      <c r="AL29" s="2">
        <v>1</v>
      </c>
      <c r="AM29" s="2"/>
      <c r="AN29" s="2"/>
      <c r="AO29" s="2">
        <v>1</v>
      </c>
      <c r="AP29" s="2">
        <v>1</v>
      </c>
      <c r="AQ29" s="2"/>
      <c r="AR29" s="2">
        <v>1</v>
      </c>
      <c r="AS29" s="2"/>
      <c r="AT29" s="2">
        <v>1</v>
      </c>
      <c r="AU29" s="2"/>
      <c r="AV29" s="2">
        <v>1</v>
      </c>
      <c r="AW29" s="2"/>
      <c r="AX29" s="2">
        <v>1</v>
      </c>
      <c r="AY29" s="2"/>
      <c r="AZ29" s="2">
        <v>1</v>
      </c>
      <c r="BA29" s="2"/>
      <c r="BB29" s="2">
        <v>1</v>
      </c>
      <c r="BC29" s="2"/>
      <c r="BD29" s="2">
        <v>1</v>
      </c>
      <c r="BE29" s="2"/>
      <c r="BG29" s="51" t="s">
        <v>115</v>
      </c>
      <c r="BH29" s="2"/>
      <c r="BI29" s="2"/>
      <c r="BJ29" s="150">
        <f>BJ28/60</f>
        <v>6.7833333333333332</v>
      </c>
      <c r="BL29" s="66" t="s">
        <v>162</v>
      </c>
      <c r="BM29" s="152" t="s">
        <v>225</v>
      </c>
      <c r="BN29" s="77">
        <v>9.3000000000000007</v>
      </c>
      <c r="BO29" s="77">
        <v>10.1</v>
      </c>
      <c r="BP29" s="66">
        <v>40</v>
      </c>
      <c r="BQ29" s="153"/>
      <c r="BR29" s="165">
        <f>BP29/60</f>
        <v>0.66666666666666663</v>
      </c>
      <c r="BS29" s="156"/>
      <c r="BT29" s="114"/>
      <c r="BU29" s="115"/>
      <c r="BV29" s="115"/>
      <c r="BW29" s="114"/>
    </row>
    <row r="30" spans="2:76" x14ac:dyDescent="0.25">
      <c r="B30" s="2">
        <v>8</v>
      </c>
      <c r="C30" s="2" t="s">
        <v>23</v>
      </c>
      <c r="D30" s="2">
        <v>1</v>
      </c>
      <c r="E30" s="2"/>
      <c r="F30" s="2">
        <v>1</v>
      </c>
      <c r="G30" s="2"/>
      <c r="H30" s="2">
        <v>1</v>
      </c>
      <c r="I30" s="2"/>
      <c r="J30" s="2">
        <v>1</v>
      </c>
      <c r="K30" s="2"/>
      <c r="L30" s="2">
        <v>1</v>
      </c>
      <c r="M30" s="2"/>
      <c r="N30" s="2">
        <v>1</v>
      </c>
      <c r="O30" s="2"/>
      <c r="P30" s="2">
        <v>1</v>
      </c>
      <c r="Q30" s="2"/>
      <c r="R30" s="2">
        <v>1</v>
      </c>
      <c r="S30" s="2"/>
      <c r="T30" s="2">
        <v>1</v>
      </c>
      <c r="U30" s="2"/>
      <c r="V30" s="2">
        <v>1</v>
      </c>
      <c r="W30" s="2"/>
      <c r="X30" s="2">
        <v>1</v>
      </c>
      <c r="Y30" s="2"/>
      <c r="Z30" s="2">
        <v>1</v>
      </c>
      <c r="AA30" s="2"/>
      <c r="AB30" s="2">
        <v>1</v>
      </c>
      <c r="AC30" s="2"/>
      <c r="AD30" s="2">
        <v>1</v>
      </c>
      <c r="AE30" s="2"/>
      <c r="AF30" s="2">
        <v>1</v>
      </c>
      <c r="AG30" s="2"/>
      <c r="AH30" s="2">
        <v>1</v>
      </c>
      <c r="AI30" s="2"/>
      <c r="AJ30" s="2">
        <v>1</v>
      </c>
      <c r="AK30" s="2"/>
      <c r="AL30" s="2">
        <v>1</v>
      </c>
      <c r="AM30" s="2"/>
      <c r="AN30" s="2">
        <v>1</v>
      </c>
      <c r="AO30" s="2"/>
      <c r="AP30" s="2">
        <v>1</v>
      </c>
      <c r="AQ30" s="2"/>
      <c r="AR30" s="2">
        <v>1</v>
      </c>
      <c r="AS30" s="2"/>
      <c r="AT30" s="2">
        <v>1</v>
      </c>
      <c r="AU30" s="2"/>
      <c r="AV30" s="2"/>
      <c r="AW30" s="2">
        <v>1</v>
      </c>
      <c r="AX30" s="2">
        <v>1</v>
      </c>
      <c r="AY30" s="2"/>
      <c r="AZ30" s="2">
        <v>1</v>
      </c>
      <c r="BA30" s="2"/>
      <c r="BB30" s="2">
        <v>1</v>
      </c>
      <c r="BC30" s="2"/>
      <c r="BD30" s="2">
        <v>1</v>
      </c>
      <c r="BE30" s="2"/>
      <c r="BJ30" s="9">
        <f>BJ23/60</f>
        <v>1.7833333333333334</v>
      </c>
    </row>
    <row r="31" spans="2:76" x14ac:dyDescent="0.25">
      <c r="B31" s="2">
        <v>9</v>
      </c>
      <c r="C31" s="2" t="s">
        <v>24</v>
      </c>
      <c r="D31" s="2">
        <v>1</v>
      </c>
      <c r="E31" s="2"/>
      <c r="F31" s="2">
        <v>1</v>
      </c>
      <c r="G31" s="2"/>
      <c r="H31" s="2">
        <v>1</v>
      </c>
      <c r="I31" s="2"/>
      <c r="J31" s="2">
        <v>1</v>
      </c>
      <c r="K31" s="2"/>
      <c r="L31" s="2">
        <v>1</v>
      </c>
      <c r="M31" s="2"/>
      <c r="N31" s="2">
        <v>1</v>
      </c>
      <c r="O31" s="2"/>
      <c r="P31" s="2">
        <v>1</v>
      </c>
      <c r="Q31" s="2"/>
      <c r="R31" s="2"/>
      <c r="S31" s="2">
        <v>1</v>
      </c>
      <c r="T31" s="2">
        <v>1</v>
      </c>
      <c r="U31" s="2"/>
      <c r="V31" s="2">
        <v>1</v>
      </c>
      <c r="W31" s="2"/>
      <c r="X31" s="2">
        <v>1</v>
      </c>
      <c r="Y31" s="2"/>
      <c r="Z31" s="2">
        <v>1</v>
      </c>
      <c r="AA31" s="2"/>
      <c r="AB31" s="2">
        <v>1</v>
      </c>
      <c r="AC31" s="2"/>
      <c r="AD31" s="2">
        <v>1</v>
      </c>
      <c r="AE31" s="2"/>
      <c r="AF31" s="2">
        <v>1</v>
      </c>
      <c r="AG31" s="2"/>
      <c r="AH31" s="2">
        <v>1</v>
      </c>
      <c r="AI31" s="2"/>
      <c r="AJ31" s="2">
        <v>1</v>
      </c>
      <c r="AK31" s="2"/>
      <c r="AL31" s="2">
        <v>1</v>
      </c>
      <c r="AM31" s="2"/>
      <c r="AN31" s="2">
        <v>1</v>
      </c>
      <c r="AO31" s="2"/>
      <c r="AP31" s="2">
        <v>1</v>
      </c>
      <c r="AQ31" s="2"/>
      <c r="AR31" s="2">
        <v>1</v>
      </c>
      <c r="AS31" s="2"/>
      <c r="AT31" s="2">
        <v>1</v>
      </c>
      <c r="AU31" s="2"/>
      <c r="AV31" s="2"/>
      <c r="AW31" s="2">
        <v>1</v>
      </c>
      <c r="AX31" s="2">
        <v>1</v>
      </c>
      <c r="AY31" s="2"/>
      <c r="AZ31" s="2">
        <v>1</v>
      </c>
      <c r="BA31" s="2"/>
      <c r="BB31" s="2">
        <v>1</v>
      </c>
      <c r="BC31" s="2"/>
      <c r="BD31" s="2">
        <v>1</v>
      </c>
      <c r="BE31" s="2"/>
      <c r="BJ31" s="149">
        <f>BJ25/60</f>
        <v>1.6666666666666667</v>
      </c>
    </row>
    <row r="32" spans="2:76" ht="15.75" x14ac:dyDescent="0.25">
      <c r="B32" s="2">
        <v>10</v>
      </c>
      <c r="C32" s="2" t="s">
        <v>25</v>
      </c>
      <c r="D32" s="2">
        <v>1</v>
      </c>
      <c r="E32" s="2"/>
      <c r="F32" s="2">
        <v>1</v>
      </c>
      <c r="G32" s="2"/>
      <c r="H32" s="2">
        <v>1</v>
      </c>
      <c r="I32" s="2"/>
      <c r="J32" s="2">
        <v>1</v>
      </c>
      <c r="K32" s="2"/>
      <c r="L32" s="2">
        <v>1</v>
      </c>
      <c r="M32" s="2"/>
      <c r="N32" s="2">
        <v>1</v>
      </c>
      <c r="O32" s="2"/>
      <c r="P32" s="2">
        <v>1</v>
      </c>
      <c r="Q32" s="2"/>
      <c r="R32" s="2"/>
      <c r="S32" s="2">
        <v>1</v>
      </c>
      <c r="T32" s="2">
        <v>1</v>
      </c>
      <c r="U32" s="2"/>
      <c r="V32" s="2">
        <v>1</v>
      </c>
      <c r="W32" s="2"/>
      <c r="X32" s="2">
        <v>1</v>
      </c>
      <c r="Y32" s="2"/>
      <c r="Z32" s="2">
        <v>1</v>
      </c>
      <c r="AA32" s="2"/>
      <c r="AB32" s="2">
        <v>1</v>
      </c>
      <c r="AC32" s="2"/>
      <c r="AD32" s="2">
        <v>1</v>
      </c>
      <c r="AE32" s="2"/>
      <c r="AF32" s="2">
        <v>1</v>
      </c>
      <c r="AG32" s="2"/>
      <c r="AH32" s="2">
        <v>1</v>
      </c>
      <c r="AI32" s="2"/>
      <c r="AJ32" s="2">
        <v>1</v>
      </c>
      <c r="AK32" s="2"/>
      <c r="AL32" s="2">
        <v>1</v>
      </c>
      <c r="AM32" s="2"/>
      <c r="AN32" s="2">
        <v>1</v>
      </c>
      <c r="AO32" s="2"/>
      <c r="AP32" s="2">
        <v>1</v>
      </c>
      <c r="AQ32" s="2"/>
      <c r="AR32" s="2">
        <v>1</v>
      </c>
      <c r="AS32" s="2"/>
      <c r="AT32" s="2">
        <v>1</v>
      </c>
      <c r="AU32" s="2"/>
      <c r="AV32" s="2"/>
      <c r="AW32" s="2">
        <v>1</v>
      </c>
      <c r="AX32" s="2">
        <v>1</v>
      </c>
      <c r="AY32" s="2"/>
      <c r="AZ32" s="2">
        <v>1</v>
      </c>
      <c r="BA32" s="2"/>
      <c r="BB32" s="2">
        <v>1</v>
      </c>
      <c r="BC32" s="2"/>
      <c r="BD32" s="2">
        <v>1</v>
      </c>
      <c r="BE32" s="2"/>
      <c r="BL32" s="67" t="s">
        <v>163</v>
      </c>
      <c r="BM32" s="154"/>
    </row>
    <row r="33" spans="2:73" ht="15.75" x14ac:dyDescent="0.25">
      <c r="B33" s="185" t="s">
        <v>15</v>
      </c>
      <c r="C33" s="185"/>
      <c r="D33" s="5">
        <v>9</v>
      </c>
      <c r="E33" s="5">
        <v>1</v>
      </c>
      <c r="F33" s="5">
        <v>6</v>
      </c>
      <c r="G33" s="144">
        <v>4</v>
      </c>
      <c r="H33" s="5">
        <v>9</v>
      </c>
      <c r="I33" s="5">
        <v>1</v>
      </c>
      <c r="J33" s="5">
        <v>9</v>
      </c>
      <c r="K33" s="5">
        <v>1</v>
      </c>
      <c r="L33" s="5">
        <v>9</v>
      </c>
      <c r="M33" s="5">
        <v>1</v>
      </c>
      <c r="N33" s="5">
        <v>9</v>
      </c>
      <c r="O33" s="5">
        <v>1</v>
      </c>
      <c r="P33" s="5">
        <v>9</v>
      </c>
      <c r="Q33" s="5">
        <v>1</v>
      </c>
      <c r="R33" s="5">
        <v>7</v>
      </c>
      <c r="S33" s="144">
        <v>3</v>
      </c>
      <c r="T33" s="5">
        <v>9</v>
      </c>
      <c r="U33" s="5">
        <v>1</v>
      </c>
      <c r="V33" s="5">
        <v>9</v>
      </c>
      <c r="W33" s="5">
        <v>1</v>
      </c>
      <c r="X33" s="5">
        <v>9</v>
      </c>
      <c r="Y33" s="5">
        <v>1</v>
      </c>
      <c r="Z33" s="5">
        <v>9</v>
      </c>
      <c r="AA33" s="5">
        <v>1</v>
      </c>
      <c r="AB33" s="5">
        <v>9</v>
      </c>
      <c r="AC33" s="5">
        <v>1</v>
      </c>
      <c r="AD33" s="5">
        <v>9</v>
      </c>
      <c r="AE33" s="5">
        <v>1</v>
      </c>
      <c r="AF33" s="5">
        <v>9</v>
      </c>
      <c r="AG33" s="5">
        <v>1</v>
      </c>
      <c r="AH33" s="5">
        <v>9</v>
      </c>
      <c r="AI33" s="5">
        <v>1</v>
      </c>
      <c r="AJ33" s="5">
        <v>8</v>
      </c>
      <c r="AK33" s="144">
        <v>2</v>
      </c>
      <c r="AL33" s="5">
        <v>9</v>
      </c>
      <c r="AM33" s="5">
        <v>1</v>
      </c>
      <c r="AN33" s="5">
        <v>7</v>
      </c>
      <c r="AO33" s="144">
        <v>3</v>
      </c>
      <c r="AP33" s="5">
        <v>9</v>
      </c>
      <c r="AQ33" s="5">
        <v>1</v>
      </c>
      <c r="AR33" s="5">
        <v>9</v>
      </c>
      <c r="AS33" s="5">
        <v>1</v>
      </c>
      <c r="AT33" s="5">
        <v>9</v>
      </c>
      <c r="AU33" s="5">
        <v>1</v>
      </c>
      <c r="AV33" s="5">
        <v>7</v>
      </c>
      <c r="AW33" s="144">
        <v>3</v>
      </c>
      <c r="AX33" s="5">
        <v>9</v>
      </c>
      <c r="AY33" s="5">
        <v>1</v>
      </c>
      <c r="AZ33" s="5">
        <v>9</v>
      </c>
      <c r="BA33" s="5">
        <v>1</v>
      </c>
      <c r="BB33" s="5">
        <v>9</v>
      </c>
      <c r="BC33" s="5">
        <v>1</v>
      </c>
      <c r="BD33" s="5">
        <v>9</v>
      </c>
      <c r="BE33" s="5">
        <v>1</v>
      </c>
      <c r="BF33" s="30"/>
      <c r="BL33" s="167" t="s">
        <v>170</v>
      </c>
      <c r="BM33" s="168" t="s">
        <v>164</v>
      </c>
    </row>
    <row r="34" spans="2:73" ht="15.75" x14ac:dyDescent="0.25">
      <c r="BL34" s="167" t="s">
        <v>165</v>
      </c>
      <c r="BM34" s="48">
        <f>BR8</f>
        <v>6</v>
      </c>
    </row>
    <row r="35" spans="2:73" ht="15.75" x14ac:dyDescent="0.25">
      <c r="B35" t="s">
        <v>116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BL35" s="167" t="s">
        <v>165</v>
      </c>
      <c r="BM35" s="48">
        <f>BR11</f>
        <v>6.7833333333333332</v>
      </c>
      <c r="BP35" s="6" t="s">
        <v>245</v>
      </c>
      <c r="BQ35" s="155" t="s">
        <v>243</v>
      </c>
      <c r="BR35" s="6" t="s">
        <v>245</v>
      </c>
      <c r="BS35" s="155" t="s">
        <v>244</v>
      </c>
      <c r="BT35" s="155" t="s">
        <v>245</v>
      </c>
      <c r="BU35" s="155" t="s">
        <v>249</v>
      </c>
    </row>
    <row r="36" spans="2:73" ht="15.75" x14ac:dyDescent="0.25">
      <c r="B36" s="185" t="s">
        <v>11</v>
      </c>
      <c r="C36" s="185" t="s">
        <v>12</v>
      </c>
      <c r="D36" s="183" t="s">
        <v>76</v>
      </c>
      <c r="E36" s="183"/>
      <c r="F36" s="183" t="s">
        <v>77</v>
      </c>
      <c r="G36" s="183"/>
      <c r="H36" s="183" t="s">
        <v>78</v>
      </c>
      <c r="I36" s="183"/>
      <c r="J36" s="183" t="s">
        <v>79</v>
      </c>
      <c r="K36" s="183"/>
      <c r="L36" s="187" t="s">
        <v>80</v>
      </c>
      <c r="M36" s="187"/>
      <c r="N36" s="183" t="s">
        <v>81</v>
      </c>
      <c r="O36" s="183"/>
      <c r="P36" s="183" t="s">
        <v>82</v>
      </c>
      <c r="Q36" s="183"/>
      <c r="R36" s="183" t="s">
        <v>83</v>
      </c>
      <c r="S36" s="183"/>
      <c r="T36" s="183" t="s">
        <v>84</v>
      </c>
      <c r="U36" s="183"/>
      <c r="V36" s="183" t="s">
        <v>85</v>
      </c>
      <c r="W36" s="183"/>
      <c r="X36" s="187" t="s">
        <v>86</v>
      </c>
      <c r="Y36" s="187"/>
      <c r="Z36" s="183" t="s">
        <v>87</v>
      </c>
      <c r="AA36" s="183"/>
      <c r="AB36" s="183" t="s">
        <v>88</v>
      </c>
      <c r="AC36" s="183"/>
      <c r="AD36" s="183" t="s">
        <v>89</v>
      </c>
      <c r="AE36" s="183"/>
      <c r="AF36" s="183" t="s">
        <v>90</v>
      </c>
      <c r="AG36" s="183"/>
      <c r="AH36" s="183" t="s">
        <v>91</v>
      </c>
      <c r="AI36" s="183"/>
      <c r="AJ36" s="187" t="s">
        <v>92</v>
      </c>
      <c r="AK36" s="187"/>
      <c r="AL36" s="183" t="s">
        <v>93</v>
      </c>
      <c r="AM36" s="183"/>
      <c r="AN36" s="183" t="s">
        <v>94</v>
      </c>
      <c r="AO36" s="183"/>
      <c r="AP36" s="183" t="s">
        <v>95</v>
      </c>
      <c r="AQ36" s="183"/>
      <c r="AR36" s="183" t="s">
        <v>96</v>
      </c>
      <c r="AS36" s="183"/>
      <c r="AT36" s="183" t="s">
        <v>97</v>
      </c>
      <c r="AU36" s="183"/>
      <c r="AV36" s="187" t="s">
        <v>98</v>
      </c>
      <c r="AW36" s="187"/>
      <c r="AX36" s="183" t="s">
        <v>99</v>
      </c>
      <c r="AY36" s="183"/>
      <c r="AZ36" s="183" t="s">
        <v>100</v>
      </c>
      <c r="BA36" s="183"/>
      <c r="BB36" s="183" t="s">
        <v>101</v>
      </c>
      <c r="BC36" s="183"/>
      <c r="BD36" s="183" t="s">
        <v>194</v>
      </c>
      <c r="BE36" s="183"/>
      <c r="BG36" s="185" t="s">
        <v>104</v>
      </c>
      <c r="BH36" s="185" t="s">
        <v>102</v>
      </c>
      <c r="BI36" s="185"/>
      <c r="BJ36" s="187" t="s">
        <v>107</v>
      </c>
      <c r="BL36" s="167" t="s">
        <v>166</v>
      </c>
      <c r="BM36" s="48">
        <f>BR16</f>
        <v>5.333333333333333</v>
      </c>
      <c r="BP36" s="6" t="s">
        <v>246</v>
      </c>
      <c r="BQ36" s="165">
        <f>BR12</f>
        <v>0.33333333333333331</v>
      </c>
      <c r="BR36" s="6" t="s">
        <v>233</v>
      </c>
      <c r="BS36" s="163">
        <f>BS9</f>
        <v>3</v>
      </c>
      <c r="BT36" s="155" t="s">
        <v>233</v>
      </c>
      <c r="BU36" s="162">
        <f>BS10</f>
        <v>2.3333333333333335</v>
      </c>
    </row>
    <row r="37" spans="2:73" ht="15.75" x14ac:dyDescent="0.25">
      <c r="B37" s="185"/>
      <c r="C37" s="185"/>
      <c r="D37" s="45" t="s">
        <v>13</v>
      </c>
      <c r="E37" s="45" t="s">
        <v>14</v>
      </c>
      <c r="F37" s="45" t="s">
        <v>13</v>
      </c>
      <c r="G37" s="45" t="s">
        <v>14</v>
      </c>
      <c r="H37" s="45" t="s">
        <v>13</v>
      </c>
      <c r="I37" s="45" t="s">
        <v>14</v>
      </c>
      <c r="J37" s="45" t="s">
        <v>13</v>
      </c>
      <c r="K37" s="45" t="s">
        <v>14</v>
      </c>
      <c r="L37" s="45" t="s">
        <v>13</v>
      </c>
      <c r="M37" s="45" t="s">
        <v>14</v>
      </c>
      <c r="N37" s="45" t="s">
        <v>13</v>
      </c>
      <c r="O37" s="45" t="s">
        <v>14</v>
      </c>
      <c r="P37" s="45" t="s">
        <v>13</v>
      </c>
      <c r="Q37" s="45" t="s">
        <v>14</v>
      </c>
      <c r="R37" s="45" t="s">
        <v>13</v>
      </c>
      <c r="S37" s="45" t="s">
        <v>14</v>
      </c>
      <c r="T37" s="45" t="s">
        <v>13</v>
      </c>
      <c r="U37" s="45" t="s">
        <v>14</v>
      </c>
      <c r="V37" s="45" t="s">
        <v>13</v>
      </c>
      <c r="W37" s="45" t="s">
        <v>14</v>
      </c>
      <c r="X37" s="45" t="s">
        <v>13</v>
      </c>
      <c r="Y37" s="45" t="s">
        <v>14</v>
      </c>
      <c r="Z37" s="45" t="s">
        <v>13</v>
      </c>
      <c r="AA37" s="45" t="s">
        <v>14</v>
      </c>
      <c r="AB37" s="45" t="s">
        <v>13</v>
      </c>
      <c r="AC37" s="45" t="s">
        <v>14</v>
      </c>
      <c r="AD37" s="45" t="s">
        <v>13</v>
      </c>
      <c r="AE37" s="45" t="s">
        <v>14</v>
      </c>
      <c r="AF37" s="45" t="s">
        <v>13</v>
      </c>
      <c r="AG37" s="45" t="s">
        <v>14</v>
      </c>
      <c r="AH37" s="45" t="s">
        <v>13</v>
      </c>
      <c r="AI37" s="45" t="s">
        <v>14</v>
      </c>
      <c r="AJ37" s="45" t="s">
        <v>13</v>
      </c>
      <c r="AK37" s="45" t="s">
        <v>14</v>
      </c>
      <c r="AL37" s="45" t="s">
        <v>13</v>
      </c>
      <c r="AM37" s="45" t="s">
        <v>14</v>
      </c>
      <c r="AN37" s="45" t="s">
        <v>13</v>
      </c>
      <c r="AO37" s="45" t="s">
        <v>14</v>
      </c>
      <c r="AP37" s="45" t="s">
        <v>13</v>
      </c>
      <c r="AQ37" s="45" t="s">
        <v>14</v>
      </c>
      <c r="AR37" s="45" t="s">
        <v>13</v>
      </c>
      <c r="AS37" s="45" t="s">
        <v>14</v>
      </c>
      <c r="AT37" s="45" t="s">
        <v>13</v>
      </c>
      <c r="AU37" s="45" t="s">
        <v>14</v>
      </c>
      <c r="AV37" s="45" t="s">
        <v>13</v>
      </c>
      <c r="AW37" s="45" t="s">
        <v>14</v>
      </c>
      <c r="AX37" s="45" t="s">
        <v>13</v>
      </c>
      <c r="AY37" s="45" t="s">
        <v>14</v>
      </c>
      <c r="AZ37" s="45" t="s">
        <v>13</v>
      </c>
      <c r="BA37" s="45" t="s">
        <v>14</v>
      </c>
      <c r="BB37" s="45" t="s">
        <v>13</v>
      </c>
      <c r="BC37" s="45" t="s">
        <v>14</v>
      </c>
      <c r="BD37" s="109" t="s">
        <v>13</v>
      </c>
      <c r="BE37" s="109" t="s">
        <v>14</v>
      </c>
      <c r="BG37" s="185"/>
      <c r="BH37" s="64" t="s">
        <v>103</v>
      </c>
      <c r="BI37" s="64" t="s">
        <v>30</v>
      </c>
      <c r="BJ37" s="187"/>
      <c r="BL37" s="167" t="s">
        <v>167</v>
      </c>
      <c r="BM37" s="48">
        <f>BR19</f>
        <v>6</v>
      </c>
      <c r="BP37" s="6" t="s">
        <v>246</v>
      </c>
      <c r="BQ37" s="165">
        <f>BR15</f>
        <v>1</v>
      </c>
      <c r="BR37" s="6" t="s">
        <v>246</v>
      </c>
      <c r="BS37" s="163">
        <f>BS11</f>
        <v>1.7833333333333334</v>
      </c>
      <c r="BT37" s="155" t="s">
        <v>246</v>
      </c>
      <c r="BU37" s="155">
        <v>0</v>
      </c>
    </row>
    <row r="38" spans="2:73" ht="15.75" x14ac:dyDescent="0.25">
      <c r="B38" s="2">
        <v>1</v>
      </c>
      <c r="C38" s="2" t="s">
        <v>16</v>
      </c>
      <c r="D38" s="2">
        <v>1</v>
      </c>
      <c r="E38" s="2"/>
      <c r="F38" s="2">
        <v>1</v>
      </c>
      <c r="G38" s="2"/>
      <c r="H38" s="2">
        <v>1</v>
      </c>
      <c r="I38" s="2"/>
      <c r="J38" s="2">
        <v>1</v>
      </c>
      <c r="K38" s="2"/>
      <c r="L38" s="2">
        <v>1</v>
      </c>
      <c r="M38" s="2"/>
      <c r="N38" s="2">
        <v>1</v>
      </c>
      <c r="O38" s="2"/>
      <c r="P38" s="2">
        <v>1</v>
      </c>
      <c r="Q38" s="2"/>
      <c r="R38" s="2">
        <v>1</v>
      </c>
      <c r="S38" s="2"/>
      <c r="T38" s="2">
        <v>1</v>
      </c>
      <c r="U38" s="2"/>
      <c r="V38" s="2">
        <v>1</v>
      </c>
      <c r="W38" s="2"/>
      <c r="X38" s="2">
        <v>1</v>
      </c>
      <c r="Y38" s="2"/>
      <c r="Z38" s="2">
        <v>1</v>
      </c>
      <c r="AA38" s="2"/>
      <c r="AB38" s="2">
        <v>1</v>
      </c>
      <c r="AC38" s="2"/>
      <c r="AD38" s="2">
        <v>1</v>
      </c>
      <c r="AE38" s="2"/>
      <c r="AF38" s="2">
        <v>1</v>
      </c>
      <c r="AG38" s="2"/>
      <c r="AH38" s="2">
        <v>1</v>
      </c>
      <c r="AI38" s="2"/>
      <c r="AJ38" s="2">
        <v>1</v>
      </c>
      <c r="AK38" s="2"/>
      <c r="AL38" s="2">
        <v>1</v>
      </c>
      <c r="AM38" s="2"/>
      <c r="AN38" s="2">
        <v>1</v>
      </c>
      <c r="AO38" s="2"/>
      <c r="AP38" s="2">
        <v>1</v>
      </c>
      <c r="AQ38" s="2"/>
      <c r="AR38" s="2">
        <v>1</v>
      </c>
      <c r="AS38" s="2"/>
      <c r="AT38" s="2">
        <v>1</v>
      </c>
      <c r="AU38" s="2"/>
      <c r="AV38" s="2">
        <v>1</v>
      </c>
      <c r="AW38" s="2"/>
      <c r="AX38" s="2">
        <v>1</v>
      </c>
      <c r="AY38" s="2"/>
      <c r="AZ38" s="2">
        <v>1</v>
      </c>
      <c r="BA38" s="2"/>
      <c r="BB38" s="2">
        <v>1</v>
      </c>
      <c r="BC38" s="2"/>
      <c r="BD38" s="2">
        <v>1</v>
      </c>
      <c r="BE38" s="2"/>
      <c r="BG38" s="64" t="s">
        <v>211</v>
      </c>
      <c r="BH38" s="31">
        <v>10.1</v>
      </c>
      <c r="BI38" s="31">
        <v>10.5</v>
      </c>
      <c r="BJ38" s="147">
        <v>40</v>
      </c>
      <c r="BL38" s="167" t="s">
        <v>168</v>
      </c>
      <c r="BM38" s="48">
        <f>BR24</f>
        <v>7.1166666666666663</v>
      </c>
      <c r="BP38" s="6" t="s">
        <v>247</v>
      </c>
      <c r="BQ38" s="165">
        <f>BR21</f>
        <v>0.66666666666666663</v>
      </c>
      <c r="BR38" s="6" t="s">
        <v>246</v>
      </c>
      <c r="BS38" s="163">
        <f>BS13</f>
        <v>1.6666666666666667</v>
      </c>
      <c r="BT38" s="155" t="s">
        <v>248</v>
      </c>
      <c r="BU38" s="155">
        <v>0</v>
      </c>
    </row>
    <row r="39" spans="2:73" ht="15.75" x14ac:dyDescent="0.25">
      <c r="B39" s="2">
        <v>2</v>
      </c>
      <c r="C39" s="2" t="s">
        <v>17</v>
      </c>
      <c r="D39" s="2">
        <v>1</v>
      </c>
      <c r="E39" s="2"/>
      <c r="F39" s="2">
        <v>1</v>
      </c>
      <c r="G39" s="2"/>
      <c r="H39" s="2">
        <v>1</v>
      </c>
      <c r="I39" s="2"/>
      <c r="J39" s="2">
        <v>1</v>
      </c>
      <c r="K39" s="2"/>
      <c r="L39" s="2">
        <v>1</v>
      </c>
      <c r="M39" s="2"/>
      <c r="N39" s="2">
        <v>1</v>
      </c>
      <c r="O39" s="2"/>
      <c r="P39" s="2">
        <v>1</v>
      </c>
      <c r="Q39" s="2"/>
      <c r="R39" s="2">
        <v>1</v>
      </c>
      <c r="S39" s="2"/>
      <c r="T39" s="2">
        <v>1</v>
      </c>
      <c r="U39" s="2"/>
      <c r="V39" s="2">
        <v>1</v>
      </c>
      <c r="W39" s="2"/>
      <c r="X39" s="2">
        <v>1</v>
      </c>
      <c r="Y39" s="2"/>
      <c r="Z39" s="2">
        <v>1</v>
      </c>
      <c r="AA39" s="2"/>
      <c r="AB39" s="2">
        <v>1</v>
      </c>
      <c r="AC39" s="2"/>
      <c r="AD39" s="2">
        <v>1</v>
      </c>
      <c r="AE39" s="2"/>
      <c r="AF39" s="2">
        <v>1</v>
      </c>
      <c r="AG39" s="2"/>
      <c r="AH39" s="2">
        <v>1</v>
      </c>
      <c r="AI39" s="2"/>
      <c r="AJ39" s="2">
        <v>1</v>
      </c>
      <c r="AK39" s="2"/>
      <c r="AL39" s="2">
        <v>1</v>
      </c>
      <c r="AM39" s="2"/>
      <c r="AN39" s="2">
        <v>1</v>
      </c>
      <c r="AO39" s="2"/>
      <c r="AP39" s="2">
        <v>1</v>
      </c>
      <c r="AQ39" s="2"/>
      <c r="AR39" s="2">
        <v>1</v>
      </c>
      <c r="AS39" s="2"/>
      <c r="AT39" s="2">
        <v>1</v>
      </c>
      <c r="AU39" s="2"/>
      <c r="AV39" s="2">
        <v>1</v>
      </c>
      <c r="AW39" s="2"/>
      <c r="AX39" s="2">
        <v>1</v>
      </c>
      <c r="AY39" s="2"/>
      <c r="AZ39" s="2">
        <v>1</v>
      </c>
      <c r="BA39" s="2"/>
      <c r="BB39" s="2">
        <v>1</v>
      </c>
      <c r="BC39" s="2"/>
      <c r="BD39" s="2">
        <v>1</v>
      </c>
      <c r="BE39" s="2"/>
      <c r="BG39" s="64" t="s">
        <v>212</v>
      </c>
      <c r="BH39" s="31">
        <v>13.5</v>
      </c>
      <c r="BI39" s="31">
        <v>14.5</v>
      </c>
      <c r="BJ39" s="63">
        <v>120</v>
      </c>
      <c r="BL39" s="167" t="s">
        <v>169</v>
      </c>
      <c r="BM39" s="48">
        <f>BR27</f>
        <v>4</v>
      </c>
      <c r="BP39" s="6" t="s">
        <v>247</v>
      </c>
      <c r="BQ39" s="165">
        <f>BR22</f>
        <v>0.66666666666666663</v>
      </c>
      <c r="BR39" s="6" t="s">
        <v>246</v>
      </c>
      <c r="BS39" s="163">
        <f>BS14</f>
        <v>2</v>
      </c>
      <c r="BT39" s="155" t="s">
        <v>247</v>
      </c>
      <c r="BU39" s="155">
        <v>0</v>
      </c>
    </row>
    <row r="40" spans="2:73" ht="15.75" x14ac:dyDescent="0.25">
      <c r="B40" s="2">
        <v>3</v>
      </c>
      <c r="C40" s="2" t="s">
        <v>18</v>
      </c>
      <c r="D40" s="2">
        <v>1</v>
      </c>
      <c r="E40" s="2"/>
      <c r="F40" s="2">
        <v>1</v>
      </c>
      <c r="G40" s="2"/>
      <c r="H40" s="2">
        <v>1</v>
      </c>
      <c r="I40" s="2"/>
      <c r="J40" s="2">
        <v>1</v>
      </c>
      <c r="K40" s="2"/>
      <c r="L40" s="2">
        <v>1</v>
      </c>
      <c r="M40" s="2"/>
      <c r="N40" s="2">
        <v>1</v>
      </c>
      <c r="O40" s="2"/>
      <c r="P40" s="2"/>
      <c r="Q40" s="2">
        <v>1</v>
      </c>
      <c r="R40" s="2">
        <v>1</v>
      </c>
      <c r="S40" s="2"/>
      <c r="T40" s="2">
        <v>1</v>
      </c>
      <c r="U40" s="2"/>
      <c r="V40" s="2">
        <v>1</v>
      </c>
      <c r="W40" s="2"/>
      <c r="X40" s="2">
        <v>1</v>
      </c>
      <c r="Y40" s="2"/>
      <c r="Z40" s="2">
        <v>1</v>
      </c>
      <c r="AA40" s="2"/>
      <c r="AB40" s="2">
        <v>1</v>
      </c>
      <c r="AC40" s="2"/>
      <c r="AD40" s="2">
        <v>1</v>
      </c>
      <c r="AE40" s="2"/>
      <c r="AF40" s="2">
        <v>1</v>
      </c>
      <c r="AG40" s="2"/>
      <c r="AH40" s="2">
        <v>1</v>
      </c>
      <c r="AI40" s="2"/>
      <c r="AJ40" s="2">
        <v>1</v>
      </c>
      <c r="AK40" s="2"/>
      <c r="AL40" s="2">
        <v>1</v>
      </c>
      <c r="AM40" s="2"/>
      <c r="AN40" s="2">
        <v>1</v>
      </c>
      <c r="AO40" s="2"/>
      <c r="AP40" s="2">
        <v>1</v>
      </c>
      <c r="AQ40" s="2"/>
      <c r="AR40" s="2">
        <v>1</v>
      </c>
      <c r="AS40" s="2"/>
      <c r="AT40" s="2">
        <v>1</v>
      </c>
      <c r="AU40" s="2"/>
      <c r="AV40" s="2">
        <v>1</v>
      </c>
      <c r="AW40" s="2"/>
      <c r="AX40" s="2">
        <v>1</v>
      </c>
      <c r="AY40" s="2"/>
      <c r="AZ40" s="2">
        <v>1</v>
      </c>
      <c r="BA40" s="2"/>
      <c r="BB40" s="2">
        <v>1</v>
      </c>
      <c r="BC40" s="2"/>
      <c r="BD40" s="2">
        <v>1</v>
      </c>
      <c r="BE40" s="2"/>
      <c r="BG40" s="64" t="s">
        <v>138</v>
      </c>
      <c r="BH40" s="31">
        <v>11.1</v>
      </c>
      <c r="BI40" s="31">
        <v>13.5</v>
      </c>
      <c r="BJ40" s="64">
        <v>160</v>
      </c>
      <c r="BL40" s="167" t="s">
        <v>15</v>
      </c>
      <c r="BM40" s="170">
        <f>SUM(BM34:BM39)</f>
        <v>35.233333333333334</v>
      </c>
      <c r="BP40" s="6" t="s">
        <v>247</v>
      </c>
      <c r="BQ40" s="165">
        <f>BR23</f>
        <v>0.33333333333333331</v>
      </c>
      <c r="BR40" s="6" t="s">
        <v>248</v>
      </c>
      <c r="BS40" s="163">
        <f>BS17</f>
        <v>0</v>
      </c>
      <c r="BT40" s="155" t="s">
        <v>250</v>
      </c>
      <c r="BU40" s="162">
        <f>BS25</f>
        <v>5.7833333333333332</v>
      </c>
    </row>
    <row r="41" spans="2:73" ht="15.75" x14ac:dyDescent="0.25">
      <c r="B41" s="2">
        <v>4</v>
      </c>
      <c r="C41" s="2" t="s">
        <v>19</v>
      </c>
      <c r="D41" s="2">
        <v>1</v>
      </c>
      <c r="E41" s="2"/>
      <c r="F41" s="2">
        <v>1</v>
      </c>
      <c r="G41" s="2"/>
      <c r="H41" s="2">
        <v>1</v>
      </c>
      <c r="I41" s="2"/>
      <c r="J41" s="2">
        <v>1</v>
      </c>
      <c r="K41" s="2"/>
      <c r="L41" s="2">
        <v>1</v>
      </c>
      <c r="M41" s="2"/>
      <c r="N41" s="2">
        <v>1</v>
      </c>
      <c r="O41" s="2"/>
      <c r="P41" s="2"/>
      <c r="Q41" s="2">
        <v>1</v>
      </c>
      <c r="R41" s="2">
        <v>1</v>
      </c>
      <c r="S41" s="2"/>
      <c r="T41" s="2">
        <v>1</v>
      </c>
      <c r="U41" s="2"/>
      <c r="V41" s="2">
        <v>1</v>
      </c>
      <c r="W41" s="2"/>
      <c r="X41" s="2">
        <v>1</v>
      </c>
      <c r="Y41" s="2"/>
      <c r="Z41" s="2">
        <v>1</v>
      </c>
      <c r="AA41" s="2"/>
      <c r="AB41" s="2">
        <v>1</v>
      </c>
      <c r="AC41" s="2"/>
      <c r="AD41" s="2">
        <v>1</v>
      </c>
      <c r="AE41" s="2"/>
      <c r="AF41" s="2">
        <v>1</v>
      </c>
      <c r="AG41" s="2"/>
      <c r="AH41" s="2">
        <v>1</v>
      </c>
      <c r="AI41" s="2"/>
      <c r="AJ41" s="2">
        <v>1</v>
      </c>
      <c r="AK41" s="2"/>
      <c r="AL41" s="2">
        <v>1</v>
      </c>
      <c r="AM41" s="2"/>
      <c r="AN41" s="2">
        <v>1</v>
      </c>
      <c r="AO41" s="2"/>
      <c r="AP41" s="2">
        <v>1</v>
      </c>
      <c r="AQ41" s="2"/>
      <c r="AR41" s="2">
        <v>1</v>
      </c>
      <c r="AS41" s="2"/>
      <c r="AT41" s="2">
        <v>1</v>
      </c>
      <c r="AU41" s="2"/>
      <c r="AV41" s="2">
        <v>1</v>
      </c>
      <c r="AW41" s="2"/>
      <c r="AX41" s="2">
        <v>1</v>
      </c>
      <c r="AY41" s="2"/>
      <c r="AZ41" s="2">
        <v>1</v>
      </c>
      <c r="BA41" s="2"/>
      <c r="BB41" s="2">
        <v>1</v>
      </c>
      <c r="BC41" s="2"/>
      <c r="BD41" s="2">
        <v>1</v>
      </c>
      <c r="BE41" s="2"/>
      <c r="BG41" s="64" t="s">
        <v>10</v>
      </c>
      <c r="BH41" s="64"/>
      <c r="BI41" s="64"/>
      <c r="BJ41" s="52">
        <f>SUM(BJ38:BJ40)</f>
        <v>320</v>
      </c>
      <c r="BP41" s="6" t="s">
        <v>215</v>
      </c>
      <c r="BQ41" s="165">
        <f>BR28</f>
        <v>1</v>
      </c>
      <c r="BR41" s="6" t="s">
        <v>248</v>
      </c>
      <c r="BS41" s="163">
        <f>BS18</f>
        <v>2.6666666666666665</v>
      </c>
      <c r="BT41" s="155" t="s">
        <v>215</v>
      </c>
      <c r="BU41" s="155">
        <v>0</v>
      </c>
    </row>
    <row r="42" spans="2:73" ht="15.75" x14ac:dyDescent="0.25">
      <c r="B42" s="2">
        <v>5</v>
      </c>
      <c r="C42" s="2" t="s">
        <v>20</v>
      </c>
      <c r="D42" s="2">
        <v>1</v>
      </c>
      <c r="E42" s="2"/>
      <c r="F42" s="2">
        <v>1</v>
      </c>
      <c r="G42" s="2"/>
      <c r="H42" s="2">
        <v>1</v>
      </c>
      <c r="I42" s="2"/>
      <c r="J42" s="2">
        <v>1</v>
      </c>
      <c r="K42" s="2"/>
      <c r="L42" s="2">
        <v>1</v>
      </c>
      <c r="M42" s="2"/>
      <c r="N42" s="2">
        <v>1</v>
      </c>
      <c r="O42" s="2"/>
      <c r="P42" s="2">
        <v>1</v>
      </c>
      <c r="Q42" s="2"/>
      <c r="R42" s="2">
        <v>1</v>
      </c>
      <c r="S42" s="2"/>
      <c r="T42" s="2">
        <v>1</v>
      </c>
      <c r="U42" s="2"/>
      <c r="V42" s="2">
        <v>1</v>
      </c>
      <c r="W42" s="2"/>
      <c r="X42" s="2">
        <v>1</v>
      </c>
      <c r="Y42" s="2"/>
      <c r="Z42" s="2">
        <v>1</v>
      </c>
      <c r="AA42" s="2"/>
      <c r="AB42" s="2">
        <v>1</v>
      </c>
      <c r="AC42" s="2"/>
      <c r="AD42" s="2">
        <v>1</v>
      </c>
      <c r="AE42" s="2"/>
      <c r="AF42" s="2">
        <v>1</v>
      </c>
      <c r="AG42" s="2"/>
      <c r="AH42" s="2">
        <v>1</v>
      </c>
      <c r="AI42" s="2"/>
      <c r="AJ42" s="2">
        <v>1</v>
      </c>
      <c r="AK42" s="2"/>
      <c r="AL42" s="2">
        <v>1</v>
      </c>
      <c r="AM42" s="2"/>
      <c r="AN42" s="2">
        <v>1</v>
      </c>
      <c r="AO42" s="2"/>
      <c r="AP42" s="2">
        <v>1</v>
      </c>
      <c r="AQ42" s="2"/>
      <c r="AR42" s="2">
        <v>1</v>
      </c>
      <c r="AS42" s="2"/>
      <c r="AT42" s="2"/>
      <c r="AU42" s="2">
        <v>1</v>
      </c>
      <c r="AV42" s="2">
        <v>1</v>
      </c>
      <c r="AW42" s="2"/>
      <c r="AX42" s="2">
        <v>1</v>
      </c>
      <c r="AY42" s="2"/>
      <c r="AZ42" s="2">
        <v>1</v>
      </c>
      <c r="BA42" s="2"/>
      <c r="BB42" s="2">
        <v>1</v>
      </c>
      <c r="BC42" s="2"/>
      <c r="BD42" s="2">
        <v>1</v>
      </c>
      <c r="BE42" s="2"/>
      <c r="BG42" s="63" t="s">
        <v>140</v>
      </c>
      <c r="BH42" s="52"/>
      <c r="BI42" s="52"/>
      <c r="BJ42" s="151">
        <f>BJ41/60</f>
        <v>5.333333333333333</v>
      </c>
      <c r="BL42" s="80" t="s">
        <v>170</v>
      </c>
      <c r="BM42" s="87" t="s">
        <v>178</v>
      </c>
      <c r="BP42" s="6" t="s">
        <v>215</v>
      </c>
      <c r="BQ42" s="165">
        <f>BR29</f>
        <v>0.66666666666666663</v>
      </c>
      <c r="BR42" s="6" t="s">
        <v>247</v>
      </c>
      <c r="BS42" s="163">
        <f>BS19</f>
        <v>3.6666666666666665</v>
      </c>
    </row>
    <row r="43" spans="2:73" ht="15.75" x14ac:dyDescent="0.25">
      <c r="B43" s="2">
        <v>6</v>
      </c>
      <c r="C43" s="2" t="s">
        <v>21</v>
      </c>
      <c r="D43" s="2"/>
      <c r="E43" s="2">
        <v>1</v>
      </c>
      <c r="F43" s="2"/>
      <c r="G43" s="2">
        <v>1</v>
      </c>
      <c r="H43" s="2"/>
      <c r="I43" s="2">
        <v>1</v>
      </c>
      <c r="J43" s="2"/>
      <c r="K43" s="2">
        <v>1</v>
      </c>
      <c r="L43" s="2"/>
      <c r="M43" s="2">
        <v>1</v>
      </c>
      <c r="N43" s="2"/>
      <c r="O43" s="2">
        <v>1</v>
      </c>
      <c r="P43" s="2"/>
      <c r="Q43" s="2">
        <v>1</v>
      </c>
      <c r="R43" s="2"/>
      <c r="S43" s="2">
        <v>1</v>
      </c>
      <c r="T43" s="2"/>
      <c r="U43" s="2">
        <v>1</v>
      </c>
      <c r="V43" s="2"/>
      <c r="W43" s="2">
        <v>1</v>
      </c>
      <c r="X43" s="2"/>
      <c r="Y43" s="2">
        <v>1</v>
      </c>
      <c r="Z43" s="2"/>
      <c r="AA43" s="2">
        <v>1</v>
      </c>
      <c r="AB43" s="2"/>
      <c r="AC43" s="2">
        <v>1</v>
      </c>
      <c r="AD43" s="2"/>
      <c r="AE43" s="2">
        <v>1</v>
      </c>
      <c r="AF43" s="2"/>
      <c r="AG43" s="2">
        <v>1</v>
      </c>
      <c r="AH43" s="2"/>
      <c r="AI43" s="2">
        <v>1</v>
      </c>
      <c r="AJ43" s="2"/>
      <c r="AK43" s="2">
        <v>1</v>
      </c>
      <c r="AL43" s="2"/>
      <c r="AM43" s="2">
        <v>1</v>
      </c>
      <c r="AN43" s="2"/>
      <c r="AO43" s="2">
        <v>1</v>
      </c>
      <c r="AP43" s="2"/>
      <c r="AQ43" s="2">
        <v>1</v>
      </c>
      <c r="AR43" s="2"/>
      <c r="AS43" s="2">
        <v>1</v>
      </c>
      <c r="AT43" s="2"/>
      <c r="AU43" s="2">
        <v>1</v>
      </c>
      <c r="AV43" s="2"/>
      <c r="AW43" s="2">
        <v>1</v>
      </c>
      <c r="AX43" s="2"/>
      <c r="AY43" s="2">
        <v>1</v>
      </c>
      <c r="AZ43" s="2"/>
      <c r="BA43" s="2">
        <v>1</v>
      </c>
      <c r="BB43" s="2"/>
      <c r="BC43" s="2">
        <v>1</v>
      </c>
      <c r="BD43" s="2"/>
      <c r="BE43" s="2">
        <v>1</v>
      </c>
      <c r="BJ43" s="149">
        <f>BJ38/60</f>
        <v>0.66666666666666663</v>
      </c>
      <c r="BL43" s="80" t="s">
        <v>165</v>
      </c>
      <c r="BM43" s="48">
        <v>0</v>
      </c>
      <c r="BP43" s="166"/>
      <c r="BR43" s="6" t="s">
        <v>215</v>
      </c>
      <c r="BS43" s="163">
        <f>BS27</f>
        <v>2.3333333333333335</v>
      </c>
    </row>
    <row r="44" spans="2:73" ht="15.75" x14ac:dyDescent="0.25">
      <c r="B44" s="2">
        <v>7</v>
      </c>
      <c r="C44" s="2" t="s">
        <v>22</v>
      </c>
      <c r="D44" s="2">
        <v>1</v>
      </c>
      <c r="E44" s="2"/>
      <c r="F44" s="2">
        <v>1</v>
      </c>
      <c r="G44" s="2"/>
      <c r="H44" s="2">
        <v>1</v>
      </c>
      <c r="I44" s="2"/>
      <c r="J44" s="2">
        <v>1</v>
      </c>
      <c r="K44" s="2"/>
      <c r="L44" s="2">
        <v>1</v>
      </c>
      <c r="M44" s="2"/>
      <c r="N44" s="2">
        <v>1</v>
      </c>
      <c r="O44" s="2"/>
      <c r="P44" s="2">
        <v>1</v>
      </c>
      <c r="Q44" s="2"/>
      <c r="R44" s="2">
        <v>1</v>
      </c>
      <c r="S44" s="2"/>
      <c r="T44" s="2">
        <v>1</v>
      </c>
      <c r="U44" s="2"/>
      <c r="V44" s="2">
        <v>1</v>
      </c>
      <c r="W44" s="2"/>
      <c r="X44" s="2">
        <v>1</v>
      </c>
      <c r="Y44" s="2"/>
      <c r="Z44" s="2">
        <v>1</v>
      </c>
      <c r="AA44" s="2"/>
      <c r="AB44" s="2">
        <v>1</v>
      </c>
      <c r="AC44" s="2"/>
      <c r="AD44" s="2">
        <v>1</v>
      </c>
      <c r="AE44" s="2"/>
      <c r="AF44" s="2">
        <v>1</v>
      </c>
      <c r="AG44" s="2"/>
      <c r="AH44" s="2">
        <v>1</v>
      </c>
      <c r="AI44" s="2"/>
      <c r="AJ44" s="2">
        <v>1</v>
      </c>
      <c r="AK44" s="2"/>
      <c r="AL44" s="2">
        <v>1</v>
      </c>
      <c r="AM44" s="2"/>
      <c r="AN44" s="2">
        <v>1</v>
      </c>
      <c r="AO44" s="2"/>
      <c r="AP44" s="2">
        <v>1</v>
      </c>
      <c r="AQ44" s="2"/>
      <c r="AR44" s="2">
        <v>1</v>
      </c>
      <c r="AS44" s="2"/>
      <c r="AT44" s="2"/>
      <c r="AU44" s="2">
        <v>1</v>
      </c>
      <c r="AV44" s="2">
        <v>1</v>
      </c>
      <c r="AW44" s="2"/>
      <c r="AX44" s="2">
        <v>1</v>
      </c>
      <c r="AY44" s="2"/>
      <c r="AZ44" s="2">
        <v>1</v>
      </c>
      <c r="BA44" s="2"/>
      <c r="BB44" s="2">
        <v>1</v>
      </c>
      <c r="BC44" s="2"/>
      <c r="BD44" s="2">
        <v>1</v>
      </c>
      <c r="BE44" s="2"/>
      <c r="BL44" s="80" t="s">
        <v>165</v>
      </c>
      <c r="BM44" s="48">
        <f>BJ30</f>
        <v>1.7833333333333334</v>
      </c>
      <c r="BP44" s="156" t="s">
        <v>245</v>
      </c>
      <c r="BQ44" s="155" t="s">
        <v>255</v>
      </c>
    </row>
    <row r="45" spans="2:73" ht="15.75" x14ac:dyDescent="0.25">
      <c r="B45" s="2">
        <v>8</v>
      </c>
      <c r="C45" s="2" t="s">
        <v>23</v>
      </c>
      <c r="D45" s="2">
        <v>1</v>
      </c>
      <c r="E45" s="2"/>
      <c r="F45" s="2">
        <v>1</v>
      </c>
      <c r="G45" s="2"/>
      <c r="H45" s="2">
        <v>1</v>
      </c>
      <c r="I45" s="2"/>
      <c r="J45" s="2">
        <v>1</v>
      </c>
      <c r="K45" s="2"/>
      <c r="L45" s="2">
        <v>1</v>
      </c>
      <c r="M45" s="2"/>
      <c r="N45" s="2">
        <v>1</v>
      </c>
      <c r="O45" s="2"/>
      <c r="P45" s="2">
        <v>1</v>
      </c>
      <c r="Q45" s="2"/>
      <c r="R45" s="2">
        <v>1</v>
      </c>
      <c r="S45" s="2"/>
      <c r="T45" s="2">
        <v>1</v>
      </c>
      <c r="U45" s="2"/>
      <c r="V45" s="2">
        <v>1</v>
      </c>
      <c r="W45" s="2"/>
      <c r="X45" s="2">
        <v>1</v>
      </c>
      <c r="Y45" s="2"/>
      <c r="Z45" s="2">
        <v>1</v>
      </c>
      <c r="AA45" s="2"/>
      <c r="AB45" s="2">
        <v>1</v>
      </c>
      <c r="AC45" s="2"/>
      <c r="AD45" s="2">
        <v>1</v>
      </c>
      <c r="AE45" s="2"/>
      <c r="AF45" s="2"/>
      <c r="AG45" s="2">
        <v>1</v>
      </c>
      <c r="AH45" s="2">
        <v>1</v>
      </c>
      <c r="AI45" s="2"/>
      <c r="AJ45" s="2">
        <v>1</v>
      </c>
      <c r="AK45" s="2"/>
      <c r="AL45" s="2">
        <v>1</v>
      </c>
      <c r="AM45" s="2"/>
      <c r="AN45" s="2">
        <v>1</v>
      </c>
      <c r="AO45" s="2"/>
      <c r="AP45" s="2">
        <v>1</v>
      </c>
      <c r="AQ45" s="2"/>
      <c r="AR45" s="2">
        <v>1</v>
      </c>
      <c r="AS45" s="2"/>
      <c r="AT45" s="2"/>
      <c r="AU45" s="2">
        <v>1</v>
      </c>
      <c r="AV45" s="2">
        <v>1</v>
      </c>
      <c r="AW45" s="2"/>
      <c r="AX45" s="2">
        <v>1</v>
      </c>
      <c r="AY45" s="2"/>
      <c r="AZ45" s="2">
        <v>1</v>
      </c>
      <c r="BA45" s="2"/>
      <c r="BB45" s="2">
        <v>1</v>
      </c>
      <c r="BC45" s="2"/>
      <c r="BD45" s="2">
        <v>1</v>
      </c>
      <c r="BE45" s="2"/>
      <c r="BL45" s="80" t="s">
        <v>166</v>
      </c>
      <c r="BM45" s="48">
        <f>BJ51</f>
        <v>0</v>
      </c>
      <c r="BP45" s="156" t="s">
        <v>233</v>
      </c>
      <c r="BQ45" s="155">
        <v>0</v>
      </c>
    </row>
    <row r="46" spans="2:73" ht="15.75" x14ac:dyDescent="0.25">
      <c r="B46" s="2">
        <v>9</v>
      </c>
      <c r="C46" s="2" t="s">
        <v>24</v>
      </c>
      <c r="D46" s="2">
        <v>1</v>
      </c>
      <c r="E46" s="2"/>
      <c r="F46" s="2">
        <v>1</v>
      </c>
      <c r="G46" s="2"/>
      <c r="H46" s="2">
        <v>1</v>
      </c>
      <c r="I46" s="2"/>
      <c r="J46" s="2">
        <v>1</v>
      </c>
      <c r="K46" s="2"/>
      <c r="L46" s="2">
        <v>1</v>
      </c>
      <c r="M46" s="2"/>
      <c r="N46" s="2">
        <v>1</v>
      </c>
      <c r="O46" s="2"/>
      <c r="P46" s="2">
        <v>1</v>
      </c>
      <c r="Q46" s="2"/>
      <c r="R46" s="2">
        <v>1</v>
      </c>
      <c r="S46" s="2"/>
      <c r="T46" s="2">
        <v>1</v>
      </c>
      <c r="U46" s="2"/>
      <c r="V46" s="2">
        <v>1</v>
      </c>
      <c r="W46" s="2"/>
      <c r="X46" s="2">
        <v>1</v>
      </c>
      <c r="Y46" s="2"/>
      <c r="Z46" s="2">
        <v>1</v>
      </c>
      <c r="AA46" s="2"/>
      <c r="AB46" s="2">
        <v>1</v>
      </c>
      <c r="AC46" s="2"/>
      <c r="AD46" s="2">
        <v>1</v>
      </c>
      <c r="AE46" s="2"/>
      <c r="AF46" s="2"/>
      <c r="AG46" s="2">
        <v>1</v>
      </c>
      <c r="AH46" s="2">
        <v>1</v>
      </c>
      <c r="AI46" s="2"/>
      <c r="AJ46" s="2">
        <v>1</v>
      </c>
      <c r="AK46" s="2"/>
      <c r="AL46" s="2">
        <v>1</v>
      </c>
      <c r="AM46" s="2"/>
      <c r="AN46" s="2">
        <v>1</v>
      </c>
      <c r="AO46" s="2"/>
      <c r="AP46" s="2">
        <v>1</v>
      </c>
      <c r="AQ46" s="2"/>
      <c r="AR46" s="2">
        <v>1</v>
      </c>
      <c r="AS46" s="2"/>
      <c r="AT46" s="2">
        <v>1</v>
      </c>
      <c r="AU46" s="2"/>
      <c r="AV46" s="2">
        <v>1</v>
      </c>
      <c r="AW46" s="2"/>
      <c r="AX46" s="2">
        <v>1</v>
      </c>
      <c r="AY46" s="2"/>
      <c r="AZ46" s="2">
        <v>1</v>
      </c>
      <c r="BA46" s="2"/>
      <c r="BB46" s="2">
        <v>1</v>
      </c>
      <c r="BC46" s="2"/>
      <c r="BD46" s="2">
        <v>1</v>
      </c>
      <c r="BE46" s="2"/>
      <c r="BL46" s="80" t="s">
        <v>167</v>
      </c>
      <c r="BM46" s="48">
        <f>BJ64</f>
        <v>1</v>
      </c>
      <c r="BP46" s="156" t="s">
        <v>246</v>
      </c>
      <c r="BQ46" s="165">
        <f>BQ36+BQ37</f>
        <v>1.3333333333333333</v>
      </c>
    </row>
    <row r="47" spans="2:73" ht="15.75" x14ac:dyDescent="0.25">
      <c r="B47" s="2">
        <v>10</v>
      </c>
      <c r="C47" s="2" t="s">
        <v>25</v>
      </c>
      <c r="D47" s="2">
        <v>1</v>
      </c>
      <c r="E47" s="2"/>
      <c r="F47" s="2">
        <v>1</v>
      </c>
      <c r="G47" s="2"/>
      <c r="H47" s="2">
        <v>1</v>
      </c>
      <c r="I47" s="2"/>
      <c r="J47" s="2">
        <v>1</v>
      </c>
      <c r="K47" s="2"/>
      <c r="L47" s="2">
        <v>1</v>
      </c>
      <c r="M47" s="2"/>
      <c r="N47" s="2">
        <v>1</v>
      </c>
      <c r="O47" s="2"/>
      <c r="P47" s="2">
        <v>1</v>
      </c>
      <c r="Q47" s="2"/>
      <c r="R47" s="2">
        <v>1</v>
      </c>
      <c r="S47" s="2"/>
      <c r="T47" s="2">
        <v>1</v>
      </c>
      <c r="U47" s="2"/>
      <c r="V47" s="2">
        <v>1</v>
      </c>
      <c r="W47" s="2"/>
      <c r="X47" s="2">
        <v>1</v>
      </c>
      <c r="Y47" s="2"/>
      <c r="Z47" s="2">
        <v>1</v>
      </c>
      <c r="AA47" s="2"/>
      <c r="AB47" s="2">
        <v>1</v>
      </c>
      <c r="AC47" s="2"/>
      <c r="AD47" s="2">
        <v>1</v>
      </c>
      <c r="AE47" s="2"/>
      <c r="AF47" s="2"/>
      <c r="AG47" s="2">
        <v>1</v>
      </c>
      <c r="AH47" s="2">
        <v>1</v>
      </c>
      <c r="AI47" s="2"/>
      <c r="AJ47" s="2">
        <v>1</v>
      </c>
      <c r="AK47" s="2"/>
      <c r="AL47" s="2">
        <v>1</v>
      </c>
      <c r="AM47" s="2"/>
      <c r="AN47" s="2">
        <v>1</v>
      </c>
      <c r="AO47" s="2"/>
      <c r="AP47" s="2">
        <v>1</v>
      </c>
      <c r="AQ47" s="2"/>
      <c r="AR47" s="2">
        <v>1</v>
      </c>
      <c r="AS47" s="2"/>
      <c r="AT47" s="2">
        <v>1</v>
      </c>
      <c r="AU47" s="2"/>
      <c r="AV47" s="2">
        <v>1</v>
      </c>
      <c r="AW47" s="2"/>
      <c r="AX47" s="2">
        <v>1</v>
      </c>
      <c r="AY47" s="2"/>
      <c r="AZ47" s="2">
        <v>1</v>
      </c>
      <c r="BA47" s="2"/>
      <c r="BB47" s="2">
        <v>1</v>
      </c>
      <c r="BC47" s="2"/>
      <c r="BD47" s="2">
        <v>1</v>
      </c>
      <c r="BE47" s="2"/>
      <c r="BL47" s="80" t="s">
        <v>168</v>
      </c>
      <c r="BM47" s="48">
        <f>BJ82</f>
        <v>0</v>
      </c>
      <c r="BP47" s="156" t="s">
        <v>248</v>
      </c>
      <c r="BQ47" s="155">
        <v>0</v>
      </c>
    </row>
    <row r="48" spans="2:73" ht="15.75" x14ac:dyDescent="0.25">
      <c r="B48" s="185" t="s">
        <v>15</v>
      </c>
      <c r="C48" s="185"/>
      <c r="D48" s="5">
        <v>9</v>
      </c>
      <c r="E48" s="5">
        <v>1</v>
      </c>
      <c r="F48" s="5">
        <v>9</v>
      </c>
      <c r="G48" s="5">
        <v>1</v>
      </c>
      <c r="H48" s="5">
        <v>9</v>
      </c>
      <c r="I48" s="5">
        <v>1</v>
      </c>
      <c r="J48" s="5">
        <v>9</v>
      </c>
      <c r="K48" s="5">
        <v>1</v>
      </c>
      <c r="L48" s="5">
        <v>9</v>
      </c>
      <c r="M48" s="5">
        <v>1</v>
      </c>
      <c r="N48" s="5">
        <v>9</v>
      </c>
      <c r="O48" s="5">
        <v>1</v>
      </c>
      <c r="P48" s="5">
        <v>7</v>
      </c>
      <c r="Q48" s="144">
        <v>3</v>
      </c>
      <c r="R48" s="5">
        <v>9</v>
      </c>
      <c r="S48" s="5">
        <v>1</v>
      </c>
      <c r="T48" s="5">
        <v>9</v>
      </c>
      <c r="U48" s="5">
        <v>1</v>
      </c>
      <c r="V48" s="5">
        <v>9</v>
      </c>
      <c r="W48" s="5">
        <v>1</v>
      </c>
      <c r="X48" s="5">
        <v>9</v>
      </c>
      <c r="Y48" s="5">
        <v>1</v>
      </c>
      <c r="Z48" s="5">
        <v>9</v>
      </c>
      <c r="AA48" s="5">
        <v>1</v>
      </c>
      <c r="AB48" s="5">
        <v>9</v>
      </c>
      <c r="AC48" s="5">
        <v>1</v>
      </c>
      <c r="AD48" s="5">
        <v>9</v>
      </c>
      <c r="AE48" s="5">
        <v>1</v>
      </c>
      <c r="AF48" s="5">
        <v>6</v>
      </c>
      <c r="AG48" s="144">
        <v>4</v>
      </c>
      <c r="AH48" s="5">
        <v>9</v>
      </c>
      <c r="AI48" s="5">
        <v>1</v>
      </c>
      <c r="AJ48" s="5">
        <v>9</v>
      </c>
      <c r="AK48" s="5">
        <v>1</v>
      </c>
      <c r="AL48" s="5">
        <v>9</v>
      </c>
      <c r="AM48" s="5">
        <v>1</v>
      </c>
      <c r="AN48" s="5">
        <v>9</v>
      </c>
      <c r="AO48" s="5">
        <v>1</v>
      </c>
      <c r="AP48" s="5">
        <v>9</v>
      </c>
      <c r="AQ48" s="5">
        <v>1</v>
      </c>
      <c r="AR48" s="5">
        <v>9</v>
      </c>
      <c r="AS48" s="5">
        <v>1</v>
      </c>
      <c r="AT48" s="5">
        <v>6</v>
      </c>
      <c r="AU48" s="144">
        <v>4</v>
      </c>
      <c r="AV48" s="5">
        <v>9</v>
      </c>
      <c r="AW48" s="5">
        <v>1</v>
      </c>
      <c r="AX48" s="5">
        <v>9</v>
      </c>
      <c r="AY48" s="5">
        <v>1</v>
      </c>
      <c r="AZ48" s="5">
        <v>9</v>
      </c>
      <c r="BA48" s="5">
        <v>1</v>
      </c>
      <c r="BB48" s="5">
        <v>9</v>
      </c>
      <c r="BC48" s="5">
        <v>1</v>
      </c>
      <c r="BD48" s="5">
        <v>9</v>
      </c>
      <c r="BE48" s="5">
        <v>1</v>
      </c>
      <c r="BF48" s="29"/>
      <c r="BL48" s="80" t="s">
        <v>169</v>
      </c>
      <c r="BM48" s="48">
        <f>BJ90</f>
        <v>0.66666666666666663</v>
      </c>
      <c r="BP48" s="156" t="s">
        <v>247</v>
      </c>
      <c r="BQ48" s="165">
        <f>BQ38+BQ39+BQ40</f>
        <v>1.6666666666666665</v>
      </c>
    </row>
    <row r="49" spans="2:69" ht="15.75" x14ac:dyDescent="0.25">
      <c r="BL49" s="80" t="s">
        <v>15</v>
      </c>
      <c r="BM49" s="35">
        <f>SUM(BM43:BM48)</f>
        <v>3.4499999999999997</v>
      </c>
      <c r="BP49" s="156" t="s">
        <v>250</v>
      </c>
      <c r="BQ49" s="155">
        <v>0</v>
      </c>
    </row>
    <row r="50" spans="2:69" ht="15.75" x14ac:dyDescent="0.25">
      <c r="B50" t="s">
        <v>122</v>
      </c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BP50" s="156" t="s">
        <v>215</v>
      </c>
      <c r="BQ50" s="165">
        <f>BQ41+BQ42</f>
        <v>1.6666666666666665</v>
      </c>
    </row>
    <row r="51" spans="2:69" ht="15.75" x14ac:dyDescent="0.25">
      <c r="B51" s="185" t="s">
        <v>11</v>
      </c>
      <c r="C51" s="185" t="s">
        <v>12</v>
      </c>
      <c r="D51" s="183" t="s">
        <v>76</v>
      </c>
      <c r="E51" s="183"/>
      <c r="F51" s="183" t="s">
        <v>77</v>
      </c>
      <c r="G51" s="183"/>
      <c r="H51" s="183" t="s">
        <v>78</v>
      </c>
      <c r="I51" s="183"/>
      <c r="J51" s="183" t="s">
        <v>79</v>
      </c>
      <c r="K51" s="183"/>
      <c r="L51" s="187" t="s">
        <v>80</v>
      </c>
      <c r="M51" s="187"/>
      <c r="N51" s="183" t="s">
        <v>81</v>
      </c>
      <c r="O51" s="183"/>
      <c r="P51" s="183" t="s">
        <v>82</v>
      </c>
      <c r="Q51" s="183"/>
      <c r="R51" s="183" t="s">
        <v>83</v>
      </c>
      <c r="S51" s="183"/>
      <c r="T51" s="183" t="s">
        <v>84</v>
      </c>
      <c r="U51" s="183"/>
      <c r="V51" s="183" t="s">
        <v>85</v>
      </c>
      <c r="W51" s="183"/>
      <c r="X51" s="187" t="s">
        <v>86</v>
      </c>
      <c r="Y51" s="187"/>
      <c r="Z51" s="183" t="s">
        <v>87</v>
      </c>
      <c r="AA51" s="183"/>
      <c r="AB51" s="183" t="s">
        <v>88</v>
      </c>
      <c r="AC51" s="183"/>
      <c r="AD51" s="183" t="s">
        <v>89</v>
      </c>
      <c r="AE51" s="183"/>
      <c r="AF51" s="183" t="s">
        <v>90</v>
      </c>
      <c r="AG51" s="183"/>
      <c r="AH51" s="187" t="s">
        <v>91</v>
      </c>
      <c r="AI51" s="187"/>
      <c r="AJ51" s="187" t="s">
        <v>92</v>
      </c>
      <c r="AK51" s="187"/>
      <c r="AL51" s="183" t="s">
        <v>93</v>
      </c>
      <c r="AM51" s="183"/>
      <c r="AN51" s="183" t="s">
        <v>94</v>
      </c>
      <c r="AO51" s="183"/>
      <c r="AP51" s="183" t="s">
        <v>95</v>
      </c>
      <c r="AQ51" s="183"/>
      <c r="AR51" s="183" t="s">
        <v>96</v>
      </c>
      <c r="AS51" s="183"/>
      <c r="AT51" s="187" t="s">
        <v>97</v>
      </c>
      <c r="AU51" s="187"/>
      <c r="AV51" s="187" t="s">
        <v>98</v>
      </c>
      <c r="AW51" s="187"/>
      <c r="AX51" s="187" t="s">
        <v>99</v>
      </c>
      <c r="AY51" s="187"/>
      <c r="AZ51" s="183" t="s">
        <v>100</v>
      </c>
      <c r="BA51" s="183"/>
      <c r="BB51" s="183" t="s">
        <v>101</v>
      </c>
      <c r="BC51" s="183"/>
      <c r="BL51" s="80" t="s">
        <v>170</v>
      </c>
      <c r="BM51" s="87" t="s">
        <v>179</v>
      </c>
    </row>
    <row r="52" spans="2:69" ht="15.75" x14ac:dyDescent="0.25">
      <c r="B52" s="185"/>
      <c r="C52" s="185"/>
      <c r="D52" s="45" t="s">
        <v>13</v>
      </c>
      <c r="E52" s="45" t="s">
        <v>14</v>
      </c>
      <c r="F52" s="45" t="s">
        <v>13</v>
      </c>
      <c r="G52" s="45" t="s">
        <v>14</v>
      </c>
      <c r="H52" s="45" t="s">
        <v>13</v>
      </c>
      <c r="I52" s="45" t="s">
        <v>14</v>
      </c>
      <c r="J52" s="45" t="s">
        <v>13</v>
      </c>
      <c r="K52" s="45" t="s">
        <v>14</v>
      </c>
      <c r="L52" s="45" t="s">
        <v>13</v>
      </c>
      <c r="M52" s="45" t="s">
        <v>14</v>
      </c>
      <c r="N52" s="45" t="s">
        <v>13</v>
      </c>
      <c r="O52" s="45" t="s">
        <v>14</v>
      </c>
      <c r="P52" s="45" t="s">
        <v>13</v>
      </c>
      <c r="Q52" s="45" t="s">
        <v>14</v>
      </c>
      <c r="R52" s="45" t="s">
        <v>13</v>
      </c>
      <c r="S52" s="45" t="s">
        <v>14</v>
      </c>
      <c r="T52" s="45" t="s">
        <v>13</v>
      </c>
      <c r="U52" s="45" t="s">
        <v>14</v>
      </c>
      <c r="V52" s="45" t="s">
        <v>13</v>
      </c>
      <c r="W52" s="45" t="s">
        <v>14</v>
      </c>
      <c r="X52" s="45" t="s">
        <v>13</v>
      </c>
      <c r="Y52" s="45" t="s">
        <v>14</v>
      </c>
      <c r="Z52" s="45" t="s">
        <v>13</v>
      </c>
      <c r="AA52" s="45" t="s">
        <v>14</v>
      </c>
      <c r="AB52" s="45" t="s">
        <v>13</v>
      </c>
      <c r="AC52" s="45" t="s">
        <v>14</v>
      </c>
      <c r="AD52" s="45" t="s">
        <v>13</v>
      </c>
      <c r="AE52" s="45" t="s">
        <v>14</v>
      </c>
      <c r="AF52" s="45" t="s">
        <v>13</v>
      </c>
      <c r="AG52" s="45" t="s">
        <v>14</v>
      </c>
      <c r="AH52" s="45" t="s">
        <v>13</v>
      </c>
      <c r="AI52" s="45" t="s">
        <v>14</v>
      </c>
      <c r="AJ52" s="45" t="s">
        <v>13</v>
      </c>
      <c r="AK52" s="45" t="s">
        <v>14</v>
      </c>
      <c r="AL52" s="45" t="s">
        <v>13</v>
      </c>
      <c r="AM52" s="45" t="s">
        <v>14</v>
      </c>
      <c r="AN52" s="45" t="s">
        <v>13</v>
      </c>
      <c r="AO52" s="45" t="s">
        <v>14</v>
      </c>
      <c r="AP52" s="45" t="s">
        <v>13</v>
      </c>
      <c r="AQ52" s="45" t="s">
        <v>14</v>
      </c>
      <c r="AR52" s="45" t="s">
        <v>13</v>
      </c>
      <c r="AS52" s="45" t="s">
        <v>14</v>
      </c>
      <c r="AT52" s="45" t="s">
        <v>13</v>
      </c>
      <c r="AU52" s="45" t="s">
        <v>14</v>
      </c>
      <c r="AV52" s="45" t="s">
        <v>13</v>
      </c>
      <c r="AW52" s="45" t="s">
        <v>14</v>
      </c>
      <c r="AX52" s="45" t="s">
        <v>13</v>
      </c>
      <c r="AY52" s="45" t="s">
        <v>14</v>
      </c>
      <c r="AZ52" s="45" t="s">
        <v>13</v>
      </c>
      <c r="BA52" s="45" t="s">
        <v>14</v>
      </c>
      <c r="BB52" s="45" t="s">
        <v>13</v>
      </c>
      <c r="BC52" s="45" t="s">
        <v>14</v>
      </c>
      <c r="BL52" s="80" t="s">
        <v>165</v>
      </c>
      <c r="BM52" s="48">
        <f>BJ12</f>
        <v>6</v>
      </c>
    </row>
    <row r="53" spans="2:69" ht="15.75" x14ac:dyDescent="0.25">
      <c r="B53" s="2">
        <v>1</v>
      </c>
      <c r="C53" s="2" t="s">
        <v>16</v>
      </c>
      <c r="D53" s="2">
        <v>1</v>
      </c>
      <c r="E53" s="2"/>
      <c r="F53" s="2">
        <v>1</v>
      </c>
      <c r="G53" s="2"/>
      <c r="H53" s="2">
        <v>1</v>
      </c>
      <c r="I53" s="2"/>
      <c r="J53" s="2">
        <v>1</v>
      </c>
      <c r="K53" s="2"/>
      <c r="L53" s="2">
        <v>1</v>
      </c>
      <c r="M53" s="2"/>
      <c r="N53" s="2">
        <v>1</v>
      </c>
      <c r="O53" s="2"/>
      <c r="P53" s="2">
        <v>1</v>
      </c>
      <c r="Q53" s="2"/>
      <c r="R53" s="2">
        <v>1</v>
      </c>
      <c r="S53" s="2"/>
      <c r="T53" s="2">
        <v>1</v>
      </c>
      <c r="U53" s="2"/>
      <c r="V53" s="2">
        <v>1</v>
      </c>
      <c r="W53" s="2"/>
      <c r="X53" s="2">
        <v>1</v>
      </c>
      <c r="Y53" s="2"/>
      <c r="Z53" s="2">
        <v>1</v>
      </c>
      <c r="AA53" s="2"/>
      <c r="AB53" s="2">
        <v>1</v>
      </c>
      <c r="AC53" s="2"/>
      <c r="AD53" s="2">
        <v>1</v>
      </c>
      <c r="AE53" s="2"/>
      <c r="AF53" s="2">
        <v>1</v>
      </c>
      <c r="AG53" s="2"/>
      <c r="AH53" s="2">
        <v>1</v>
      </c>
      <c r="AI53" s="2"/>
      <c r="AJ53" s="2">
        <v>1</v>
      </c>
      <c r="AK53" s="2"/>
      <c r="AL53" s="2">
        <v>1</v>
      </c>
      <c r="AM53" s="2"/>
      <c r="AN53" s="2">
        <v>1</v>
      </c>
      <c r="AO53" s="2"/>
      <c r="AP53" s="2">
        <v>1</v>
      </c>
      <c r="AQ53" s="2"/>
      <c r="AR53" s="2">
        <v>1</v>
      </c>
      <c r="AS53" s="2"/>
      <c r="AT53" s="2">
        <v>1</v>
      </c>
      <c r="AU53" s="2"/>
      <c r="AV53" s="2">
        <v>1</v>
      </c>
      <c r="AW53" s="2"/>
      <c r="AX53" s="2">
        <v>1</v>
      </c>
      <c r="AY53" s="2"/>
      <c r="AZ53" s="2">
        <v>1</v>
      </c>
      <c r="BA53" s="2"/>
      <c r="BB53" s="2">
        <v>1</v>
      </c>
      <c r="BC53" s="2"/>
      <c r="BG53" s="185" t="s">
        <v>125</v>
      </c>
      <c r="BH53" s="185" t="s">
        <v>102</v>
      </c>
      <c r="BI53" s="185"/>
      <c r="BJ53" s="56" t="s">
        <v>126</v>
      </c>
      <c r="BL53" s="80" t="s">
        <v>165</v>
      </c>
      <c r="BM53" s="148">
        <f>BJ29-BJ30</f>
        <v>5</v>
      </c>
    </row>
    <row r="54" spans="2:69" ht="15.75" x14ac:dyDescent="0.25">
      <c r="B54" s="2">
        <v>2</v>
      </c>
      <c r="C54" s="2" t="s">
        <v>17</v>
      </c>
      <c r="D54" s="2">
        <v>1</v>
      </c>
      <c r="E54" s="2"/>
      <c r="F54" s="2">
        <v>1</v>
      </c>
      <c r="G54" s="2"/>
      <c r="H54" s="2">
        <v>1</v>
      </c>
      <c r="I54" s="2"/>
      <c r="J54" s="2">
        <v>1</v>
      </c>
      <c r="K54" s="2"/>
      <c r="L54" s="2">
        <v>1</v>
      </c>
      <c r="M54" s="2"/>
      <c r="N54" s="2">
        <v>1</v>
      </c>
      <c r="O54" s="2"/>
      <c r="P54" s="2">
        <v>1</v>
      </c>
      <c r="Q54" s="2"/>
      <c r="R54" s="2">
        <v>1</v>
      </c>
      <c r="S54" s="2"/>
      <c r="T54" s="2">
        <v>1</v>
      </c>
      <c r="U54" s="2"/>
      <c r="V54" s="2">
        <v>1</v>
      </c>
      <c r="W54" s="2"/>
      <c r="X54" s="2">
        <v>1</v>
      </c>
      <c r="Y54" s="2"/>
      <c r="Z54" s="2">
        <v>1</v>
      </c>
      <c r="AA54" s="2"/>
      <c r="AB54" s="2">
        <v>1</v>
      </c>
      <c r="AC54" s="2"/>
      <c r="AD54" s="2">
        <v>1</v>
      </c>
      <c r="AE54" s="2"/>
      <c r="AF54" s="2">
        <v>1</v>
      </c>
      <c r="AG54" s="2"/>
      <c r="AH54" s="2">
        <v>1</v>
      </c>
      <c r="AI54" s="2"/>
      <c r="AJ54" s="2">
        <v>1</v>
      </c>
      <c r="AK54" s="2"/>
      <c r="AL54" s="2">
        <v>1</v>
      </c>
      <c r="AM54" s="2"/>
      <c r="AN54" s="2">
        <v>1</v>
      </c>
      <c r="AO54" s="2"/>
      <c r="AP54" s="2">
        <v>1</v>
      </c>
      <c r="AQ54" s="2"/>
      <c r="AR54" s="2">
        <v>1</v>
      </c>
      <c r="AS54" s="2"/>
      <c r="AT54" s="2">
        <v>1</v>
      </c>
      <c r="AU54" s="2"/>
      <c r="AV54" s="2">
        <v>1</v>
      </c>
      <c r="AW54" s="2"/>
      <c r="AX54" s="2">
        <v>1</v>
      </c>
      <c r="AY54" s="2"/>
      <c r="AZ54" s="2">
        <v>1</v>
      </c>
      <c r="BA54" s="2"/>
      <c r="BB54" s="2">
        <v>1</v>
      </c>
      <c r="BC54" s="2"/>
      <c r="BG54" s="185"/>
      <c r="BH54" s="56" t="s">
        <v>103</v>
      </c>
      <c r="BI54" s="56" t="s">
        <v>30</v>
      </c>
      <c r="BJ54" s="56"/>
      <c r="BL54" s="80" t="s">
        <v>166</v>
      </c>
      <c r="BM54" s="48">
        <f>BJ42</f>
        <v>5.333333333333333</v>
      </c>
    </row>
    <row r="55" spans="2:69" ht="15.75" x14ac:dyDescent="0.25">
      <c r="B55" s="2">
        <v>3</v>
      </c>
      <c r="C55" s="2" t="s">
        <v>18</v>
      </c>
      <c r="D55" s="2">
        <v>1</v>
      </c>
      <c r="E55" s="2"/>
      <c r="F55" s="2">
        <v>1</v>
      </c>
      <c r="G55" s="2"/>
      <c r="H55" s="2">
        <v>1</v>
      </c>
      <c r="I55" s="2"/>
      <c r="J55" s="2">
        <v>1</v>
      </c>
      <c r="K55" s="2"/>
      <c r="L55" s="2">
        <v>1</v>
      </c>
      <c r="M55" s="2"/>
      <c r="N55" s="2">
        <v>1</v>
      </c>
      <c r="O55" s="2"/>
      <c r="P55" s="2">
        <v>1</v>
      </c>
      <c r="Q55" s="2"/>
      <c r="R55" s="2">
        <v>1</v>
      </c>
      <c r="S55" s="2"/>
      <c r="T55" s="2">
        <v>1</v>
      </c>
      <c r="U55" s="2"/>
      <c r="V55" s="2"/>
      <c r="W55" s="2">
        <v>1</v>
      </c>
      <c r="X55" s="2">
        <v>1</v>
      </c>
      <c r="Y55" s="2"/>
      <c r="Z55" s="2">
        <v>1</v>
      </c>
      <c r="AA55" s="2"/>
      <c r="AB55" s="2">
        <v>1</v>
      </c>
      <c r="AC55" s="2"/>
      <c r="AD55" s="2">
        <v>1</v>
      </c>
      <c r="AE55" s="2"/>
      <c r="AF55" s="2">
        <v>1</v>
      </c>
      <c r="AG55" s="2"/>
      <c r="AH55" s="2">
        <v>1</v>
      </c>
      <c r="AI55" s="2"/>
      <c r="AJ55" s="2">
        <v>1</v>
      </c>
      <c r="AK55" s="2"/>
      <c r="AL55" s="2"/>
      <c r="AM55" s="2">
        <v>1</v>
      </c>
      <c r="AN55" s="2">
        <v>1</v>
      </c>
      <c r="AO55" s="2"/>
      <c r="AP55" s="2">
        <v>1</v>
      </c>
      <c r="AQ55" s="2"/>
      <c r="AR55" s="2"/>
      <c r="AS55" s="2">
        <v>1</v>
      </c>
      <c r="AT55" s="2">
        <v>1</v>
      </c>
      <c r="AU55" s="2"/>
      <c r="AV55" s="2">
        <v>1</v>
      </c>
      <c r="AW55" s="2"/>
      <c r="AX55" s="2">
        <v>1</v>
      </c>
      <c r="AY55" s="2"/>
      <c r="AZ55" s="2">
        <v>1</v>
      </c>
      <c r="BA55" s="2"/>
      <c r="BB55" s="2">
        <v>1</v>
      </c>
      <c r="BC55" s="2"/>
      <c r="BG55" s="56" t="s">
        <v>127</v>
      </c>
      <c r="BH55" s="31">
        <v>10.1</v>
      </c>
      <c r="BI55" s="31">
        <v>13.5</v>
      </c>
      <c r="BJ55" s="56">
        <v>220</v>
      </c>
      <c r="BL55" s="80" t="s">
        <v>167</v>
      </c>
      <c r="BM55" s="148">
        <f>BJ61-BJ64</f>
        <v>5</v>
      </c>
    </row>
    <row r="56" spans="2:69" ht="15.75" x14ac:dyDescent="0.25">
      <c r="B56" s="2">
        <v>4</v>
      </c>
      <c r="C56" s="2" t="s">
        <v>19</v>
      </c>
      <c r="D56" s="2">
        <v>1</v>
      </c>
      <c r="E56" s="2"/>
      <c r="F56" s="2">
        <v>1</v>
      </c>
      <c r="G56" s="2"/>
      <c r="H56" s="2">
        <v>1</v>
      </c>
      <c r="I56" s="2"/>
      <c r="J56" s="2">
        <v>1</v>
      </c>
      <c r="K56" s="2"/>
      <c r="L56" s="2">
        <v>1</v>
      </c>
      <c r="M56" s="2"/>
      <c r="N56" s="2">
        <v>1</v>
      </c>
      <c r="O56" s="2"/>
      <c r="P56" s="2">
        <v>1</v>
      </c>
      <c r="Q56" s="2"/>
      <c r="R56" s="2">
        <v>1</v>
      </c>
      <c r="S56" s="2"/>
      <c r="T56" s="2">
        <v>1</v>
      </c>
      <c r="U56" s="2"/>
      <c r="V56" s="2"/>
      <c r="W56" s="2">
        <v>1</v>
      </c>
      <c r="X56" s="2">
        <v>1</v>
      </c>
      <c r="Y56" s="2"/>
      <c r="Z56" s="2">
        <v>1</v>
      </c>
      <c r="AA56" s="2"/>
      <c r="AB56" s="2">
        <v>1</v>
      </c>
      <c r="AC56" s="2"/>
      <c r="AD56" s="2">
        <v>1</v>
      </c>
      <c r="AE56" s="2"/>
      <c r="AF56" s="2">
        <v>1</v>
      </c>
      <c r="AG56" s="2"/>
      <c r="AH56" s="2">
        <v>1</v>
      </c>
      <c r="AI56" s="2"/>
      <c r="AJ56" s="2">
        <v>1</v>
      </c>
      <c r="AK56" s="2"/>
      <c r="AL56" s="2"/>
      <c r="AM56" s="2">
        <v>1</v>
      </c>
      <c r="AN56" s="2">
        <v>1</v>
      </c>
      <c r="AO56" s="2"/>
      <c r="AP56" s="2">
        <v>1</v>
      </c>
      <c r="AQ56" s="2"/>
      <c r="AR56" s="2"/>
      <c r="AS56" s="2">
        <v>1</v>
      </c>
      <c r="AT56" s="2">
        <v>1</v>
      </c>
      <c r="AU56" s="2"/>
      <c r="AV56" s="2">
        <v>1</v>
      </c>
      <c r="AW56" s="2"/>
      <c r="AX56" s="2">
        <v>1</v>
      </c>
      <c r="AY56" s="2"/>
      <c r="AZ56" s="2">
        <v>1</v>
      </c>
      <c r="BA56" s="2"/>
      <c r="BB56" s="2">
        <v>1</v>
      </c>
      <c r="BC56" s="2"/>
      <c r="BG56" s="56" t="s">
        <v>128</v>
      </c>
      <c r="BH56" s="31">
        <v>9.3000000000000007</v>
      </c>
      <c r="BI56" s="31">
        <v>10.1</v>
      </c>
      <c r="BJ56" s="56">
        <v>40</v>
      </c>
      <c r="BL56" s="80" t="s">
        <v>168</v>
      </c>
      <c r="BM56" s="48">
        <f>BJ73</f>
        <v>7.1166666666666663</v>
      </c>
    </row>
    <row r="57" spans="2:69" ht="15.75" x14ac:dyDescent="0.25">
      <c r="B57" s="2">
        <v>5</v>
      </c>
      <c r="C57" s="2" t="s">
        <v>20</v>
      </c>
      <c r="D57" s="2">
        <v>1</v>
      </c>
      <c r="E57" s="2"/>
      <c r="F57" s="2">
        <v>1</v>
      </c>
      <c r="G57" s="2"/>
      <c r="H57" s="2">
        <v>1</v>
      </c>
      <c r="I57" s="2"/>
      <c r="J57" s="2">
        <v>1</v>
      </c>
      <c r="K57" s="2"/>
      <c r="L57" s="2">
        <v>1</v>
      </c>
      <c r="M57" s="2"/>
      <c r="N57" s="2">
        <v>1</v>
      </c>
      <c r="O57" s="2"/>
      <c r="P57" s="2">
        <v>1</v>
      </c>
      <c r="Q57" s="2"/>
      <c r="R57" s="2">
        <v>1</v>
      </c>
      <c r="S57" s="2"/>
      <c r="T57" s="2">
        <v>1</v>
      </c>
      <c r="U57" s="2"/>
      <c r="V57" s="2"/>
      <c r="W57" s="2">
        <v>1</v>
      </c>
      <c r="X57" s="2">
        <v>1</v>
      </c>
      <c r="Y57" s="2"/>
      <c r="Z57" s="2">
        <v>1</v>
      </c>
      <c r="AA57" s="2"/>
      <c r="AB57" s="2">
        <v>1</v>
      </c>
      <c r="AC57" s="2"/>
      <c r="AD57" s="2">
        <v>1</v>
      </c>
      <c r="AE57" s="2"/>
      <c r="AF57" s="2">
        <v>1</v>
      </c>
      <c r="AG57" s="2"/>
      <c r="AH57" s="2">
        <v>1</v>
      </c>
      <c r="AI57" s="2"/>
      <c r="AJ57" s="2">
        <v>1</v>
      </c>
      <c r="AK57" s="2"/>
      <c r="AL57" s="2">
        <v>1</v>
      </c>
      <c r="AM57" s="2"/>
      <c r="AN57" s="2">
        <v>1</v>
      </c>
      <c r="AO57" s="2"/>
      <c r="AP57" s="2">
        <v>1</v>
      </c>
      <c r="AQ57" s="2"/>
      <c r="AR57" s="2">
        <v>1</v>
      </c>
      <c r="AS57" s="2"/>
      <c r="AT57" s="2">
        <v>1</v>
      </c>
      <c r="AU57" s="2"/>
      <c r="AV57" s="2">
        <v>1</v>
      </c>
      <c r="AW57" s="2"/>
      <c r="AX57" s="2">
        <v>1</v>
      </c>
      <c r="AY57" s="2"/>
      <c r="AZ57" s="2">
        <v>1</v>
      </c>
      <c r="BA57" s="2"/>
      <c r="BB57" s="2">
        <v>1</v>
      </c>
      <c r="BC57" s="2"/>
      <c r="BG57" s="56" t="s">
        <v>128</v>
      </c>
      <c r="BH57" s="31">
        <v>13.5</v>
      </c>
      <c r="BI57" s="31">
        <v>14.3</v>
      </c>
      <c r="BJ57" s="147">
        <v>40</v>
      </c>
      <c r="BL57" s="80" t="s">
        <v>169</v>
      </c>
      <c r="BM57" s="148">
        <f>BJ89-BJ90</f>
        <v>3.3333333333333335</v>
      </c>
    </row>
    <row r="58" spans="2:69" ht="15.75" x14ac:dyDescent="0.25">
      <c r="B58" s="2">
        <v>6</v>
      </c>
      <c r="C58" s="2" t="s">
        <v>21</v>
      </c>
      <c r="D58" s="2"/>
      <c r="E58" s="2">
        <v>1</v>
      </c>
      <c r="F58" s="2"/>
      <c r="G58" s="2">
        <v>1</v>
      </c>
      <c r="H58" s="2"/>
      <c r="I58" s="2">
        <v>1</v>
      </c>
      <c r="J58" s="2"/>
      <c r="K58" s="2">
        <v>1</v>
      </c>
      <c r="L58" s="2"/>
      <c r="M58" s="2">
        <v>1</v>
      </c>
      <c r="N58" s="2"/>
      <c r="O58" s="2">
        <v>1</v>
      </c>
      <c r="P58" s="2"/>
      <c r="Q58" s="2">
        <v>1</v>
      </c>
      <c r="R58" s="2"/>
      <c r="S58" s="2">
        <v>1</v>
      </c>
      <c r="T58" s="2"/>
      <c r="U58" s="2">
        <v>1</v>
      </c>
      <c r="V58" s="2"/>
      <c r="W58" s="2">
        <v>1</v>
      </c>
      <c r="X58" s="2"/>
      <c r="Y58" s="2">
        <v>1</v>
      </c>
      <c r="Z58" s="2"/>
      <c r="AA58" s="2">
        <v>1</v>
      </c>
      <c r="AB58" s="2"/>
      <c r="AC58" s="2">
        <v>1</v>
      </c>
      <c r="AD58" s="2"/>
      <c r="AE58" s="2">
        <v>1</v>
      </c>
      <c r="AF58" s="2"/>
      <c r="AG58" s="2">
        <v>1</v>
      </c>
      <c r="AH58" s="2"/>
      <c r="AI58" s="2">
        <v>1</v>
      </c>
      <c r="AJ58" s="2"/>
      <c r="AK58" s="2">
        <v>1</v>
      </c>
      <c r="AL58" s="2"/>
      <c r="AM58" s="2">
        <v>1</v>
      </c>
      <c r="AN58" s="2"/>
      <c r="AO58" s="2">
        <v>1</v>
      </c>
      <c r="AP58" s="2"/>
      <c r="AQ58" s="2">
        <v>1</v>
      </c>
      <c r="AR58" s="2"/>
      <c r="AS58" s="2">
        <v>1</v>
      </c>
      <c r="AT58" s="2"/>
      <c r="AU58" s="2">
        <v>1</v>
      </c>
      <c r="AV58" s="2"/>
      <c r="AW58" s="2">
        <v>1</v>
      </c>
      <c r="AX58" s="2"/>
      <c r="AY58" s="2">
        <v>1</v>
      </c>
      <c r="AZ58" s="2"/>
      <c r="BA58" s="2">
        <v>1</v>
      </c>
      <c r="BB58" s="2"/>
      <c r="BC58" s="2">
        <v>1</v>
      </c>
      <c r="BG58" s="56" t="s">
        <v>129</v>
      </c>
      <c r="BH58" s="31">
        <v>10.1</v>
      </c>
      <c r="BI58" s="31">
        <v>10.5</v>
      </c>
      <c r="BJ58" s="56">
        <v>40</v>
      </c>
      <c r="BL58" s="80" t="s">
        <v>15</v>
      </c>
      <c r="BM58" s="88">
        <f>SUM(BM52:BM57)</f>
        <v>31.783333333333331</v>
      </c>
    </row>
    <row r="59" spans="2:69" ht="15.75" x14ac:dyDescent="0.25">
      <c r="B59" s="2">
        <v>7</v>
      </c>
      <c r="C59" s="2" t="s">
        <v>22</v>
      </c>
      <c r="D59" s="2">
        <v>1</v>
      </c>
      <c r="E59" s="2"/>
      <c r="F59" s="2">
        <v>1</v>
      </c>
      <c r="G59" s="2"/>
      <c r="H59" s="2">
        <v>1</v>
      </c>
      <c r="I59" s="2"/>
      <c r="J59" s="2">
        <v>1</v>
      </c>
      <c r="K59" s="2"/>
      <c r="L59" s="2">
        <v>1</v>
      </c>
      <c r="M59" s="2"/>
      <c r="N59" s="2">
        <v>1</v>
      </c>
      <c r="O59" s="2"/>
      <c r="P59" s="2">
        <v>1</v>
      </c>
      <c r="Q59" s="2"/>
      <c r="R59" s="2">
        <v>1</v>
      </c>
      <c r="S59" s="2"/>
      <c r="T59" s="2">
        <v>1</v>
      </c>
      <c r="U59" s="2"/>
      <c r="V59" s="2"/>
      <c r="W59" s="2">
        <v>1</v>
      </c>
      <c r="X59" s="2">
        <v>1</v>
      </c>
      <c r="Y59" s="2"/>
      <c r="Z59" s="2">
        <v>1</v>
      </c>
      <c r="AA59" s="2"/>
      <c r="AB59" s="2">
        <v>1</v>
      </c>
      <c r="AC59" s="2"/>
      <c r="AD59" s="2">
        <v>1</v>
      </c>
      <c r="AE59" s="2"/>
      <c r="AF59" s="2">
        <v>1</v>
      </c>
      <c r="AG59" s="2"/>
      <c r="AH59" s="2">
        <v>1</v>
      </c>
      <c r="AI59" s="2"/>
      <c r="AJ59" s="2">
        <v>1</v>
      </c>
      <c r="AK59" s="2"/>
      <c r="AL59" s="2">
        <v>1</v>
      </c>
      <c r="AM59" s="2"/>
      <c r="AN59" s="2">
        <v>1</v>
      </c>
      <c r="AO59" s="2"/>
      <c r="AP59" s="2">
        <v>1</v>
      </c>
      <c r="AQ59" s="2"/>
      <c r="AR59" s="2">
        <v>1</v>
      </c>
      <c r="AS59" s="2"/>
      <c r="AT59" s="2">
        <v>1</v>
      </c>
      <c r="AU59" s="2"/>
      <c r="AV59" s="2">
        <v>1</v>
      </c>
      <c r="AW59" s="2"/>
      <c r="AX59" s="2">
        <v>1</v>
      </c>
      <c r="AY59" s="2"/>
      <c r="AZ59" s="2">
        <v>1</v>
      </c>
      <c r="BA59" s="2"/>
      <c r="BB59" s="2">
        <v>1</v>
      </c>
      <c r="BC59" s="2"/>
      <c r="BG59" s="56" t="s">
        <v>130</v>
      </c>
      <c r="BH59" s="31">
        <v>14.3</v>
      </c>
      <c r="BI59" s="31">
        <v>14.5</v>
      </c>
      <c r="BJ59" s="147">
        <v>20</v>
      </c>
    </row>
    <row r="60" spans="2:69" ht="15.75" x14ac:dyDescent="0.25">
      <c r="B60" s="2">
        <v>8</v>
      </c>
      <c r="C60" s="2" t="s">
        <v>23</v>
      </c>
      <c r="D60" s="2">
        <v>1</v>
      </c>
      <c r="E60" s="2"/>
      <c r="F60" s="2">
        <v>1</v>
      </c>
      <c r="G60" s="2"/>
      <c r="H60" s="2">
        <v>1</v>
      </c>
      <c r="I60" s="2"/>
      <c r="J60" s="2">
        <v>1</v>
      </c>
      <c r="K60" s="2"/>
      <c r="L60" s="2">
        <v>1</v>
      </c>
      <c r="M60" s="2"/>
      <c r="N60" s="2">
        <v>1</v>
      </c>
      <c r="O60" s="2"/>
      <c r="P60" s="2">
        <v>1</v>
      </c>
      <c r="Q60" s="2"/>
      <c r="R60" s="2">
        <v>1</v>
      </c>
      <c r="S60" s="2"/>
      <c r="T60" s="2">
        <v>1</v>
      </c>
      <c r="U60" s="2"/>
      <c r="V60" s="2"/>
      <c r="W60" s="2">
        <v>1</v>
      </c>
      <c r="X60" s="2">
        <v>1</v>
      </c>
      <c r="Y60" s="2"/>
      <c r="Z60" s="2">
        <v>1</v>
      </c>
      <c r="AA60" s="2"/>
      <c r="AB60" s="2">
        <v>1</v>
      </c>
      <c r="AC60" s="2"/>
      <c r="AD60" s="2">
        <v>1</v>
      </c>
      <c r="AE60" s="2"/>
      <c r="AF60" s="2">
        <v>1</v>
      </c>
      <c r="AG60" s="2"/>
      <c r="AH60" s="2">
        <v>1</v>
      </c>
      <c r="AI60" s="2"/>
      <c r="AJ60" s="2">
        <v>1</v>
      </c>
      <c r="AK60" s="2"/>
      <c r="AL60" s="2"/>
      <c r="AM60" s="2">
        <v>1</v>
      </c>
      <c r="AN60" s="2">
        <v>1</v>
      </c>
      <c r="AO60" s="2"/>
      <c r="AP60" s="2">
        <v>1</v>
      </c>
      <c r="AQ60" s="2"/>
      <c r="AR60" s="2">
        <v>1</v>
      </c>
      <c r="AS60" s="2"/>
      <c r="AT60" s="2">
        <v>1</v>
      </c>
      <c r="AU60" s="2"/>
      <c r="AV60" s="2">
        <v>1</v>
      </c>
      <c r="AW60" s="2"/>
      <c r="AX60" s="2">
        <v>1</v>
      </c>
      <c r="AY60" s="2"/>
      <c r="AZ60" s="2">
        <v>1</v>
      </c>
      <c r="BA60" s="2"/>
      <c r="BB60" s="2">
        <v>1</v>
      </c>
      <c r="BC60" s="2"/>
      <c r="BG60" s="56" t="s">
        <v>15</v>
      </c>
      <c r="BH60" s="56"/>
      <c r="BI60" s="56"/>
      <c r="BJ60" s="56">
        <f>SUM(BJ55:BJ59)</f>
        <v>360</v>
      </c>
    </row>
    <row r="61" spans="2:69" ht="15.75" x14ac:dyDescent="0.25">
      <c r="B61" s="2">
        <v>9</v>
      </c>
      <c r="C61" s="2" t="s">
        <v>24</v>
      </c>
      <c r="D61" s="2">
        <v>1</v>
      </c>
      <c r="E61" s="2"/>
      <c r="F61" s="2">
        <v>1</v>
      </c>
      <c r="G61" s="2"/>
      <c r="H61" s="2">
        <v>1</v>
      </c>
      <c r="I61" s="2"/>
      <c r="J61" s="2">
        <v>1</v>
      </c>
      <c r="K61" s="2"/>
      <c r="L61" s="2">
        <v>1</v>
      </c>
      <c r="M61" s="2"/>
      <c r="N61" s="2">
        <v>1</v>
      </c>
      <c r="O61" s="2"/>
      <c r="P61" s="2">
        <v>1</v>
      </c>
      <c r="Q61" s="2"/>
      <c r="R61" s="2">
        <v>1</v>
      </c>
      <c r="S61" s="2"/>
      <c r="T61" s="2">
        <v>1</v>
      </c>
      <c r="U61" s="2"/>
      <c r="V61" s="2">
        <v>1</v>
      </c>
      <c r="W61" s="2"/>
      <c r="X61" s="2">
        <v>1</v>
      </c>
      <c r="Y61" s="2"/>
      <c r="Z61" s="2">
        <v>1</v>
      </c>
      <c r="AA61" s="2"/>
      <c r="AB61" s="2">
        <v>1</v>
      </c>
      <c r="AC61" s="2"/>
      <c r="AD61" s="2">
        <v>1</v>
      </c>
      <c r="AE61" s="2"/>
      <c r="AF61" s="2">
        <v>1</v>
      </c>
      <c r="AG61" s="2"/>
      <c r="AH61" s="2">
        <v>1</v>
      </c>
      <c r="AI61" s="2"/>
      <c r="AJ61" s="2">
        <v>1</v>
      </c>
      <c r="AK61" s="2"/>
      <c r="AL61" s="2"/>
      <c r="AM61" s="2">
        <v>1</v>
      </c>
      <c r="AN61" s="2">
        <v>1</v>
      </c>
      <c r="AO61" s="2"/>
      <c r="AP61" s="2">
        <v>1</v>
      </c>
      <c r="AQ61" s="2"/>
      <c r="AR61" s="2">
        <v>1</v>
      </c>
      <c r="AS61" s="2"/>
      <c r="AT61" s="2">
        <v>1</v>
      </c>
      <c r="AU61" s="2"/>
      <c r="AV61" s="2">
        <v>1</v>
      </c>
      <c r="AW61" s="2"/>
      <c r="AX61" s="2">
        <v>1</v>
      </c>
      <c r="AY61" s="2"/>
      <c r="AZ61" s="2">
        <v>1</v>
      </c>
      <c r="BA61" s="2"/>
      <c r="BB61" s="2"/>
      <c r="BC61" s="2">
        <v>1</v>
      </c>
      <c r="BG61" s="56" t="s">
        <v>131</v>
      </c>
      <c r="BH61" s="56"/>
      <c r="BI61" s="56"/>
      <c r="BJ61" s="151">
        <f>BJ60/60</f>
        <v>6</v>
      </c>
    </row>
    <row r="62" spans="2:69" x14ac:dyDescent="0.25">
      <c r="B62" s="2">
        <v>10</v>
      </c>
      <c r="C62" s="2" t="s">
        <v>25</v>
      </c>
      <c r="D62" s="2">
        <v>1</v>
      </c>
      <c r="E62" s="2"/>
      <c r="F62" s="2">
        <v>1</v>
      </c>
      <c r="G62" s="2"/>
      <c r="H62" s="2">
        <v>1</v>
      </c>
      <c r="I62" s="2"/>
      <c r="J62" s="2">
        <v>1</v>
      </c>
      <c r="K62" s="2"/>
      <c r="L62" s="2">
        <v>1</v>
      </c>
      <c r="M62" s="2"/>
      <c r="N62" s="2">
        <v>1</v>
      </c>
      <c r="O62" s="2"/>
      <c r="P62" s="2">
        <v>1</v>
      </c>
      <c r="Q62" s="2"/>
      <c r="R62" s="2">
        <v>1</v>
      </c>
      <c r="S62" s="2"/>
      <c r="T62" s="2">
        <v>1</v>
      </c>
      <c r="U62" s="2"/>
      <c r="V62" s="2">
        <v>1</v>
      </c>
      <c r="W62" s="2"/>
      <c r="X62" s="2">
        <v>1</v>
      </c>
      <c r="Y62" s="2"/>
      <c r="Z62" s="2">
        <v>1</v>
      </c>
      <c r="AA62" s="2"/>
      <c r="AB62" s="2">
        <v>1</v>
      </c>
      <c r="AC62" s="2"/>
      <c r="AD62" s="2">
        <v>1</v>
      </c>
      <c r="AE62" s="2"/>
      <c r="AF62" s="2">
        <v>1</v>
      </c>
      <c r="AG62" s="2"/>
      <c r="AH62" s="2">
        <v>1</v>
      </c>
      <c r="AI62" s="2"/>
      <c r="AJ62" s="2">
        <v>1</v>
      </c>
      <c r="AK62" s="2"/>
      <c r="AL62" s="2">
        <v>1</v>
      </c>
      <c r="AM62" s="2"/>
      <c r="AN62" s="2">
        <v>1</v>
      </c>
      <c r="AO62" s="2"/>
      <c r="AP62" s="2">
        <v>1</v>
      </c>
      <c r="AQ62" s="2"/>
      <c r="AR62" s="2">
        <v>1</v>
      </c>
      <c r="AS62" s="2"/>
      <c r="AT62" s="2">
        <v>1</v>
      </c>
      <c r="AU62" s="2"/>
      <c r="AV62" s="2">
        <v>1</v>
      </c>
      <c r="AW62" s="2"/>
      <c r="AX62" s="2">
        <v>1</v>
      </c>
      <c r="AY62" s="2"/>
      <c r="AZ62" s="2">
        <v>1</v>
      </c>
      <c r="BA62" s="2"/>
      <c r="BB62" s="2"/>
      <c r="BC62" s="2">
        <v>1</v>
      </c>
      <c r="BJ62" s="149">
        <f>BJ57/60</f>
        <v>0.66666666666666663</v>
      </c>
    </row>
    <row r="63" spans="2:69" ht="15.75" x14ac:dyDescent="0.25">
      <c r="B63" s="185" t="s">
        <v>15</v>
      </c>
      <c r="C63" s="185"/>
      <c r="D63" s="5">
        <v>9</v>
      </c>
      <c r="E63" s="5">
        <v>1</v>
      </c>
      <c r="F63" s="5">
        <v>9</v>
      </c>
      <c r="G63" s="5">
        <v>1</v>
      </c>
      <c r="H63" s="5">
        <v>9</v>
      </c>
      <c r="I63" s="5">
        <v>1</v>
      </c>
      <c r="J63" s="5">
        <v>9</v>
      </c>
      <c r="K63" s="5">
        <v>1</v>
      </c>
      <c r="L63" s="5">
        <v>9</v>
      </c>
      <c r="M63" s="5">
        <v>1</v>
      </c>
      <c r="N63" s="5">
        <v>9</v>
      </c>
      <c r="O63" s="5">
        <v>1</v>
      </c>
      <c r="P63" s="5">
        <v>9</v>
      </c>
      <c r="Q63" s="5">
        <v>1</v>
      </c>
      <c r="R63" s="5">
        <v>9</v>
      </c>
      <c r="S63" s="5">
        <v>1</v>
      </c>
      <c r="T63" s="5">
        <v>9</v>
      </c>
      <c r="U63" s="5">
        <v>1</v>
      </c>
      <c r="V63" s="5">
        <v>4</v>
      </c>
      <c r="W63" s="144">
        <v>6</v>
      </c>
      <c r="X63" s="5">
        <v>9</v>
      </c>
      <c r="Y63" s="5">
        <v>1</v>
      </c>
      <c r="Z63" s="5">
        <v>9</v>
      </c>
      <c r="AA63" s="5">
        <v>1</v>
      </c>
      <c r="AB63" s="5">
        <v>9</v>
      </c>
      <c r="AC63" s="5">
        <v>1</v>
      </c>
      <c r="AD63" s="5">
        <v>9</v>
      </c>
      <c r="AE63" s="5">
        <v>1</v>
      </c>
      <c r="AF63" s="5">
        <v>9</v>
      </c>
      <c r="AG63" s="5">
        <v>1</v>
      </c>
      <c r="AH63" s="5">
        <v>9</v>
      </c>
      <c r="AI63" s="5">
        <v>1</v>
      </c>
      <c r="AJ63" s="5">
        <v>9</v>
      </c>
      <c r="AK63" s="5">
        <v>1</v>
      </c>
      <c r="AL63" s="5">
        <v>5</v>
      </c>
      <c r="AM63" s="144">
        <v>5</v>
      </c>
      <c r="AN63" s="5">
        <v>9</v>
      </c>
      <c r="AO63" s="5">
        <v>1</v>
      </c>
      <c r="AP63" s="5">
        <v>9</v>
      </c>
      <c r="AQ63" s="5">
        <v>1</v>
      </c>
      <c r="AR63" s="5">
        <v>7</v>
      </c>
      <c r="AS63" s="144">
        <v>3</v>
      </c>
      <c r="AT63" s="5">
        <v>9</v>
      </c>
      <c r="AU63" s="5">
        <v>1</v>
      </c>
      <c r="AV63" s="5">
        <v>9</v>
      </c>
      <c r="AW63" s="5">
        <v>1</v>
      </c>
      <c r="AX63" s="5">
        <v>9</v>
      </c>
      <c r="AY63" s="5">
        <v>1</v>
      </c>
      <c r="AZ63" s="5">
        <v>9</v>
      </c>
      <c r="BA63" s="5">
        <v>1</v>
      </c>
      <c r="BB63" s="5">
        <v>7</v>
      </c>
      <c r="BC63" s="144">
        <v>3</v>
      </c>
      <c r="BF63" s="29"/>
      <c r="BJ63" s="149">
        <f>BJ59/60</f>
        <v>0.33333333333333331</v>
      </c>
    </row>
    <row r="64" spans="2:69" x14ac:dyDescent="0.25">
      <c r="BJ64" s="149">
        <f>SUM(BJ62:BJ63)</f>
        <v>1</v>
      </c>
    </row>
    <row r="65" spans="2:62" x14ac:dyDescent="0.25">
      <c r="B65" t="s">
        <v>123</v>
      </c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2:62" ht="15.75" x14ac:dyDescent="0.25">
      <c r="B66" s="185" t="s">
        <v>11</v>
      </c>
      <c r="C66" s="185" t="s">
        <v>12</v>
      </c>
      <c r="D66" s="183" t="s">
        <v>76</v>
      </c>
      <c r="E66" s="183"/>
      <c r="F66" s="183" t="s">
        <v>77</v>
      </c>
      <c r="G66" s="183"/>
      <c r="H66" s="183" t="s">
        <v>78</v>
      </c>
      <c r="I66" s="183"/>
      <c r="J66" s="183" t="s">
        <v>79</v>
      </c>
      <c r="K66" s="183"/>
      <c r="L66" s="187" t="s">
        <v>80</v>
      </c>
      <c r="M66" s="187"/>
      <c r="N66" s="183" t="s">
        <v>81</v>
      </c>
      <c r="O66" s="183"/>
      <c r="P66" s="183" t="s">
        <v>82</v>
      </c>
      <c r="Q66" s="183"/>
      <c r="R66" s="183" t="s">
        <v>83</v>
      </c>
      <c r="S66" s="183"/>
      <c r="T66" s="183" t="s">
        <v>84</v>
      </c>
      <c r="U66" s="183"/>
      <c r="V66" s="183" t="s">
        <v>85</v>
      </c>
      <c r="W66" s="183"/>
      <c r="X66" s="187" t="s">
        <v>86</v>
      </c>
      <c r="Y66" s="187"/>
      <c r="Z66" s="183" t="s">
        <v>87</v>
      </c>
      <c r="AA66" s="183"/>
      <c r="AB66" s="183" t="s">
        <v>88</v>
      </c>
      <c r="AC66" s="183"/>
      <c r="AD66" s="183" t="s">
        <v>89</v>
      </c>
      <c r="AE66" s="183"/>
      <c r="AF66" s="183" t="s">
        <v>90</v>
      </c>
      <c r="AG66" s="183"/>
      <c r="AH66" s="183" t="s">
        <v>91</v>
      </c>
      <c r="AI66" s="183"/>
      <c r="AJ66" s="187" t="s">
        <v>92</v>
      </c>
      <c r="AK66" s="187"/>
      <c r="AL66" s="183" t="s">
        <v>93</v>
      </c>
      <c r="AM66" s="183"/>
      <c r="AN66" s="183" t="s">
        <v>94</v>
      </c>
      <c r="AO66" s="183"/>
      <c r="AP66" s="183" t="s">
        <v>95</v>
      </c>
      <c r="AQ66" s="183"/>
      <c r="AR66" s="183" t="s">
        <v>96</v>
      </c>
      <c r="AS66" s="183"/>
      <c r="AT66" s="183" t="s">
        <v>97</v>
      </c>
      <c r="AU66" s="183"/>
      <c r="AV66" s="187" t="s">
        <v>98</v>
      </c>
      <c r="AW66" s="187"/>
      <c r="AX66" s="183" t="s">
        <v>99</v>
      </c>
      <c r="AY66" s="183"/>
      <c r="AZ66" s="183" t="s">
        <v>100</v>
      </c>
      <c r="BA66" s="183"/>
      <c r="BB66" s="183" t="s">
        <v>101</v>
      </c>
      <c r="BC66" s="183"/>
      <c r="BD66" s="183" t="s">
        <v>194</v>
      </c>
      <c r="BE66" s="183"/>
    </row>
    <row r="67" spans="2:62" ht="15.75" x14ac:dyDescent="0.25">
      <c r="B67" s="185"/>
      <c r="C67" s="185"/>
      <c r="D67" s="45" t="s">
        <v>13</v>
      </c>
      <c r="E67" s="45" t="s">
        <v>14</v>
      </c>
      <c r="F67" s="45" t="s">
        <v>13</v>
      </c>
      <c r="G67" s="45" t="s">
        <v>14</v>
      </c>
      <c r="H67" s="45" t="s">
        <v>13</v>
      </c>
      <c r="I67" s="45" t="s">
        <v>14</v>
      </c>
      <c r="J67" s="45" t="s">
        <v>13</v>
      </c>
      <c r="K67" s="45" t="s">
        <v>14</v>
      </c>
      <c r="L67" s="45" t="s">
        <v>13</v>
      </c>
      <c r="M67" s="45" t="s">
        <v>14</v>
      </c>
      <c r="N67" s="45" t="s">
        <v>13</v>
      </c>
      <c r="O67" s="45" t="s">
        <v>14</v>
      </c>
      <c r="P67" s="45" t="s">
        <v>13</v>
      </c>
      <c r="Q67" s="45" t="s">
        <v>14</v>
      </c>
      <c r="R67" s="45" t="s">
        <v>13</v>
      </c>
      <c r="S67" s="45" t="s">
        <v>14</v>
      </c>
      <c r="T67" s="45" t="s">
        <v>13</v>
      </c>
      <c r="U67" s="45" t="s">
        <v>14</v>
      </c>
      <c r="V67" s="45" t="s">
        <v>13</v>
      </c>
      <c r="W67" s="45" t="s">
        <v>14</v>
      </c>
      <c r="X67" s="45" t="s">
        <v>13</v>
      </c>
      <c r="Y67" s="45" t="s">
        <v>14</v>
      </c>
      <c r="Z67" s="45" t="s">
        <v>13</v>
      </c>
      <c r="AA67" s="45" t="s">
        <v>14</v>
      </c>
      <c r="AB67" s="45" t="s">
        <v>13</v>
      </c>
      <c r="AC67" s="45" t="s">
        <v>14</v>
      </c>
      <c r="AD67" s="45" t="s">
        <v>13</v>
      </c>
      <c r="AE67" s="45" t="s">
        <v>14</v>
      </c>
      <c r="AF67" s="45" t="s">
        <v>13</v>
      </c>
      <c r="AG67" s="45" t="s">
        <v>14</v>
      </c>
      <c r="AH67" s="45" t="s">
        <v>13</v>
      </c>
      <c r="AI67" s="45" t="s">
        <v>14</v>
      </c>
      <c r="AJ67" s="45" t="s">
        <v>13</v>
      </c>
      <c r="AK67" s="45" t="s">
        <v>14</v>
      </c>
      <c r="AL67" s="45" t="s">
        <v>13</v>
      </c>
      <c r="AM67" s="45" t="s">
        <v>14</v>
      </c>
      <c r="AN67" s="45" t="s">
        <v>13</v>
      </c>
      <c r="AO67" s="45" t="s">
        <v>14</v>
      </c>
      <c r="AP67" s="45" t="s">
        <v>13</v>
      </c>
      <c r="AQ67" s="45" t="s">
        <v>14</v>
      </c>
      <c r="AR67" s="45" t="s">
        <v>13</v>
      </c>
      <c r="AS67" s="45" t="s">
        <v>14</v>
      </c>
      <c r="AT67" s="45" t="s">
        <v>13</v>
      </c>
      <c r="AU67" s="45" t="s">
        <v>14</v>
      </c>
      <c r="AV67" s="45" t="s">
        <v>13</v>
      </c>
      <c r="AW67" s="45" t="s">
        <v>14</v>
      </c>
      <c r="AX67" s="45" t="s">
        <v>13</v>
      </c>
      <c r="AY67" s="45" t="s">
        <v>14</v>
      </c>
      <c r="AZ67" s="45" t="s">
        <v>13</v>
      </c>
      <c r="BA67" s="45" t="s">
        <v>14</v>
      </c>
      <c r="BB67" s="45" t="s">
        <v>13</v>
      </c>
      <c r="BC67" s="45" t="s">
        <v>14</v>
      </c>
      <c r="BD67" s="109" t="s">
        <v>13</v>
      </c>
      <c r="BE67" s="109" t="s">
        <v>14</v>
      </c>
      <c r="BG67" s="185" t="s">
        <v>104</v>
      </c>
      <c r="BH67" s="185" t="s">
        <v>132</v>
      </c>
      <c r="BI67" s="185"/>
      <c r="BJ67" s="185" t="s">
        <v>126</v>
      </c>
    </row>
    <row r="68" spans="2:62" ht="15.75" x14ac:dyDescent="0.25">
      <c r="B68" s="2">
        <v>1</v>
      </c>
      <c r="C68" s="2" t="s">
        <v>16</v>
      </c>
      <c r="D68" s="2">
        <v>1</v>
      </c>
      <c r="E68" s="2"/>
      <c r="F68" s="2">
        <v>1</v>
      </c>
      <c r="G68" s="2"/>
      <c r="H68" s="2">
        <v>1</v>
      </c>
      <c r="I68" s="2"/>
      <c r="J68" s="2">
        <v>1</v>
      </c>
      <c r="K68" s="2"/>
      <c r="L68" s="2">
        <v>1</v>
      </c>
      <c r="M68" s="2"/>
      <c r="N68" s="2">
        <v>1</v>
      </c>
      <c r="O68" s="2"/>
      <c r="P68" s="2">
        <v>1</v>
      </c>
      <c r="Q68" s="2"/>
      <c r="R68" s="2">
        <v>1</v>
      </c>
      <c r="S68" s="2"/>
      <c r="T68" s="2">
        <v>1</v>
      </c>
      <c r="U68" s="2"/>
      <c r="V68" s="2">
        <v>1</v>
      </c>
      <c r="W68" s="2"/>
      <c r="X68" s="2">
        <v>1</v>
      </c>
      <c r="Y68" s="2"/>
      <c r="Z68" s="2">
        <v>1</v>
      </c>
      <c r="AA68" s="2"/>
      <c r="AB68" s="2">
        <v>1</v>
      </c>
      <c r="AC68" s="2"/>
      <c r="AD68" s="2">
        <v>1</v>
      </c>
      <c r="AE68" s="2"/>
      <c r="AF68" s="2">
        <v>1</v>
      </c>
      <c r="AG68" s="2"/>
      <c r="AH68" s="2">
        <v>1</v>
      </c>
      <c r="AI68" s="2"/>
      <c r="AJ68" s="2"/>
      <c r="AK68" s="2">
        <v>1</v>
      </c>
      <c r="AL68" s="2">
        <v>1</v>
      </c>
      <c r="AM68" s="2"/>
      <c r="AN68" s="2">
        <v>1</v>
      </c>
      <c r="AO68" s="2"/>
      <c r="AP68" s="2">
        <v>1</v>
      </c>
      <c r="AQ68" s="2"/>
      <c r="AR68" s="2">
        <v>1</v>
      </c>
      <c r="AS68" s="2"/>
      <c r="AT68" s="2">
        <v>1</v>
      </c>
      <c r="AU68" s="2"/>
      <c r="AV68" s="2">
        <v>1</v>
      </c>
      <c r="AW68" s="2"/>
      <c r="AX68" s="2">
        <v>1</v>
      </c>
      <c r="AY68" s="2"/>
      <c r="AZ68" s="2">
        <v>1</v>
      </c>
      <c r="BA68" s="2"/>
      <c r="BB68" s="2">
        <v>1</v>
      </c>
      <c r="BC68" s="2"/>
      <c r="BD68" s="2">
        <v>1</v>
      </c>
      <c r="BE68" s="2"/>
      <c r="BG68" s="185"/>
      <c r="BH68" s="56" t="s">
        <v>103</v>
      </c>
      <c r="BI68" s="56" t="s">
        <v>30</v>
      </c>
      <c r="BJ68" s="185"/>
    </row>
    <row r="69" spans="2:62" ht="15.75" x14ac:dyDescent="0.25">
      <c r="B69" s="2">
        <v>2</v>
      </c>
      <c r="C69" s="2" t="s">
        <v>17</v>
      </c>
      <c r="D69" s="2">
        <v>1</v>
      </c>
      <c r="E69" s="2"/>
      <c r="F69" s="2">
        <v>1</v>
      </c>
      <c r="G69" s="2"/>
      <c r="H69" s="2">
        <v>1</v>
      </c>
      <c r="I69" s="2"/>
      <c r="J69" s="2">
        <v>1</v>
      </c>
      <c r="K69" s="2"/>
      <c r="L69" s="2">
        <v>1</v>
      </c>
      <c r="M69" s="2"/>
      <c r="N69" s="2">
        <v>1</v>
      </c>
      <c r="O69" s="2"/>
      <c r="P69" s="2">
        <v>1</v>
      </c>
      <c r="Q69" s="2"/>
      <c r="R69" s="2">
        <v>1</v>
      </c>
      <c r="S69" s="2"/>
      <c r="T69" s="2">
        <v>1</v>
      </c>
      <c r="U69" s="2"/>
      <c r="V69" s="2">
        <v>1</v>
      </c>
      <c r="W69" s="2"/>
      <c r="X69" s="2">
        <v>1</v>
      </c>
      <c r="Y69" s="2"/>
      <c r="Z69" s="2">
        <v>1</v>
      </c>
      <c r="AA69" s="2"/>
      <c r="AB69" s="2">
        <v>1</v>
      </c>
      <c r="AC69" s="2"/>
      <c r="AD69" s="2">
        <v>1</v>
      </c>
      <c r="AE69" s="2"/>
      <c r="AF69" s="2">
        <v>1</v>
      </c>
      <c r="AG69" s="2"/>
      <c r="AH69" s="2">
        <v>1</v>
      </c>
      <c r="AI69" s="2"/>
      <c r="AJ69" s="2"/>
      <c r="AK69" s="2">
        <v>1</v>
      </c>
      <c r="AL69" s="2">
        <v>1</v>
      </c>
      <c r="AM69" s="2"/>
      <c r="AN69" s="2">
        <v>1</v>
      </c>
      <c r="AO69" s="2"/>
      <c r="AP69" s="2">
        <v>1</v>
      </c>
      <c r="AQ69" s="2"/>
      <c r="AR69" s="2">
        <v>1</v>
      </c>
      <c r="AS69" s="2"/>
      <c r="AT69" s="2">
        <v>1</v>
      </c>
      <c r="AU69" s="2"/>
      <c r="AV69" s="2">
        <v>1</v>
      </c>
      <c r="AW69" s="2"/>
      <c r="AX69" s="2"/>
      <c r="AY69" s="2">
        <v>1</v>
      </c>
      <c r="AZ69" s="2">
        <v>1</v>
      </c>
      <c r="BA69" s="2"/>
      <c r="BB69" s="2">
        <v>1</v>
      </c>
      <c r="BC69" s="2"/>
      <c r="BD69" s="2">
        <v>1</v>
      </c>
      <c r="BE69" s="2"/>
      <c r="BG69" s="56" t="s">
        <v>133</v>
      </c>
      <c r="BH69" s="31">
        <v>10.5</v>
      </c>
      <c r="BI69" s="31">
        <v>11.3</v>
      </c>
      <c r="BJ69" s="56">
        <v>40</v>
      </c>
    </row>
    <row r="70" spans="2:62" ht="15.75" x14ac:dyDescent="0.25">
      <c r="B70" s="2">
        <v>3</v>
      </c>
      <c r="C70" s="2" t="s">
        <v>18</v>
      </c>
      <c r="D70" s="2">
        <v>1</v>
      </c>
      <c r="E70" s="2"/>
      <c r="F70" s="2">
        <v>1</v>
      </c>
      <c r="G70" s="2"/>
      <c r="H70" s="2">
        <v>1</v>
      </c>
      <c r="I70" s="2"/>
      <c r="J70" s="2">
        <v>1</v>
      </c>
      <c r="K70" s="2"/>
      <c r="L70" s="2">
        <v>1</v>
      </c>
      <c r="M70" s="2"/>
      <c r="N70" s="2">
        <v>1</v>
      </c>
      <c r="O70" s="2"/>
      <c r="P70" s="2">
        <v>1</v>
      </c>
      <c r="Q70" s="2"/>
      <c r="R70" s="2">
        <v>1</v>
      </c>
      <c r="S70" s="2"/>
      <c r="T70" s="2">
        <v>1</v>
      </c>
      <c r="U70" s="2"/>
      <c r="V70" s="2">
        <v>1</v>
      </c>
      <c r="W70" s="2"/>
      <c r="X70" s="2">
        <v>1</v>
      </c>
      <c r="Y70" s="2"/>
      <c r="Z70" s="2">
        <v>1</v>
      </c>
      <c r="AA70" s="2"/>
      <c r="AB70" s="2">
        <v>1</v>
      </c>
      <c r="AC70" s="2"/>
      <c r="AD70" s="2">
        <v>1</v>
      </c>
      <c r="AE70" s="2"/>
      <c r="AF70" s="2">
        <v>1</v>
      </c>
      <c r="AG70" s="2"/>
      <c r="AH70" s="2">
        <v>1</v>
      </c>
      <c r="AI70" s="2"/>
      <c r="AJ70" s="2"/>
      <c r="AK70" s="2">
        <v>1</v>
      </c>
      <c r="AL70" s="2">
        <v>1</v>
      </c>
      <c r="AM70" s="2"/>
      <c r="AN70" s="2">
        <v>1</v>
      </c>
      <c r="AO70" s="2"/>
      <c r="AP70" s="2">
        <v>1</v>
      </c>
      <c r="AQ70" s="2"/>
      <c r="AR70" s="2">
        <v>1</v>
      </c>
      <c r="AS70" s="2"/>
      <c r="AT70" s="2">
        <v>1</v>
      </c>
      <c r="AU70" s="2"/>
      <c r="AV70" s="2">
        <v>1</v>
      </c>
      <c r="AW70" s="2"/>
      <c r="AX70" s="2"/>
      <c r="AY70" s="2">
        <v>1</v>
      </c>
      <c r="AZ70" s="2">
        <v>1</v>
      </c>
      <c r="BA70" s="2"/>
      <c r="BB70" s="2">
        <v>1</v>
      </c>
      <c r="BC70" s="2"/>
      <c r="BD70" s="2">
        <v>1</v>
      </c>
      <c r="BE70" s="2"/>
      <c r="BG70" s="56" t="s">
        <v>113</v>
      </c>
      <c r="BH70" s="31">
        <v>9.0299999999999994</v>
      </c>
      <c r="BI70" s="31">
        <v>14.5</v>
      </c>
      <c r="BJ70" s="147">
        <v>347</v>
      </c>
    </row>
    <row r="71" spans="2:62" ht="15.75" x14ac:dyDescent="0.25">
      <c r="B71" s="2">
        <v>4</v>
      </c>
      <c r="C71" s="2" t="s">
        <v>19</v>
      </c>
      <c r="D71" s="2">
        <v>1</v>
      </c>
      <c r="E71" s="2"/>
      <c r="F71" s="2">
        <v>1</v>
      </c>
      <c r="G71" s="2"/>
      <c r="H71" s="2">
        <v>1</v>
      </c>
      <c r="I71" s="2"/>
      <c r="J71" s="2"/>
      <c r="K71" s="2">
        <v>1</v>
      </c>
      <c r="L71" s="2">
        <v>1</v>
      </c>
      <c r="M71" s="2"/>
      <c r="N71" s="2">
        <v>1</v>
      </c>
      <c r="O71" s="2"/>
      <c r="P71" s="2">
        <v>1</v>
      </c>
      <c r="Q71" s="2"/>
      <c r="R71" s="2">
        <v>1</v>
      </c>
      <c r="S71" s="2"/>
      <c r="T71" s="2">
        <v>1</v>
      </c>
      <c r="U71" s="2"/>
      <c r="V71" s="2">
        <v>1</v>
      </c>
      <c r="W71" s="2"/>
      <c r="X71" s="2">
        <v>1</v>
      </c>
      <c r="Y71" s="2"/>
      <c r="Z71" s="2">
        <v>1</v>
      </c>
      <c r="AA71" s="2"/>
      <c r="AB71" s="2">
        <v>1</v>
      </c>
      <c r="AC71" s="2"/>
      <c r="AD71" s="2">
        <v>1</v>
      </c>
      <c r="AE71" s="2"/>
      <c r="AF71" s="2">
        <v>1</v>
      </c>
      <c r="AG71" s="2"/>
      <c r="AH71" s="2">
        <v>1</v>
      </c>
      <c r="AI71" s="2"/>
      <c r="AJ71" s="2"/>
      <c r="AK71" s="2">
        <v>1</v>
      </c>
      <c r="AL71" s="2">
        <v>1</v>
      </c>
      <c r="AM71" s="2"/>
      <c r="AN71" s="2">
        <v>1</v>
      </c>
      <c r="AO71" s="2"/>
      <c r="AP71" s="2">
        <v>1</v>
      </c>
      <c r="AQ71" s="2"/>
      <c r="AR71" s="2">
        <v>1</v>
      </c>
      <c r="AS71" s="2"/>
      <c r="AT71" s="2">
        <v>1</v>
      </c>
      <c r="AU71" s="2"/>
      <c r="AV71" s="2">
        <v>1</v>
      </c>
      <c r="AW71" s="2"/>
      <c r="AX71" s="2">
        <v>1</v>
      </c>
      <c r="AY71" s="2"/>
      <c r="AZ71" s="2">
        <v>1</v>
      </c>
      <c r="BA71" s="2"/>
      <c r="BB71" s="2">
        <v>1</v>
      </c>
      <c r="BC71" s="2"/>
      <c r="BD71" s="2">
        <v>1</v>
      </c>
      <c r="BE71" s="2"/>
      <c r="BG71" s="56" t="s">
        <v>134</v>
      </c>
      <c r="BH71" s="31">
        <v>9.3000000000000007</v>
      </c>
      <c r="BI71" s="31">
        <v>10.1</v>
      </c>
      <c r="BJ71" s="56">
        <v>40</v>
      </c>
    </row>
    <row r="72" spans="2:62" ht="15.75" x14ac:dyDescent="0.25">
      <c r="B72" s="2">
        <v>5</v>
      </c>
      <c r="C72" s="2" t="s">
        <v>20</v>
      </c>
      <c r="D72" s="2">
        <v>1</v>
      </c>
      <c r="E72" s="2"/>
      <c r="F72" s="2">
        <v>1</v>
      </c>
      <c r="G72" s="2"/>
      <c r="H72" s="2">
        <v>1</v>
      </c>
      <c r="I72" s="2"/>
      <c r="J72" s="2"/>
      <c r="K72" s="2">
        <v>1</v>
      </c>
      <c r="L72" s="2">
        <v>1</v>
      </c>
      <c r="M72" s="2"/>
      <c r="N72" s="2">
        <v>1</v>
      </c>
      <c r="O72" s="2"/>
      <c r="P72" s="2">
        <v>1</v>
      </c>
      <c r="Q72" s="2"/>
      <c r="R72" s="2">
        <v>1</v>
      </c>
      <c r="S72" s="2"/>
      <c r="T72" s="2">
        <v>1</v>
      </c>
      <c r="U72" s="2"/>
      <c r="V72" s="2">
        <v>1</v>
      </c>
      <c r="W72" s="2"/>
      <c r="X72" s="2">
        <v>1</v>
      </c>
      <c r="Y72" s="2"/>
      <c r="Z72" s="2">
        <v>1</v>
      </c>
      <c r="AA72" s="2"/>
      <c r="AB72" s="2">
        <v>1</v>
      </c>
      <c r="AC72" s="2"/>
      <c r="AD72" s="2">
        <v>1</v>
      </c>
      <c r="AE72" s="2"/>
      <c r="AF72" s="2">
        <v>1</v>
      </c>
      <c r="AG72" s="2"/>
      <c r="AH72" s="2">
        <v>1</v>
      </c>
      <c r="AI72" s="2"/>
      <c r="AJ72" s="2"/>
      <c r="AK72" s="2">
        <v>1</v>
      </c>
      <c r="AL72" s="2">
        <v>1</v>
      </c>
      <c r="AM72" s="2"/>
      <c r="AN72" s="2">
        <v>1</v>
      </c>
      <c r="AO72" s="2"/>
      <c r="AP72" s="2">
        <v>1</v>
      </c>
      <c r="AQ72" s="2"/>
      <c r="AR72" s="2">
        <v>1</v>
      </c>
      <c r="AS72" s="2"/>
      <c r="AT72" s="2">
        <v>1</v>
      </c>
      <c r="AU72" s="2"/>
      <c r="AV72" s="2">
        <v>1</v>
      </c>
      <c r="AW72" s="2"/>
      <c r="AX72" s="2">
        <v>1</v>
      </c>
      <c r="AY72" s="2"/>
      <c r="AZ72" s="2">
        <v>1</v>
      </c>
      <c r="BA72" s="2"/>
      <c r="BB72" s="2">
        <v>1</v>
      </c>
      <c r="BC72" s="2"/>
      <c r="BD72" s="2">
        <v>1</v>
      </c>
      <c r="BE72" s="2"/>
      <c r="BG72" s="56" t="s">
        <v>15</v>
      </c>
      <c r="BH72" s="56"/>
      <c r="BI72" s="56"/>
      <c r="BJ72" s="56">
        <f>SUM(BJ69:BJ71)</f>
        <v>427</v>
      </c>
    </row>
    <row r="73" spans="2:62" ht="15.75" x14ac:dyDescent="0.25">
      <c r="B73" s="2">
        <v>6</v>
      </c>
      <c r="C73" s="2" t="s">
        <v>21</v>
      </c>
      <c r="D73" s="2"/>
      <c r="E73" s="2">
        <v>1</v>
      </c>
      <c r="F73" s="2"/>
      <c r="G73" s="2">
        <v>1</v>
      </c>
      <c r="H73" s="2"/>
      <c r="I73" s="2">
        <v>1</v>
      </c>
      <c r="J73" s="2"/>
      <c r="K73" s="2">
        <v>1</v>
      </c>
      <c r="L73" s="2"/>
      <c r="M73" s="2">
        <v>1</v>
      </c>
      <c r="N73" s="2"/>
      <c r="O73" s="2">
        <v>1</v>
      </c>
      <c r="P73" s="2"/>
      <c r="Q73" s="2">
        <v>1</v>
      </c>
      <c r="R73" s="2"/>
      <c r="S73" s="2">
        <v>1</v>
      </c>
      <c r="T73" s="2"/>
      <c r="U73" s="2">
        <v>1</v>
      </c>
      <c r="V73" s="2"/>
      <c r="W73" s="2">
        <v>1</v>
      </c>
      <c r="X73" s="2"/>
      <c r="Y73" s="2">
        <v>1</v>
      </c>
      <c r="Z73" s="2"/>
      <c r="AA73" s="2">
        <v>1</v>
      </c>
      <c r="AB73" s="2"/>
      <c r="AC73" s="2">
        <v>1</v>
      </c>
      <c r="AD73" s="2"/>
      <c r="AE73" s="2">
        <v>1</v>
      </c>
      <c r="AF73" s="2"/>
      <c r="AG73" s="2">
        <v>1</v>
      </c>
      <c r="AH73" s="2"/>
      <c r="AI73" s="2">
        <v>1</v>
      </c>
      <c r="AJ73" s="2"/>
      <c r="AK73" s="2">
        <v>1</v>
      </c>
      <c r="AL73" s="2"/>
      <c r="AM73" s="2">
        <v>1</v>
      </c>
      <c r="AN73" s="2"/>
      <c r="AO73" s="2">
        <v>1</v>
      </c>
      <c r="AP73" s="2"/>
      <c r="AQ73" s="2">
        <v>1</v>
      </c>
      <c r="AR73" s="2"/>
      <c r="AS73" s="2">
        <v>1</v>
      </c>
      <c r="AT73" s="2"/>
      <c r="AU73" s="2">
        <v>1</v>
      </c>
      <c r="AV73" s="2"/>
      <c r="AW73" s="2">
        <v>1</v>
      </c>
      <c r="AX73" s="2"/>
      <c r="AY73" s="2">
        <v>1</v>
      </c>
      <c r="AZ73" s="2"/>
      <c r="BA73" s="2">
        <v>1</v>
      </c>
      <c r="BB73" s="2"/>
      <c r="BC73" s="2">
        <v>1</v>
      </c>
      <c r="BD73" s="2"/>
      <c r="BE73" s="2">
        <v>1</v>
      </c>
      <c r="BG73" s="56" t="s">
        <v>135</v>
      </c>
      <c r="BH73" s="56"/>
      <c r="BI73" s="56"/>
      <c r="BJ73" s="151">
        <f>BJ72/60</f>
        <v>7.1166666666666663</v>
      </c>
    </row>
    <row r="74" spans="2:62" x14ac:dyDescent="0.25">
      <c r="B74" s="2">
        <v>7</v>
      </c>
      <c r="C74" s="2" t="s">
        <v>22</v>
      </c>
      <c r="D74" s="2">
        <v>1</v>
      </c>
      <c r="E74" s="2"/>
      <c r="F74" s="2">
        <v>1</v>
      </c>
      <c r="G74" s="2"/>
      <c r="H74" s="2">
        <v>1</v>
      </c>
      <c r="I74" s="2"/>
      <c r="J74" s="2">
        <v>1</v>
      </c>
      <c r="K74" s="2"/>
      <c r="L74" s="2">
        <v>1</v>
      </c>
      <c r="M74" s="2"/>
      <c r="N74" s="2">
        <v>1</v>
      </c>
      <c r="O74" s="2"/>
      <c r="P74" s="2">
        <v>1</v>
      </c>
      <c r="Q74" s="2"/>
      <c r="R74" s="2">
        <v>1</v>
      </c>
      <c r="S74" s="2"/>
      <c r="T74" s="2">
        <v>1</v>
      </c>
      <c r="U74" s="2"/>
      <c r="V74" s="2">
        <v>1</v>
      </c>
      <c r="W74" s="2"/>
      <c r="X74" s="2">
        <v>1</v>
      </c>
      <c r="Y74" s="2"/>
      <c r="Z74" s="2">
        <v>1</v>
      </c>
      <c r="AA74" s="2"/>
      <c r="AB74" s="2">
        <v>1</v>
      </c>
      <c r="AC74" s="2"/>
      <c r="AD74" s="2">
        <v>1</v>
      </c>
      <c r="AE74" s="2"/>
      <c r="AF74" s="2">
        <v>1</v>
      </c>
      <c r="AG74" s="2"/>
      <c r="AH74" s="2">
        <v>1</v>
      </c>
      <c r="AI74" s="2"/>
      <c r="AJ74" s="2"/>
      <c r="AK74" s="2">
        <v>1</v>
      </c>
      <c r="AL74" s="2">
        <v>1</v>
      </c>
      <c r="AM74" s="2"/>
      <c r="AN74" s="2">
        <v>1</v>
      </c>
      <c r="AO74" s="2"/>
      <c r="AP74" s="2">
        <v>1</v>
      </c>
      <c r="AQ74" s="2"/>
      <c r="AR74" s="2">
        <v>1</v>
      </c>
      <c r="AS74" s="2"/>
      <c r="AT74" s="2">
        <v>1</v>
      </c>
      <c r="AU74" s="2"/>
      <c r="AV74" s="2">
        <v>1</v>
      </c>
      <c r="AW74" s="2"/>
      <c r="AX74" s="2">
        <v>1</v>
      </c>
      <c r="AY74" s="2"/>
      <c r="AZ74" s="2">
        <v>1</v>
      </c>
      <c r="BA74" s="2"/>
      <c r="BB74" s="2">
        <v>1</v>
      </c>
      <c r="BC74" s="2"/>
      <c r="BD74" s="2">
        <v>1</v>
      </c>
      <c r="BE74" s="2"/>
      <c r="BJ74" s="149">
        <f>BJ70/60</f>
        <v>5.7833333333333332</v>
      </c>
    </row>
    <row r="75" spans="2:62" x14ac:dyDescent="0.25">
      <c r="B75" s="2">
        <v>8</v>
      </c>
      <c r="C75" s="2" t="s">
        <v>23</v>
      </c>
      <c r="D75" s="2">
        <v>1</v>
      </c>
      <c r="E75" s="2"/>
      <c r="F75" s="2">
        <v>1</v>
      </c>
      <c r="G75" s="2"/>
      <c r="H75" s="2">
        <v>1</v>
      </c>
      <c r="I75" s="2"/>
      <c r="J75" s="2">
        <v>1</v>
      </c>
      <c r="K75" s="2"/>
      <c r="L75" s="2">
        <v>1</v>
      </c>
      <c r="M75" s="2"/>
      <c r="N75" s="2">
        <v>1</v>
      </c>
      <c r="O75" s="2"/>
      <c r="P75" s="2">
        <v>1</v>
      </c>
      <c r="Q75" s="2"/>
      <c r="R75" s="2">
        <v>1</v>
      </c>
      <c r="S75" s="2"/>
      <c r="T75" s="2">
        <v>1</v>
      </c>
      <c r="U75" s="2"/>
      <c r="V75" s="2">
        <v>1</v>
      </c>
      <c r="W75" s="2"/>
      <c r="X75" s="2">
        <v>1</v>
      </c>
      <c r="Y75" s="2"/>
      <c r="Z75" s="2">
        <v>1</v>
      </c>
      <c r="AA75" s="2"/>
      <c r="AB75" s="2">
        <v>1</v>
      </c>
      <c r="AC75" s="2"/>
      <c r="AD75" s="2">
        <v>1</v>
      </c>
      <c r="AE75" s="2"/>
      <c r="AF75" s="2">
        <v>1</v>
      </c>
      <c r="AG75" s="2"/>
      <c r="AH75" s="2">
        <v>1</v>
      </c>
      <c r="AI75" s="2"/>
      <c r="AJ75" s="2"/>
      <c r="AK75" s="2">
        <v>1</v>
      </c>
      <c r="AL75" s="2">
        <v>1</v>
      </c>
      <c r="AM75" s="2"/>
      <c r="AN75" s="2">
        <v>1</v>
      </c>
      <c r="AO75" s="2"/>
      <c r="AP75" s="2">
        <v>1</v>
      </c>
      <c r="AQ75" s="2"/>
      <c r="AR75" s="2">
        <v>1</v>
      </c>
      <c r="AS75" s="2"/>
      <c r="AT75" s="2">
        <v>1</v>
      </c>
      <c r="AU75" s="2"/>
      <c r="AV75" s="2">
        <v>1</v>
      </c>
      <c r="AW75" s="2"/>
      <c r="AX75" s="2">
        <v>1</v>
      </c>
      <c r="AY75" s="2"/>
      <c r="AZ75" s="2">
        <v>1</v>
      </c>
      <c r="BA75" s="2"/>
      <c r="BB75" s="2">
        <v>1</v>
      </c>
      <c r="BC75" s="2"/>
      <c r="BD75" s="2">
        <v>1</v>
      </c>
      <c r="BE75" s="2"/>
    </row>
    <row r="76" spans="2:62" x14ac:dyDescent="0.25">
      <c r="B76" s="2">
        <v>9</v>
      </c>
      <c r="C76" s="2" t="s">
        <v>24</v>
      </c>
      <c r="D76" s="2">
        <v>1</v>
      </c>
      <c r="E76" s="2"/>
      <c r="F76" s="2">
        <v>1</v>
      </c>
      <c r="G76" s="2"/>
      <c r="H76" s="2">
        <v>1</v>
      </c>
      <c r="I76" s="2"/>
      <c r="J76" s="2">
        <v>1</v>
      </c>
      <c r="K76" s="2"/>
      <c r="L76" s="2">
        <v>1</v>
      </c>
      <c r="M76" s="2"/>
      <c r="N76" s="2">
        <v>1</v>
      </c>
      <c r="O76" s="2"/>
      <c r="P76" s="2">
        <v>1</v>
      </c>
      <c r="Q76" s="2"/>
      <c r="R76" s="2">
        <v>1</v>
      </c>
      <c r="S76" s="2"/>
      <c r="T76" s="2">
        <v>1</v>
      </c>
      <c r="U76" s="2"/>
      <c r="V76" s="2">
        <v>1</v>
      </c>
      <c r="W76" s="2"/>
      <c r="X76" s="2">
        <v>1</v>
      </c>
      <c r="Y76" s="2"/>
      <c r="Z76" s="2">
        <v>1</v>
      </c>
      <c r="AA76" s="2"/>
      <c r="AB76" s="2">
        <v>1</v>
      </c>
      <c r="AC76" s="2"/>
      <c r="AD76" s="2">
        <v>1</v>
      </c>
      <c r="AE76" s="2"/>
      <c r="AF76" s="2">
        <v>1</v>
      </c>
      <c r="AG76" s="2"/>
      <c r="AH76" s="2">
        <v>1</v>
      </c>
      <c r="AI76" s="2"/>
      <c r="AJ76" s="2"/>
      <c r="AK76" s="2">
        <v>1</v>
      </c>
      <c r="AL76" s="2">
        <v>1</v>
      </c>
      <c r="AM76" s="2"/>
      <c r="AN76" s="2">
        <v>1</v>
      </c>
      <c r="AO76" s="2"/>
      <c r="AP76" s="2">
        <v>1</v>
      </c>
      <c r="AQ76" s="2"/>
      <c r="AR76" s="2">
        <v>1</v>
      </c>
      <c r="AS76" s="2"/>
      <c r="AT76" s="2">
        <v>1</v>
      </c>
      <c r="AU76" s="2"/>
      <c r="AV76" s="2">
        <v>1</v>
      </c>
      <c r="AW76" s="2"/>
      <c r="AX76" s="2">
        <v>1</v>
      </c>
      <c r="AY76" s="2"/>
      <c r="AZ76" s="2">
        <v>1</v>
      </c>
      <c r="BA76" s="2"/>
      <c r="BB76" s="2">
        <v>1</v>
      </c>
      <c r="BC76" s="2"/>
      <c r="BD76" s="2">
        <v>1</v>
      </c>
      <c r="BE76" s="2"/>
    </row>
    <row r="77" spans="2:62" x14ac:dyDescent="0.25">
      <c r="B77" s="2">
        <v>10</v>
      </c>
      <c r="C77" s="2" t="s">
        <v>25</v>
      </c>
      <c r="D77" s="2">
        <v>1</v>
      </c>
      <c r="E77" s="2"/>
      <c r="F77" s="2">
        <v>1</v>
      </c>
      <c r="G77" s="2"/>
      <c r="H77" s="2">
        <v>1</v>
      </c>
      <c r="I77" s="2"/>
      <c r="J77" s="2">
        <v>1</v>
      </c>
      <c r="K77" s="2"/>
      <c r="L77" s="2">
        <v>1</v>
      </c>
      <c r="M77" s="2"/>
      <c r="N77" s="2">
        <v>1</v>
      </c>
      <c r="O77" s="2"/>
      <c r="P77" s="2">
        <v>1</v>
      </c>
      <c r="Q77" s="2"/>
      <c r="R77" s="2">
        <v>1</v>
      </c>
      <c r="S77" s="2"/>
      <c r="T77" s="2">
        <v>1</v>
      </c>
      <c r="U77" s="2"/>
      <c r="V77" s="2">
        <v>1</v>
      </c>
      <c r="W77" s="2"/>
      <c r="X77" s="2">
        <v>1</v>
      </c>
      <c r="Y77" s="2"/>
      <c r="Z77" s="2">
        <v>1</v>
      </c>
      <c r="AA77" s="2"/>
      <c r="AB77" s="2">
        <v>1</v>
      </c>
      <c r="AC77" s="2"/>
      <c r="AD77" s="2">
        <v>1</v>
      </c>
      <c r="AE77" s="2"/>
      <c r="AF77" s="2">
        <v>1</v>
      </c>
      <c r="AG77" s="2"/>
      <c r="AH77" s="2">
        <v>1</v>
      </c>
      <c r="AI77" s="2"/>
      <c r="AJ77" s="2"/>
      <c r="AK77" s="2">
        <v>1</v>
      </c>
      <c r="AL77" s="2">
        <v>1</v>
      </c>
      <c r="AM77" s="2"/>
      <c r="AN77" s="2">
        <v>1</v>
      </c>
      <c r="AO77" s="2"/>
      <c r="AP77" s="2">
        <v>1</v>
      </c>
      <c r="AQ77" s="2"/>
      <c r="AR77" s="2">
        <v>1</v>
      </c>
      <c r="AS77" s="2"/>
      <c r="AT77" s="2">
        <v>1</v>
      </c>
      <c r="AU77" s="2"/>
      <c r="AV77" s="2">
        <v>1</v>
      </c>
      <c r="AW77" s="2"/>
      <c r="AX77" s="2">
        <v>1</v>
      </c>
      <c r="AY77" s="2"/>
      <c r="AZ77" s="2">
        <v>1</v>
      </c>
      <c r="BA77" s="2"/>
      <c r="BB77" s="2">
        <v>1</v>
      </c>
      <c r="BC77" s="2"/>
      <c r="BD77" s="2">
        <v>1</v>
      </c>
      <c r="BE77" s="2"/>
    </row>
    <row r="78" spans="2:62" ht="15.75" x14ac:dyDescent="0.25">
      <c r="B78" s="185" t="s">
        <v>15</v>
      </c>
      <c r="C78" s="185"/>
      <c r="D78" s="5">
        <v>9</v>
      </c>
      <c r="E78" s="5">
        <v>1</v>
      </c>
      <c r="F78" s="5">
        <v>9</v>
      </c>
      <c r="G78" s="5">
        <v>1</v>
      </c>
      <c r="H78" s="5">
        <v>9</v>
      </c>
      <c r="I78" s="5">
        <v>1</v>
      </c>
      <c r="J78" s="144">
        <v>7</v>
      </c>
      <c r="K78" s="144">
        <v>3</v>
      </c>
      <c r="L78" s="5">
        <v>9</v>
      </c>
      <c r="M78" s="5">
        <v>1</v>
      </c>
      <c r="N78" s="5">
        <v>9</v>
      </c>
      <c r="O78" s="5">
        <v>1</v>
      </c>
      <c r="P78" s="5">
        <v>9</v>
      </c>
      <c r="Q78" s="5">
        <v>1</v>
      </c>
      <c r="R78" s="5">
        <v>9</v>
      </c>
      <c r="S78" s="5">
        <v>1</v>
      </c>
      <c r="T78" s="5">
        <v>9</v>
      </c>
      <c r="U78" s="5">
        <v>1</v>
      </c>
      <c r="V78" s="5">
        <v>9</v>
      </c>
      <c r="W78" s="5">
        <v>1</v>
      </c>
      <c r="X78" s="5">
        <v>9</v>
      </c>
      <c r="Y78" s="5">
        <v>1</v>
      </c>
      <c r="Z78" s="5">
        <v>9</v>
      </c>
      <c r="AA78" s="5">
        <v>1</v>
      </c>
      <c r="AB78" s="5">
        <v>9</v>
      </c>
      <c r="AC78" s="5">
        <v>1</v>
      </c>
      <c r="AD78" s="5">
        <v>9</v>
      </c>
      <c r="AE78" s="5">
        <v>1</v>
      </c>
      <c r="AF78" s="5">
        <v>9</v>
      </c>
      <c r="AG78" s="5">
        <v>1</v>
      </c>
      <c r="AH78" s="5">
        <v>9</v>
      </c>
      <c r="AI78" s="5">
        <v>1</v>
      </c>
      <c r="AJ78" s="5">
        <v>0</v>
      </c>
      <c r="AK78" s="144">
        <v>10</v>
      </c>
      <c r="AL78" s="5">
        <v>9</v>
      </c>
      <c r="AM78" s="5">
        <v>1</v>
      </c>
      <c r="AN78" s="5">
        <v>9</v>
      </c>
      <c r="AO78" s="5">
        <v>1</v>
      </c>
      <c r="AP78" s="5">
        <v>9</v>
      </c>
      <c r="AQ78" s="5">
        <v>1</v>
      </c>
      <c r="AR78" s="5">
        <v>9</v>
      </c>
      <c r="AS78" s="5">
        <v>1</v>
      </c>
      <c r="AT78" s="5">
        <v>9</v>
      </c>
      <c r="AU78" s="5">
        <v>1</v>
      </c>
      <c r="AV78" s="5">
        <v>9</v>
      </c>
      <c r="AW78" s="5">
        <v>1</v>
      </c>
      <c r="AX78" s="5">
        <v>7</v>
      </c>
      <c r="AY78" s="144">
        <v>3</v>
      </c>
      <c r="AZ78" s="5">
        <v>9</v>
      </c>
      <c r="BA78" s="5">
        <v>1</v>
      </c>
      <c r="BB78" s="5">
        <v>9</v>
      </c>
      <c r="BC78" s="5">
        <v>1</v>
      </c>
      <c r="BD78" s="5">
        <v>9</v>
      </c>
      <c r="BE78" s="5">
        <v>1</v>
      </c>
      <c r="BF78" s="29"/>
    </row>
    <row r="80" spans="2:62" x14ac:dyDescent="0.25">
      <c r="B80" t="s">
        <v>124</v>
      </c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2:62" ht="15.75" x14ac:dyDescent="0.25">
      <c r="B81" s="185" t="s">
        <v>11</v>
      </c>
      <c r="C81" s="185" t="s">
        <v>12</v>
      </c>
      <c r="D81" s="183" t="s">
        <v>76</v>
      </c>
      <c r="E81" s="183"/>
      <c r="F81" s="183" t="s">
        <v>77</v>
      </c>
      <c r="G81" s="183"/>
      <c r="H81" s="183" t="s">
        <v>78</v>
      </c>
      <c r="I81" s="183"/>
      <c r="J81" s="183" t="s">
        <v>79</v>
      </c>
      <c r="K81" s="183"/>
      <c r="L81" s="187" t="s">
        <v>80</v>
      </c>
      <c r="M81" s="187"/>
      <c r="N81" s="183" t="s">
        <v>81</v>
      </c>
      <c r="O81" s="183"/>
      <c r="P81" s="183" t="s">
        <v>82</v>
      </c>
      <c r="Q81" s="183"/>
      <c r="R81" s="183" t="s">
        <v>83</v>
      </c>
      <c r="S81" s="183"/>
      <c r="T81" s="183" t="s">
        <v>84</v>
      </c>
      <c r="U81" s="183"/>
      <c r="V81" s="183" t="s">
        <v>85</v>
      </c>
      <c r="W81" s="183"/>
      <c r="X81" s="187" t="s">
        <v>86</v>
      </c>
      <c r="Y81" s="187"/>
      <c r="Z81" s="183" t="s">
        <v>87</v>
      </c>
      <c r="AA81" s="183"/>
      <c r="AB81" s="183" t="s">
        <v>88</v>
      </c>
      <c r="AC81" s="183"/>
      <c r="AD81" s="183" t="s">
        <v>89</v>
      </c>
      <c r="AE81" s="183"/>
      <c r="AF81" s="183" t="s">
        <v>90</v>
      </c>
      <c r="AG81" s="183"/>
      <c r="AH81" s="183" t="s">
        <v>91</v>
      </c>
      <c r="AI81" s="183"/>
      <c r="AJ81" s="187" t="s">
        <v>92</v>
      </c>
      <c r="AK81" s="187"/>
      <c r="AL81" s="183" t="s">
        <v>93</v>
      </c>
      <c r="AM81" s="183"/>
      <c r="AN81" s="183" t="s">
        <v>94</v>
      </c>
      <c r="AO81" s="183"/>
      <c r="AP81" s="183" t="s">
        <v>95</v>
      </c>
      <c r="AQ81" s="183"/>
      <c r="AR81" s="183" t="s">
        <v>96</v>
      </c>
      <c r="AS81" s="183"/>
      <c r="AT81" s="183" t="s">
        <v>97</v>
      </c>
      <c r="AU81" s="183"/>
      <c r="AV81" s="187" t="s">
        <v>98</v>
      </c>
      <c r="AW81" s="187"/>
      <c r="AX81" s="183" t="s">
        <v>99</v>
      </c>
      <c r="AY81" s="183"/>
      <c r="AZ81" s="183" t="s">
        <v>100</v>
      </c>
      <c r="BA81" s="183"/>
      <c r="BB81" s="183" t="s">
        <v>101</v>
      </c>
      <c r="BC81" s="183"/>
    </row>
    <row r="82" spans="2:62" ht="15.75" x14ac:dyDescent="0.25">
      <c r="B82" s="185"/>
      <c r="C82" s="185"/>
      <c r="D82" s="45" t="s">
        <v>13</v>
      </c>
      <c r="E82" s="45" t="s">
        <v>14</v>
      </c>
      <c r="F82" s="45" t="s">
        <v>13</v>
      </c>
      <c r="G82" s="45" t="s">
        <v>14</v>
      </c>
      <c r="H82" s="45" t="s">
        <v>13</v>
      </c>
      <c r="I82" s="45" t="s">
        <v>14</v>
      </c>
      <c r="J82" s="45" t="s">
        <v>13</v>
      </c>
      <c r="K82" s="45" t="s">
        <v>14</v>
      </c>
      <c r="L82" s="45" t="s">
        <v>13</v>
      </c>
      <c r="M82" s="45" t="s">
        <v>14</v>
      </c>
      <c r="N82" s="45" t="s">
        <v>13</v>
      </c>
      <c r="O82" s="45" t="s">
        <v>14</v>
      </c>
      <c r="P82" s="45" t="s">
        <v>13</v>
      </c>
      <c r="Q82" s="45" t="s">
        <v>14</v>
      </c>
      <c r="R82" s="45" t="s">
        <v>13</v>
      </c>
      <c r="S82" s="45" t="s">
        <v>14</v>
      </c>
      <c r="T82" s="45" t="s">
        <v>13</v>
      </c>
      <c r="U82" s="45" t="s">
        <v>14</v>
      </c>
      <c r="V82" s="45" t="s">
        <v>13</v>
      </c>
      <c r="W82" s="45" t="s">
        <v>14</v>
      </c>
      <c r="X82" s="45" t="s">
        <v>13</v>
      </c>
      <c r="Y82" s="45" t="s">
        <v>14</v>
      </c>
      <c r="Z82" s="45" t="s">
        <v>13</v>
      </c>
      <c r="AA82" s="45" t="s">
        <v>14</v>
      </c>
      <c r="AB82" s="45" t="s">
        <v>13</v>
      </c>
      <c r="AC82" s="45" t="s">
        <v>14</v>
      </c>
      <c r="AD82" s="45" t="s">
        <v>13</v>
      </c>
      <c r="AE82" s="45" t="s">
        <v>14</v>
      </c>
      <c r="AF82" s="45" t="s">
        <v>13</v>
      </c>
      <c r="AG82" s="45" t="s">
        <v>14</v>
      </c>
      <c r="AH82" s="45" t="s">
        <v>13</v>
      </c>
      <c r="AI82" s="45" t="s">
        <v>14</v>
      </c>
      <c r="AJ82" s="45" t="s">
        <v>13</v>
      </c>
      <c r="AK82" s="45" t="s">
        <v>14</v>
      </c>
      <c r="AL82" s="45" t="s">
        <v>13</v>
      </c>
      <c r="AM82" s="45" t="s">
        <v>14</v>
      </c>
      <c r="AN82" s="45" t="s">
        <v>13</v>
      </c>
      <c r="AO82" s="45" t="s">
        <v>14</v>
      </c>
      <c r="AP82" s="45" t="s">
        <v>13</v>
      </c>
      <c r="AQ82" s="45" t="s">
        <v>14</v>
      </c>
      <c r="AR82" s="45" t="s">
        <v>13</v>
      </c>
      <c r="AS82" s="45" t="s">
        <v>14</v>
      </c>
      <c r="AT82" s="45" t="s">
        <v>13</v>
      </c>
      <c r="AU82" s="45" t="s">
        <v>14</v>
      </c>
      <c r="AV82" s="45" t="s">
        <v>13</v>
      </c>
      <c r="AW82" s="45" t="s">
        <v>14</v>
      </c>
      <c r="AX82" s="45" t="s">
        <v>13</v>
      </c>
      <c r="AY82" s="45" t="s">
        <v>14</v>
      </c>
      <c r="AZ82" s="45" t="s">
        <v>13</v>
      </c>
      <c r="BA82" s="45" t="s">
        <v>14</v>
      </c>
      <c r="BB82" s="45" t="s">
        <v>13</v>
      </c>
      <c r="BC82" s="45" t="s">
        <v>14</v>
      </c>
    </row>
    <row r="83" spans="2:62" ht="15.75" x14ac:dyDescent="0.25">
      <c r="B83" s="2">
        <v>1</v>
      </c>
      <c r="C83" s="2" t="s">
        <v>16</v>
      </c>
      <c r="D83" s="2">
        <v>1</v>
      </c>
      <c r="E83" s="2"/>
      <c r="F83" s="2">
        <v>1</v>
      </c>
      <c r="G83" s="2"/>
      <c r="H83" s="2">
        <v>1</v>
      </c>
      <c r="I83" s="2"/>
      <c r="J83" s="2">
        <v>1</v>
      </c>
      <c r="K83" s="2"/>
      <c r="L83" s="2">
        <v>1</v>
      </c>
      <c r="M83" s="2"/>
      <c r="N83" s="2">
        <v>1</v>
      </c>
      <c r="O83" s="2"/>
      <c r="P83" s="2">
        <v>1</v>
      </c>
      <c r="Q83" s="2"/>
      <c r="R83" s="2">
        <v>1</v>
      </c>
      <c r="S83" s="2"/>
      <c r="T83" s="2">
        <v>1</v>
      </c>
      <c r="U83" s="2"/>
      <c r="V83" s="2">
        <v>1</v>
      </c>
      <c r="W83" s="2"/>
      <c r="X83" s="2">
        <v>1</v>
      </c>
      <c r="Y83" s="2"/>
      <c r="Z83" s="2">
        <v>1</v>
      </c>
      <c r="AA83" s="2"/>
      <c r="AB83" s="2">
        <v>1</v>
      </c>
      <c r="AC83" s="2"/>
      <c r="AD83" s="2">
        <v>1</v>
      </c>
      <c r="AE83" s="2"/>
      <c r="AF83" s="2">
        <v>1</v>
      </c>
      <c r="AG83" s="2"/>
      <c r="AH83" s="2">
        <v>1</v>
      </c>
      <c r="AI83" s="2"/>
      <c r="AJ83" s="2">
        <v>1</v>
      </c>
      <c r="AK83" s="2"/>
      <c r="AL83" s="2">
        <v>1</v>
      </c>
      <c r="AM83" s="2"/>
      <c r="AN83" s="2">
        <v>1</v>
      </c>
      <c r="AO83" s="2"/>
      <c r="AP83" s="2">
        <v>1</v>
      </c>
      <c r="AQ83" s="2"/>
      <c r="AR83" s="2">
        <v>1</v>
      </c>
      <c r="AS83" s="2"/>
      <c r="AT83" s="2"/>
      <c r="AU83" s="2">
        <v>1</v>
      </c>
      <c r="AV83" s="2">
        <v>1</v>
      </c>
      <c r="AW83" s="2"/>
      <c r="AX83" s="2">
        <v>1</v>
      </c>
      <c r="AY83" s="2"/>
      <c r="AZ83" s="2">
        <v>1</v>
      </c>
      <c r="BA83" s="2"/>
      <c r="BB83" s="2">
        <v>1</v>
      </c>
      <c r="BC83" s="2"/>
      <c r="BG83" s="185" t="s">
        <v>136</v>
      </c>
      <c r="BH83" s="185" t="s">
        <v>102</v>
      </c>
      <c r="BI83" s="185"/>
      <c r="BJ83" s="185" t="s">
        <v>137</v>
      </c>
    </row>
    <row r="84" spans="2:62" ht="15.75" x14ac:dyDescent="0.25">
      <c r="B84" s="2">
        <v>2</v>
      </c>
      <c r="C84" s="2" t="s">
        <v>17</v>
      </c>
      <c r="D84" s="2">
        <v>1</v>
      </c>
      <c r="E84" s="2"/>
      <c r="F84" s="2">
        <v>1</v>
      </c>
      <c r="G84" s="2"/>
      <c r="H84" s="2">
        <v>1</v>
      </c>
      <c r="I84" s="2"/>
      <c r="J84" s="2">
        <v>1</v>
      </c>
      <c r="K84" s="2"/>
      <c r="L84" s="2">
        <v>1</v>
      </c>
      <c r="M84" s="2"/>
      <c r="N84" s="2">
        <v>1</v>
      </c>
      <c r="O84" s="2"/>
      <c r="P84" s="2">
        <v>1</v>
      </c>
      <c r="Q84" s="2"/>
      <c r="R84" s="2">
        <v>1</v>
      </c>
      <c r="S84" s="2"/>
      <c r="T84" s="2">
        <v>1</v>
      </c>
      <c r="U84" s="2"/>
      <c r="V84" s="2">
        <v>1</v>
      </c>
      <c r="W84" s="2"/>
      <c r="X84" s="2">
        <v>1</v>
      </c>
      <c r="Y84" s="2"/>
      <c r="Z84" s="2">
        <v>1</v>
      </c>
      <c r="AA84" s="2"/>
      <c r="AB84" s="2">
        <v>1</v>
      </c>
      <c r="AC84" s="2"/>
      <c r="AD84" s="2">
        <v>1</v>
      </c>
      <c r="AE84" s="2"/>
      <c r="AF84" s="2">
        <v>1</v>
      </c>
      <c r="AG84" s="2"/>
      <c r="AH84" s="2">
        <v>1</v>
      </c>
      <c r="AI84" s="2"/>
      <c r="AJ84" s="2">
        <v>1</v>
      </c>
      <c r="AK84" s="2"/>
      <c r="AL84" s="2">
        <v>1</v>
      </c>
      <c r="AM84" s="2"/>
      <c r="AN84" s="2">
        <v>1</v>
      </c>
      <c r="AO84" s="2"/>
      <c r="AP84" s="2">
        <v>1</v>
      </c>
      <c r="AQ84" s="2"/>
      <c r="AR84" s="2">
        <v>1</v>
      </c>
      <c r="AS84" s="2"/>
      <c r="AT84" s="2"/>
      <c r="AU84" s="2">
        <v>1</v>
      </c>
      <c r="AV84" s="2">
        <v>1</v>
      </c>
      <c r="AW84" s="2"/>
      <c r="AX84" s="2">
        <v>1</v>
      </c>
      <c r="AY84" s="2"/>
      <c r="AZ84" s="2">
        <v>1</v>
      </c>
      <c r="BA84" s="2"/>
      <c r="BB84" s="2">
        <v>1</v>
      </c>
      <c r="BC84" s="2"/>
      <c r="BG84" s="185"/>
      <c r="BH84" s="56" t="s">
        <v>103</v>
      </c>
      <c r="BI84" s="56" t="s">
        <v>30</v>
      </c>
      <c r="BJ84" s="185"/>
    </row>
    <row r="85" spans="2:62" ht="15.75" x14ac:dyDescent="0.25">
      <c r="B85" s="2">
        <v>3</v>
      </c>
      <c r="C85" s="2" t="s">
        <v>18</v>
      </c>
      <c r="D85" s="2">
        <v>1</v>
      </c>
      <c r="E85" s="2"/>
      <c r="F85" s="2">
        <v>1</v>
      </c>
      <c r="G85" s="2"/>
      <c r="H85" s="2">
        <v>1</v>
      </c>
      <c r="I85" s="2"/>
      <c r="J85" s="2">
        <v>1</v>
      </c>
      <c r="K85" s="2"/>
      <c r="L85" s="2">
        <v>1</v>
      </c>
      <c r="M85" s="2"/>
      <c r="N85" s="2">
        <v>1</v>
      </c>
      <c r="O85" s="2"/>
      <c r="P85" s="2">
        <v>1</v>
      </c>
      <c r="Q85" s="2"/>
      <c r="R85" s="2">
        <v>1</v>
      </c>
      <c r="S85" s="2"/>
      <c r="T85" s="2">
        <v>1</v>
      </c>
      <c r="U85" s="2"/>
      <c r="V85" s="2">
        <v>1</v>
      </c>
      <c r="W85" s="2"/>
      <c r="X85" s="2">
        <v>1</v>
      </c>
      <c r="Y85" s="2"/>
      <c r="Z85" s="2">
        <v>1</v>
      </c>
      <c r="AA85" s="2"/>
      <c r="AB85" s="2">
        <v>1</v>
      </c>
      <c r="AC85" s="2"/>
      <c r="AD85" s="2">
        <v>1</v>
      </c>
      <c r="AE85" s="2"/>
      <c r="AF85" s="2">
        <v>1</v>
      </c>
      <c r="AG85" s="2"/>
      <c r="AH85" s="2">
        <v>1</v>
      </c>
      <c r="AI85" s="2"/>
      <c r="AJ85" s="2">
        <v>1</v>
      </c>
      <c r="AK85" s="2"/>
      <c r="AL85" s="2">
        <v>1</v>
      </c>
      <c r="AM85" s="2"/>
      <c r="AN85" s="2">
        <v>1</v>
      </c>
      <c r="AO85" s="2"/>
      <c r="AP85" s="2">
        <v>1</v>
      </c>
      <c r="AQ85" s="2"/>
      <c r="AR85" s="2">
        <v>1</v>
      </c>
      <c r="AS85" s="2"/>
      <c r="AT85" s="2"/>
      <c r="AU85" s="2">
        <v>1</v>
      </c>
      <c r="AV85" s="2">
        <v>1</v>
      </c>
      <c r="AW85" s="2"/>
      <c r="AX85" s="2">
        <v>1</v>
      </c>
      <c r="AY85" s="2"/>
      <c r="AZ85" s="2">
        <v>1</v>
      </c>
      <c r="BA85" s="2"/>
      <c r="BB85" s="2">
        <v>1</v>
      </c>
      <c r="BC85" s="2"/>
      <c r="BG85" s="56" t="s">
        <v>111</v>
      </c>
      <c r="BH85" s="31">
        <v>10.5</v>
      </c>
      <c r="BI85" s="31">
        <v>13.1</v>
      </c>
      <c r="BJ85" s="56">
        <v>140</v>
      </c>
    </row>
    <row r="86" spans="2:62" ht="15.75" x14ac:dyDescent="0.25">
      <c r="B86" s="2">
        <v>4</v>
      </c>
      <c r="C86" s="2" t="s">
        <v>19</v>
      </c>
      <c r="D86" s="2">
        <v>1</v>
      </c>
      <c r="E86" s="2"/>
      <c r="F86" s="2">
        <v>1</v>
      </c>
      <c r="G86" s="2"/>
      <c r="H86" s="2">
        <v>1</v>
      </c>
      <c r="I86" s="2"/>
      <c r="J86" s="2">
        <v>1</v>
      </c>
      <c r="K86" s="2"/>
      <c r="L86" s="2">
        <v>1</v>
      </c>
      <c r="M86" s="2"/>
      <c r="N86" s="2">
        <v>1</v>
      </c>
      <c r="O86" s="2"/>
      <c r="P86" s="2">
        <v>1</v>
      </c>
      <c r="Q86" s="2"/>
      <c r="R86" s="2"/>
      <c r="S86" s="2">
        <v>1</v>
      </c>
      <c r="T86" s="2">
        <v>1</v>
      </c>
      <c r="U86" s="2"/>
      <c r="V86" s="2">
        <v>1</v>
      </c>
      <c r="W86" s="2"/>
      <c r="X86" s="2">
        <v>1</v>
      </c>
      <c r="Y86" s="2"/>
      <c r="Z86" s="2">
        <v>1</v>
      </c>
      <c r="AA86" s="2"/>
      <c r="AB86" s="2">
        <v>1</v>
      </c>
      <c r="AC86" s="2"/>
      <c r="AD86" s="2">
        <v>1</v>
      </c>
      <c r="AE86" s="2"/>
      <c r="AF86" s="2">
        <v>1</v>
      </c>
      <c r="AG86" s="2"/>
      <c r="AH86" s="2">
        <v>1</v>
      </c>
      <c r="AI86" s="2"/>
      <c r="AJ86" s="2">
        <v>1</v>
      </c>
      <c r="AK86" s="2"/>
      <c r="AL86" s="2">
        <v>1</v>
      </c>
      <c r="AM86" s="2"/>
      <c r="AN86" s="2">
        <v>1</v>
      </c>
      <c r="AO86" s="2"/>
      <c r="AP86" s="2">
        <v>1</v>
      </c>
      <c r="AQ86" s="2"/>
      <c r="AR86" s="2">
        <v>1</v>
      </c>
      <c r="AS86" s="2"/>
      <c r="AT86" s="2">
        <v>1</v>
      </c>
      <c r="AU86" s="2"/>
      <c r="AV86" s="2">
        <v>1</v>
      </c>
      <c r="AW86" s="2"/>
      <c r="AX86" s="2">
        <v>1</v>
      </c>
      <c r="AY86" s="2"/>
      <c r="AZ86" s="2">
        <v>1</v>
      </c>
      <c r="BA86" s="2"/>
      <c r="BB86" s="2">
        <v>1</v>
      </c>
      <c r="BC86" s="2"/>
      <c r="BG86" s="56" t="s">
        <v>112</v>
      </c>
      <c r="BH86" s="31">
        <v>13.5</v>
      </c>
      <c r="BI86" s="31">
        <v>14.5</v>
      </c>
      <c r="BJ86" s="56">
        <v>60</v>
      </c>
    </row>
    <row r="87" spans="2:62" ht="15.75" x14ac:dyDescent="0.25">
      <c r="B87" s="2">
        <v>5</v>
      </c>
      <c r="C87" s="2" t="s">
        <v>20</v>
      </c>
      <c r="D87" s="2">
        <v>1</v>
      </c>
      <c r="E87" s="2"/>
      <c r="F87" s="2">
        <v>1</v>
      </c>
      <c r="G87" s="2"/>
      <c r="H87" s="2">
        <v>1</v>
      </c>
      <c r="I87" s="2"/>
      <c r="J87" s="2">
        <v>1</v>
      </c>
      <c r="K87" s="2"/>
      <c r="L87" s="2">
        <v>1</v>
      </c>
      <c r="M87" s="2"/>
      <c r="N87" s="2">
        <v>1</v>
      </c>
      <c r="O87" s="2"/>
      <c r="P87" s="2">
        <v>1</v>
      </c>
      <c r="Q87" s="2"/>
      <c r="R87" s="2"/>
      <c r="S87" s="2">
        <v>1</v>
      </c>
      <c r="T87" s="2">
        <v>1</v>
      </c>
      <c r="U87" s="2"/>
      <c r="V87" s="2">
        <v>1</v>
      </c>
      <c r="W87" s="2"/>
      <c r="X87" s="2">
        <v>1</v>
      </c>
      <c r="Y87" s="2"/>
      <c r="Z87" s="2">
        <v>1</v>
      </c>
      <c r="AA87" s="2"/>
      <c r="AB87" s="2">
        <v>1</v>
      </c>
      <c r="AC87" s="2"/>
      <c r="AD87" s="2">
        <v>1</v>
      </c>
      <c r="AE87" s="2"/>
      <c r="AF87" s="2">
        <v>1</v>
      </c>
      <c r="AG87" s="2"/>
      <c r="AH87" s="2">
        <v>1</v>
      </c>
      <c r="AI87" s="2"/>
      <c r="AJ87" s="2">
        <v>1</v>
      </c>
      <c r="AK87" s="2"/>
      <c r="AL87" s="2">
        <v>1</v>
      </c>
      <c r="AM87" s="2"/>
      <c r="AN87" s="2">
        <v>1</v>
      </c>
      <c r="AO87" s="2"/>
      <c r="AP87" s="2">
        <v>1</v>
      </c>
      <c r="AQ87" s="2"/>
      <c r="AR87" s="2">
        <v>1</v>
      </c>
      <c r="AS87" s="2"/>
      <c r="AT87" s="2">
        <v>1</v>
      </c>
      <c r="AU87" s="2"/>
      <c r="AV87" s="2">
        <v>1</v>
      </c>
      <c r="AW87" s="2"/>
      <c r="AX87" s="2">
        <v>1</v>
      </c>
      <c r="AY87" s="2"/>
      <c r="AZ87" s="2">
        <v>1</v>
      </c>
      <c r="BA87" s="2"/>
      <c r="BB87" s="2">
        <v>1</v>
      </c>
      <c r="BC87" s="2"/>
      <c r="BG87" s="56" t="s">
        <v>138</v>
      </c>
      <c r="BH87" s="31">
        <v>9.3000000000000007</v>
      </c>
      <c r="BI87" s="31">
        <v>10.1</v>
      </c>
      <c r="BJ87" s="147">
        <v>40</v>
      </c>
    </row>
    <row r="88" spans="2:62" ht="15.75" x14ac:dyDescent="0.25">
      <c r="B88" s="2">
        <v>6</v>
      </c>
      <c r="C88" s="2" t="s">
        <v>21</v>
      </c>
      <c r="D88" s="2"/>
      <c r="E88" s="2">
        <v>1</v>
      </c>
      <c r="F88" s="2"/>
      <c r="G88" s="2">
        <v>1</v>
      </c>
      <c r="H88" s="2"/>
      <c r="I88" s="2">
        <v>1</v>
      </c>
      <c r="J88" s="2"/>
      <c r="K88" s="2">
        <v>1</v>
      </c>
      <c r="L88" s="2"/>
      <c r="M88" s="2">
        <v>1</v>
      </c>
      <c r="N88" s="2"/>
      <c r="O88" s="2">
        <v>1</v>
      </c>
      <c r="P88" s="2"/>
      <c r="Q88" s="2">
        <v>1</v>
      </c>
      <c r="R88" s="2"/>
      <c r="S88" s="2">
        <v>1</v>
      </c>
      <c r="T88" s="2"/>
      <c r="U88" s="2">
        <v>1</v>
      </c>
      <c r="V88" s="2"/>
      <c r="W88" s="2">
        <v>1</v>
      </c>
      <c r="X88" s="2"/>
      <c r="Y88" s="2">
        <v>1</v>
      </c>
      <c r="Z88" s="2"/>
      <c r="AA88" s="2">
        <v>1</v>
      </c>
      <c r="AB88" s="2"/>
      <c r="AC88" s="2">
        <v>1</v>
      </c>
      <c r="AD88" s="2"/>
      <c r="AE88" s="2">
        <v>1</v>
      </c>
      <c r="AF88" s="2"/>
      <c r="AG88" s="2">
        <v>1</v>
      </c>
      <c r="AH88" s="2"/>
      <c r="AI88" s="2">
        <v>1</v>
      </c>
      <c r="AJ88" s="2"/>
      <c r="AK88" s="2">
        <v>1</v>
      </c>
      <c r="AL88" s="2"/>
      <c r="AM88" s="2">
        <v>1</v>
      </c>
      <c r="AN88" s="2"/>
      <c r="AO88" s="2">
        <v>1</v>
      </c>
      <c r="AP88" s="2"/>
      <c r="AQ88" s="2">
        <v>1</v>
      </c>
      <c r="AR88" s="2"/>
      <c r="AS88" s="2">
        <v>1</v>
      </c>
      <c r="AT88" s="2"/>
      <c r="AU88" s="2">
        <v>1</v>
      </c>
      <c r="AV88" s="2"/>
      <c r="AW88" s="2">
        <v>1</v>
      </c>
      <c r="AX88" s="2"/>
      <c r="AY88" s="2">
        <v>1</v>
      </c>
      <c r="AZ88" s="2"/>
      <c r="BA88" s="2">
        <v>1</v>
      </c>
      <c r="BB88" s="2"/>
      <c r="BC88" s="2">
        <v>1</v>
      </c>
      <c r="BG88" s="56" t="s">
        <v>15</v>
      </c>
      <c r="BH88" s="56"/>
      <c r="BI88" s="56"/>
      <c r="BJ88" s="147">
        <f>SUM(BJ85:BJ87)</f>
        <v>240</v>
      </c>
    </row>
    <row r="89" spans="2:62" ht="15.75" x14ac:dyDescent="0.25">
      <c r="B89" s="2">
        <v>7</v>
      </c>
      <c r="C89" s="2" t="s">
        <v>22</v>
      </c>
      <c r="D89" s="2">
        <v>1</v>
      </c>
      <c r="E89" s="2"/>
      <c r="F89" s="2">
        <v>1</v>
      </c>
      <c r="G89" s="2"/>
      <c r="H89" s="2">
        <v>1</v>
      </c>
      <c r="I89" s="2"/>
      <c r="J89" s="2">
        <v>1</v>
      </c>
      <c r="K89" s="2"/>
      <c r="L89" s="2">
        <v>1</v>
      </c>
      <c r="M89" s="2"/>
      <c r="N89" s="2">
        <v>1</v>
      </c>
      <c r="O89" s="2"/>
      <c r="P89" s="2">
        <v>1</v>
      </c>
      <c r="Q89" s="2"/>
      <c r="R89" s="2"/>
      <c r="S89" s="2">
        <v>1</v>
      </c>
      <c r="T89" s="2">
        <v>1</v>
      </c>
      <c r="U89" s="2"/>
      <c r="V89" s="2">
        <v>1</v>
      </c>
      <c r="W89" s="2"/>
      <c r="X89" s="2">
        <v>1</v>
      </c>
      <c r="Y89" s="2"/>
      <c r="Z89" s="2">
        <v>1</v>
      </c>
      <c r="AA89" s="2"/>
      <c r="AB89" s="2">
        <v>1</v>
      </c>
      <c r="AC89" s="2"/>
      <c r="AD89" s="2">
        <v>1</v>
      </c>
      <c r="AE89" s="2"/>
      <c r="AF89" s="2">
        <v>1</v>
      </c>
      <c r="AG89" s="2"/>
      <c r="AH89" s="2">
        <v>1</v>
      </c>
      <c r="AI89" s="2"/>
      <c r="AJ89" s="2">
        <v>1</v>
      </c>
      <c r="AK89" s="2"/>
      <c r="AL89" s="2">
        <v>1</v>
      </c>
      <c r="AM89" s="2"/>
      <c r="AN89" s="2">
        <v>1</v>
      </c>
      <c r="AO89" s="2"/>
      <c r="AP89" s="2">
        <v>1</v>
      </c>
      <c r="AQ89" s="2"/>
      <c r="AR89" s="2">
        <v>1</v>
      </c>
      <c r="AS89" s="2"/>
      <c r="AT89" s="2">
        <v>1</v>
      </c>
      <c r="AU89" s="2"/>
      <c r="AV89" s="2">
        <v>1</v>
      </c>
      <c r="AW89" s="2"/>
      <c r="AX89" s="2">
        <v>1</v>
      </c>
      <c r="AY89" s="2"/>
      <c r="AZ89" s="2">
        <v>1</v>
      </c>
      <c r="BA89" s="2"/>
      <c r="BB89" s="2">
        <v>1</v>
      </c>
      <c r="BC89" s="2"/>
      <c r="BG89" s="56" t="s">
        <v>139</v>
      </c>
      <c r="BH89" s="56"/>
      <c r="BI89" s="56"/>
      <c r="BJ89" s="151">
        <f>BJ88/60</f>
        <v>4</v>
      </c>
    </row>
    <row r="90" spans="2:62" x14ac:dyDescent="0.25">
      <c r="B90" s="2">
        <v>8</v>
      </c>
      <c r="C90" s="2" t="s">
        <v>23</v>
      </c>
      <c r="D90" s="2">
        <v>1</v>
      </c>
      <c r="E90" s="2"/>
      <c r="F90" s="2">
        <v>1</v>
      </c>
      <c r="G90" s="2"/>
      <c r="H90" s="2">
        <v>1</v>
      </c>
      <c r="I90" s="2"/>
      <c r="J90" s="2">
        <v>1</v>
      </c>
      <c r="K90" s="2"/>
      <c r="L90" s="2">
        <v>1</v>
      </c>
      <c r="M90" s="2"/>
      <c r="N90" s="2">
        <v>1</v>
      </c>
      <c r="O90" s="2"/>
      <c r="P90" s="2">
        <v>1</v>
      </c>
      <c r="Q90" s="2"/>
      <c r="R90" s="2">
        <v>1</v>
      </c>
      <c r="S90" s="2"/>
      <c r="T90" s="2">
        <v>1</v>
      </c>
      <c r="U90" s="2"/>
      <c r="V90" s="2">
        <v>1</v>
      </c>
      <c r="W90" s="2"/>
      <c r="X90" s="2">
        <v>1</v>
      </c>
      <c r="Y90" s="2"/>
      <c r="Z90" s="2">
        <v>1</v>
      </c>
      <c r="AA90" s="2"/>
      <c r="AB90" s="2">
        <v>1</v>
      </c>
      <c r="AC90" s="2"/>
      <c r="AD90" s="2">
        <v>1</v>
      </c>
      <c r="AE90" s="2"/>
      <c r="AF90" s="2">
        <v>1</v>
      </c>
      <c r="AG90" s="2"/>
      <c r="AH90" s="2">
        <v>1</v>
      </c>
      <c r="AI90" s="2"/>
      <c r="AJ90" s="2">
        <v>1</v>
      </c>
      <c r="AK90" s="2"/>
      <c r="AL90" s="2">
        <v>1</v>
      </c>
      <c r="AM90" s="2"/>
      <c r="AN90" s="2"/>
      <c r="AO90" s="2">
        <v>1</v>
      </c>
      <c r="AP90" s="2">
        <v>1</v>
      </c>
      <c r="AQ90" s="2"/>
      <c r="AR90" s="2">
        <v>1</v>
      </c>
      <c r="AS90" s="2"/>
      <c r="AT90" s="2">
        <v>1</v>
      </c>
      <c r="AU90" s="2"/>
      <c r="AV90" s="2">
        <v>1</v>
      </c>
      <c r="AW90" s="2"/>
      <c r="AX90" s="2">
        <v>1</v>
      </c>
      <c r="AY90" s="2"/>
      <c r="AZ90" s="2">
        <v>1</v>
      </c>
      <c r="BA90" s="2"/>
      <c r="BB90" s="2">
        <v>1</v>
      </c>
      <c r="BC90" s="2"/>
      <c r="BJ90" s="149">
        <f>BJ87/60</f>
        <v>0.66666666666666663</v>
      </c>
    </row>
    <row r="91" spans="2:62" x14ac:dyDescent="0.25">
      <c r="B91" s="2">
        <v>9</v>
      </c>
      <c r="C91" s="2" t="s">
        <v>24</v>
      </c>
      <c r="D91" s="2">
        <v>1</v>
      </c>
      <c r="E91" s="2"/>
      <c r="F91" s="2">
        <v>1</v>
      </c>
      <c r="G91" s="2"/>
      <c r="H91" s="2">
        <v>1</v>
      </c>
      <c r="I91" s="2"/>
      <c r="J91" s="2">
        <v>1</v>
      </c>
      <c r="K91" s="2"/>
      <c r="L91" s="2">
        <v>1</v>
      </c>
      <c r="M91" s="2"/>
      <c r="N91" s="2">
        <v>1</v>
      </c>
      <c r="O91" s="2"/>
      <c r="P91" s="2">
        <v>1</v>
      </c>
      <c r="Q91" s="2"/>
      <c r="R91" s="2">
        <v>1</v>
      </c>
      <c r="S91" s="2"/>
      <c r="T91" s="2">
        <v>1</v>
      </c>
      <c r="U91" s="2"/>
      <c r="V91" s="2">
        <v>1</v>
      </c>
      <c r="W91" s="2"/>
      <c r="X91" s="2">
        <v>1</v>
      </c>
      <c r="Y91" s="2"/>
      <c r="Z91" s="2">
        <v>1</v>
      </c>
      <c r="AA91" s="2"/>
      <c r="AB91" s="2">
        <v>1</v>
      </c>
      <c r="AC91" s="2"/>
      <c r="AD91" s="2">
        <v>1</v>
      </c>
      <c r="AE91" s="2"/>
      <c r="AF91" s="2">
        <v>1</v>
      </c>
      <c r="AG91" s="2"/>
      <c r="AH91" s="2">
        <v>1</v>
      </c>
      <c r="AI91" s="2"/>
      <c r="AJ91" s="2">
        <v>1</v>
      </c>
      <c r="AK91" s="2"/>
      <c r="AL91" s="2">
        <v>1</v>
      </c>
      <c r="AM91" s="2"/>
      <c r="AN91" s="2"/>
      <c r="AO91" s="2">
        <v>1</v>
      </c>
      <c r="AP91" s="2">
        <v>1</v>
      </c>
      <c r="AQ91" s="2"/>
      <c r="AR91" s="2">
        <v>1</v>
      </c>
      <c r="AS91" s="2"/>
      <c r="AT91" s="2">
        <v>1</v>
      </c>
      <c r="AU91" s="2"/>
      <c r="AV91" s="2">
        <v>1</v>
      </c>
      <c r="AW91" s="2"/>
      <c r="AX91" s="2">
        <v>1</v>
      </c>
      <c r="AY91" s="2"/>
      <c r="AZ91" s="2">
        <v>1</v>
      </c>
      <c r="BA91" s="2"/>
      <c r="BB91" s="2">
        <v>1</v>
      </c>
      <c r="BC91" s="2"/>
    </row>
    <row r="92" spans="2:62" x14ac:dyDescent="0.25">
      <c r="B92" s="2">
        <v>10</v>
      </c>
      <c r="C92" s="2" t="s">
        <v>25</v>
      </c>
      <c r="D92" s="2">
        <v>1</v>
      </c>
      <c r="E92" s="2"/>
      <c r="F92" s="2">
        <v>1</v>
      </c>
      <c r="G92" s="2"/>
      <c r="H92" s="2">
        <v>1</v>
      </c>
      <c r="I92" s="2"/>
      <c r="J92" s="2">
        <v>1</v>
      </c>
      <c r="K92" s="2"/>
      <c r="L92" s="2">
        <v>1</v>
      </c>
      <c r="M92" s="2"/>
      <c r="N92" s="2">
        <v>1</v>
      </c>
      <c r="O92" s="2"/>
      <c r="P92" s="2">
        <v>1</v>
      </c>
      <c r="Q92" s="2"/>
      <c r="R92" s="2">
        <v>1</v>
      </c>
      <c r="S92" s="2"/>
      <c r="T92" s="2">
        <v>1</v>
      </c>
      <c r="U92" s="2"/>
      <c r="V92" s="2">
        <v>1</v>
      </c>
      <c r="W92" s="2"/>
      <c r="X92" s="2">
        <v>1</v>
      </c>
      <c r="Y92" s="2"/>
      <c r="Z92" s="2">
        <v>1</v>
      </c>
      <c r="AA92" s="2"/>
      <c r="AB92" s="2">
        <v>1</v>
      </c>
      <c r="AC92" s="2"/>
      <c r="AD92" s="2">
        <v>1</v>
      </c>
      <c r="AE92" s="2"/>
      <c r="AF92" s="2">
        <v>1</v>
      </c>
      <c r="AG92" s="2"/>
      <c r="AH92" s="2">
        <v>1</v>
      </c>
      <c r="AI92" s="2"/>
      <c r="AJ92" s="2">
        <v>1</v>
      </c>
      <c r="AK92" s="2"/>
      <c r="AL92" s="2">
        <v>1</v>
      </c>
      <c r="AM92" s="2"/>
      <c r="AN92" s="2"/>
      <c r="AO92" s="2">
        <v>1</v>
      </c>
      <c r="AP92" s="2">
        <v>1</v>
      </c>
      <c r="AQ92" s="2"/>
      <c r="AR92" s="2">
        <v>1</v>
      </c>
      <c r="AS92" s="2"/>
      <c r="AT92" s="2">
        <v>1</v>
      </c>
      <c r="AU92" s="2"/>
      <c r="AV92" s="2">
        <v>1</v>
      </c>
      <c r="AW92" s="2"/>
      <c r="AX92" s="2">
        <v>1</v>
      </c>
      <c r="AY92" s="2"/>
      <c r="AZ92" s="2">
        <v>1</v>
      </c>
      <c r="BA92" s="2"/>
      <c r="BB92" s="2">
        <v>1</v>
      </c>
      <c r="BC92" s="2"/>
    </row>
    <row r="93" spans="2:62" ht="15.75" x14ac:dyDescent="0.25">
      <c r="B93" s="185" t="s">
        <v>15</v>
      </c>
      <c r="C93" s="185"/>
      <c r="D93" s="5">
        <v>9</v>
      </c>
      <c r="E93" s="5">
        <v>1</v>
      </c>
      <c r="F93" s="5">
        <v>9</v>
      </c>
      <c r="G93" s="5">
        <v>1</v>
      </c>
      <c r="H93" s="5">
        <v>9</v>
      </c>
      <c r="I93" s="5">
        <v>1</v>
      </c>
      <c r="J93" s="5">
        <v>9</v>
      </c>
      <c r="K93" s="5">
        <v>1</v>
      </c>
      <c r="L93" s="5">
        <v>9</v>
      </c>
      <c r="M93" s="5">
        <v>1</v>
      </c>
      <c r="N93" s="5">
        <v>9</v>
      </c>
      <c r="O93" s="5">
        <v>1</v>
      </c>
      <c r="P93" s="5">
        <v>9</v>
      </c>
      <c r="Q93" s="5">
        <v>1</v>
      </c>
      <c r="R93" s="5">
        <v>6</v>
      </c>
      <c r="S93" s="144">
        <v>4</v>
      </c>
      <c r="T93" s="5">
        <v>9</v>
      </c>
      <c r="U93" s="5">
        <v>1</v>
      </c>
      <c r="V93" s="5">
        <v>9</v>
      </c>
      <c r="W93" s="5">
        <v>1</v>
      </c>
      <c r="X93" s="5">
        <v>9</v>
      </c>
      <c r="Y93" s="5">
        <v>1</v>
      </c>
      <c r="Z93" s="5">
        <v>9</v>
      </c>
      <c r="AA93" s="5">
        <v>1</v>
      </c>
      <c r="AB93" s="5">
        <v>9</v>
      </c>
      <c r="AC93" s="5">
        <v>1</v>
      </c>
      <c r="AD93" s="5">
        <v>9</v>
      </c>
      <c r="AE93" s="5">
        <v>1</v>
      </c>
      <c r="AF93" s="5">
        <v>9</v>
      </c>
      <c r="AG93" s="5">
        <v>1</v>
      </c>
      <c r="AH93" s="5">
        <v>9</v>
      </c>
      <c r="AI93" s="5">
        <v>1</v>
      </c>
      <c r="AJ93" s="5">
        <v>9</v>
      </c>
      <c r="AK93" s="5">
        <v>1</v>
      </c>
      <c r="AL93" s="5">
        <v>9</v>
      </c>
      <c r="AM93" s="5">
        <v>1</v>
      </c>
      <c r="AN93" s="5">
        <v>6</v>
      </c>
      <c r="AO93" s="144">
        <v>4</v>
      </c>
      <c r="AP93" s="5">
        <v>9</v>
      </c>
      <c r="AQ93" s="5">
        <v>1</v>
      </c>
      <c r="AR93" s="5">
        <v>9</v>
      </c>
      <c r="AS93" s="5">
        <v>1</v>
      </c>
      <c r="AT93" s="5">
        <v>6</v>
      </c>
      <c r="AU93" s="144">
        <v>4</v>
      </c>
      <c r="AV93" s="5">
        <v>9</v>
      </c>
      <c r="AW93" s="5">
        <v>1</v>
      </c>
      <c r="AX93" s="5">
        <v>9</v>
      </c>
      <c r="AY93" s="5">
        <v>1</v>
      </c>
      <c r="AZ93" s="5">
        <v>9</v>
      </c>
      <c r="BA93" s="5">
        <v>1</v>
      </c>
      <c r="BB93" s="5">
        <v>9</v>
      </c>
      <c r="BC93" s="5">
        <v>1</v>
      </c>
      <c r="BF93" s="29"/>
    </row>
    <row r="95" spans="2:62" x14ac:dyDescent="0.25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</row>
    <row r="96" spans="2:62" ht="15.75" x14ac:dyDescent="0.25">
      <c r="B96" s="190"/>
      <c r="C96" s="190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</row>
    <row r="97" spans="2:58" ht="15.75" x14ac:dyDescent="0.25">
      <c r="B97" s="190"/>
      <c r="C97" s="190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</row>
    <row r="98" spans="2:58" x14ac:dyDescent="0.25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</row>
    <row r="99" spans="2:58" x14ac:dyDescent="0.25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</row>
    <row r="100" spans="2:58" x14ac:dyDescent="0.25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</row>
    <row r="101" spans="2:58" x14ac:dyDescent="0.25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</row>
    <row r="102" spans="2:58" x14ac:dyDescent="0.25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</row>
    <row r="103" spans="2:58" x14ac:dyDescent="0.25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</row>
    <row r="104" spans="2:58" x14ac:dyDescent="0.25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</row>
    <row r="105" spans="2:58" x14ac:dyDescent="0.25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</row>
    <row r="106" spans="2:58" x14ac:dyDescent="0.25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</row>
    <row r="107" spans="2:58" x14ac:dyDescent="0.25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</row>
    <row r="108" spans="2:58" ht="15.75" x14ac:dyDescent="0.25">
      <c r="B108" s="190"/>
      <c r="C108" s="190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F108" s="29"/>
    </row>
    <row r="109" spans="2:58" x14ac:dyDescent="0.25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</row>
    <row r="110" spans="2:58" x14ac:dyDescent="0.25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</row>
    <row r="111" spans="2:58" ht="15.75" x14ac:dyDescent="0.25">
      <c r="B111" s="190"/>
      <c r="C111" s="190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</row>
    <row r="112" spans="2:58" ht="15.75" x14ac:dyDescent="0.25">
      <c r="B112" s="190"/>
      <c r="C112" s="190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</row>
    <row r="113" spans="2:58" x14ac:dyDescent="0.25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</row>
    <row r="114" spans="2:58" x14ac:dyDescent="0.25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</row>
    <row r="115" spans="2:58" x14ac:dyDescent="0.25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</row>
    <row r="116" spans="2:58" x14ac:dyDescent="0.25"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</row>
    <row r="117" spans="2:58" x14ac:dyDescent="0.25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</row>
    <row r="118" spans="2:58" x14ac:dyDescent="0.25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</row>
    <row r="119" spans="2:58" x14ac:dyDescent="0.25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</row>
    <row r="120" spans="2:58" x14ac:dyDescent="0.25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</row>
    <row r="121" spans="2:58" x14ac:dyDescent="0.25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</row>
    <row r="122" spans="2:58" x14ac:dyDescent="0.2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</row>
    <row r="123" spans="2:58" ht="15.75" x14ac:dyDescent="0.25">
      <c r="B123" s="190"/>
      <c r="C123" s="190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F123" s="29"/>
    </row>
    <row r="127" spans="2:58" ht="15.75" x14ac:dyDescent="0.25">
      <c r="G127" s="17">
        <f>G135^2</f>
        <v>12.25</v>
      </c>
      <c r="H127" s="18">
        <f>H135^2</f>
        <v>10.5625</v>
      </c>
      <c r="I127" s="18">
        <f>I135^2</f>
        <v>10.368400000000001</v>
      </c>
      <c r="J127" s="18">
        <f t="shared" ref="J127:AF127" si="3">J135^2</f>
        <v>10.0489</v>
      </c>
      <c r="K127" s="18">
        <f t="shared" si="3"/>
        <v>10.3041</v>
      </c>
      <c r="L127" s="18">
        <f t="shared" si="3"/>
        <v>9.7968999999999991</v>
      </c>
      <c r="M127" s="18">
        <f t="shared" si="3"/>
        <v>9.9224999999999994</v>
      </c>
      <c r="N127" s="18">
        <f t="shared" si="3"/>
        <v>9.9224999999999994</v>
      </c>
      <c r="O127" s="18">
        <f t="shared" si="3"/>
        <v>12.320099999999998</v>
      </c>
      <c r="P127" s="18">
        <f t="shared" si="3"/>
        <v>11.492100000000001</v>
      </c>
      <c r="Q127" s="18">
        <f t="shared" si="3"/>
        <v>11.902500000000002</v>
      </c>
      <c r="R127" s="18">
        <f t="shared" si="3"/>
        <v>10.758399999999998</v>
      </c>
      <c r="S127" s="18">
        <f t="shared" si="3"/>
        <v>9.9224999999999994</v>
      </c>
      <c r="T127" s="18">
        <f t="shared" si="3"/>
        <v>9.6100000000000012</v>
      </c>
      <c r="U127" s="18">
        <f t="shared" si="3"/>
        <v>10.5625</v>
      </c>
      <c r="V127" s="18">
        <f t="shared" si="3"/>
        <v>9.9224999999999994</v>
      </c>
      <c r="W127" s="18">
        <f t="shared" si="3"/>
        <v>10.240000000000002</v>
      </c>
      <c r="X127" s="18">
        <f t="shared" si="3"/>
        <v>9.9224999999999994</v>
      </c>
      <c r="Y127" s="18">
        <f t="shared" si="3"/>
        <v>11.1556</v>
      </c>
      <c r="Z127" s="18">
        <f t="shared" si="3"/>
        <v>17.472399999999997</v>
      </c>
      <c r="AA127" s="18">
        <f t="shared" si="3"/>
        <v>9.9224999999999994</v>
      </c>
      <c r="AB127" s="18">
        <f t="shared" si="3"/>
        <v>11.696399999999999</v>
      </c>
      <c r="AC127" s="18">
        <f t="shared" si="3"/>
        <v>10.240000000000002</v>
      </c>
      <c r="AD127" s="18">
        <f t="shared" si="3"/>
        <v>10.240000000000002</v>
      </c>
      <c r="AE127" s="18">
        <f t="shared" si="3"/>
        <v>10.0489</v>
      </c>
      <c r="AF127" s="18">
        <f t="shared" si="3"/>
        <v>10.956100000000001</v>
      </c>
    </row>
    <row r="128" spans="2:58" ht="15.75" x14ac:dyDescent="0.25">
      <c r="G128" s="17">
        <f t="shared" ref="G128:H131" si="4">G136^2</f>
        <v>16.974399999999999</v>
      </c>
      <c r="H128" s="18">
        <f t="shared" si="4"/>
        <v>17.808399999999999</v>
      </c>
      <c r="I128" s="18">
        <f t="shared" ref="I128:AF128" si="5">I136^2</f>
        <v>10.6929</v>
      </c>
      <c r="J128" s="18">
        <f t="shared" si="5"/>
        <v>9.6720999999999986</v>
      </c>
      <c r="K128" s="18">
        <f t="shared" si="5"/>
        <v>17.472399999999997</v>
      </c>
      <c r="L128" s="18">
        <f t="shared" si="5"/>
        <v>11.1556</v>
      </c>
      <c r="M128" s="18">
        <f t="shared" si="5"/>
        <v>12.602499999999999</v>
      </c>
      <c r="N128" s="18">
        <f t="shared" si="5"/>
        <v>11.022399999999999</v>
      </c>
      <c r="O128" s="18">
        <f t="shared" si="5"/>
        <v>18.232899999999997</v>
      </c>
      <c r="P128" s="18">
        <f t="shared" si="5"/>
        <v>10.368400000000001</v>
      </c>
      <c r="Q128" s="18">
        <f t="shared" si="5"/>
        <v>18.662400000000002</v>
      </c>
      <c r="R128" s="18">
        <f t="shared" si="5"/>
        <v>11.902500000000002</v>
      </c>
      <c r="S128" s="18">
        <f t="shared" si="5"/>
        <v>15.5236</v>
      </c>
      <c r="T128" s="18">
        <f t="shared" si="5"/>
        <v>14.137599999999999</v>
      </c>
      <c r="U128" s="18">
        <f t="shared" si="5"/>
        <v>11.764900000000001</v>
      </c>
      <c r="V128" s="18">
        <f t="shared" si="5"/>
        <v>14.364100000000001</v>
      </c>
      <c r="W128" s="18">
        <f t="shared" si="5"/>
        <v>17.472399999999997</v>
      </c>
      <c r="X128" s="18">
        <f t="shared" si="5"/>
        <v>14.976900000000001</v>
      </c>
      <c r="Y128" s="18">
        <f t="shared" si="5"/>
        <v>12.180100000000001</v>
      </c>
      <c r="Z128" s="18">
        <f t="shared" si="5"/>
        <v>14.8996</v>
      </c>
      <c r="AA128" s="18">
        <f t="shared" si="5"/>
        <v>17.139599999999998</v>
      </c>
      <c r="AB128" s="18">
        <f t="shared" si="5"/>
        <v>17.7241</v>
      </c>
      <c r="AC128" s="18">
        <f t="shared" si="5"/>
        <v>17.892900000000004</v>
      </c>
      <c r="AD128" s="18">
        <f t="shared" si="5"/>
        <v>14.364100000000001</v>
      </c>
      <c r="AE128" s="18">
        <f t="shared" si="5"/>
        <v>16.892100000000003</v>
      </c>
      <c r="AF128" s="18">
        <f t="shared" si="5"/>
        <v>17.808399999999999</v>
      </c>
    </row>
    <row r="129" spans="3:44" ht="15.75" x14ac:dyDescent="0.25">
      <c r="G129" s="17">
        <f t="shared" si="4"/>
        <v>18.232899999999997</v>
      </c>
      <c r="H129" s="18">
        <f t="shared" si="4"/>
        <v>10.240000000000002</v>
      </c>
      <c r="I129" s="18">
        <f t="shared" ref="I129:AF129" si="6">I137^2</f>
        <v>10.956100000000001</v>
      </c>
      <c r="J129" s="18">
        <f t="shared" si="6"/>
        <v>10.627599999999999</v>
      </c>
      <c r="K129" s="18">
        <f t="shared" si="6"/>
        <v>10.6929</v>
      </c>
      <c r="L129" s="18">
        <f t="shared" si="6"/>
        <v>10.112400000000001</v>
      </c>
      <c r="M129" s="18">
        <f t="shared" si="6"/>
        <v>17.7241</v>
      </c>
      <c r="N129" s="18">
        <f t="shared" si="6"/>
        <v>14.0625</v>
      </c>
      <c r="O129" s="18">
        <f t="shared" si="6"/>
        <v>11.2225</v>
      </c>
      <c r="P129" s="18">
        <f t="shared" si="6"/>
        <v>10.956100000000001</v>
      </c>
      <c r="Q129" s="18">
        <f t="shared" si="6"/>
        <v>10.8241</v>
      </c>
      <c r="R129" s="18">
        <f t="shared" si="6"/>
        <v>11.696399999999999</v>
      </c>
      <c r="S129" s="18">
        <f t="shared" si="6"/>
        <v>11.022399999999999</v>
      </c>
      <c r="T129" s="18">
        <f t="shared" si="6"/>
        <v>14.976900000000001</v>
      </c>
      <c r="U129" s="18">
        <f t="shared" si="6"/>
        <v>17.892900000000004</v>
      </c>
      <c r="V129" s="18">
        <f t="shared" si="6"/>
        <v>11.2225</v>
      </c>
      <c r="W129" s="18">
        <f t="shared" si="6"/>
        <v>10.368400000000001</v>
      </c>
      <c r="X129" s="105">
        <f>X137^2</f>
        <v>12.460899999999999</v>
      </c>
      <c r="Y129" s="18">
        <f t="shared" si="6"/>
        <v>10.0489</v>
      </c>
      <c r="Z129" s="18">
        <f t="shared" si="6"/>
        <v>10.8241</v>
      </c>
      <c r="AA129" s="18">
        <f t="shared" si="6"/>
        <v>9.9856000000000016</v>
      </c>
      <c r="AB129" s="18">
        <f t="shared" si="6"/>
        <v>12.3904</v>
      </c>
      <c r="AC129" s="18">
        <f t="shared" si="6"/>
        <v>10.8241</v>
      </c>
      <c r="AD129" s="18">
        <f t="shared" si="6"/>
        <v>10.956100000000001</v>
      </c>
      <c r="AE129" s="18">
        <f t="shared" si="6"/>
        <v>17.7241</v>
      </c>
      <c r="AF129" s="18">
        <f t="shared" si="6"/>
        <v>12.531600000000001</v>
      </c>
    </row>
    <row r="130" spans="3:44" ht="15.75" x14ac:dyDescent="0.25">
      <c r="G130" s="17">
        <f t="shared" si="4"/>
        <v>10.889999999999999</v>
      </c>
      <c r="H130" s="18">
        <f t="shared" si="4"/>
        <v>12.8164</v>
      </c>
      <c r="I130" s="18">
        <f t="shared" ref="I130:AF130" si="7">I138^2</f>
        <v>17.808399999999999</v>
      </c>
      <c r="J130" s="18">
        <f t="shared" si="7"/>
        <v>11.022399999999999</v>
      </c>
      <c r="K130" s="18">
        <f t="shared" si="7"/>
        <v>11.022399999999999</v>
      </c>
      <c r="L130" s="18">
        <f t="shared" si="7"/>
        <v>10.6929</v>
      </c>
      <c r="M130" s="18">
        <f t="shared" si="7"/>
        <v>14.8996</v>
      </c>
      <c r="N130" s="18">
        <f t="shared" si="7"/>
        <v>12.1104</v>
      </c>
      <c r="O130" s="18">
        <f t="shared" si="7"/>
        <v>11.696399999999999</v>
      </c>
      <c r="P130" s="18">
        <f t="shared" si="7"/>
        <v>10.4329</v>
      </c>
      <c r="Q130" s="18">
        <f t="shared" si="7"/>
        <v>11.289599999999998</v>
      </c>
      <c r="R130" s="18">
        <f t="shared" si="7"/>
        <v>12.3904</v>
      </c>
      <c r="S130" s="18">
        <f t="shared" si="7"/>
        <v>10.956100000000001</v>
      </c>
      <c r="T130" s="18">
        <f t="shared" si="7"/>
        <v>11.2225</v>
      </c>
      <c r="U130" s="18">
        <f t="shared" si="7"/>
        <v>11.022399999999999</v>
      </c>
      <c r="V130" s="18">
        <f t="shared" si="7"/>
        <v>11.628100000000002</v>
      </c>
      <c r="W130" s="18">
        <f t="shared" si="7"/>
        <v>12.180100000000001</v>
      </c>
      <c r="X130" s="18">
        <f t="shared" si="7"/>
        <v>14.7456</v>
      </c>
      <c r="Y130" s="18">
        <f t="shared" si="7"/>
        <v>14.7456</v>
      </c>
      <c r="Z130" s="18">
        <f t="shared" si="7"/>
        <v>10.956100000000001</v>
      </c>
      <c r="AA130" s="18">
        <f t="shared" si="7"/>
        <v>12.3904</v>
      </c>
      <c r="AB130" s="18">
        <f t="shared" si="7"/>
        <v>11.2225</v>
      </c>
      <c r="AC130" s="18">
        <f t="shared" si="7"/>
        <v>11.696399999999999</v>
      </c>
      <c r="AD130" s="18">
        <f t="shared" si="7"/>
        <v>11.1556</v>
      </c>
      <c r="AE130" s="18">
        <f t="shared" si="7"/>
        <v>13.9129</v>
      </c>
      <c r="AF130" s="18">
        <f t="shared" si="7"/>
        <v>14.7456</v>
      </c>
    </row>
    <row r="131" spans="3:44" ht="15.75" x14ac:dyDescent="0.25">
      <c r="G131" s="17">
        <f t="shared" si="4"/>
        <v>10.5625</v>
      </c>
      <c r="H131" s="18">
        <f t="shared" si="4"/>
        <v>10.6929</v>
      </c>
      <c r="I131" s="105">
        <f>I139^2</f>
        <v>10.368400000000001</v>
      </c>
      <c r="J131" s="18">
        <f t="shared" ref="J131:AF131" si="8">J139^2</f>
        <v>17.808399999999999</v>
      </c>
      <c r="K131" s="18">
        <f t="shared" si="8"/>
        <v>11.1556</v>
      </c>
      <c r="L131" s="18">
        <f t="shared" si="8"/>
        <v>18.576099999999997</v>
      </c>
      <c r="M131" s="18">
        <f t="shared" si="8"/>
        <v>16.892100000000003</v>
      </c>
      <c r="N131" s="18">
        <f t="shared" si="8"/>
        <v>20.25</v>
      </c>
      <c r="O131" s="18">
        <f t="shared" si="8"/>
        <v>17.977600000000002</v>
      </c>
      <c r="P131" s="18">
        <f t="shared" si="8"/>
        <v>17.7241</v>
      </c>
      <c r="Q131" s="18">
        <f t="shared" si="8"/>
        <v>20.520900000000001</v>
      </c>
      <c r="R131" s="18">
        <f t="shared" si="8"/>
        <v>17.139599999999998</v>
      </c>
      <c r="S131" s="18">
        <f t="shared" si="8"/>
        <v>19.624899999999997</v>
      </c>
      <c r="T131" s="18">
        <f t="shared" si="8"/>
        <v>18.662400000000002</v>
      </c>
      <c r="U131" s="18">
        <f t="shared" si="8"/>
        <v>15.288100000000002</v>
      </c>
      <c r="V131" s="18">
        <f t="shared" si="8"/>
        <v>17.64</v>
      </c>
      <c r="W131" s="18">
        <f t="shared" si="8"/>
        <v>20.25</v>
      </c>
      <c r="X131" s="18">
        <f t="shared" si="8"/>
        <v>19.713600000000003</v>
      </c>
      <c r="Y131" s="18">
        <f t="shared" si="8"/>
        <v>18.489999999999998</v>
      </c>
      <c r="Z131" s="18">
        <f t="shared" si="8"/>
        <v>18.662400000000002</v>
      </c>
      <c r="AA131" s="18">
        <f t="shared" si="8"/>
        <v>16.809999999999999</v>
      </c>
      <c r="AB131" s="18">
        <f t="shared" si="8"/>
        <v>18.232899999999997</v>
      </c>
      <c r="AC131" s="18">
        <f t="shared" si="8"/>
        <v>15.6816</v>
      </c>
      <c r="AD131" s="18">
        <f t="shared" si="8"/>
        <v>20.25</v>
      </c>
      <c r="AE131" s="18">
        <f t="shared" si="8"/>
        <v>11.356900000000001</v>
      </c>
      <c r="AF131" s="18">
        <f t="shared" si="8"/>
        <v>16.892100000000003</v>
      </c>
    </row>
    <row r="132" spans="3:44" ht="15.75" x14ac:dyDescent="0.25">
      <c r="G132" s="17">
        <f>G140^2</f>
        <v>11.902500000000002</v>
      </c>
      <c r="H132" s="18">
        <f t="shared" ref="H132" si="9">H140^2</f>
        <v>11.022399999999999</v>
      </c>
      <c r="I132" s="18">
        <f t="shared" ref="I132:AF132" si="10">I140^2</f>
        <v>13.4689</v>
      </c>
      <c r="J132" s="18">
        <f t="shared" si="10"/>
        <v>13.1044</v>
      </c>
      <c r="K132" s="18">
        <f t="shared" si="10"/>
        <v>10.368400000000001</v>
      </c>
      <c r="L132" s="18">
        <f t="shared" si="10"/>
        <v>14.976900000000001</v>
      </c>
      <c r="M132" s="18">
        <f t="shared" si="10"/>
        <v>10.627599999999999</v>
      </c>
      <c r="N132" s="18">
        <f t="shared" si="10"/>
        <v>11.764900000000001</v>
      </c>
      <c r="O132" s="18">
        <f t="shared" si="10"/>
        <v>11.088900000000001</v>
      </c>
      <c r="P132" s="18">
        <f t="shared" si="10"/>
        <v>12.8164</v>
      </c>
      <c r="Q132" s="18">
        <f t="shared" si="10"/>
        <v>11.9716</v>
      </c>
      <c r="R132" s="18">
        <f t="shared" si="10"/>
        <v>16.974399999999999</v>
      </c>
      <c r="S132" s="18">
        <f t="shared" si="10"/>
        <v>10.956100000000001</v>
      </c>
      <c r="T132" s="18">
        <f t="shared" si="10"/>
        <v>11.764900000000001</v>
      </c>
      <c r="U132" s="18">
        <f t="shared" si="10"/>
        <v>10.240000000000002</v>
      </c>
      <c r="V132" s="18">
        <f t="shared" si="10"/>
        <v>18.748899999999999</v>
      </c>
      <c r="W132" s="18">
        <f t="shared" si="10"/>
        <v>11.022399999999999</v>
      </c>
      <c r="X132" s="18">
        <f t="shared" si="10"/>
        <v>12.25</v>
      </c>
      <c r="Y132" s="18">
        <f t="shared" si="10"/>
        <v>11.559999999999999</v>
      </c>
      <c r="Z132" s="18">
        <f t="shared" si="10"/>
        <v>12.6736</v>
      </c>
      <c r="AA132" s="18">
        <f t="shared" si="10"/>
        <v>12.25</v>
      </c>
      <c r="AB132" s="18">
        <f t="shared" si="10"/>
        <v>11.559999999999999</v>
      </c>
      <c r="AC132" s="18">
        <f t="shared" si="10"/>
        <v>12.040900000000001</v>
      </c>
      <c r="AD132" s="18">
        <f t="shared" si="10"/>
        <v>11.764900000000001</v>
      </c>
      <c r="AE132" s="18">
        <f t="shared" si="10"/>
        <v>11.088900000000001</v>
      </c>
      <c r="AF132" s="18">
        <f t="shared" si="10"/>
        <v>11.559999999999999</v>
      </c>
    </row>
    <row r="133" spans="3:44" ht="15.75" x14ac:dyDescent="0.25">
      <c r="G133" s="17">
        <f>SUM(G127:G132)</f>
        <v>80.812299999999993</v>
      </c>
      <c r="H133" s="17">
        <f t="shared" ref="H133:AF133" si="11">SUM(H127:H132)</f>
        <v>73.142600000000002</v>
      </c>
      <c r="I133" s="17">
        <f t="shared" si="11"/>
        <v>73.6631</v>
      </c>
      <c r="J133" s="17">
        <f t="shared" si="11"/>
        <v>72.283799999999999</v>
      </c>
      <c r="K133" s="17">
        <f t="shared" si="11"/>
        <v>71.015799999999999</v>
      </c>
      <c r="L133" s="17">
        <f t="shared" si="11"/>
        <v>75.3108</v>
      </c>
      <c r="M133" s="17">
        <f t="shared" si="11"/>
        <v>82.668400000000005</v>
      </c>
      <c r="N133" s="17">
        <f t="shared" si="11"/>
        <v>79.132699999999986</v>
      </c>
      <c r="O133" s="17">
        <f t="shared" si="11"/>
        <v>82.538399999999996</v>
      </c>
      <c r="P133" s="17">
        <f t="shared" si="11"/>
        <v>73.789999999999992</v>
      </c>
      <c r="Q133" s="17">
        <f t="shared" si="11"/>
        <v>85.171099999999996</v>
      </c>
      <c r="R133" s="17">
        <f t="shared" si="11"/>
        <v>80.861699999999999</v>
      </c>
      <c r="S133" s="17">
        <f t="shared" si="11"/>
        <v>78.005600000000001</v>
      </c>
      <c r="T133" s="17">
        <f t="shared" si="11"/>
        <v>80.374300000000005</v>
      </c>
      <c r="U133" s="17">
        <f t="shared" si="11"/>
        <v>76.770800000000008</v>
      </c>
      <c r="V133" s="17">
        <f t="shared" si="11"/>
        <v>83.526100000000014</v>
      </c>
      <c r="W133" s="17">
        <f t="shared" si="11"/>
        <v>81.533299999999997</v>
      </c>
      <c r="X133" s="17">
        <f t="shared" si="11"/>
        <v>84.069499999999991</v>
      </c>
      <c r="Y133" s="17">
        <f t="shared" si="11"/>
        <v>78.180199999999999</v>
      </c>
      <c r="Z133" s="17">
        <f t="shared" si="11"/>
        <v>85.488200000000006</v>
      </c>
      <c r="AA133" s="17">
        <f t="shared" si="11"/>
        <v>78.498099999999994</v>
      </c>
      <c r="AB133" s="17">
        <f t="shared" si="11"/>
        <v>82.826300000000003</v>
      </c>
      <c r="AC133" s="17">
        <f t="shared" si="11"/>
        <v>78.375900000000001</v>
      </c>
      <c r="AD133" s="17">
        <f t="shared" si="11"/>
        <v>78.730699999999999</v>
      </c>
      <c r="AE133" s="17">
        <f t="shared" si="11"/>
        <v>81.023799999999994</v>
      </c>
      <c r="AF133" s="17">
        <f t="shared" si="11"/>
        <v>84.493799999999993</v>
      </c>
    </row>
    <row r="134" spans="3:44" ht="15.75" x14ac:dyDescent="0.25">
      <c r="C134" s="7"/>
      <c r="D134" s="7"/>
      <c r="E134" s="7"/>
      <c r="F134" s="6" t="s">
        <v>37</v>
      </c>
      <c r="G134" s="6" t="s">
        <v>38</v>
      </c>
      <c r="H134" s="6" t="s">
        <v>39</v>
      </c>
      <c r="I134" s="6" t="s">
        <v>40</v>
      </c>
      <c r="J134" s="6" t="s">
        <v>41</v>
      </c>
      <c r="K134" s="6" t="s">
        <v>42</v>
      </c>
      <c r="L134" s="6" t="s">
        <v>43</v>
      </c>
      <c r="M134" s="6" t="s">
        <v>44</v>
      </c>
      <c r="N134" s="6" t="s">
        <v>45</v>
      </c>
      <c r="O134" s="6" t="s">
        <v>46</v>
      </c>
      <c r="P134" s="6" t="s">
        <v>47</v>
      </c>
      <c r="Q134" s="6" t="s">
        <v>48</v>
      </c>
      <c r="R134" s="6" t="s">
        <v>49</v>
      </c>
      <c r="S134" s="6" t="s">
        <v>50</v>
      </c>
      <c r="T134" s="6" t="s">
        <v>51</v>
      </c>
      <c r="U134" s="6" t="s">
        <v>52</v>
      </c>
      <c r="V134" s="6" t="s">
        <v>53</v>
      </c>
      <c r="W134" s="6" t="s">
        <v>54</v>
      </c>
      <c r="X134" s="6" t="s">
        <v>55</v>
      </c>
      <c r="Y134" s="6" t="s">
        <v>56</v>
      </c>
      <c r="Z134" s="6" t="s">
        <v>57</v>
      </c>
      <c r="AA134" s="6" t="s">
        <v>58</v>
      </c>
      <c r="AB134" s="6" t="s">
        <v>59</v>
      </c>
      <c r="AC134" s="6" t="s">
        <v>60</v>
      </c>
      <c r="AD134" s="6" t="s">
        <v>61</v>
      </c>
      <c r="AE134" s="6" t="s">
        <v>62</v>
      </c>
      <c r="AF134" s="6" t="s">
        <v>63</v>
      </c>
    </row>
    <row r="135" spans="3:44" ht="15.75" x14ac:dyDescent="0.25">
      <c r="C135" s="7"/>
      <c r="E135" s="15"/>
      <c r="F135" s="6"/>
      <c r="G135" s="8">
        <v>3.5</v>
      </c>
      <c r="H135" s="8">
        <v>3.25</v>
      </c>
      <c r="I135" s="8">
        <v>3.22</v>
      </c>
      <c r="J135" s="26">
        <v>3.17</v>
      </c>
      <c r="K135" s="8">
        <v>3.21</v>
      </c>
      <c r="L135" s="8">
        <v>3.13</v>
      </c>
      <c r="M135" s="8">
        <v>3.15</v>
      </c>
      <c r="N135" s="8">
        <v>3.15</v>
      </c>
      <c r="O135" s="8">
        <v>3.51</v>
      </c>
      <c r="P135" s="8">
        <v>3.39</v>
      </c>
      <c r="Q135" s="8">
        <v>3.45</v>
      </c>
      <c r="R135" s="8">
        <v>3.28</v>
      </c>
      <c r="S135" s="8">
        <v>3.15</v>
      </c>
      <c r="T135" s="8">
        <v>3.1</v>
      </c>
      <c r="U135" s="8">
        <v>3.25</v>
      </c>
      <c r="V135" s="8">
        <v>3.15</v>
      </c>
      <c r="W135" s="8">
        <v>3.2</v>
      </c>
      <c r="X135" s="8">
        <v>3.15</v>
      </c>
      <c r="Y135" s="8">
        <v>3.34</v>
      </c>
      <c r="Z135" s="8">
        <v>4.18</v>
      </c>
      <c r="AA135" s="8">
        <v>3.15</v>
      </c>
      <c r="AB135" s="8">
        <v>3.42</v>
      </c>
      <c r="AC135" s="8">
        <v>3.2</v>
      </c>
      <c r="AD135" s="8">
        <v>3.2</v>
      </c>
      <c r="AE135" s="8">
        <v>3.17</v>
      </c>
      <c r="AF135" s="8">
        <v>3.31</v>
      </c>
    </row>
    <row r="136" spans="3:44" ht="15.75" x14ac:dyDescent="0.25">
      <c r="C136" s="7"/>
      <c r="E136" s="15"/>
      <c r="F136" s="6"/>
      <c r="G136" s="8">
        <v>4.12</v>
      </c>
      <c r="H136" s="8">
        <v>4.22</v>
      </c>
      <c r="I136" s="8">
        <v>3.27</v>
      </c>
      <c r="J136" s="26">
        <v>3.11</v>
      </c>
      <c r="K136" s="8">
        <v>4.18</v>
      </c>
      <c r="L136" s="8">
        <v>3.34</v>
      </c>
      <c r="M136" s="8">
        <v>3.55</v>
      </c>
      <c r="N136" s="8">
        <v>3.32</v>
      </c>
      <c r="O136" s="8">
        <v>4.2699999999999996</v>
      </c>
      <c r="P136" s="8">
        <v>3.22</v>
      </c>
      <c r="Q136" s="8">
        <v>4.32</v>
      </c>
      <c r="R136" s="8">
        <v>3.45</v>
      </c>
      <c r="S136" s="8">
        <v>3.94</v>
      </c>
      <c r="T136" s="8">
        <v>3.76</v>
      </c>
      <c r="U136" s="8">
        <v>3.43</v>
      </c>
      <c r="V136" s="8">
        <v>3.79</v>
      </c>
      <c r="W136" s="8">
        <v>4.18</v>
      </c>
      <c r="X136" s="8">
        <v>3.87</v>
      </c>
      <c r="Y136" s="8">
        <v>3.49</v>
      </c>
      <c r="Z136" s="8">
        <v>3.86</v>
      </c>
      <c r="AA136" s="8">
        <v>4.1399999999999997</v>
      </c>
      <c r="AB136" s="8">
        <v>4.21</v>
      </c>
      <c r="AC136" s="8">
        <v>4.2300000000000004</v>
      </c>
      <c r="AD136" s="8">
        <v>3.79</v>
      </c>
      <c r="AE136" s="8">
        <v>4.1100000000000003</v>
      </c>
      <c r="AF136" s="8">
        <v>4.22</v>
      </c>
    </row>
    <row r="137" spans="3:44" ht="15.75" x14ac:dyDescent="0.25">
      <c r="C137" s="7"/>
      <c r="E137" s="15"/>
      <c r="F137" s="6"/>
      <c r="G137" s="8">
        <v>4.2699999999999996</v>
      </c>
      <c r="H137" s="8">
        <v>3.2</v>
      </c>
      <c r="I137" s="8">
        <v>3.31</v>
      </c>
      <c r="J137" s="26">
        <v>3.26</v>
      </c>
      <c r="K137" s="8">
        <v>3.27</v>
      </c>
      <c r="L137" s="8">
        <v>3.18</v>
      </c>
      <c r="M137" s="8">
        <v>4.21</v>
      </c>
      <c r="N137" s="8">
        <v>3.75</v>
      </c>
      <c r="O137" s="8">
        <v>3.35</v>
      </c>
      <c r="P137" s="8">
        <v>3.31</v>
      </c>
      <c r="Q137" s="8">
        <v>3.29</v>
      </c>
      <c r="R137" s="8">
        <v>3.42</v>
      </c>
      <c r="S137" s="8">
        <v>3.32</v>
      </c>
      <c r="T137" s="8">
        <v>3.87</v>
      </c>
      <c r="U137" s="8">
        <v>4.2300000000000004</v>
      </c>
      <c r="V137" s="8">
        <v>3.35</v>
      </c>
      <c r="W137" s="8">
        <v>3.22</v>
      </c>
      <c r="X137" s="8">
        <v>3.53</v>
      </c>
      <c r="Y137" s="8">
        <v>3.17</v>
      </c>
      <c r="Z137" s="8">
        <v>3.29</v>
      </c>
      <c r="AA137" s="8">
        <v>3.16</v>
      </c>
      <c r="AB137" s="8">
        <v>3.52</v>
      </c>
      <c r="AC137" s="8">
        <v>3.29</v>
      </c>
      <c r="AD137" s="8">
        <v>3.31</v>
      </c>
      <c r="AE137" s="8">
        <v>4.21</v>
      </c>
      <c r="AF137" s="8">
        <v>3.54</v>
      </c>
    </row>
    <row r="138" spans="3:44" ht="15.75" x14ac:dyDescent="0.25">
      <c r="C138" s="7"/>
      <c r="E138" s="15"/>
      <c r="F138" s="6"/>
      <c r="G138" s="8">
        <v>3.3</v>
      </c>
      <c r="H138" s="8">
        <v>3.58</v>
      </c>
      <c r="I138" s="8">
        <v>4.22</v>
      </c>
      <c r="J138" s="26">
        <v>3.32</v>
      </c>
      <c r="K138" s="8">
        <v>3.32</v>
      </c>
      <c r="L138" s="8">
        <v>3.27</v>
      </c>
      <c r="M138" s="8">
        <v>3.86</v>
      </c>
      <c r="N138" s="8">
        <v>3.48</v>
      </c>
      <c r="O138" s="8">
        <v>3.42</v>
      </c>
      <c r="P138" s="8">
        <v>3.23</v>
      </c>
      <c r="Q138" s="8">
        <v>3.36</v>
      </c>
      <c r="R138" s="8">
        <v>3.52</v>
      </c>
      <c r="S138" s="8">
        <v>3.31</v>
      </c>
      <c r="T138" s="8">
        <v>3.35</v>
      </c>
      <c r="U138" s="8">
        <v>3.32</v>
      </c>
      <c r="V138" s="8">
        <v>3.41</v>
      </c>
      <c r="W138" s="8">
        <v>3.49</v>
      </c>
      <c r="X138" s="8">
        <v>3.84</v>
      </c>
      <c r="Y138" s="8">
        <v>3.84</v>
      </c>
      <c r="Z138" s="8">
        <v>3.31</v>
      </c>
      <c r="AA138" s="8">
        <v>3.52</v>
      </c>
      <c r="AB138" s="8">
        <v>3.35</v>
      </c>
      <c r="AC138" s="8">
        <v>3.42</v>
      </c>
      <c r="AD138" s="8">
        <v>3.34</v>
      </c>
      <c r="AE138" s="8">
        <v>3.73</v>
      </c>
      <c r="AF138" s="8">
        <v>3.84</v>
      </c>
    </row>
    <row r="139" spans="3:44" ht="15.75" x14ac:dyDescent="0.25">
      <c r="C139" s="7"/>
      <c r="E139" s="15"/>
      <c r="F139" s="6"/>
      <c r="G139" s="8">
        <v>3.25</v>
      </c>
      <c r="H139" s="8">
        <v>3.27</v>
      </c>
      <c r="I139" s="8">
        <v>3.22</v>
      </c>
      <c r="J139" s="26">
        <v>4.22</v>
      </c>
      <c r="K139" s="8">
        <v>3.34</v>
      </c>
      <c r="L139" s="8">
        <v>4.3099999999999996</v>
      </c>
      <c r="M139" s="8">
        <v>4.1100000000000003</v>
      </c>
      <c r="N139" s="8">
        <v>4.5</v>
      </c>
      <c r="O139" s="8">
        <v>4.24</v>
      </c>
      <c r="P139" s="8">
        <v>4.21</v>
      </c>
      <c r="Q139" s="8">
        <v>4.53</v>
      </c>
      <c r="R139" s="8">
        <v>4.1399999999999997</v>
      </c>
      <c r="S139" s="8">
        <v>4.43</v>
      </c>
      <c r="T139" s="8">
        <v>4.32</v>
      </c>
      <c r="U139" s="8">
        <v>3.91</v>
      </c>
      <c r="V139" s="8">
        <v>4.2</v>
      </c>
      <c r="W139" s="8">
        <v>4.5</v>
      </c>
      <c r="X139" s="8">
        <v>4.4400000000000004</v>
      </c>
      <c r="Y139" s="8">
        <v>4.3</v>
      </c>
      <c r="Z139" s="8">
        <v>4.32</v>
      </c>
      <c r="AA139" s="8">
        <v>4.0999999999999996</v>
      </c>
      <c r="AB139" s="8">
        <v>4.2699999999999996</v>
      </c>
      <c r="AC139" s="8">
        <v>3.96</v>
      </c>
      <c r="AD139" s="8">
        <v>4.5</v>
      </c>
      <c r="AE139" s="8">
        <v>3.37</v>
      </c>
      <c r="AF139" s="8">
        <v>4.1100000000000003</v>
      </c>
    </row>
    <row r="140" spans="3:44" ht="15.75" x14ac:dyDescent="0.25">
      <c r="C140" s="7"/>
      <c r="E140" s="15"/>
      <c r="F140" s="6"/>
      <c r="G140" s="8">
        <v>3.45</v>
      </c>
      <c r="H140" s="8">
        <v>3.32</v>
      </c>
      <c r="I140" s="8">
        <v>3.67</v>
      </c>
      <c r="J140" s="26">
        <v>3.62</v>
      </c>
      <c r="K140" s="8">
        <v>3.22</v>
      </c>
      <c r="L140" s="8">
        <v>3.87</v>
      </c>
      <c r="M140" s="8">
        <v>3.26</v>
      </c>
      <c r="N140" s="8">
        <v>3.43</v>
      </c>
      <c r="O140" s="8">
        <v>3.33</v>
      </c>
      <c r="P140" s="8">
        <v>3.58</v>
      </c>
      <c r="Q140" s="8">
        <v>3.46</v>
      </c>
      <c r="R140" s="8">
        <v>4.12</v>
      </c>
      <c r="S140" s="8">
        <v>3.31</v>
      </c>
      <c r="T140" s="8">
        <v>3.43</v>
      </c>
      <c r="U140" s="8">
        <v>3.2</v>
      </c>
      <c r="V140" s="8">
        <v>4.33</v>
      </c>
      <c r="W140" s="8">
        <v>3.32</v>
      </c>
      <c r="X140" s="8">
        <v>3.5</v>
      </c>
      <c r="Y140" s="8">
        <v>3.4</v>
      </c>
      <c r="Z140" s="8">
        <v>3.56</v>
      </c>
      <c r="AA140" s="8">
        <v>3.5</v>
      </c>
      <c r="AB140" s="8">
        <v>3.4</v>
      </c>
      <c r="AC140" s="8">
        <v>3.47</v>
      </c>
      <c r="AD140" s="8">
        <v>3.43</v>
      </c>
      <c r="AE140" s="8">
        <v>3.33</v>
      </c>
      <c r="AF140" s="8">
        <v>3.4</v>
      </c>
    </row>
    <row r="141" spans="3:44" ht="15.75" x14ac:dyDescent="0.25">
      <c r="C141" s="7"/>
      <c r="D141" s="16"/>
      <c r="E141" s="15"/>
      <c r="F141" s="10" t="s">
        <v>31</v>
      </c>
      <c r="G141" s="11">
        <f>SUM(G135:G140)</f>
        <v>21.89</v>
      </c>
      <c r="H141" s="11">
        <f t="shared" ref="H141:AF141" si="12">SUM(H135:H140)</f>
        <v>20.84</v>
      </c>
      <c r="I141" s="11">
        <f>SUM(I135:I140)</f>
        <v>20.909999999999997</v>
      </c>
      <c r="J141" s="11">
        <f t="shared" si="12"/>
        <v>20.7</v>
      </c>
      <c r="K141" s="11">
        <f t="shared" si="12"/>
        <v>20.54</v>
      </c>
      <c r="L141" s="11">
        <f t="shared" si="12"/>
        <v>21.1</v>
      </c>
      <c r="M141" s="11">
        <f t="shared" si="12"/>
        <v>22.14</v>
      </c>
      <c r="N141" s="11">
        <f t="shared" si="12"/>
        <v>21.63</v>
      </c>
      <c r="O141" s="11">
        <f t="shared" si="12"/>
        <v>22.119999999999997</v>
      </c>
      <c r="P141" s="11">
        <f t="shared" si="12"/>
        <v>20.939999999999998</v>
      </c>
      <c r="Q141" s="11">
        <f t="shared" si="12"/>
        <v>22.41</v>
      </c>
      <c r="R141" s="11">
        <f t="shared" si="12"/>
        <v>21.93</v>
      </c>
      <c r="S141" s="11">
        <f t="shared" si="12"/>
        <v>21.459999999999997</v>
      </c>
      <c r="T141" s="11">
        <f t="shared" si="12"/>
        <v>21.83</v>
      </c>
      <c r="U141" s="11">
        <f t="shared" si="12"/>
        <v>21.34</v>
      </c>
      <c r="V141" s="11">
        <f t="shared" si="12"/>
        <v>22.229999999999997</v>
      </c>
      <c r="W141" s="11">
        <f t="shared" si="12"/>
        <v>21.91</v>
      </c>
      <c r="X141" s="11">
        <f t="shared" si="12"/>
        <v>22.33</v>
      </c>
      <c r="Y141" s="11">
        <f t="shared" si="12"/>
        <v>21.54</v>
      </c>
      <c r="Z141" s="11">
        <f t="shared" si="12"/>
        <v>22.52</v>
      </c>
      <c r="AA141" s="11">
        <f t="shared" si="12"/>
        <v>21.57</v>
      </c>
      <c r="AB141" s="11">
        <f t="shared" si="12"/>
        <v>22.169999999999998</v>
      </c>
      <c r="AC141" s="11">
        <f t="shared" si="12"/>
        <v>21.57</v>
      </c>
      <c r="AD141" s="11">
        <f t="shared" si="12"/>
        <v>21.57</v>
      </c>
      <c r="AE141" s="11">
        <f t="shared" si="12"/>
        <v>21.92</v>
      </c>
      <c r="AF141" s="11">
        <f t="shared" si="12"/>
        <v>22.419999999999998</v>
      </c>
    </row>
    <row r="142" spans="3:44" x14ac:dyDescent="0.25">
      <c r="C142" s="7"/>
      <c r="D142" s="7"/>
      <c r="E142" s="15"/>
      <c r="F142" s="10" t="s">
        <v>32</v>
      </c>
      <c r="G142" s="11">
        <f>G133</f>
        <v>80.812299999999993</v>
      </c>
      <c r="H142" s="11">
        <f t="shared" ref="H142:AF142" si="13">H133</f>
        <v>73.142600000000002</v>
      </c>
      <c r="I142" s="11">
        <f>I133</f>
        <v>73.6631</v>
      </c>
      <c r="J142" s="11">
        <f t="shared" si="13"/>
        <v>72.283799999999999</v>
      </c>
      <c r="K142" s="11">
        <f t="shared" si="13"/>
        <v>71.015799999999999</v>
      </c>
      <c r="L142" s="11">
        <f t="shared" si="13"/>
        <v>75.3108</v>
      </c>
      <c r="M142" s="11">
        <f t="shared" si="13"/>
        <v>82.668400000000005</v>
      </c>
      <c r="N142" s="11">
        <f t="shared" si="13"/>
        <v>79.132699999999986</v>
      </c>
      <c r="O142" s="11">
        <f t="shared" si="13"/>
        <v>82.538399999999996</v>
      </c>
      <c r="P142" s="11">
        <f t="shared" si="13"/>
        <v>73.789999999999992</v>
      </c>
      <c r="Q142" s="11">
        <f t="shared" si="13"/>
        <v>85.171099999999996</v>
      </c>
      <c r="R142" s="11">
        <f t="shared" si="13"/>
        <v>80.861699999999999</v>
      </c>
      <c r="S142" s="11">
        <f t="shared" si="13"/>
        <v>78.005600000000001</v>
      </c>
      <c r="T142" s="11">
        <f t="shared" si="13"/>
        <v>80.374300000000005</v>
      </c>
      <c r="U142" s="11">
        <f t="shared" si="13"/>
        <v>76.770800000000008</v>
      </c>
      <c r="V142" s="11">
        <f t="shared" si="13"/>
        <v>83.526100000000014</v>
      </c>
      <c r="W142" s="11">
        <f t="shared" si="13"/>
        <v>81.533299999999997</v>
      </c>
      <c r="X142" s="11">
        <f t="shared" si="13"/>
        <v>84.069499999999991</v>
      </c>
      <c r="Y142" s="11">
        <f t="shared" si="13"/>
        <v>78.180199999999999</v>
      </c>
      <c r="Z142" s="11">
        <f t="shared" si="13"/>
        <v>85.488200000000006</v>
      </c>
      <c r="AA142" s="11">
        <f t="shared" si="13"/>
        <v>78.498099999999994</v>
      </c>
      <c r="AB142" s="11">
        <f t="shared" si="13"/>
        <v>82.826300000000003</v>
      </c>
      <c r="AC142" s="11">
        <f t="shared" si="13"/>
        <v>78.375900000000001</v>
      </c>
      <c r="AD142" s="11">
        <f t="shared" si="13"/>
        <v>78.730699999999999</v>
      </c>
      <c r="AE142" s="11">
        <f t="shared" si="13"/>
        <v>81.023799999999994</v>
      </c>
      <c r="AF142" s="11">
        <f t="shared" si="13"/>
        <v>84.493799999999993</v>
      </c>
    </row>
    <row r="143" spans="3:44" x14ac:dyDescent="0.25">
      <c r="C143" s="7"/>
      <c r="D143" s="7"/>
      <c r="E143" s="7"/>
      <c r="F143" s="10" t="s">
        <v>33</v>
      </c>
      <c r="G143" s="11">
        <f>G141^2</f>
        <v>479.1721</v>
      </c>
      <c r="H143" s="11">
        <f t="shared" ref="H143:AF143" si="14">H141^2</f>
        <v>434.30559999999997</v>
      </c>
      <c r="I143" s="11">
        <f>I141^2</f>
        <v>437.22809999999987</v>
      </c>
      <c r="J143" s="11">
        <f t="shared" si="14"/>
        <v>428.48999999999995</v>
      </c>
      <c r="K143" s="11">
        <f t="shared" si="14"/>
        <v>421.89159999999998</v>
      </c>
      <c r="L143" s="11">
        <f t="shared" si="14"/>
        <v>445.21000000000004</v>
      </c>
      <c r="M143" s="11">
        <f t="shared" si="14"/>
        <v>490.17960000000005</v>
      </c>
      <c r="N143" s="11">
        <f t="shared" si="14"/>
        <v>467.85689999999994</v>
      </c>
      <c r="O143" s="11">
        <f t="shared" si="14"/>
        <v>489.29439999999988</v>
      </c>
      <c r="P143" s="11">
        <f t="shared" si="14"/>
        <v>438.48359999999991</v>
      </c>
      <c r="Q143" s="11">
        <f t="shared" si="14"/>
        <v>502.2081</v>
      </c>
      <c r="R143" s="11">
        <f>R141^2</f>
        <v>480.92489999999998</v>
      </c>
      <c r="S143" s="11">
        <f t="shared" si="14"/>
        <v>460.53159999999991</v>
      </c>
      <c r="T143" s="11">
        <f t="shared" si="14"/>
        <v>476.54889999999995</v>
      </c>
      <c r="U143" s="11">
        <f t="shared" si="14"/>
        <v>455.3956</v>
      </c>
      <c r="V143" s="11">
        <f t="shared" si="14"/>
        <v>494.17289999999986</v>
      </c>
      <c r="W143" s="11">
        <f>W141^2</f>
        <v>480.04810000000003</v>
      </c>
      <c r="X143" s="11">
        <f t="shared" si="14"/>
        <v>498.62889999999993</v>
      </c>
      <c r="Y143" s="11">
        <f t="shared" si="14"/>
        <v>463.97159999999997</v>
      </c>
      <c r="Z143" s="11">
        <f t="shared" si="14"/>
        <v>507.15039999999999</v>
      </c>
      <c r="AA143" s="11">
        <f t="shared" si="14"/>
        <v>465.26490000000001</v>
      </c>
      <c r="AB143" s="11">
        <f t="shared" si="14"/>
        <v>491.50889999999993</v>
      </c>
      <c r="AC143" s="11">
        <f t="shared" si="14"/>
        <v>465.26490000000001</v>
      </c>
      <c r="AD143" s="11">
        <f t="shared" si="14"/>
        <v>465.26490000000001</v>
      </c>
      <c r="AE143" s="11">
        <f t="shared" si="14"/>
        <v>480.48640000000006</v>
      </c>
      <c r="AF143" s="11">
        <f t="shared" si="14"/>
        <v>502.65639999999991</v>
      </c>
    </row>
    <row r="144" spans="3:44" x14ac:dyDescent="0.25">
      <c r="F144" s="10" t="s">
        <v>34</v>
      </c>
      <c r="G144" s="12">
        <v>2</v>
      </c>
      <c r="H144" s="12">
        <v>2</v>
      </c>
      <c r="I144" s="12">
        <v>2</v>
      </c>
      <c r="J144" s="12">
        <v>2</v>
      </c>
      <c r="K144" s="12">
        <v>2</v>
      </c>
      <c r="L144" s="12">
        <v>2</v>
      </c>
      <c r="M144" s="12">
        <v>2</v>
      </c>
      <c r="N144" s="12">
        <v>2</v>
      </c>
      <c r="O144" s="12">
        <v>2</v>
      </c>
      <c r="P144" s="12">
        <v>2</v>
      </c>
      <c r="Q144" s="12">
        <v>2</v>
      </c>
      <c r="R144" s="12">
        <v>2</v>
      </c>
      <c r="S144" s="12">
        <v>2</v>
      </c>
      <c r="T144" s="12">
        <v>2</v>
      </c>
      <c r="U144" s="12">
        <v>2</v>
      </c>
      <c r="V144" s="12">
        <v>2</v>
      </c>
      <c r="W144" s="12">
        <v>2</v>
      </c>
      <c r="X144" s="12">
        <v>2</v>
      </c>
      <c r="Y144" s="12">
        <v>2</v>
      </c>
      <c r="Z144" s="12">
        <v>2</v>
      </c>
      <c r="AA144" s="12">
        <v>2</v>
      </c>
      <c r="AB144" s="12">
        <v>2</v>
      </c>
      <c r="AC144" s="12">
        <v>2</v>
      </c>
      <c r="AD144" s="12">
        <v>2</v>
      </c>
      <c r="AE144" s="12">
        <v>2</v>
      </c>
      <c r="AF144" s="12">
        <v>2</v>
      </c>
      <c r="AG144" s="13"/>
      <c r="AH144" s="13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</row>
    <row r="145" spans="4:32" x14ac:dyDescent="0.25">
      <c r="F145" s="10" t="s">
        <v>35</v>
      </c>
      <c r="G145" s="12">
        <v>0.05</v>
      </c>
      <c r="H145" s="12">
        <v>0.05</v>
      </c>
      <c r="I145" s="12">
        <v>0.05</v>
      </c>
      <c r="J145" s="12">
        <v>0.05</v>
      </c>
      <c r="K145" s="12">
        <v>0.05</v>
      </c>
      <c r="L145" s="12">
        <v>0.05</v>
      </c>
      <c r="M145" s="12">
        <v>0.05</v>
      </c>
      <c r="N145" s="12">
        <v>0.05</v>
      </c>
      <c r="O145" s="12">
        <v>0.05</v>
      </c>
      <c r="P145" s="12">
        <v>0.05</v>
      </c>
      <c r="Q145" s="12">
        <v>0.05</v>
      </c>
      <c r="R145" s="12">
        <v>0.05</v>
      </c>
      <c r="S145" s="12">
        <v>0.05</v>
      </c>
      <c r="T145" s="12">
        <v>0.05</v>
      </c>
      <c r="U145" s="12">
        <v>0.05</v>
      </c>
      <c r="V145" s="12">
        <v>0.05</v>
      </c>
      <c r="W145" s="12">
        <v>0.05</v>
      </c>
      <c r="X145" s="12">
        <v>0.05</v>
      </c>
      <c r="Y145" s="12">
        <v>0.05</v>
      </c>
      <c r="Z145" s="12">
        <v>0.05</v>
      </c>
      <c r="AA145" s="12">
        <v>0.05</v>
      </c>
      <c r="AB145" s="12">
        <v>0.05</v>
      </c>
      <c r="AC145" s="12">
        <v>0.05</v>
      </c>
      <c r="AD145" s="12">
        <v>0.05</v>
      </c>
      <c r="AE145" s="12">
        <v>0.05</v>
      </c>
      <c r="AF145" s="12">
        <v>0.05</v>
      </c>
    </row>
    <row r="146" spans="4:32" x14ac:dyDescent="0.25">
      <c r="F146" s="10" t="s">
        <v>36</v>
      </c>
      <c r="G146" s="11">
        <f>SUM(G135:G140)/6</f>
        <v>3.6483333333333334</v>
      </c>
      <c r="H146" s="11">
        <f t="shared" ref="H146:AF146" si="15">SUM(H135:H140)/6</f>
        <v>3.4733333333333332</v>
      </c>
      <c r="I146" s="11">
        <f t="shared" si="15"/>
        <v>3.4849999999999994</v>
      </c>
      <c r="J146" s="11">
        <f t="shared" si="15"/>
        <v>3.4499999999999997</v>
      </c>
      <c r="K146" s="11">
        <f t="shared" si="15"/>
        <v>3.4233333333333333</v>
      </c>
      <c r="L146" s="11">
        <f t="shared" si="15"/>
        <v>3.5166666666666671</v>
      </c>
      <c r="M146" s="11">
        <f t="shared" si="15"/>
        <v>3.69</v>
      </c>
      <c r="N146" s="11">
        <f t="shared" si="15"/>
        <v>3.605</v>
      </c>
      <c r="O146" s="11">
        <f t="shared" si="15"/>
        <v>3.6866666666666661</v>
      </c>
      <c r="P146" s="11">
        <f t="shared" si="15"/>
        <v>3.4899999999999998</v>
      </c>
      <c r="Q146" s="11">
        <f t="shared" si="15"/>
        <v>3.7349999999999999</v>
      </c>
      <c r="R146" s="11">
        <f t="shared" si="15"/>
        <v>3.6549999999999998</v>
      </c>
      <c r="S146" s="11">
        <f t="shared" si="15"/>
        <v>3.5766666666666662</v>
      </c>
      <c r="T146" s="11">
        <f t="shared" si="15"/>
        <v>3.6383333333333332</v>
      </c>
      <c r="U146" s="11">
        <f t="shared" si="15"/>
        <v>3.5566666666666666</v>
      </c>
      <c r="V146" s="11">
        <f t="shared" si="15"/>
        <v>3.7049999999999996</v>
      </c>
      <c r="W146" s="11">
        <f t="shared" si="15"/>
        <v>3.6516666666666668</v>
      </c>
      <c r="X146" s="11">
        <f t="shared" si="15"/>
        <v>3.7216666666666662</v>
      </c>
      <c r="Y146" s="11">
        <f t="shared" si="15"/>
        <v>3.59</v>
      </c>
      <c r="Z146" s="11">
        <f t="shared" si="15"/>
        <v>3.7533333333333334</v>
      </c>
      <c r="AA146" s="11">
        <f t="shared" si="15"/>
        <v>3.5950000000000002</v>
      </c>
      <c r="AB146" s="11">
        <f t="shared" si="15"/>
        <v>3.6949999999999998</v>
      </c>
      <c r="AC146" s="11">
        <f t="shared" si="15"/>
        <v>3.5950000000000002</v>
      </c>
      <c r="AD146" s="11">
        <f t="shared" si="15"/>
        <v>3.5950000000000002</v>
      </c>
      <c r="AE146" s="11">
        <f t="shared" si="15"/>
        <v>3.6533333333333338</v>
      </c>
      <c r="AF146" s="11">
        <f t="shared" si="15"/>
        <v>3.7366666666666664</v>
      </c>
    </row>
    <row r="147" spans="4:32" x14ac:dyDescent="0.25">
      <c r="F147" s="7"/>
      <c r="G147" s="7"/>
      <c r="H147" s="7"/>
      <c r="J147" s="27"/>
    </row>
    <row r="148" spans="4:32" x14ac:dyDescent="0.25">
      <c r="F148" s="106" t="s">
        <v>189</v>
      </c>
      <c r="G148" s="24">
        <f>6*G142</f>
        <v>484.87379999999996</v>
      </c>
      <c r="H148" s="24">
        <f t="shared" ref="H148:AF148" si="16">6*H142</f>
        <v>438.85559999999998</v>
      </c>
      <c r="I148" s="24">
        <f t="shared" si="16"/>
        <v>441.97860000000003</v>
      </c>
      <c r="J148" s="24">
        <f t="shared" si="16"/>
        <v>433.70280000000002</v>
      </c>
      <c r="K148" s="24">
        <f t="shared" si="16"/>
        <v>426.09479999999996</v>
      </c>
      <c r="L148" s="24">
        <f t="shared" si="16"/>
        <v>451.8648</v>
      </c>
      <c r="M148" s="24">
        <f t="shared" si="16"/>
        <v>496.0104</v>
      </c>
      <c r="N148" s="24">
        <f t="shared" si="16"/>
        <v>474.79619999999989</v>
      </c>
      <c r="O148" s="24">
        <f t="shared" si="16"/>
        <v>495.23039999999997</v>
      </c>
      <c r="P148" s="24">
        <f t="shared" si="16"/>
        <v>442.73999999999995</v>
      </c>
      <c r="Q148" s="24">
        <f t="shared" si="16"/>
        <v>511.02659999999997</v>
      </c>
      <c r="R148" s="24">
        <f t="shared" si="16"/>
        <v>485.17020000000002</v>
      </c>
      <c r="S148" s="24">
        <f t="shared" si="16"/>
        <v>468.03359999999998</v>
      </c>
      <c r="T148" s="24">
        <f t="shared" si="16"/>
        <v>482.24580000000003</v>
      </c>
      <c r="U148" s="24">
        <f t="shared" si="16"/>
        <v>460.62480000000005</v>
      </c>
      <c r="V148" s="24">
        <f t="shared" si="16"/>
        <v>501.15660000000008</v>
      </c>
      <c r="W148" s="24">
        <f t="shared" si="16"/>
        <v>489.19979999999998</v>
      </c>
      <c r="X148" s="24">
        <f t="shared" si="16"/>
        <v>504.41699999999992</v>
      </c>
      <c r="Y148" s="24">
        <f t="shared" si="16"/>
        <v>469.08119999999997</v>
      </c>
      <c r="Z148" s="24">
        <f t="shared" si="16"/>
        <v>512.92920000000004</v>
      </c>
      <c r="AA148" s="24">
        <f t="shared" si="16"/>
        <v>470.98859999999996</v>
      </c>
      <c r="AB148" s="24">
        <f t="shared" si="16"/>
        <v>496.95780000000002</v>
      </c>
      <c r="AC148" s="24">
        <f t="shared" si="16"/>
        <v>470.25540000000001</v>
      </c>
      <c r="AD148" s="24">
        <f t="shared" si="16"/>
        <v>472.38419999999996</v>
      </c>
      <c r="AE148" s="24">
        <f t="shared" si="16"/>
        <v>486.14279999999997</v>
      </c>
      <c r="AF148" s="24">
        <f t="shared" si="16"/>
        <v>506.96279999999996</v>
      </c>
    </row>
    <row r="149" spans="4:32" x14ac:dyDescent="0.25">
      <c r="F149">
        <v>2</v>
      </c>
      <c r="G149" s="25">
        <f>G143</f>
        <v>479.1721</v>
      </c>
      <c r="H149" s="25">
        <f>H143</f>
        <v>434.30559999999997</v>
      </c>
      <c r="I149" s="25">
        <f t="shared" ref="I149:AF149" si="17">I143</f>
        <v>437.22809999999987</v>
      </c>
      <c r="J149" s="25">
        <f t="shared" si="17"/>
        <v>428.48999999999995</v>
      </c>
      <c r="K149" s="25">
        <f t="shared" si="17"/>
        <v>421.89159999999998</v>
      </c>
      <c r="L149" s="25">
        <f t="shared" si="17"/>
        <v>445.21000000000004</v>
      </c>
      <c r="M149" s="25">
        <f t="shared" si="17"/>
        <v>490.17960000000005</v>
      </c>
      <c r="N149" s="25">
        <f t="shared" si="17"/>
        <v>467.85689999999994</v>
      </c>
      <c r="O149" s="25">
        <f t="shared" si="17"/>
        <v>489.29439999999988</v>
      </c>
      <c r="P149" s="25">
        <f t="shared" si="17"/>
        <v>438.48359999999991</v>
      </c>
      <c r="Q149" s="25">
        <f t="shared" si="17"/>
        <v>502.2081</v>
      </c>
      <c r="R149" s="25">
        <f t="shared" si="17"/>
        <v>480.92489999999998</v>
      </c>
      <c r="S149" s="25">
        <f t="shared" si="17"/>
        <v>460.53159999999991</v>
      </c>
      <c r="T149" s="25">
        <f t="shared" si="17"/>
        <v>476.54889999999995</v>
      </c>
      <c r="U149" s="25">
        <f t="shared" si="17"/>
        <v>455.3956</v>
      </c>
      <c r="V149" s="25">
        <f t="shared" si="17"/>
        <v>494.17289999999986</v>
      </c>
      <c r="W149" s="25">
        <f t="shared" si="17"/>
        <v>480.04810000000003</v>
      </c>
      <c r="X149" s="25">
        <f t="shared" si="17"/>
        <v>498.62889999999993</v>
      </c>
      <c r="Y149" s="25">
        <f t="shared" si="17"/>
        <v>463.97159999999997</v>
      </c>
      <c r="Z149" s="25">
        <f t="shared" si="17"/>
        <v>507.15039999999999</v>
      </c>
      <c r="AA149" s="25">
        <f t="shared" si="17"/>
        <v>465.26490000000001</v>
      </c>
      <c r="AB149" s="25">
        <f t="shared" si="17"/>
        <v>491.50889999999993</v>
      </c>
      <c r="AC149" s="25">
        <f t="shared" si="17"/>
        <v>465.26490000000001</v>
      </c>
      <c r="AD149" s="25">
        <f t="shared" si="17"/>
        <v>465.26490000000001</v>
      </c>
      <c r="AE149" s="25">
        <f t="shared" si="17"/>
        <v>480.48640000000006</v>
      </c>
      <c r="AF149" s="25">
        <f t="shared" si="17"/>
        <v>502.65639999999991</v>
      </c>
    </row>
    <row r="150" spans="4:32" x14ac:dyDescent="0.25">
      <c r="D150" s="9"/>
      <c r="E150" s="9"/>
      <c r="F150" s="9" t="s">
        <v>64</v>
      </c>
      <c r="G150" s="22">
        <f>G148-G149</f>
        <v>5.7016999999999598</v>
      </c>
      <c r="H150" s="22">
        <f t="shared" ref="H150:AF150" si="18">H148-H149</f>
        <v>4.5500000000000114</v>
      </c>
      <c r="I150" s="22">
        <f t="shared" si="18"/>
        <v>4.7505000000001587</v>
      </c>
      <c r="J150" s="22">
        <f t="shared" si="18"/>
        <v>5.2128000000000725</v>
      </c>
      <c r="K150" s="22">
        <f t="shared" si="18"/>
        <v>4.2031999999999812</v>
      </c>
      <c r="L150" s="22">
        <f t="shared" si="18"/>
        <v>6.6547999999999661</v>
      </c>
      <c r="M150" s="22">
        <f t="shared" si="18"/>
        <v>5.8307999999999538</v>
      </c>
      <c r="N150" s="22">
        <f t="shared" si="18"/>
        <v>6.9392999999999461</v>
      </c>
      <c r="O150" s="22">
        <f>O148-O149</f>
        <v>5.9360000000000923</v>
      </c>
      <c r="P150" s="22">
        <f t="shared" si="18"/>
        <v>4.2564000000000419</v>
      </c>
      <c r="Q150" s="22">
        <f t="shared" si="18"/>
        <v>8.8184999999999718</v>
      </c>
      <c r="R150" s="22">
        <f t="shared" si="18"/>
        <v>4.2453000000000429</v>
      </c>
      <c r="S150" s="22">
        <f t="shared" si="18"/>
        <v>7.5020000000000664</v>
      </c>
      <c r="T150" s="22">
        <f t="shared" si="18"/>
        <v>5.6969000000000847</v>
      </c>
      <c r="U150" s="22">
        <f t="shared" si="18"/>
        <v>5.2292000000000485</v>
      </c>
      <c r="V150" s="22">
        <f t="shared" si="18"/>
        <v>6.9837000000002263</v>
      </c>
      <c r="W150" s="22">
        <f t="shared" si="18"/>
        <v>9.1516999999999484</v>
      </c>
      <c r="X150" s="22">
        <f t="shared" si="18"/>
        <v>5.7880999999999858</v>
      </c>
      <c r="Y150" s="22">
        <f t="shared" si="18"/>
        <v>5.1096000000000004</v>
      </c>
      <c r="Z150" s="22">
        <f t="shared" si="18"/>
        <v>5.7788000000000466</v>
      </c>
      <c r="AA150" s="22">
        <f t="shared" si="18"/>
        <v>5.7236999999999512</v>
      </c>
      <c r="AB150" s="22">
        <f t="shared" si="18"/>
        <v>5.4489000000000942</v>
      </c>
      <c r="AC150" s="22">
        <f t="shared" si="18"/>
        <v>4.9904999999999973</v>
      </c>
      <c r="AD150" s="22">
        <f t="shared" si="18"/>
        <v>7.1192999999999529</v>
      </c>
      <c r="AE150" s="22">
        <f t="shared" si="18"/>
        <v>5.6563999999999055</v>
      </c>
      <c r="AF150" s="22">
        <f t="shared" si="18"/>
        <v>4.3064000000000533</v>
      </c>
    </row>
    <row r="151" spans="4:32" x14ac:dyDescent="0.25">
      <c r="G151" s="19">
        <f>G146</f>
        <v>3.6483333333333334</v>
      </c>
      <c r="H151" s="19">
        <f>H146</f>
        <v>3.4733333333333332</v>
      </c>
      <c r="I151" s="19">
        <f t="shared" ref="I151:AF151" si="19">I146</f>
        <v>3.4849999999999994</v>
      </c>
      <c r="J151" s="19">
        <f t="shared" si="19"/>
        <v>3.4499999999999997</v>
      </c>
      <c r="K151" s="19">
        <f t="shared" si="19"/>
        <v>3.4233333333333333</v>
      </c>
      <c r="L151" s="19">
        <f t="shared" si="19"/>
        <v>3.5166666666666671</v>
      </c>
      <c r="M151" s="19">
        <f t="shared" si="19"/>
        <v>3.69</v>
      </c>
      <c r="N151" s="19">
        <f t="shared" si="19"/>
        <v>3.605</v>
      </c>
      <c r="O151" s="19">
        <f t="shared" si="19"/>
        <v>3.6866666666666661</v>
      </c>
      <c r="P151" s="19">
        <f t="shared" si="19"/>
        <v>3.4899999999999998</v>
      </c>
      <c r="Q151" s="19">
        <f t="shared" si="19"/>
        <v>3.7349999999999999</v>
      </c>
      <c r="R151" s="19">
        <f t="shared" si="19"/>
        <v>3.6549999999999998</v>
      </c>
      <c r="S151" s="19">
        <f t="shared" si="19"/>
        <v>3.5766666666666662</v>
      </c>
      <c r="T151" s="19">
        <f t="shared" si="19"/>
        <v>3.6383333333333332</v>
      </c>
      <c r="U151" s="19">
        <f t="shared" si="19"/>
        <v>3.5566666666666666</v>
      </c>
      <c r="V151" s="19">
        <f t="shared" si="19"/>
        <v>3.7049999999999996</v>
      </c>
      <c r="W151" s="19">
        <f t="shared" si="19"/>
        <v>3.6516666666666668</v>
      </c>
      <c r="X151" s="19">
        <f t="shared" si="19"/>
        <v>3.7216666666666662</v>
      </c>
      <c r="Y151" s="19">
        <f t="shared" si="19"/>
        <v>3.59</v>
      </c>
      <c r="Z151" s="19">
        <f t="shared" si="19"/>
        <v>3.7533333333333334</v>
      </c>
      <c r="AA151" s="19">
        <f t="shared" si="19"/>
        <v>3.5950000000000002</v>
      </c>
      <c r="AB151" s="19">
        <f t="shared" si="19"/>
        <v>3.6949999999999998</v>
      </c>
      <c r="AC151" s="19">
        <f t="shared" si="19"/>
        <v>3.5950000000000002</v>
      </c>
      <c r="AD151" s="19">
        <f t="shared" si="19"/>
        <v>3.5950000000000002</v>
      </c>
      <c r="AE151" s="19">
        <f t="shared" si="19"/>
        <v>3.6533333333333338</v>
      </c>
      <c r="AF151" s="19">
        <f t="shared" si="19"/>
        <v>3.7366666666666664</v>
      </c>
    </row>
    <row r="152" spans="4:32" x14ac:dyDescent="0.25">
      <c r="F152">
        <v>1</v>
      </c>
      <c r="G152" s="20">
        <f>G135-G151</f>
        <v>-0.14833333333333343</v>
      </c>
      <c r="H152" s="20">
        <f t="shared" ref="H152:AF152" si="20">H135-H151</f>
        <v>-0.22333333333333316</v>
      </c>
      <c r="I152" s="20">
        <f t="shared" si="20"/>
        <v>-0.26499999999999924</v>
      </c>
      <c r="J152" s="20">
        <f t="shared" si="20"/>
        <v>-0.2799999999999998</v>
      </c>
      <c r="K152" s="20">
        <f t="shared" si="20"/>
        <v>-0.21333333333333337</v>
      </c>
      <c r="L152" s="20">
        <f t="shared" si="20"/>
        <v>-0.38666666666666716</v>
      </c>
      <c r="M152" s="20">
        <f t="shared" si="20"/>
        <v>-0.54</v>
      </c>
      <c r="N152" s="20">
        <f t="shared" si="20"/>
        <v>-0.45500000000000007</v>
      </c>
      <c r="O152" s="20">
        <f t="shared" si="20"/>
        <v>-0.17666666666666631</v>
      </c>
      <c r="P152" s="20">
        <f t="shared" si="20"/>
        <v>-9.9999999999999645E-2</v>
      </c>
      <c r="Q152" s="20">
        <f t="shared" si="20"/>
        <v>-0.2849999999999997</v>
      </c>
      <c r="R152" s="20">
        <f t="shared" si="20"/>
        <v>-0.375</v>
      </c>
      <c r="S152" s="20">
        <f t="shared" si="20"/>
        <v>-0.42666666666666631</v>
      </c>
      <c r="T152" s="20">
        <f t="shared" si="20"/>
        <v>-0.53833333333333311</v>
      </c>
      <c r="U152" s="20">
        <f t="shared" si="20"/>
        <v>-0.30666666666666664</v>
      </c>
      <c r="V152" s="20">
        <f t="shared" si="20"/>
        <v>-0.55499999999999972</v>
      </c>
      <c r="W152" s="20">
        <f t="shared" si="20"/>
        <v>-0.45166666666666666</v>
      </c>
      <c r="X152" s="20">
        <f t="shared" si="20"/>
        <v>-0.57166666666666632</v>
      </c>
      <c r="Y152" s="20">
        <f t="shared" si="20"/>
        <v>-0.25</v>
      </c>
      <c r="Z152" s="20">
        <f t="shared" si="20"/>
        <v>0.42666666666666631</v>
      </c>
      <c r="AA152" s="20">
        <f t="shared" si="20"/>
        <v>-0.44500000000000028</v>
      </c>
      <c r="AB152" s="20">
        <f t="shared" si="20"/>
        <v>-0.27499999999999991</v>
      </c>
      <c r="AC152" s="20">
        <f t="shared" si="20"/>
        <v>-0.39500000000000002</v>
      </c>
      <c r="AD152" s="20">
        <f t="shared" si="20"/>
        <v>-0.39500000000000002</v>
      </c>
      <c r="AE152" s="20">
        <f t="shared" si="20"/>
        <v>-0.48333333333333384</v>
      </c>
      <c r="AF152" s="20">
        <f t="shared" si="20"/>
        <v>-0.42666666666666631</v>
      </c>
    </row>
    <row r="153" spans="4:32" x14ac:dyDescent="0.25">
      <c r="D153" s="9"/>
      <c r="E153" s="9"/>
      <c r="F153" s="23">
        <v>2</v>
      </c>
      <c r="G153" s="20">
        <f>G136-G151</f>
        <v>0.47166666666666668</v>
      </c>
      <c r="H153" s="20">
        <f>H136-H151</f>
        <v>0.74666666666666659</v>
      </c>
      <c r="I153" s="20">
        <f t="shared" ref="I153:AF153" si="21">I136-I151</f>
        <v>-0.21499999999999941</v>
      </c>
      <c r="J153" s="20">
        <f t="shared" si="21"/>
        <v>-0.33999999999999986</v>
      </c>
      <c r="K153" s="20">
        <f t="shared" si="21"/>
        <v>0.75666666666666638</v>
      </c>
      <c r="L153" s="20">
        <f t="shared" si="21"/>
        <v>-0.17666666666666719</v>
      </c>
      <c r="M153" s="20">
        <f t="shared" si="21"/>
        <v>-0.14000000000000012</v>
      </c>
      <c r="N153" s="20">
        <f t="shared" si="21"/>
        <v>-0.28500000000000014</v>
      </c>
      <c r="O153" s="20">
        <f t="shared" si="21"/>
        <v>0.58333333333333348</v>
      </c>
      <c r="P153" s="20">
        <f t="shared" si="21"/>
        <v>-0.26999999999999957</v>
      </c>
      <c r="Q153" s="20">
        <f t="shared" si="21"/>
        <v>0.58500000000000041</v>
      </c>
      <c r="R153" s="20">
        <f t="shared" si="21"/>
        <v>-0.20499999999999963</v>
      </c>
      <c r="S153" s="20">
        <f t="shared" si="21"/>
        <v>0.36333333333333373</v>
      </c>
      <c r="T153" s="20">
        <f t="shared" si="21"/>
        <v>0.12166666666666659</v>
      </c>
      <c r="U153" s="20">
        <f t="shared" si="21"/>
        <v>-0.12666666666666648</v>
      </c>
      <c r="V153" s="20">
        <f t="shared" si="21"/>
        <v>8.5000000000000409E-2</v>
      </c>
      <c r="W153" s="20">
        <f t="shared" si="21"/>
        <v>0.52833333333333288</v>
      </c>
      <c r="X153" s="20">
        <f t="shared" si="21"/>
        <v>0.14833333333333387</v>
      </c>
      <c r="Y153" s="20">
        <f t="shared" si="21"/>
        <v>-9.9999999999999645E-2</v>
      </c>
      <c r="Z153" s="20">
        <f t="shared" si="21"/>
        <v>0.10666666666666647</v>
      </c>
      <c r="AA153" s="20">
        <f t="shared" si="21"/>
        <v>0.54499999999999948</v>
      </c>
      <c r="AB153" s="20">
        <f t="shared" si="21"/>
        <v>0.51500000000000012</v>
      </c>
      <c r="AC153" s="20">
        <f t="shared" si="21"/>
        <v>0.63500000000000023</v>
      </c>
      <c r="AD153" s="20">
        <f t="shared" si="21"/>
        <v>0.19499999999999984</v>
      </c>
      <c r="AE153" s="20">
        <f t="shared" si="21"/>
        <v>0.45666666666666655</v>
      </c>
      <c r="AF153" s="20">
        <f t="shared" si="21"/>
        <v>0.48333333333333339</v>
      </c>
    </row>
    <row r="154" spans="4:32" x14ac:dyDescent="0.25">
      <c r="D154" s="9"/>
      <c r="E154" s="9"/>
      <c r="F154">
        <v>3</v>
      </c>
      <c r="G154" s="20">
        <f t="shared" ref="G154:AF154" si="22">G137-G151</f>
        <v>0.62166666666666615</v>
      </c>
      <c r="H154" s="20">
        <f t="shared" si="22"/>
        <v>-0.27333333333333298</v>
      </c>
      <c r="I154" s="20">
        <f t="shared" si="22"/>
        <v>-0.17499999999999938</v>
      </c>
      <c r="J154" s="20">
        <f t="shared" si="22"/>
        <v>-0.18999999999999995</v>
      </c>
      <c r="K154" s="20">
        <f t="shared" si="22"/>
        <v>-0.15333333333333332</v>
      </c>
      <c r="L154" s="20">
        <f t="shared" si="22"/>
        <v>-0.33666666666666689</v>
      </c>
      <c r="M154" s="20">
        <f t="shared" si="22"/>
        <v>0.52</v>
      </c>
      <c r="N154" s="20">
        <f t="shared" si="22"/>
        <v>0.14500000000000002</v>
      </c>
      <c r="O154" s="20">
        <f t="shared" si="22"/>
        <v>-0.336666666666666</v>
      </c>
      <c r="P154" s="20">
        <f t="shared" si="22"/>
        <v>-0.17999999999999972</v>
      </c>
      <c r="Q154" s="20">
        <f t="shared" si="22"/>
        <v>-0.44499999999999984</v>
      </c>
      <c r="R154" s="20">
        <f t="shared" si="22"/>
        <v>-0.23499999999999988</v>
      </c>
      <c r="S154" s="20">
        <f t="shared" si="22"/>
        <v>-0.25666666666666638</v>
      </c>
      <c r="T154" s="20">
        <f t="shared" si="22"/>
        <v>0.23166666666666691</v>
      </c>
      <c r="U154" s="20">
        <f t="shared" si="22"/>
        <v>0.67333333333333378</v>
      </c>
      <c r="V154" s="20">
        <f t="shared" si="22"/>
        <v>-0.35499999999999954</v>
      </c>
      <c r="W154" s="20">
        <f t="shared" si="22"/>
        <v>-0.43166666666666664</v>
      </c>
      <c r="X154" s="20">
        <f t="shared" si="22"/>
        <v>-0.19166666666666643</v>
      </c>
      <c r="Y154" s="20">
        <f t="shared" si="22"/>
        <v>-0.41999999999999993</v>
      </c>
      <c r="Z154" s="20">
        <f t="shared" si="22"/>
        <v>-0.46333333333333337</v>
      </c>
      <c r="AA154" s="20">
        <f t="shared" si="22"/>
        <v>-0.43500000000000005</v>
      </c>
      <c r="AB154" s="20">
        <f t="shared" si="22"/>
        <v>-0.17499999999999982</v>
      </c>
      <c r="AC154" s="20">
        <f t="shared" si="22"/>
        <v>-0.30500000000000016</v>
      </c>
      <c r="AD154" s="20">
        <f t="shared" si="22"/>
        <v>-0.28500000000000014</v>
      </c>
      <c r="AE154" s="20">
        <f t="shared" si="22"/>
        <v>0.5566666666666662</v>
      </c>
      <c r="AF154" s="20">
        <f t="shared" si="22"/>
        <v>-0.19666666666666632</v>
      </c>
    </row>
    <row r="155" spans="4:32" x14ac:dyDescent="0.25">
      <c r="E155" s="9"/>
      <c r="F155">
        <v>4</v>
      </c>
      <c r="G155" s="20">
        <f t="shared" ref="G155:AF155" si="23">G138-G151</f>
        <v>-0.34833333333333361</v>
      </c>
      <c r="H155" s="20">
        <f t="shared" si="23"/>
        <v>0.10666666666666691</v>
      </c>
      <c r="I155" s="20">
        <f t="shared" si="23"/>
        <v>0.73500000000000032</v>
      </c>
      <c r="J155" s="20">
        <f t="shared" si="23"/>
        <v>-0.12999999999999989</v>
      </c>
      <c r="K155" s="20">
        <f t="shared" si="23"/>
        <v>-0.1033333333333335</v>
      </c>
      <c r="L155" s="20">
        <f t="shared" si="23"/>
        <v>-0.24666666666666703</v>
      </c>
      <c r="M155" s="20">
        <f t="shared" si="23"/>
        <v>0.16999999999999993</v>
      </c>
      <c r="N155" s="20">
        <f t="shared" si="23"/>
        <v>-0.125</v>
      </c>
      <c r="O155" s="20">
        <f t="shared" si="23"/>
        <v>-0.26666666666666616</v>
      </c>
      <c r="P155" s="20">
        <f t="shared" si="23"/>
        <v>-0.25999999999999979</v>
      </c>
      <c r="Q155" s="20">
        <f t="shared" si="23"/>
        <v>-0.375</v>
      </c>
      <c r="R155" s="20">
        <f t="shared" si="23"/>
        <v>-0.13499999999999979</v>
      </c>
      <c r="S155" s="20">
        <f t="shared" si="23"/>
        <v>-0.26666666666666616</v>
      </c>
      <c r="T155" s="20">
        <f t="shared" si="23"/>
        <v>-0.28833333333333311</v>
      </c>
      <c r="U155" s="20">
        <f t="shared" si="23"/>
        <v>-0.2366666666666668</v>
      </c>
      <c r="V155" s="20">
        <f t="shared" si="23"/>
        <v>-0.29499999999999948</v>
      </c>
      <c r="W155" s="20">
        <f t="shared" si="23"/>
        <v>-0.16166666666666663</v>
      </c>
      <c r="X155" s="20">
        <f t="shared" si="23"/>
        <v>0.11833333333333362</v>
      </c>
      <c r="Y155" s="20">
        <f t="shared" si="23"/>
        <v>0.25</v>
      </c>
      <c r="Z155" s="20">
        <f t="shared" si="23"/>
        <v>-0.44333333333333336</v>
      </c>
      <c r="AA155" s="20">
        <f t="shared" si="23"/>
        <v>-7.5000000000000178E-2</v>
      </c>
      <c r="AB155" s="20">
        <f t="shared" si="23"/>
        <v>-0.34499999999999975</v>
      </c>
      <c r="AC155" s="20">
        <f t="shared" si="23"/>
        <v>-0.17500000000000027</v>
      </c>
      <c r="AD155" s="20">
        <f t="shared" si="23"/>
        <v>-0.25500000000000034</v>
      </c>
      <c r="AE155" s="20">
        <f t="shared" si="23"/>
        <v>7.6666666666666217E-2</v>
      </c>
      <c r="AF155" s="20">
        <f t="shared" si="23"/>
        <v>0.1033333333333335</v>
      </c>
    </row>
    <row r="156" spans="4:32" x14ac:dyDescent="0.25">
      <c r="E156" s="9"/>
      <c r="F156">
        <v>5</v>
      </c>
      <c r="G156" s="20">
        <f t="shared" ref="G156:AF156" si="24">G139-G151</f>
        <v>-0.39833333333333343</v>
      </c>
      <c r="H156" s="20">
        <f t="shared" si="24"/>
        <v>-0.20333333333333314</v>
      </c>
      <c r="I156" s="20">
        <f t="shared" si="24"/>
        <v>-0.26499999999999924</v>
      </c>
      <c r="J156" s="20">
        <f t="shared" si="24"/>
        <v>0.77</v>
      </c>
      <c r="K156" s="20">
        <f t="shared" si="24"/>
        <v>-8.3333333333333481E-2</v>
      </c>
      <c r="L156" s="20">
        <f t="shared" si="24"/>
        <v>0.79333333333333256</v>
      </c>
      <c r="M156" s="20">
        <f t="shared" si="24"/>
        <v>0.42000000000000037</v>
      </c>
      <c r="N156" s="20">
        <f t="shared" si="24"/>
        <v>0.89500000000000002</v>
      </c>
      <c r="O156" s="20">
        <f t="shared" si="24"/>
        <v>0.55333333333333412</v>
      </c>
      <c r="P156" s="20">
        <f t="shared" si="24"/>
        <v>0.7200000000000002</v>
      </c>
      <c r="Q156" s="20">
        <f t="shared" si="24"/>
        <v>0.79500000000000037</v>
      </c>
      <c r="R156" s="20">
        <f t="shared" si="24"/>
        <v>0.48499999999999988</v>
      </c>
      <c r="S156" s="20">
        <f t="shared" si="24"/>
        <v>0.8533333333333335</v>
      </c>
      <c r="T156" s="20">
        <f t="shared" si="24"/>
        <v>0.68166666666666709</v>
      </c>
      <c r="U156" s="20">
        <f t="shared" si="24"/>
        <v>0.3533333333333335</v>
      </c>
      <c r="V156" s="20">
        <f t="shared" si="24"/>
        <v>0.49500000000000055</v>
      </c>
      <c r="W156" s="20">
        <f t="shared" si="24"/>
        <v>0.84833333333333316</v>
      </c>
      <c r="X156" s="20">
        <f t="shared" si="24"/>
        <v>0.71833333333333416</v>
      </c>
      <c r="Y156" s="20">
        <f t="shared" si="24"/>
        <v>0.71</v>
      </c>
      <c r="Z156" s="20">
        <f t="shared" si="24"/>
        <v>0.56666666666666687</v>
      </c>
      <c r="AA156" s="20">
        <f t="shared" si="24"/>
        <v>0.50499999999999945</v>
      </c>
      <c r="AB156" s="20">
        <f t="shared" si="24"/>
        <v>0.57499999999999973</v>
      </c>
      <c r="AC156" s="20">
        <f t="shared" si="24"/>
        <v>0.36499999999999977</v>
      </c>
      <c r="AD156" s="20">
        <f t="shared" si="24"/>
        <v>0.9049999999999998</v>
      </c>
      <c r="AE156" s="20">
        <f t="shared" si="24"/>
        <v>-0.28333333333333366</v>
      </c>
      <c r="AF156" s="20">
        <f t="shared" si="24"/>
        <v>0.37333333333333396</v>
      </c>
    </row>
    <row r="157" spans="4:32" x14ac:dyDescent="0.25">
      <c r="E157" s="9"/>
      <c r="F157">
        <v>6</v>
      </c>
      <c r="G157" s="20">
        <f t="shared" ref="G157:AF157" si="25">G140-G151</f>
        <v>-0.19833333333333325</v>
      </c>
      <c r="H157" s="20">
        <f t="shared" si="25"/>
        <v>-0.15333333333333332</v>
      </c>
      <c r="I157" s="20">
        <f t="shared" si="25"/>
        <v>0.1850000000000005</v>
      </c>
      <c r="J157" s="20">
        <f t="shared" si="25"/>
        <v>0.17000000000000037</v>
      </c>
      <c r="K157" s="20">
        <f t="shared" si="25"/>
        <v>-0.20333333333333314</v>
      </c>
      <c r="L157" s="20">
        <f t="shared" si="25"/>
        <v>0.35333333333333306</v>
      </c>
      <c r="M157" s="20">
        <f t="shared" si="25"/>
        <v>-0.43000000000000016</v>
      </c>
      <c r="N157" s="20">
        <f t="shared" si="25"/>
        <v>-0.17499999999999982</v>
      </c>
      <c r="O157" s="20">
        <f t="shared" si="25"/>
        <v>-0.35666666666666602</v>
      </c>
      <c r="P157" s="20">
        <f t="shared" si="25"/>
        <v>9.0000000000000302E-2</v>
      </c>
      <c r="Q157" s="20">
        <f t="shared" si="25"/>
        <v>-0.27499999999999991</v>
      </c>
      <c r="R157" s="20">
        <f t="shared" si="25"/>
        <v>0.4650000000000003</v>
      </c>
      <c r="S157" s="20">
        <f t="shared" si="25"/>
        <v>-0.26666666666666616</v>
      </c>
      <c r="T157" s="20">
        <f t="shared" si="25"/>
        <v>-0.20833333333333304</v>
      </c>
      <c r="U157" s="20">
        <f t="shared" si="25"/>
        <v>-0.35666666666666647</v>
      </c>
      <c r="V157" s="20">
        <f t="shared" si="25"/>
        <v>0.62500000000000044</v>
      </c>
      <c r="W157" s="20">
        <f t="shared" si="25"/>
        <v>-0.331666666666667</v>
      </c>
      <c r="X157" s="20">
        <f t="shared" si="25"/>
        <v>-0.22166666666666623</v>
      </c>
      <c r="Y157" s="20">
        <f t="shared" si="25"/>
        <v>-0.18999999999999995</v>
      </c>
      <c r="Z157" s="20">
        <f t="shared" si="25"/>
        <v>-0.19333333333333336</v>
      </c>
      <c r="AA157" s="20">
        <f t="shared" si="25"/>
        <v>-9.5000000000000195E-2</v>
      </c>
      <c r="AB157" s="20">
        <f t="shared" si="25"/>
        <v>-0.29499999999999993</v>
      </c>
      <c r="AC157" s="20">
        <f t="shared" si="25"/>
        <v>-0.125</v>
      </c>
      <c r="AD157" s="20">
        <f t="shared" si="25"/>
        <v>-0.16500000000000004</v>
      </c>
      <c r="AE157" s="20">
        <f t="shared" si="25"/>
        <v>-0.32333333333333369</v>
      </c>
      <c r="AF157" s="20">
        <f t="shared" si="25"/>
        <v>-0.33666666666666645</v>
      </c>
    </row>
    <row r="158" spans="4:32" x14ac:dyDescent="0.25">
      <c r="E158" s="9"/>
      <c r="G158" s="18"/>
      <c r="H158" s="18"/>
      <c r="I158" s="18"/>
      <c r="J158" s="2"/>
      <c r="K158" s="2"/>
      <c r="L158" s="2"/>
      <c r="M158" s="2"/>
      <c r="N158" s="2"/>
      <c r="O158" s="18"/>
      <c r="P158" s="18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4:32" x14ac:dyDescent="0.25">
      <c r="E159" s="9"/>
      <c r="F159">
        <v>1</v>
      </c>
      <c r="G159" s="21">
        <f t="shared" ref="G159:AF159" si="26">G152*G152</f>
        <v>2.2002777777777805E-2</v>
      </c>
      <c r="H159" s="21">
        <f t="shared" si="26"/>
        <v>4.9877777777777701E-2</v>
      </c>
      <c r="I159" s="21">
        <f t="shared" si="26"/>
        <v>7.0224999999999593E-2</v>
      </c>
      <c r="J159" s="21">
        <f t="shared" si="26"/>
        <v>7.8399999999999886E-2</v>
      </c>
      <c r="K159" s="21">
        <f t="shared" si="26"/>
        <v>4.5511111111111127E-2</v>
      </c>
      <c r="L159" s="21">
        <f t="shared" si="26"/>
        <v>0.14951111111111148</v>
      </c>
      <c r="M159" s="21">
        <f t="shared" si="26"/>
        <v>0.29160000000000003</v>
      </c>
      <c r="N159" s="21">
        <f t="shared" si="26"/>
        <v>0.20702500000000007</v>
      </c>
      <c r="O159" s="21">
        <f t="shared" si="26"/>
        <v>3.1211111111110985E-2</v>
      </c>
      <c r="P159" s="21">
        <f t="shared" si="26"/>
        <v>9.9999999999999291E-3</v>
      </c>
      <c r="Q159" s="21">
        <f t="shared" si="26"/>
        <v>8.1224999999999825E-2</v>
      </c>
      <c r="R159" s="21">
        <f t="shared" si="26"/>
        <v>0.140625</v>
      </c>
      <c r="S159" s="21">
        <f t="shared" si="26"/>
        <v>0.18204444444444415</v>
      </c>
      <c r="T159" s="21">
        <f t="shared" si="26"/>
        <v>0.28980277777777752</v>
      </c>
      <c r="U159" s="21">
        <f t="shared" si="26"/>
        <v>9.4044444444444431E-2</v>
      </c>
      <c r="V159" s="21">
        <f t="shared" si="26"/>
        <v>0.30802499999999966</v>
      </c>
      <c r="W159" s="21">
        <f t="shared" si="26"/>
        <v>0.20400277777777778</v>
      </c>
      <c r="X159" s="21">
        <f t="shared" si="26"/>
        <v>0.32680277777777739</v>
      </c>
      <c r="Y159" s="21">
        <f t="shared" si="26"/>
        <v>6.25E-2</v>
      </c>
      <c r="Z159" s="21">
        <f t="shared" si="26"/>
        <v>0.18204444444444415</v>
      </c>
      <c r="AA159" s="21">
        <f t="shared" si="26"/>
        <v>0.19802500000000026</v>
      </c>
      <c r="AB159" s="21">
        <f t="shared" si="26"/>
        <v>7.5624999999999956E-2</v>
      </c>
      <c r="AC159" s="21">
        <f t="shared" si="26"/>
        <v>0.15602500000000002</v>
      </c>
      <c r="AD159" s="21">
        <f t="shared" si="26"/>
        <v>0.15602500000000002</v>
      </c>
      <c r="AE159" s="21">
        <f t="shared" si="26"/>
        <v>0.2336111111111116</v>
      </c>
      <c r="AF159" s="21">
        <f t="shared" si="26"/>
        <v>0.18204444444444415</v>
      </c>
    </row>
    <row r="160" spans="4:32" x14ac:dyDescent="0.25">
      <c r="F160">
        <v>2</v>
      </c>
      <c r="G160" s="21">
        <f t="shared" ref="G160:AF160" si="27">G153*G153</f>
        <v>0.22246944444444444</v>
      </c>
      <c r="H160" s="21">
        <f t="shared" si="27"/>
        <v>0.55751111111111096</v>
      </c>
      <c r="I160" s="21">
        <f t="shared" si="27"/>
        <v>4.6224999999999745E-2</v>
      </c>
      <c r="J160" s="21">
        <f t="shared" si="27"/>
        <v>0.1155999999999999</v>
      </c>
      <c r="K160" s="21">
        <f t="shared" si="27"/>
        <v>0.57254444444444397</v>
      </c>
      <c r="L160" s="21">
        <f t="shared" si="27"/>
        <v>3.1211111111111297E-2</v>
      </c>
      <c r="M160" s="21">
        <f t="shared" si="27"/>
        <v>1.9600000000000034E-2</v>
      </c>
      <c r="N160" s="21">
        <f t="shared" si="27"/>
        <v>8.1225000000000075E-2</v>
      </c>
      <c r="O160" s="21">
        <f t="shared" si="27"/>
        <v>0.34027777777777796</v>
      </c>
      <c r="P160" s="21">
        <f t="shared" si="27"/>
        <v>7.2899999999999771E-2</v>
      </c>
      <c r="Q160" s="21">
        <f t="shared" si="27"/>
        <v>0.3422250000000005</v>
      </c>
      <c r="R160" s="21">
        <f t="shared" si="27"/>
        <v>4.2024999999999847E-2</v>
      </c>
      <c r="S160" s="21">
        <f t="shared" si="27"/>
        <v>0.13201111111111141</v>
      </c>
      <c r="T160" s="21">
        <f t="shared" si="27"/>
        <v>1.4802777777777758E-2</v>
      </c>
      <c r="U160" s="21">
        <f t="shared" si="27"/>
        <v>1.6044444444444399E-2</v>
      </c>
      <c r="V160" s="21">
        <f t="shared" si="27"/>
        <v>7.225000000000069E-3</v>
      </c>
      <c r="W160" s="21">
        <f t="shared" si="27"/>
        <v>0.27913611111111064</v>
      </c>
      <c r="X160" s="21">
        <f t="shared" si="27"/>
        <v>2.2002777777777937E-2</v>
      </c>
      <c r="Y160" s="21">
        <f t="shared" si="27"/>
        <v>9.9999999999999291E-3</v>
      </c>
      <c r="Z160" s="21">
        <f t="shared" si="27"/>
        <v>1.1377777777777735E-2</v>
      </c>
      <c r="AA160" s="21">
        <f t="shared" si="27"/>
        <v>0.29702499999999943</v>
      </c>
      <c r="AB160" s="21">
        <f t="shared" si="27"/>
        <v>0.26522500000000016</v>
      </c>
      <c r="AC160" s="21">
        <f t="shared" si="27"/>
        <v>0.40322500000000028</v>
      </c>
      <c r="AD160" s="21">
        <f t="shared" si="27"/>
        <v>3.8024999999999941E-2</v>
      </c>
      <c r="AE160" s="21">
        <f t="shared" si="27"/>
        <v>0.20854444444444434</v>
      </c>
      <c r="AF160" s="21">
        <f t="shared" si="27"/>
        <v>0.23361111111111116</v>
      </c>
    </row>
    <row r="161" spans="6:32" x14ac:dyDescent="0.25">
      <c r="F161">
        <v>3</v>
      </c>
      <c r="G161" s="21">
        <f t="shared" ref="G161:AF161" si="28">G154*G154</f>
        <v>0.38646944444444381</v>
      </c>
      <c r="H161" s="21">
        <f t="shared" si="28"/>
        <v>7.4711111111110923E-2</v>
      </c>
      <c r="I161" s="21">
        <f t="shared" si="28"/>
        <v>3.0624999999999781E-2</v>
      </c>
      <c r="J161" s="21">
        <f t="shared" si="28"/>
        <v>3.6099999999999979E-2</v>
      </c>
      <c r="K161" s="21">
        <f t="shared" si="28"/>
        <v>2.3511111111111108E-2</v>
      </c>
      <c r="L161" s="21">
        <f t="shared" si="28"/>
        <v>0.11334444444444459</v>
      </c>
      <c r="M161" s="21">
        <f t="shared" si="28"/>
        <v>0.27040000000000003</v>
      </c>
      <c r="N161" s="21">
        <f t="shared" si="28"/>
        <v>2.1025000000000005E-2</v>
      </c>
      <c r="O161" s="21">
        <f t="shared" si="28"/>
        <v>0.113344444444444</v>
      </c>
      <c r="P161" s="21">
        <f t="shared" si="28"/>
        <v>3.2399999999999901E-2</v>
      </c>
      <c r="Q161" s="21">
        <f t="shared" si="28"/>
        <v>0.19802499999999987</v>
      </c>
      <c r="R161" s="21">
        <f t="shared" si="28"/>
        <v>5.5224999999999941E-2</v>
      </c>
      <c r="S161" s="21">
        <f t="shared" si="28"/>
        <v>6.5877777777777632E-2</v>
      </c>
      <c r="T161" s="21">
        <f t="shared" si="28"/>
        <v>5.3669444444444554E-2</v>
      </c>
      <c r="U161" s="21">
        <f t="shared" si="28"/>
        <v>0.45337777777777838</v>
      </c>
      <c r="V161" s="21">
        <f t="shared" si="28"/>
        <v>0.12602499999999967</v>
      </c>
      <c r="W161" s="21">
        <f t="shared" si="28"/>
        <v>0.18633611111111109</v>
      </c>
      <c r="X161" s="21">
        <f t="shared" si="28"/>
        <v>3.6736111111111018E-2</v>
      </c>
      <c r="Y161" s="21">
        <f t="shared" si="28"/>
        <v>0.17639999999999995</v>
      </c>
      <c r="Z161" s="21">
        <f t="shared" si="28"/>
        <v>0.21467777777777783</v>
      </c>
      <c r="AA161" s="21">
        <f t="shared" si="28"/>
        <v>0.18922500000000006</v>
      </c>
      <c r="AB161" s="21">
        <f t="shared" si="28"/>
        <v>3.0624999999999937E-2</v>
      </c>
      <c r="AC161" s="21">
        <f t="shared" si="28"/>
        <v>9.3025000000000094E-2</v>
      </c>
      <c r="AD161" s="21">
        <f t="shared" si="28"/>
        <v>8.1225000000000075E-2</v>
      </c>
      <c r="AE161" s="21">
        <f t="shared" si="28"/>
        <v>0.30987777777777725</v>
      </c>
      <c r="AF161" s="21">
        <f t="shared" si="28"/>
        <v>3.8677777777777644E-2</v>
      </c>
    </row>
    <row r="162" spans="6:32" x14ac:dyDescent="0.25">
      <c r="F162">
        <v>4</v>
      </c>
      <c r="G162" s="21">
        <f t="shared" ref="G162:AF162" si="29">G155*G155</f>
        <v>0.1213361111111113</v>
      </c>
      <c r="H162" s="21">
        <f t="shared" si="29"/>
        <v>1.137777777777783E-2</v>
      </c>
      <c r="I162" s="21">
        <f t="shared" si="29"/>
        <v>0.54022500000000051</v>
      </c>
      <c r="J162" s="21">
        <f t="shared" si="29"/>
        <v>1.6899999999999971E-2</v>
      </c>
      <c r="K162" s="21">
        <f t="shared" si="29"/>
        <v>1.0677777777777812E-2</v>
      </c>
      <c r="L162" s="21">
        <f t="shared" si="29"/>
        <v>6.0844444444444624E-2</v>
      </c>
      <c r="M162" s="21">
        <f t="shared" si="29"/>
        <v>2.8899999999999974E-2</v>
      </c>
      <c r="N162" s="21">
        <f t="shared" si="29"/>
        <v>1.5625E-2</v>
      </c>
      <c r="O162" s="21">
        <f t="shared" si="29"/>
        <v>7.1111111111110847E-2</v>
      </c>
      <c r="P162" s="21">
        <f t="shared" si="29"/>
        <v>6.7599999999999882E-2</v>
      </c>
      <c r="Q162" s="21">
        <f t="shared" si="29"/>
        <v>0.140625</v>
      </c>
      <c r="R162" s="21">
        <f t="shared" si="29"/>
        <v>1.8224999999999943E-2</v>
      </c>
      <c r="S162" s="21">
        <f t="shared" si="29"/>
        <v>7.1111111111110847E-2</v>
      </c>
      <c r="T162" s="21">
        <f t="shared" si="29"/>
        <v>8.313611111111098E-2</v>
      </c>
      <c r="U162" s="21">
        <f t="shared" si="29"/>
        <v>5.6011111111111178E-2</v>
      </c>
      <c r="V162" s="21">
        <f t="shared" si="29"/>
        <v>8.70249999999997E-2</v>
      </c>
      <c r="W162" s="21">
        <f t="shared" si="29"/>
        <v>2.6136111111111096E-2</v>
      </c>
      <c r="X162" s="21">
        <f t="shared" si="29"/>
        <v>1.4002777777777847E-2</v>
      </c>
      <c r="Y162" s="21">
        <f t="shared" si="29"/>
        <v>6.25E-2</v>
      </c>
      <c r="Z162" s="21">
        <f t="shared" si="29"/>
        <v>0.19654444444444447</v>
      </c>
      <c r="AA162" s="21">
        <f t="shared" si="29"/>
        <v>5.6250000000000267E-3</v>
      </c>
      <c r="AB162" s="21">
        <f t="shared" si="29"/>
        <v>0.11902499999999983</v>
      </c>
      <c r="AC162" s="21">
        <f t="shared" si="29"/>
        <v>3.0625000000000093E-2</v>
      </c>
      <c r="AD162" s="21">
        <f t="shared" si="29"/>
        <v>6.5025000000000166E-2</v>
      </c>
      <c r="AE162" s="21">
        <f t="shared" si="29"/>
        <v>5.8777777777777084E-3</v>
      </c>
      <c r="AF162" s="21">
        <f t="shared" si="29"/>
        <v>1.0677777777777812E-2</v>
      </c>
    </row>
    <row r="163" spans="6:32" x14ac:dyDescent="0.25">
      <c r="F163">
        <v>5</v>
      </c>
      <c r="G163" s="21">
        <f t="shared" ref="G163:AF163" si="30">G156*G156</f>
        <v>0.15866944444444453</v>
      </c>
      <c r="H163" s="21">
        <f t="shared" si="30"/>
        <v>4.1344444444444364E-2</v>
      </c>
      <c r="I163" s="21">
        <f t="shared" si="30"/>
        <v>7.0224999999999593E-2</v>
      </c>
      <c r="J163" s="21">
        <f t="shared" si="30"/>
        <v>0.59289999999999998</v>
      </c>
      <c r="K163" s="21">
        <f t="shared" si="30"/>
        <v>6.9444444444444692E-3</v>
      </c>
      <c r="L163" s="21">
        <f t="shared" si="30"/>
        <v>0.62937777777777659</v>
      </c>
      <c r="M163" s="21">
        <f t="shared" si="30"/>
        <v>0.17640000000000031</v>
      </c>
      <c r="N163" s="21">
        <f t="shared" si="30"/>
        <v>0.80102499999999999</v>
      </c>
      <c r="O163" s="21">
        <f t="shared" si="30"/>
        <v>0.30617777777777866</v>
      </c>
      <c r="P163" s="21">
        <f t="shared" si="30"/>
        <v>0.51840000000000031</v>
      </c>
      <c r="Q163" s="21">
        <f t="shared" si="30"/>
        <v>0.63202500000000061</v>
      </c>
      <c r="R163" s="21">
        <f t="shared" si="30"/>
        <v>0.23522499999999988</v>
      </c>
      <c r="S163" s="21">
        <f t="shared" si="30"/>
        <v>0.72817777777777803</v>
      </c>
      <c r="T163" s="21">
        <f t="shared" si="30"/>
        <v>0.46466944444444502</v>
      </c>
      <c r="U163" s="21">
        <f t="shared" si="30"/>
        <v>0.12484444444444456</v>
      </c>
      <c r="V163" s="21">
        <f t="shared" si="30"/>
        <v>0.24502500000000055</v>
      </c>
      <c r="W163" s="21">
        <f t="shared" si="30"/>
        <v>0.71966944444444414</v>
      </c>
      <c r="X163" s="21">
        <f t="shared" si="30"/>
        <v>0.51600277777777892</v>
      </c>
      <c r="Y163" s="21">
        <f t="shared" si="30"/>
        <v>0.50409999999999999</v>
      </c>
      <c r="Z163" s="21">
        <f t="shared" si="30"/>
        <v>0.32111111111111135</v>
      </c>
      <c r="AA163" s="21">
        <f t="shared" si="30"/>
        <v>0.25502499999999945</v>
      </c>
      <c r="AB163" s="21">
        <f t="shared" si="30"/>
        <v>0.33062499999999967</v>
      </c>
      <c r="AC163" s="21">
        <f t="shared" si="30"/>
        <v>0.13322499999999984</v>
      </c>
      <c r="AD163" s="21">
        <f t="shared" si="30"/>
        <v>0.81902499999999967</v>
      </c>
      <c r="AE163" s="21">
        <f t="shared" si="30"/>
        <v>8.0277777777777962E-2</v>
      </c>
      <c r="AF163" s="21">
        <f t="shared" si="30"/>
        <v>0.13937777777777824</v>
      </c>
    </row>
    <row r="164" spans="6:32" x14ac:dyDescent="0.25">
      <c r="F164">
        <v>6</v>
      </c>
      <c r="G164" s="21">
        <f t="shared" ref="G164:AF164" si="31">G157*G157</f>
        <v>3.9336111111111079E-2</v>
      </c>
      <c r="H164" s="21">
        <f t="shared" si="31"/>
        <v>2.3511111111111108E-2</v>
      </c>
      <c r="I164" s="21">
        <f t="shared" si="31"/>
        <v>3.4225000000000186E-2</v>
      </c>
      <c r="J164" s="21">
        <f t="shared" si="31"/>
        <v>2.8900000000000127E-2</v>
      </c>
      <c r="K164" s="21">
        <f t="shared" si="31"/>
        <v>4.1344444444444364E-2</v>
      </c>
      <c r="L164" s="21">
        <f t="shared" si="31"/>
        <v>0.12484444444444424</v>
      </c>
      <c r="M164" s="21">
        <f t="shared" si="31"/>
        <v>0.18490000000000015</v>
      </c>
      <c r="N164" s="21">
        <f t="shared" si="31"/>
        <v>3.0624999999999937E-2</v>
      </c>
      <c r="O164" s="21">
        <f t="shared" si="31"/>
        <v>0.12721111111111066</v>
      </c>
      <c r="P164" s="21">
        <f t="shared" si="31"/>
        <v>8.1000000000000551E-3</v>
      </c>
      <c r="Q164" s="21">
        <f t="shared" si="31"/>
        <v>7.5624999999999956E-2</v>
      </c>
      <c r="R164" s="21">
        <f t="shared" si="31"/>
        <v>0.21622500000000028</v>
      </c>
      <c r="S164" s="21">
        <f t="shared" si="31"/>
        <v>7.1111111111110847E-2</v>
      </c>
      <c r="T164" s="21">
        <f t="shared" si="31"/>
        <v>4.3402777777777651E-2</v>
      </c>
      <c r="U164" s="21">
        <f t="shared" si="31"/>
        <v>0.12721111111111097</v>
      </c>
      <c r="V164" s="21">
        <f t="shared" si="31"/>
        <v>0.39062500000000056</v>
      </c>
      <c r="W164" s="21">
        <f t="shared" si="31"/>
        <v>0.11000277777777799</v>
      </c>
      <c r="X164" s="21">
        <f t="shared" si="31"/>
        <v>4.9136111111110922E-2</v>
      </c>
      <c r="Y164" s="21">
        <f t="shared" si="31"/>
        <v>3.6099999999999979E-2</v>
      </c>
      <c r="Z164" s="21">
        <f t="shared" si="31"/>
        <v>3.7377777777777788E-2</v>
      </c>
      <c r="AA164" s="21">
        <f t="shared" si="31"/>
        <v>9.0250000000000365E-3</v>
      </c>
      <c r="AB164" s="21">
        <f t="shared" si="31"/>
        <v>8.7024999999999963E-2</v>
      </c>
      <c r="AC164" s="21">
        <f t="shared" si="31"/>
        <v>1.5625E-2</v>
      </c>
      <c r="AD164" s="21">
        <f t="shared" si="31"/>
        <v>2.7225000000000013E-2</v>
      </c>
      <c r="AE164" s="21">
        <f t="shared" si="31"/>
        <v>0.10454444444444468</v>
      </c>
      <c r="AF164" s="21">
        <f t="shared" si="31"/>
        <v>0.1133444444444443</v>
      </c>
    </row>
    <row r="165" spans="6:32" x14ac:dyDescent="0.25">
      <c r="G165" s="22">
        <f>SUM(G159:G164)</f>
        <v>0.95028333333333304</v>
      </c>
      <c r="H165" s="22">
        <f t="shared" ref="H165:AF165" si="32">SUM(H159:H164)</f>
        <v>0.75833333333333297</v>
      </c>
      <c r="I165" s="22">
        <f t="shared" si="32"/>
        <v>0.79174999999999929</v>
      </c>
      <c r="J165" s="22">
        <f t="shared" si="32"/>
        <v>0.86879999999999979</v>
      </c>
      <c r="K165" s="22">
        <f t="shared" si="32"/>
        <v>0.7005333333333329</v>
      </c>
      <c r="L165" s="22">
        <f t="shared" si="32"/>
        <v>1.1091333333333329</v>
      </c>
      <c r="M165" s="22">
        <f t="shared" si="32"/>
        <v>0.97180000000000055</v>
      </c>
      <c r="N165" s="22">
        <f t="shared" si="32"/>
        <v>1.15655</v>
      </c>
      <c r="O165" s="22">
        <f t="shared" si="32"/>
        <v>0.98933333333333295</v>
      </c>
      <c r="P165" s="22">
        <f t="shared" si="32"/>
        <v>0.70939999999999992</v>
      </c>
      <c r="Q165" s="22">
        <f t="shared" si="32"/>
        <v>1.4697500000000008</v>
      </c>
      <c r="R165" s="22">
        <f t="shared" si="32"/>
        <v>0.7075499999999999</v>
      </c>
      <c r="S165" s="22">
        <f t="shared" si="32"/>
        <v>1.2503333333333331</v>
      </c>
      <c r="T165" s="22">
        <f t="shared" si="32"/>
        <v>0.94948333333333346</v>
      </c>
      <c r="U165" s="22">
        <f t="shared" si="32"/>
        <v>0.87153333333333394</v>
      </c>
      <c r="V165" s="22">
        <f t="shared" si="32"/>
        <v>1.1639500000000003</v>
      </c>
      <c r="W165" s="22">
        <f t="shared" si="32"/>
        <v>1.5252833333333329</v>
      </c>
      <c r="X165" s="22">
        <f t="shared" si="32"/>
        <v>0.96468333333333411</v>
      </c>
      <c r="Y165" s="22">
        <f t="shared" si="32"/>
        <v>0.85159999999999991</v>
      </c>
      <c r="Z165" s="22">
        <f t="shared" si="32"/>
        <v>0.96313333333333317</v>
      </c>
      <c r="AA165" s="22">
        <f t="shared" si="32"/>
        <v>0.95394999999999919</v>
      </c>
      <c r="AB165" s="22">
        <f t="shared" si="32"/>
        <v>0.90814999999999957</v>
      </c>
      <c r="AC165" s="22">
        <f t="shared" si="32"/>
        <v>0.83175000000000032</v>
      </c>
      <c r="AD165" s="22">
        <f t="shared" si="32"/>
        <v>1.18655</v>
      </c>
      <c r="AE165" s="22">
        <f t="shared" si="32"/>
        <v>0.94273333333333365</v>
      </c>
      <c r="AF165" s="22">
        <f t="shared" si="32"/>
        <v>0.71773333333333333</v>
      </c>
    </row>
    <row r="166" spans="6:32" x14ac:dyDescent="0.25">
      <c r="G166" s="22">
        <f>G165/5</f>
        <v>0.1900566666666666</v>
      </c>
      <c r="H166" s="22">
        <f t="shared" ref="H166:AF166" si="33">H165/5</f>
        <v>0.15166666666666659</v>
      </c>
      <c r="I166" s="22">
        <f t="shared" si="33"/>
        <v>0.15834999999999985</v>
      </c>
      <c r="J166" s="22">
        <f t="shared" si="33"/>
        <v>0.17375999999999997</v>
      </c>
      <c r="K166" s="22">
        <f t="shared" si="33"/>
        <v>0.14010666666666657</v>
      </c>
      <c r="L166" s="22">
        <f t="shared" si="33"/>
        <v>0.22182666666666656</v>
      </c>
      <c r="M166" s="22">
        <f t="shared" si="33"/>
        <v>0.19436000000000012</v>
      </c>
      <c r="N166" s="22">
        <f t="shared" si="33"/>
        <v>0.23130999999999999</v>
      </c>
      <c r="O166" s="22">
        <f t="shared" si="33"/>
        <v>0.19786666666666658</v>
      </c>
      <c r="P166" s="22">
        <f t="shared" si="33"/>
        <v>0.14187999999999998</v>
      </c>
      <c r="Q166" s="22">
        <f t="shared" si="33"/>
        <v>0.29395000000000016</v>
      </c>
      <c r="R166" s="22">
        <f t="shared" si="33"/>
        <v>0.14150999999999997</v>
      </c>
      <c r="S166" s="22">
        <f t="shared" si="33"/>
        <v>0.2500666666666666</v>
      </c>
      <c r="T166" s="22">
        <f t="shared" si="33"/>
        <v>0.18989666666666669</v>
      </c>
      <c r="U166" s="22">
        <f t="shared" si="33"/>
        <v>0.17430666666666678</v>
      </c>
      <c r="V166" s="22">
        <f t="shared" si="33"/>
        <v>0.23279000000000005</v>
      </c>
      <c r="W166" s="22">
        <f t="shared" si="33"/>
        <v>0.30505666666666659</v>
      </c>
      <c r="X166" s="22">
        <f t="shared" si="33"/>
        <v>0.19293666666666681</v>
      </c>
      <c r="Y166" s="22">
        <f t="shared" si="33"/>
        <v>0.17031999999999997</v>
      </c>
      <c r="Z166" s="22">
        <f t="shared" si="33"/>
        <v>0.19262666666666664</v>
      </c>
      <c r="AA166" s="22">
        <f t="shared" si="33"/>
        <v>0.19078999999999985</v>
      </c>
      <c r="AB166" s="22">
        <f t="shared" si="33"/>
        <v>0.1816299999999999</v>
      </c>
      <c r="AC166" s="22">
        <f t="shared" si="33"/>
        <v>0.16635000000000005</v>
      </c>
      <c r="AD166" s="22">
        <f t="shared" si="33"/>
        <v>0.23730999999999999</v>
      </c>
      <c r="AE166" s="22">
        <f t="shared" si="33"/>
        <v>0.18854666666666672</v>
      </c>
      <c r="AF166" s="22">
        <f t="shared" si="33"/>
        <v>0.14354666666666666</v>
      </c>
    </row>
  </sheetData>
  <mergeCells count="207">
    <mergeCell ref="BG67:BG68"/>
    <mergeCell ref="BH67:BI67"/>
    <mergeCell ref="BJ67:BJ68"/>
    <mergeCell ref="BG83:BG84"/>
    <mergeCell ref="BH83:BI83"/>
    <mergeCell ref="BJ83:BJ84"/>
    <mergeCell ref="BG36:BG37"/>
    <mergeCell ref="BH36:BI36"/>
    <mergeCell ref="B108:C108"/>
    <mergeCell ref="AZ81:BA81"/>
    <mergeCell ref="BB81:BC81"/>
    <mergeCell ref="AJ81:AK81"/>
    <mergeCell ref="AL81:AM81"/>
    <mergeCell ref="AN81:AO81"/>
    <mergeCell ref="AP81:AQ81"/>
    <mergeCell ref="AR81:AS81"/>
    <mergeCell ref="AV81:AW81"/>
    <mergeCell ref="AX81:AY81"/>
    <mergeCell ref="AT81:AU81"/>
    <mergeCell ref="X81:Y81"/>
    <mergeCell ref="Z81:AA81"/>
    <mergeCell ref="AB81:AC81"/>
    <mergeCell ref="AD81:AE81"/>
    <mergeCell ref="AF81:AG81"/>
    <mergeCell ref="B123:C123"/>
    <mergeCell ref="B18:C18"/>
    <mergeCell ref="B33:C33"/>
    <mergeCell ref="B48:C48"/>
    <mergeCell ref="B63:C63"/>
    <mergeCell ref="B78:C78"/>
    <mergeCell ref="B93:C93"/>
    <mergeCell ref="B111:B112"/>
    <mergeCell ref="C111:C112"/>
    <mergeCell ref="C51:C52"/>
    <mergeCell ref="B21:B22"/>
    <mergeCell ref="C21:C22"/>
    <mergeCell ref="B66:B67"/>
    <mergeCell ref="C66:C67"/>
    <mergeCell ref="B36:B37"/>
    <mergeCell ref="C36:C37"/>
    <mergeCell ref="B96:B97"/>
    <mergeCell ref="C96:C97"/>
    <mergeCell ref="B51:B52"/>
    <mergeCell ref="AH81:AI81"/>
    <mergeCell ref="B81:B82"/>
    <mergeCell ref="C81:C82"/>
    <mergeCell ref="D81:E81"/>
    <mergeCell ref="F81:G81"/>
    <mergeCell ref="H81:I81"/>
    <mergeCell ref="J81:K81"/>
    <mergeCell ref="L81:M81"/>
    <mergeCell ref="N81:O81"/>
    <mergeCell ref="P81:Q81"/>
    <mergeCell ref="R81:S81"/>
    <mergeCell ref="T81:U81"/>
    <mergeCell ref="V81:W81"/>
    <mergeCell ref="L51:M51"/>
    <mergeCell ref="N51:O51"/>
    <mergeCell ref="P51:Q51"/>
    <mergeCell ref="AJ66:AK66"/>
    <mergeCell ref="AL66:AM66"/>
    <mergeCell ref="AN66:AO66"/>
    <mergeCell ref="X66:Y66"/>
    <mergeCell ref="Z66:AA66"/>
    <mergeCell ref="AX51:AY51"/>
    <mergeCell ref="AV66:AW66"/>
    <mergeCell ref="AX66:AY66"/>
    <mergeCell ref="AV51:AW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Z66:BA66"/>
    <mergeCell ref="BB66:BC66"/>
    <mergeCell ref="AP66:AQ66"/>
    <mergeCell ref="AR66:AS66"/>
    <mergeCell ref="AT66:AU66"/>
    <mergeCell ref="AR51:AS51"/>
    <mergeCell ref="AT51:AU51"/>
    <mergeCell ref="D66:E66"/>
    <mergeCell ref="F66:G66"/>
    <mergeCell ref="H66:I66"/>
    <mergeCell ref="J66:K66"/>
    <mergeCell ref="AJ51:AK51"/>
    <mergeCell ref="AL51:AM51"/>
    <mergeCell ref="AN51:AO51"/>
    <mergeCell ref="P66:Q66"/>
    <mergeCell ref="R66:S66"/>
    <mergeCell ref="T66:U66"/>
    <mergeCell ref="V66:W66"/>
    <mergeCell ref="L66:M66"/>
    <mergeCell ref="N66:O66"/>
    <mergeCell ref="AB66:AC66"/>
    <mergeCell ref="AD66:AE66"/>
    <mergeCell ref="AF66:AG66"/>
    <mergeCell ref="AH66:AI66"/>
    <mergeCell ref="BB36:BC36"/>
    <mergeCell ref="AP36:AQ36"/>
    <mergeCell ref="P36:Q36"/>
    <mergeCell ref="R36:S36"/>
    <mergeCell ref="D51:E51"/>
    <mergeCell ref="F51:G51"/>
    <mergeCell ref="H51:I51"/>
    <mergeCell ref="J51:K51"/>
    <mergeCell ref="AJ36:AK36"/>
    <mergeCell ref="AL36:AM36"/>
    <mergeCell ref="AN36:AO36"/>
    <mergeCell ref="X36:Y36"/>
    <mergeCell ref="Z36:AA36"/>
    <mergeCell ref="AB36:AC36"/>
    <mergeCell ref="AD36:AE36"/>
    <mergeCell ref="AF36:AG36"/>
    <mergeCell ref="AH36:AI36"/>
    <mergeCell ref="L36:M36"/>
    <mergeCell ref="N36:O36"/>
    <mergeCell ref="T36:U36"/>
    <mergeCell ref="V36:W36"/>
    <mergeCell ref="AZ51:BA51"/>
    <mergeCell ref="BB51:BC51"/>
    <mergeCell ref="AP51:AQ51"/>
    <mergeCell ref="D36:E36"/>
    <mergeCell ref="F36:G36"/>
    <mergeCell ref="H36:I36"/>
    <mergeCell ref="J36:K36"/>
    <mergeCell ref="AJ21:AK21"/>
    <mergeCell ref="AL21:AM21"/>
    <mergeCell ref="AN21:AO21"/>
    <mergeCell ref="X21:Y21"/>
    <mergeCell ref="Z21:AA21"/>
    <mergeCell ref="AB21:AC21"/>
    <mergeCell ref="AD21:AE21"/>
    <mergeCell ref="D21:E21"/>
    <mergeCell ref="F21:G21"/>
    <mergeCell ref="H21:I21"/>
    <mergeCell ref="J21:K21"/>
    <mergeCell ref="AT36:AU36"/>
    <mergeCell ref="AX21:AY21"/>
    <mergeCell ref="AZ21:BA21"/>
    <mergeCell ref="AF21:AG21"/>
    <mergeCell ref="AH21:AI21"/>
    <mergeCell ref="L21:M21"/>
    <mergeCell ref="N21:O21"/>
    <mergeCell ref="P21:Q21"/>
    <mergeCell ref="R21:S21"/>
    <mergeCell ref="T21:U21"/>
    <mergeCell ref="V21:W21"/>
    <mergeCell ref="AP21:AQ21"/>
    <mergeCell ref="AR21:AS21"/>
    <mergeCell ref="AT21:AU21"/>
    <mergeCell ref="AV36:AW36"/>
    <mergeCell ref="AX36:AY36"/>
    <mergeCell ref="AZ36:BA36"/>
    <mergeCell ref="AV21:AW21"/>
    <mergeCell ref="AL6:AM6"/>
    <mergeCell ref="AN6:AO6"/>
    <mergeCell ref="X6:Y6"/>
    <mergeCell ref="Z6:AA6"/>
    <mergeCell ref="AB6:AC6"/>
    <mergeCell ref="AD6:AE6"/>
    <mergeCell ref="AF6:AG6"/>
    <mergeCell ref="AH6:AI6"/>
    <mergeCell ref="AR36:AS36"/>
    <mergeCell ref="BB21:BC21"/>
    <mergeCell ref="BN6:BO6"/>
    <mergeCell ref="B6:B7"/>
    <mergeCell ref="C6:C7"/>
    <mergeCell ref="D6:E6"/>
    <mergeCell ref="F6:G6"/>
    <mergeCell ref="H6:I6"/>
    <mergeCell ref="J6:K6"/>
    <mergeCell ref="AX6:AY6"/>
    <mergeCell ref="AZ6:BA6"/>
    <mergeCell ref="BB6:BC6"/>
    <mergeCell ref="AP6:AQ6"/>
    <mergeCell ref="AR6:AS6"/>
    <mergeCell ref="AT6:AU6"/>
    <mergeCell ref="BG6:BG7"/>
    <mergeCell ref="BH6:BI6"/>
    <mergeCell ref="AJ6:AK6"/>
    <mergeCell ref="L6:M6"/>
    <mergeCell ref="N6:O6"/>
    <mergeCell ref="P6:Q6"/>
    <mergeCell ref="AV6:AW6"/>
    <mergeCell ref="R6:S6"/>
    <mergeCell ref="T6:U6"/>
    <mergeCell ref="V6:W6"/>
    <mergeCell ref="BT6:BT7"/>
    <mergeCell ref="BU6:BV6"/>
    <mergeCell ref="BW6:BW7"/>
    <mergeCell ref="BD21:BE21"/>
    <mergeCell ref="BD36:BE36"/>
    <mergeCell ref="BD66:BE66"/>
    <mergeCell ref="BG21:BG22"/>
    <mergeCell ref="BH21:BI21"/>
    <mergeCell ref="BL6:BL7"/>
    <mergeCell ref="BG53:BG54"/>
    <mergeCell ref="BH53:BI53"/>
    <mergeCell ref="BJ36:BJ37"/>
    <mergeCell ref="BM6:BM7"/>
    <mergeCell ref="BQ6:BQ7"/>
    <mergeCell ref="BR6:BR7"/>
    <mergeCell ref="BS6:BS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26"/>
  <sheetViews>
    <sheetView topLeftCell="C1" workbookViewId="0">
      <selection activeCell="H4" sqref="H4"/>
    </sheetView>
  </sheetViews>
  <sheetFormatPr defaultRowHeight="15" x14ac:dyDescent="0.25"/>
  <cols>
    <col min="3" max="3" width="13.85546875" customWidth="1"/>
    <col min="4" max="4" width="28.42578125" customWidth="1"/>
    <col min="5" max="5" width="24.7109375" customWidth="1"/>
    <col min="6" max="6" width="26.28515625" customWidth="1"/>
    <col min="7" max="7" width="27.28515625" customWidth="1"/>
    <col min="8" max="8" width="16.85546875" customWidth="1"/>
    <col min="9" max="10" width="15.42578125" customWidth="1"/>
    <col min="11" max="11" width="13.28515625" customWidth="1"/>
  </cols>
  <sheetData>
    <row r="5" spans="3:11" ht="15.75" x14ac:dyDescent="0.25">
      <c r="C5" s="73" t="s">
        <v>170</v>
      </c>
      <c r="D5" s="73" t="s">
        <v>8</v>
      </c>
      <c r="E5" s="73" t="s">
        <v>5</v>
      </c>
      <c r="F5" s="3">
        <v>1</v>
      </c>
      <c r="G5" s="90" t="s">
        <v>181</v>
      </c>
      <c r="H5" s="102"/>
    </row>
    <row r="6" spans="3:11" ht="15.75" x14ac:dyDescent="0.25">
      <c r="C6" s="73" t="s">
        <v>165</v>
      </c>
      <c r="D6" s="31">
        <f>'Tabel acak'!BJ14</f>
        <v>0</v>
      </c>
      <c r="E6" s="73">
        <f>Avalibility!E5</f>
        <v>624</v>
      </c>
      <c r="F6" s="3">
        <v>1</v>
      </c>
      <c r="G6" s="41">
        <f>D6/E6*F6</f>
        <v>0</v>
      </c>
      <c r="H6" s="55"/>
    </row>
    <row r="7" spans="3:11" ht="15.75" x14ac:dyDescent="0.25">
      <c r="C7" s="81" t="s">
        <v>174</v>
      </c>
      <c r="D7" s="31">
        <v>0</v>
      </c>
      <c r="E7" s="73">
        <f>Avalibility!E6</f>
        <v>648</v>
      </c>
      <c r="F7" s="3">
        <v>1</v>
      </c>
      <c r="G7" s="41">
        <f>D7/E7*F7</f>
        <v>0</v>
      </c>
      <c r="H7" s="55"/>
    </row>
    <row r="8" spans="3:11" ht="15.75" x14ac:dyDescent="0.25">
      <c r="C8" s="73" t="s">
        <v>166</v>
      </c>
      <c r="D8" s="31">
        <v>0</v>
      </c>
      <c r="E8" s="73">
        <f>Avalibility!E7</f>
        <v>648</v>
      </c>
      <c r="F8" s="3">
        <v>1</v>
      </c>
      <c r="G8" s="41">
        <f t="shared" ref="G8:G10" si="0">D8/E8*F8</f>
        <v>0</v>
      </c>
      <c r="H8" s="55"/>
    </row>
    <row r="9" spans="3:11" ht="15.75" x14ac:dyDescent="0.25">
      <c r="C9" s="43" t="s">
        <v>175</v>
      </c>
      <c r="D9" s="31">
        <v>0</v>
      </c>
      <c r="E9" s="73">
        <f>Avalibility!E8</f>
        <v>624</v>
      </c>
      <c r="F9" s="3">
        <v>1</v>
      </c>
      <c r="G9" s="41">
        <f t="shared" si="0"/>
        <v>0</v>
      </c>
      <c r="H9" s="55"/>
    </row>
    <row r="10" spans="3:11" ht="15.75" x14ac:dyDescent="0.25">
      <c r="C10" s="43" t="s">
        <v>176</v>
      </c>
      <c r="D10" s="31">
        <f>'Tabel acak'!BJ74</f>
        <v>5.7833333333333332</v>
      </c>
      <c r="E10" s="73">
        <f>Avalibility!E9</f>
        <v>648</v>
      </c>
      <c r="F10" s="3">
        <v>1</v>
      </c>
      <c r="G10" s="41">
        <f t="shared" si="0"/>
        <v>8.9248971193415638E-3</v>
      </c>
      <c r="H10" s="55"/>
    </row>
    <row r="11" spans="3:11" ht="15.75" x14ac:dyDescent="0.25">
      <c r="C11" s="73" t="s">
        <v>169</v>
      </c>
      <c r="D11" s="31">
        <v>0</v>
      </c>
      <c r="E11" s="73">
        <f>Avalibility!E10</f>
        <v>624</v>
      </c>
      <c r="F11" s="3">
        <v>1</v>
      </c>
      <c r="G11" s="41">
        <f>D11/E11*F11</f>
        <v>0</v>
      </c>
      <c r="H11" s="55"/>
      <c r="I11" s="44"/>
      <c r="J11" s="44"/>
    </row>
    <row r="12" spans="3:11" ht="15.75" x14ac:dyDescent="0.25">
      <c r="C12" s="73" t="s">
        <v>264</v>
      </c>
      <c r="D12" s="31">
        <f>SUM(D6:D11)</f>
        <v>5.7833333333333332</v>
      </c>
      <c r="E12" s="73">
        <f>SUM(E6:E11)</f>
        <v>3816</v>
      </c>
      <c r="F12" s="3"/>
      <c r="G12" s="82">
        <f>SUM(G6:G11)</f>
        <v>8.9248971193415638E-3</v>
      </c>
      <c r="H12" s="89"/>
    </row>
    <row r="13" spans="3:11" ht="15.75" x14ac:dyDescent="0.25">
      <c r="C13" s="4"/>
      <c r="D13" s="4"/>
      <c r="E13" s="4"/>
      <c r="F13" s="42"/>
      <c r="G13" s="4"/>
      <c r="H13" s="4"/>
    </row>
    <row r="16" spans="3:11" ht="15.75" x14ac:dyDescent="0.25">
      <c r="C16" s="185" t="s">
        <v>173</v>
      </c>
      <c r="D16" s="185" t="s">
        <v>8</v>
      </c>
      <c r="E16" s="185"/>
      <c r="F16" s="185"/>
      <c r="G16" s="185"/>
      <c r="H16" s="192" t="s">
        <v>257</v>
      </c>
      <c r="I16" s="185" t="s">
        <v>5</v>
      </c>
      <c r="J16" s="202">
        <v>1</v>
      </c>
      <c r="K16" s="185" t="s">
        <v>254</v>
      </c>
    </row>
    <row r="17" spans="3:11" ht="15.75" x14ac:dyDescent="0.25">
      <c r="C17" s="185"/>
      <c r="D17" s="155" t="s">
        <v>252</v>
      </c>
      <c r="E17" s="155" t="s">
        <v>228</v>
      </c>
      <c r="F17" s="155" t="s">
        <v>253</v>
      </c>
      <c r="G17" s="155" t="s">
        <v>242</v>
      </c>
      <c r="H17" s="193"/>
      <c r="I17" s="185"/>
      <c r="J17" s="193"/>
      <c r="K17" s="185"/>
    </row>
    <row r="18" spans="3:11" ht="15.75" x14ac:dyDescent="0.25">
      <c r="C18" s="155" t="s">
        <v>233</v>
      </c>
      <c r="D18" s="31">
        <f>'Tabel acak'!BS9</f>
        <v>3</v>
      </c>
      <c r="E18" s="155">
        <v>0</v>
      </c>
      <c r="F18" s="155">
        <v>0</v>
      </c>
      <c r="G18" s="155">
        <v>0</v>
      </c>
      <c r="H18" s="31">
        <f>SUM(D18:G18)</f>
        <v>3</v>
      </c>
      <c r="I18" s="155">
        <f>Avalibility!E5</f>
        <v>624</v>
      </c>
      <c r="J18" s="3">
        <v>1</v>
      </c>
      <c r="K18" s="41">
        <f>H18/I18*J18</f>
        <v>4.807692307692308E-3</v>
      </c>
    </row>
    <row r="19" spans="3:11" ht="15.75" x14ac:dyDescent="0.25">
      <c r="C19" s="155" t="s">
        <v>246</v>
      </c>
      <c r="D19" s="31">
        <f>'Tabel acak'!BS13</f>
        <v>1.6666666666666667</v>
      </c>
      <c r="E19" s="31">
        <f>'Tabel acak'!BS14</f>
        <v>2</v>
      </c>
      <c r="F19" s="155">
        <v>0</v>
      </c>
      <c r="G19" s="31">
        <f>'Tabel acak'!BS11</f>
        <v>1.7833333333333334</v>
      </c>
      <c r="H19" s="31">
        <f t="shared" ref="H19:H24" si="1">SUM(D19:G19)</f>
        <v>5.45</v>
      </c>
      <c r="I19" s="155">
        <f>Avalibility!E6</f>
        <v>648</v>
      </c>
      <c r="J19" s="3">
        <v>1</v>
      </c>
      <c r="K19" s="41">
        <f t="shared" ref="K19:K23" si="2">H19/I19*100%</f>
        <v>8.4104938271604944E-3</v>
      </c>
    </row>
    <row r="20" spans="3:11" ht="15.75" x14ac:dyDescent="0.25">
      <c r="C20" s="155" t="s">
        <v>248</v>
      </c>
      <c r="D20" s="31">
        <f>'Tabel acak'!BS18</f>
        <v>2.6666666666666665</v>
      </c>
      <c r="E20" s="155">
        <v>0</v>
      </c>
      <c r="F20" s="155">
        <v>0</v>
      </c>
      <c r="G20" s="155">
        <v>0</v>
      </c>
      <c r="H20" s="31">
        <f t="shared" si="1"/>
        <v>2.6666666666666665</v>
      </c>
      <c r="I20" s="155">
        <f>Avalibility!E7</f>
        <v>648</v>
      </c>
      <c r="J20" s="3">
        <v>1</v>
      </c>
      <c r="K20" s="41">
        <f t="shared" si="2"/>
        <v>4.1152263374485592E-3</v>
      </c>
    </row>
    <row r="21" spans="3:11" ht="15.75" x14ac:dyDescent="0.25">
      <c r="C21" s="155" t="s">
        <v>251</v>
      </c>
      <c r="D21" s="155">
        <v>0</v>
      </c>
      <c r="E21" s="155">
        <v>0</v>
      </c>
      <c r="F21" s="31">
        <f>'Tabel acak'!BS19</f>
        <v>3.6666666666666665</v>
      </c>
      <c r="G21" s="155">
        <v>0</v>
      </c>
      <c r="H21" s="31">
        <f t="shared" si="1"/>
        <v>3.6666666666666665</v>
      </c>
      <c r="I21" s="155">
        <f>Avalibility!E8</f>
        <v>624</v>
      </c>
      <c r="J21" s="3">
        <v>1</v>
      </c>
      <c r="K21" s="41">
        <f t="shared" si="2"/>
        <v>5.876068376068376E-3</v>
      </c>
    </row>
    <row r="22" spans="3:11" ht="15.75" x14ac:dyDescent="0.25">
      <c r="C22" s="155" t="s">
        <v>250</v>
      </c>
      <c r="D22" s="155">
        <v>0</v>
      </c>
      <c r="E22" s="155">
        <v>0</v>
      </c>
      <c r="F22" s="155">
        <v>0</v>
      </c>
      <c r="G22" s="155">
        <v>0</v>
      </c>
      <c r="H22" s="31">
        <f t="shared" si="1"/>
        <v>0</v>
      </c>
      <c r="I22" s="155">
        <f>Avalibility!E9</f>
        <v>648</v>
      </c>
      <c r="J22" s="3">
        <v>1</v>
      </c>
      <c r="K22" s="41">
        <f t="shared" si="2"/>
        <v>0</v>
      </c>
    </row>
    <row r="23" spans="3:11" ht="15.75" x14ac:dyDescent="0.25">
      <c r="C23" s="155" t="s">
        <v>215</v>
      </c>
      <c r="D23" s="31">
        <f>'Tabel acak'!BS27</f>
        <v>2.3333333333333335</v>
      </c>
      <c r="E23" s="155">
        <v>0</v>
      </c>
      <c r="F23" s="155">
        <v>0</v>
      </c>
      <c r="G23" s="43">
        <v>0</v>
      </c>
      <c r="H23" s="31">
        <f t="shared" si="1"/>
        <v>2.3333333333333335</v>
      </c>
      <c r="I23" s="155">
        <f>Avalibility!E10</f>
        <v>624</v>
      </c>
      <c r="J23" s="3">
        <v>1</v>
      </c>
      <c r="K23" s="41">
        <f t="shared" si="2"/>
        <v>3.7393162393162395E-3</v>
      </c>
    </row>
    <row r="24" spans="3:11" ht="15.75" x14ac:dyDescent="0.25">
      <c r="C24" s="156" t="s">
        <v>15</v>
      </c>
      <c r="D24" s="48">
        <f>SUM(D18:D23)</f>
        <v>9.6666666666666679</v>
      </c>
      <c r="E24" s="48">
        <f t="shared" ref="E24:G24" si="3">SUM(E18:E23)</f>
        <v>2</v>
      </c>
      <c r="F24" s="48">
        <f t="shared" si="3"/>
        <v>3.6666666666666665</v>
      </c>
      <c r="G24" s="48">
        <f t="shared" si="3"/>
        <v>1.7833333333333334</v>
      </c>
      <c r="H24" s="31">
        <f t="shared" si="1"/>
        <v>17.116666666666667</v>
      </c>
      <c r="I24" s="157">
        <f>AVERAGE(I18:I23)</f>
        <v>636</v>
      </c>
      <c r="J24" s="3">
        <v>1</v>
      </c>
      <c r="K24" s="41">
        <f>H24/I24*100%</f>
        <v>2.6912997903563943E-2</v>
      </c>
    </row>
    <row r="25" spans="3:11" x14ac:dyDescent="0.25">
      <c r="H25" s="9"/>
    </row>
    <row r="26" spans="3:11" ht="15.75" x14ac:dyDescent="0.25">
      <c r="H26" s="177"/>
    </row>
  </sheetData>
  <mergeCells count="6">
    <mergeCell ref="C16:C17"/>
    <mergeCell ref="D16:G16"/>
    <mergeCell ref="I16:I17"/>
    <mergeCell ref="K16:K17"/>
    <mergeCell ref="H16:H17"/>
    <mergeCell ref="J16:J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13"/>
  <sheetViews>
    <sheetView workbookViewId="0">
      <selection activeCell="D10" sqref="D10"/>
    </sheetView>
  </sheetViews>
  <sheetFormatPr defaultRowHeight="15" x14ac:dyDescent="0.25"/>
  <cols>
    <col min="3" max="3" width="15.42578125" customWidth="1"/>
    <col min="4" max="4" width="13.85546875" customWidth="1"/>
    <col min="5" max="5" width="15.7109375" customWidth="1"/>
    <col min="6" max="6" width="17.28515625" customWidth="1"/>
    <col min="7" max="7" width="22.5703125" customWidth="1"/>
    <col min="9" max="9" width="18" customWidth="1"/>
  </cols>
  <sheetData>
    <row r="5" spans="3:9" ht="15.75" x14ac:dyDescent="0.25">
      <c r="C5" s="4"/>
      <c r="D5" s="4"/>
      <c r="E5" s="4"/>
      <c r="F5" s="4"/>
      <c r="G5" s="4"/>
      <c r="H5" s="42"/>
      <c r="I5" s="4"/>
    </row>
    <row r="6" spans="3:9" ht="15.75" x14ac:dyDescent="0.25">
      <c r="C6" s="73" t="s">
        <v>170</v>
      </c>
      <c r="D6" s="43" t="s">
        <v>268</v>
      </c>
      <c r="E6" s="43" t="s">
        <v>118</v>
      </c>
      <c r="F6" s="3">
        <v>1</v>
      </c>
      <c r="G6" s="73" t="s">
        <v>15</v>
      </c>
      <c r="H6" s="42"/>
      <c r="I6" s="55"/>
    </row>
    <row r="7" spans="3:9" ht="15.75" x14ac:dyDescent="0.25">
      <c r="C7" s="73" t="s">
        <v>165</v>
      </c>
      <c r="D7" s="31">
        <f>'Tabel acak'!BQ45</f>
        <v>0</v>
      </c>
      <c r="E7" s="43">
        <f>Avalibility!E5</f>
        <v>624</v>
      </c>
      <c r="F7" s="3">
        <v>1</v>
      </c>
      <c r="G7" s="41">
        <f>D7/E7*F7</f>
        <v>0</v>
      </c>
      <c r="H7" s="42"/>
      <c r="I7" s="4"/>
    </row>
    <row r="8" spans="3:9" ht="15.75" x14ac:dyDescent="0.25">
      <c r="C8" s="81" t="s">
        <v>174</v>
      </c>
      <c r="D8" s="31">
        <f>'Tabel acak'!BQ46</f>
        <v>1.3333333333333333</v>
      </c>
      <c r="E8" s="43">
        <f>Avalibility!E6</f>
        <v>648</v>
      </c>
      <c r="F8" s="3">
        <v>1</v>
      </c>
      <c r="G8" s="41">
        <f>D8/E8*F8</f>
        <v>2.0576131687242796E-3</v>
      </c>
      <c r="H8" s="42"/>
      <c r="I8" s="4"/>
    </row>
    <row r="9" spans="3:9" ht="15.75" x14ac:dyDescent="0.25">
      <c r="C9" s="73" t="s">
        <v>166</v>
      </c>
      <c r="D9" s="31">
        <f>'Tabel acak'!BQ47</f>
        <v>0</v>
      </c>
      <c r="E9" s="43">
        <f>Avalibility!E7</f>
        <v>648</v>
      </c>
      <c r="F9" s="3">
        <v>1</v>
      </c>
      <c r="G9" s="41">
        <f t="shared" ref="G9:G12" si="0">D9/E9*F9</f>
        <v>0</v>
      </c>
      <c r="H9" s="42"/>
      <c r="I9" s="4"/>
    </row>
    <row r="10" spans="3:9" ht="15.75" x14ac:dyDescent="0.25">
      <c r="C10" s="43" t="s">
        <v>175</v>
      </c>
      <c r="D10" s="31">
        <f>'Tabel acak'!BQ48</f>
        <v>1.6666666666666665</v>
      </c>
      <c r="E10" s="43">
        <f>Avalibility!E8</f>
        <v>624</v>
      </c>
      <c r="F10" s="3">
        <v>1</v>
      </c>
      <c r="G10" s="41">
        <f t="shared" si="0"/>
        <v>2.6709401709401706E-3</v>
      </c>
      <c r="H10" s="42"/>
      <c r="I10" s="4"/>
    </row>
    <row r="11" spans="3:9" ht="15.75" x14ac:dyDescent="0.25">
      <c r="C11" s="43" t="s">
        <v>176</v>
      </c>
      <c r="D11" s="31">
        <f>'Tabel acak'!BQ49</f>
        <v>0</v>
      </c>
      <c r="E11" s="43">
        <f>Avalibility!E9</f>
        <v>648</v>
      </c>
      <c r="F11" s="3">
        <v>1</v>
      </c>
      <c r="G11" s="41">
        <f t="shared" si="0"/>
        <v>0</v>
      </c>
      <c r="H11" s="42"/>
      <c r="I11" s="4"/>
    </row>
    <row r="12" spans="3:9" ht="15.75" x14ac:dyDescent="0.25">
      <c r="C12" s="73" t="s">
        <v>169</v>
      </c>
      <c r="D12" s="31">
        <f>'Tabel acak'!BQ50</f>
        <v>1.6666666666666665</v>
      </c>
      <c r="E12" s="43">
        <f>Avalibility!E10</f>
        <v>624</v>
      </c>
      <c r="F12" s="3">
        <v>1</v>
      </c>
      <c r="G12" s="86">
        <f t="shared" si="0"/>
        <v>2.6709401709401706E-3</v>
      </c>
      <c r="H12" s="42"/>
      <c r="I12" s="4"/>
    </row>
    <row r="13" spans="3:9" ht="15.75" x14ac:dyDescent="0.25">
      <c r="C13" s="73" t="s">
        <v>195</v>
      </c>
      <c r="D13" s="31">
        <f>AVERAGE(D7:D12)</f>
        <v>0.77777777777777768</v>
      </c>
      <c r="E13" s="43">
        <f>AVERAGE(E7:E12)</f>
        <v>636</v>
      </c>
      <c r="F13" s="3">
        <v>1</v>
      </c>
      <c r="G13" s="82">
        <f>D13/E13*F13</f>
        <v>1.2229210342417887E-3</v>
      </c>
      <c r="H13" s="42"/>
      <c r="I13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2"/>
  <sheetViews>
    <sheetView topLeftCell="B3" zoomScale="110" zoomScaleNormal="110" workbookViewId="0">
      <selection activeCell="E15" sqref="E15:H21"/>
    </sheetView>
  </sheetViews>
  <sheetFormatPr defaultRowHeight="15" x14ac:dyDescent="0.25"/>
  <cols>
    <col min="3" max="3" width="14.5703125" customWidth="1"/>
    <col min="4" max="4" width="17.28515625" customWidth="1"/>
    <col min="5" max="5" width="16.42578125" customWidth="1"/>
    <col min="6" max="6" width="26.7109375" customWidth="1"/>
    <col min="7" max="7" width="15.5703125" customWidth="1"/>
    <col min="8" max="10" width="21.28515625" customWidth="1"/>
    <col min="11" max="11" width="20.42578125" customWidth="1"/>
    <col min="12" max="12" width="38.28515625" customWidth="1"/>
    <col min="13" max="13" width="16.5703125" customWidth="1"/>
  </cols>
  <sheetData>
    <row r="4" spans="3:12" ht="15.75" x14ac:dyDescent="0.25">
      <c r="C4" s="73" t="s">
        <v>170</v>
      </c>
      <c r="D4" s="90" t="s">
        <v>196</v>
      </c>
      <c r="E4" s="90" t="s">
        <v>197</v>
      </c>
      <c r="F4" s="73" t="s">
        <v>198</v>
      </c>
      <c r="G4" s="90" t="s">
        <v>118</v>
      </c>
      <c r="H4" s="90" t="s">
        <v>199</v>
      </c>
      <c r="I4" s="3">
        <v>1</v>
      </c>
      <c r="J4" s="90" t="s">
        <v>200</v>
      </c>
    </row>
    <row r="5" spans="3:12" ht="15.75" x14ac:dyDescent="0.25">
      <c r="C5" s="73" t="s">
        <v>165</v>
      </c>
      <c r="D5" s="31">
        <f>Avalibility!D5</f>
        <v>618</v>
      </c>
      <c r="E5" s="58">
        <f>Performance!E6</f>
        <v>1.3596083033221381E-2</v>
      </c>
      <c r="F5" s="62">
        <f>Performance!D6</f>
        <v>34218</v>
      </c>
      <c r="G5" s="73">
        <f>Avalibility!E5</f>
        <v>624</v>
      </c>
      <c r="H5" s="138">
        <f>H15</f>
        <v>152.76923076923077</v>
      </c>
      <c r="I5" s="3">
        <v>1</v>
      </c>
      <c r="J5" s="41">
        <f>H5/G5*100%</f>
        <v>0.24482248520710059</v>
      </c>
      <c r="L5" s="4"/>
    </row>
    <row r="6" spans="3:12" ht="15.75" x14ac:dyDescent="0.25">
      <c r="C6" s="81" t="s">
        <v>174</v>
      </c>
      <c r="D6" s="31">
        <f>Avalibility!D6</f>
        <v>641.22</v>
      </c>
      <c r="E6" s="58">
        <f>Performance!E7</f>
        <v>1.3885968162412419E-2</v>
      </c>
      <c r="F6" s="62">
        <f>Performance!D7</f>
        <v>33287</v>
      </c>
      <c r="G6" s="73">
        <f>Avalibility!E6</f>
        <v>648</v>
      </c>
      <c r="H6" s="138">
        <f t="shared" ref="H6:H10" si="0">H16</f>
        <v>178.99777777777786</v>
      </c>
      <c r="I6" s="3">
        <v>1</v>
      </c>
      <c r="J6" s="41">
        <f t="shared" ref="J6:J10" si="1">H6/G6*100%</f>
        <v>0.27623113854595349</v>
      </c>
      <c r="L6" s="4"/>
    </row>
    <row r="7" spans="3:12" ht="15.75" x14ac:dyDescent="0.25">
      <c r="C7" s="73" t="s">
        <v>166</v>
      </c>
      <c r="D7" s="31">
        <f>Avalibility!D7</f>
        <v>642.66999999999996</v>
      </c>
      <c r="E7" s="58">
        <f>Performance!E8</f>
        <v>1.3239093223175992E-2</v>
      </c>
      <c r="F7" s="62">
        <f>Performance!D8</f>
        <v>35182</v>
      </c>
      <c r="G7" s="73">
        <f>Avalibility!E7</f>
        <v>648</v>
      </c>
      <c r="H7" s="138">
        <f t="shared" si="0"/>
        <v>176.89222222222219</v>
      </c>
      <c r="I7" s="3">
        <v>1</v>
      </c>
      <c r="J7" s="41">
        <f t="shared" si="1"/>
        <v>0.27298182441700952</v>
      </c>
      <c r="L7" s="4"/>
    </row>
    <row r="8" spans="3:12" ht="15.75" x14ac:dyDescent="0.25">
      <c r="C8" s="43" t="s">
        <v>175</v>
      </c>
      <c r="D8" s="31">
        <f>Avalibility!D8</f>
        <v>618</v>
      </c>
      <c r="E8" s="58">
        <f>Performance!E9</f>
        <v>1.3310370997402142E-2</v>
      </c>
      <c r="F8" s="62">
        <f>Performance!D9</f>
        <v>34259</v>
      </c>
      <c r="G8" s="73">
        <f>Avalibility!E8</f>
        <v>624</v>
      </c>
      <c r="H8" s="138">
        <f t="shared" si="0"/>
        <v>162</v>
      </c>
      <c r="I8" s="3">
        <v>1</v>
      </c>
      <c r="J8" s="41">
        <f t="shared" si="1"/>
        <v>0.25961538461538464</v>
      </c>
      <c r="L8" s="4"/>
    </row>
    <row r="9" spans="3:12" ht="15.75" x14ac:dyDescent="0.25">
      <c r="C9" s="43" t="s">
        <v>176</v>
      </c>
      <c r="D9" s="31">
        <f>Avalibility!D9</f>
        <v>640.88</v>
      </c>
      <c r="E9" s="58">
        <f>Performance!E10</f>
        <v>1.3764615698758439E-2</v>
      </c>
      <c r="F9" s="62">
        <f>Performance!D10</f>
        <v>33193</v>
      </c>
      <c r="G9" s="73">
        <f>Avalibility!E9</f>
        <v>648</v>
      </c>
      <c r="H9" s="138">
        <f t="shared" si="0"/>
        <v>183.99111111111114</v>
      </c>
      <c r="I9" s="3">
        <v>1</v>
      </c>
      <c r="J9" s="41">
        <f t="shared" si="1"/>
        <v>0.28393689986282583</v>
      </c>
      <c r="L9" s="4"/>
    </row>
    <row r="10" spans="3:12" ht="15.75" x14ac:dyDescent="0.25">
      <c r="C10" s="73" t="s">
        <v>169</v>
      </c>
      <c r="D10" s="31">
        <f>Avalibility!D10</f>
        <v>620</v>
      </c>
      <c r="E10" s="58">
        <f>Performance!E11</f>
        <v>1.3499915961678526E-2</v>
      </c>
      <c r="F10" s="62">
        <f>Performance!D11</f>
        <v>34325</v>
      </c>
      <c r="G10" s="73">
        <f>Avalibility!E10</f>
        <v>624</v>
      </c>
      <c r="H10" s="138">
        <f t="shared" si="0"/>
        <v>156.61538461538458</v>
      </c>
      <c r="I10" s="3">
        <v>1</v>
      </c>
      <c r="J10" s="41">
        <f t="shared" si="1"/>
        <v>0.25098619329388555</v>
      </c>
      <c r="L10" s="4"/>
    </row>
    <row r="11" spans="3:12" ht="15.75" x14ac:dyDescent="0.25">
      <c r="C11" s="73" t="s">
        <v>195</v>
      </c>
      <c r="D11" s="31">
        <f>AVERAGE(D5:D10)</f>
        <v>630.12833333333333</v>
      </c>
      <c r="E11" s="58">
        <f t="shared" ref="E11:F11" si="2">AVERAGE(E5:E10)</f>
        <v>1.3549341179441484E-2</v>
      </c>
      <c r="F11" s="43">
        <f t="shared" si="2"/>
        <v>34077.333333333336</v>
      </c>
      <c r="G11" s="43">
        <f>AVERAGE(G5:G10)</f>
        <v>636</v>
      </c>
      <c r="H11" s="31">
        <f>AVERAGE(H5:H10)</f>
        <v>168.54428774928775</v>
      </c>
      <c r="I11" s="3">
        <v>1</v>
      </c>
      <c r="J11" s="41">
        <f>H11/G11*100%</f>
        <v>0.26500674174416311</v>
      </c>
      <c r="L11" s="4"/>
    </row>
    <row r="12" spans="3:12" ht="15.75" x14ac:dyDescent="0.25">
      <c r="C12" s="4"/>
      <c r="D12" s="4"/>
      <c r="E12" s="4"/>
      <c r="F12" s="59"/>
      <c r="G12" s="4"/>
      <c r="H12" s="4"/>
      <c r="I12" s="4"/>
      <c r="J12" s="4">
        <f>H11/G11</f>
        <v>0.26500674174416311</v>
      </c>
      <c r="K12" s="42"/>
      <c r="L12" s="4"/>
    </row>
    <row r="13" spans="3:12" ht="15.75" x14ac:dyDescent="0.25">
      <c r="C13" s="4"/>
      <c r="D13" s="4"/>
      <c r="E13" s="4"/>
      <c r="F13" s="32"/>
      <c r="G13" s="32"/>
      <c r="H13" s="4"/>
      <c r="I13" s="4"/>
      <c r="J13" s="55"/>
      <c r="K13" s="42"/>
      <c r="L13" s="4"/>
    </row>
    <row r="14" spans="3:12" ht="15.75" x14ac:dyDescent="0.25">
      <c r="C14" s="7"/>
      <c r="D14" s="7"/>
      <c r="E14" s="174" t="s">
        <v>170</v>
      </c>
      <c r="F14" s="185" t="s">
        <v>263</v>
      </c>
      <c r="G14" s="185"/>
      <c r="H14" s="185"/>
      <c r="I14" s="4"/>
      <c r="J14" s="7"/>
      <c r="K14" s="7"/>
      <c r="L14" s="7"/>
    </row>
    <row r="15" spans="3:12" ht="15.75" x14ac:dyDescent="0.25">
      <c r="D15" s="7"/>
      <c r="E15" s="180" t="s">
        <v>165</v>
      </c>
      <c r="F15" s="137">
        <f>E5*F5</f>
        <v>465.23076923076923</v>
      </c>
      <c r="G15" s="180">
        <f>G5</f>
        <v>624</v>
      </c>
      <c r="H15" s="31">
        <f>D5-F15</f>
        <v>152.76923076923077</v>
      </c>
      <c r="I15" s="32"/>
      <c r="J15" s="57"/>
      <c r="K15" s="7"/>
      <c r="L15" s="7"/>
    </row>
    <row r="16" spans="3:12" ht="15.75" x14ac:dyDescent="0.25">
      <c r="D16" s="7"/>
      <c r="E16" s="81" t="s">
        <v>174</v>
      </c>
      <c r="F16" s="137">
        <f t="shared" ref="F16:F20" si="3">E6*F6</f>
        <v>462.22222222222217</v>
      </c>
      <c r="G16" s="180">
        <f t="shared" ref="G16:G20" si="4">G6</f>
        <v>648</v>
      </c>
      <c r="H16" s="31">
        <f t="shared" ref="H16:H18" si="5">D6-F16</f>
        <v>178.99777777777786</v>
      </c>
      <c r="I16" s="32"/>
      <c r="J16" s="7"/>
      <c r="K16" s="7"/>
      <c r="L16" s="7"/>
    </row>
    <row r="17" spans="4:12" ht="15.75" x14ac:dyDescent="0.25">
      <c r="D17" s="7"/>
      <c r="E17" s="180" t="s">
        <v>166</v>
      </c>
      <c r="F17" s="137">
        <f t="shared" si="3"/>
        <v>465.77777777777777</v>
      </c>
      <c r="G17" s="180">
        <f t="shared" si="4"/>
        <v>648</v>
      </c>
      <c r="H17" s="31">
        <f t="shared" si="5"/>
        <v>176.89222222222219</v>
      </c>
      <c r="I17" s="32"/>
      <c r="J17" s="60"/>
      <c r="K17" s="61"/>
      <c r="L17" s="7"/>
    </row>
    <row r="18" spans="4:12" ht="15.75" x14ac:dyDescent="0.25">
      <c r="D18" s="7"/>
      <c r="E18" s="43" t="s">
        <v>175</v>
      </c>
      <c r="F18" s="137">
        <f t="shared" si="3"/>
        <v>456</v>
      </c>
      <c r="G18" s="180">
        <f t="shared" si="4"/>
        <v>624</v>
      </c>
      <c r="H18" s="31">
        <f t="shared" si="5"/>
        <v>162</v>
      </c>
      <c r="I18" s="32"/>
      <c r="J18" s="7"/>
      <c r="K18" s="7"/>
      <c r="L18" s="7"/>
    </row>
    <row r="19" spans="4:12" ht="15.75" x14ac:dyDescent="0.25">
      <c r="E19" s="43" t="s">
        <v>176</v>
      </c>
      <c r="F19" s="137">
        <f t="shared" si="3"/>
        <v>456.88888888888886</v>
      </c>
      <c r="G19" s="180">
        <f t="shared" si="4"/>
        <v>648</v>
      </c>
      <c r="H19" s="31">
        <f>D9-F19</f>
        <v>183.99111111111114</v>
      </c>
      <c r="I19" s="32"/>
    </row>
    <row r="20" spans="4:12" ht="15.75" x14ac:dyDescent="0.25">
      <c r="E20" s="180" t="s">
        <v>169</v>
      </c>
      <c r="F20" s="137">
        <f t="shared" si="3"/>
        <v>463.38461538461542</v>
      </c>
      <c r="G20" s="180">
        <f t="shared" si="4"/>
        <v>624</v>
      </c>
      <c r="H20" s="31">
        <f>D10-F20</f>
        <v>156.61538461538458</v>
      </c>
      <c r="I20" s="32"/>
    </row>
    <row r="21" spans="4:12" ht="15.75" x14ac:dyDescent="0.25">
      <c r="E21" s="180" t="s">
        <v>15</v>
      </c>
      <c r="F21" s="31">
        <f>E11*F11</f>
        <v>461.72541581888731</v>
      </c>
      <c r="G21" s="43">
        <f>G11</f>
        <v>636</v>
      </c>
      <c r="H21" s="31">
        <f>D11-F21</f>
        <v>168.40291751444602</v>
      </c>
      <c r="I21" s="171"/>
    </row>
    <row r="22" spans="4:12" ht="15.75" x14ac:dyDescent="0.25">
      <c r="E22" s="14"/>
      <c r="F22" s="215"/>
      <c r="G22" s="181"/>
      <c r="H22" s="115"/>
      <c r="I22" s="32"/>
    </row>
  </sheetData>
  <mergeCells count="1">
    <mergeCell ref="F14:H14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21"/>
  <sheetViews>
    <sheetView topLeftCell="A2" workbookViewId="0">
      <selection activeCell="G13" sqref="G13"/>
    </sheetView>
  </sheetViews>
  <sheetFormatPr defaultRowHeight="15" x14ac:dyDescent="0.25"/>
  <cols>
    <col min="3" max="3" width="18.5703125" customWidth="1"/>
    <col min="4" max="4" width="14.140625" customWidth="1"/>
    <col min="5" max="6" width="17" customWidth="1"/>
    <col min="7" max="8" width="13.28515625" customWidth="1"/>
    <col min="9" max="9" width="12.7109375" bestFit="1" customWidth="1"/>
    <col min="10" max="10" width="16.5703125" bestFit="1" customWidth="1"/>
  </cols>
  <sheetData>
    <row r="4" spans="3:10" ht="15.75" x14ac:dyDescent="0.25">
      <c r="C4" s="73" t="s">
        <v>170</v>
      </c>
      <c r="D4" s="73" t="s">
        <v>118</v>
      </c>
      <c r="E4" s="73" t="s">
        <v>9</v>
      </c>
      <c r="F4" s="73" t="s">
        <v>120</v>
      </c>
      <c r="G4" s="73" t="s">
        <v>119</v>
      </c>
      <c r="H4" s="3">
        <v>1</v>
      </c>
      <c r="I4" s="73" t="s">
        <v>121</v>
      </c>
    </row>
    <row r="5" spans="3:10" ht="15.75" x14ac:dyDescent="0.25">
      <c r="C5" s="73" t="s">
        <v>165</v>
      </c>
      <c r="D5" s="73">
        <f>Avalibility!E5</f>
        <v>624</v>
      </c>
      <c r="E5" s="58">
        <f>Performance!E6</f>
        <v>1.3596083033221381E-2</v>
      </c>
      <c r="F5" s="73">
        <f>Qualitiy!E6</f>
        <v>517</v>
      </c>
      <c r="G5" s="137">
        <f>E5*F5/D5</f>
        <v>1.1264703410537587E-2</v>
      </c>
      <c r="H5" s="3">
        <v>1</v>
      </c>
      <c r="I5" s="41">
        <f>G5*H5</f>
        <v>1.1264703410537587E-2</v>
      </c>
    </row>
    <row r="6" spans="3:10" ht="15.75" x14ac:dyDescent="0.25">
      <c r="C6" s="81" t="s">
        <v>174</v>
      </c>
      <c r="D6" s="73">
        <f>Avalibility!E6</f>
        <v>648</v>
      </c>
      <c r="E6" s="58">
        <f>Performance!E7</f>
        <v>1.3885968162412419E-2</v>
      </c>
      <c r="F6" s="73">
        <f>Qualitiy!E7</f>
        <v>592</v>
      </c>
      <c r="G6" s="137">
        <f t="shared" ref="G6:G10" si="0">E6*F6/D6</f>
        <v>1.2685946222450851E-2</v>
      </c>
      <c r="H6" s="3">
        <v>1</v>
      </c>
      <c r="I6" s="41">
        <f t="shared" ref="I6:I10" si="1">G6*H6</f>
        <v>1.2685946222450851E-2</v>
      </c>
    </row>
    <row r="7" spans="3:10" ht="15.75" x14ac:dyDescent="0.25">
      <c r="C7" s="73" t="s">
        <v>166</v>
      </c>
      <c r="D7" s="73">
        <f>Avalibility!E7</f>
        <v>648</v>
      </c>
      <c r="E7" s="58">
        <f>Performance!E8</f>
        <v>1.3239093223175992E-2</v>
      </c>
      <c r="F7" s="73">
        <f>Qualitiy!E8</f>
        <v>487</v>
      </c>
      <c r="G7" s="137">
        <f t="shared" si="0"/>
        <v>9.9497506168004755E-3</v>
      </c>
      <c r="H7" s="3">
        <v>1</v>
      </c>
      <c r="I7" s="41">
        <f t="shared" si="1"/>
        <v>9.9497506168004755E-3</v>
      </c>
    </row>
    <row r="8" spans="3:10" ht="15.75" x14ac:dyDescent="0.25">
      <c r="C8" s="43" t="s">
        <v>175</v>
      </c>
      <c r="D8" s="73">
        <f>Avalibility!E8</f>
        <v>624</v>
      </c>
      <c r="E8" s="58">
        <f>Performance!E9</f>
        <v>1.3310370997402142E-2</v>
      </c>
      <c r="F8" s="73">
        <f>Qualitiy!E9</f>
        <v>464</v>
      </c>
      <c r="G8" s="137">
        <f t="shared" si="0"/>
        <v>9.8974553570426189E-3</v>
      </c>
      <c r="H8" s="3">
        <v>1</v>
      </c>
      <c r="I8" s="41">
        <f t="shared" si="1"/>
        <v>9.8974553570426189E-3</v>
      </c>
    </row>
    <row r="9" spans="3:10" ht="15.75" x14ac:dyDescent="0.25">
      <c r="C9" s="43" t="s">
        <v>176</v>
      </c>
      <c r="D9" s="73">
        <f>Avalibility!E9</f>
        <v>648</v>
      </c>
      <c r="E9" s="58">
        <f>Performance!E10</f>
        <v>1.3764615698758439E-2</v>
      </c>
      <c r="F9" s="73">
        <f>Qualitiy!E10</f>
        <v>647</v>
      </c>
      <c r="G9" s="137">
        <f t="shared" si="0"/>
        <v>1.3743374007865293E-2</v>
      </c>
      <c r="H9" s="3">
        <v>1</v>
      </c>
      <c r="I9" s="41">
        <f t="shared" si="1"/>
        <v>1.3743374007865293E-2</v>
      </c>
    </row>
    <row r="10" spans="3:10" ht="15.75" x14ac:dyDescent="0.25">
      <c r="C10" s="73" t="s">
        <v>169</v>
      </c>
      <c r="D10" s="73">
        <f>Avalibility!E10</f>
        <v>624</v>
      </c>
      <c r="E10" s="58">
        <f>Performance!E11</f>
        <v>1.3499915961678526E-2</v>
      </c>
      <c r="F10" s="73">
        <f>Qualitiy!E11</f>
        <v>457</v>
      </c>
      <c r="G10" s="137">
        <f t="shared" si="0"/>
        <v>9.8869576834728946E-3</v>
      </c>
      <c r="H10" s="3">
        <v>1</v>
      </c>
      <c r="I10" s="41">
        <f t="shared" si="1"/>
        <v>9.8869576834728946E-3</v>
      </c>
    </row>
    <row r="11" spans="3:10" ht="15.75" x14ac:dyDescent="0.25">
      <c r="C11" s="73" t="s">
        <v>195</v>
      </c>
      <c r="D11" s="43">
        <f>AVERAGE(D5:D10)</f>
        <v>636</v>
      </c>
      <c r="E11" s="58">
        <f>AVERAGE(E5:E10)</f>
        <v>1.3549341179441484E-2</v>
      </c>
      <c r="F11" s="43">
        <f t="shared" ref="F11:G11" si="2">AVERAGE(F5:F10)</f>
        <v>527.33333333333337</v>
      </c>
      <c r="G11" s="137">
        <f t="shared" si="2"/>
        <v>1.1238031216361619E-2</v>
      </c>
      <c r="H11" s="3">
        <v>1</v>
      </c>
      <c r="I11" s="41">
        <f>G11*H11</f>
        <v>1.1238031216361619E-2</v>
      </c>
    </row>
    <row r="12" spans="3:10" ht="15.75" x14ac:dyDescent="0.25">
      <c r="C12" s="4"/>
      <c r="D12" s="4"/>
      <c r="E12" s="4"/>
      <c r="F12" s="4"/>
      <c r="G12" s="4"/>
      <c r="H12" s="4"/>
      <c r="I12" s="4"/>
      <c r="J12" s="4"/>
    </row>
    <row r="13" spans="3:10" x14ac:dyDescent="0.25">
      <c r="F13" s="173"/>
    </row>
    <row r="20" spans="5:5" x14ac:dyDescent="0.25">
      <c r="E20" s="173"/>
    </row>
    <row r="21" spans="5:5" x14ac:dyDescent="0.25">
      <c r="E21" s="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0"/>
  <sheetViews>
    <sheetView zoomScale="110" zoomScaleNormal="110" workbookViewId="0">
      <selection activeCell="F1" sqref="F1"/>
    </sheetView>
  </sheetViews>
  <sheetFormatPr defaultRowHeight="15" x14ac:dyDescent="0.25"/>
  <cols>
    <col min="3" max="3" width="17" customWidth="1"/>
    <col min="4" max="4" width="20.42578125" customWidth="1"/>
    <col min="5" max="5" width="27.85546875" customWidth="1"/>
    <col min="6" max="6" width="18.7109375" customWidth="1"/>
    <col min="7" max="7" width="17.85546875" customWidth="1"/>
    <col min="9" max="9" width="18.28515625" customWidth="1"/>
  </cols>
  <sheetData>
    <row r="3" spans="3:9" ht="15.75" x14ac:dyDescent="0.25">
      <c r="C3" s="73" t="s">
        <v>170</v>
      </c>
      <c r="D3" s="90" t="s">
        <v>118</v>
      </c>
      <c r="E3" s="90" t="s">
        <v>197</v>
      </c>
      <c r="F3" s="73" t="s">
        <v>271</v>
      </c>
      <c r="G3" s="73" t="s">
        <v>269</v>
      </c>
      <c r="H3" s="3">
        <v>1</v>
      </c>
      <c r="I3" s="73" t="s">
        <v>270</v>
      </c>
    </row>
    <row r="4" spans="3:9" ht="15.75" x14ac:dyDescent="0.25">
      <c r="C4" s="73" t="s">
        <v>165</v>
      </c>
      <c r="D4" s="73">
        <f>Avalibility!E5</f>
        <v>624</v>
      </c>
      <c r="E4" s="58">
        <f>Performance!E6</f>
        <v>1.3596083033221381E-2</v>
      </c>
      <c r="F4" s="73">
        <v>208</v>
      </c>
      <c r="G4" s="137">
        <f>F14</f>
        <v>4.5320276777404602E-3</v>
      </c>
      <c r="H4" s="3">
        <v>1</v>
      </c>
      <c r="I4" s="41">
        <f>G4*H4</f>
        <v>4.5320276777404602E-3</v>
      </c>
    </row>
    <row r="5" spans="3:9" ht="15.75" x14ac:dyDescent="0.25">
      <c r="C5" s="81" t="s">
        <v>174</v>
      </c>
      <c r="D5" s="73">
        <f>Avalibility!E6</f>
        <v>648</v>
      </c>
      <c r="E5" s="58">
        <f>Performance!E7</f>
        <v>1.3885968162412419E-2</v>
      </c>
      <c r="F5" s="73">
        <v>216</v>
      </c>
      <c r="G5" s="137">
        <f t="shared" ref="G5:G9" si="0">F15</f>
        <v>4.6286560541374732E-3</v>
      </c>
      <c r="H5" s="3">
        <v>1</v>
      </c>
      <c r="I5" s="41">
        <f t="shared" ref="I5:I10" si="1">G5*H5</f>
        <v>4.6286560541374732E-3</v>
      </c>
    </row>
    <row r="6" spans="3:9" ht="15.75" x14ac:dyDescent="0.25">
      <c r="C6" s="73" t="s">
        <v>166</v>
      </c>
      <c r="D6" s="73">
        <f>Avalibility!E7</f>
        <v>648</v>
      </c>
      <c r="E6" s="58">
        <f>Performance!E8</f>
        <v>1.3239093223175992E-2</v>
      </c>
      <c r="F6" s="73">
        <v>216</v>
      </c>
      <c r="G6" s="137">
        <f t="shared" si="0"/>
        <v>4.4130310743919973E-3</v>
      </c>
      <c r="H6" s="3">
        <v>1</v>
      </c>
      <c r="I6" s="41">
        <f t="shared" si="1"/>
        <v>4.4130310743919973E-3</v>
      </c>
    </row>
    <row r="7" spans="3:9" ht="15.75" x14ac:dyDescent="0.25">
      <c r="C7" s="43" t="s">
        <v>175</v>
      </c>
      <c r="D7" s="73">
        <f>Avalibility!E8</f>
        <v>624</v>
      </c>
      <c r="E7" s="58">
        <f>Performance!E9</f>
        <v>1.3310370997402142E-2</v>
      </c>
      <c r="F7" s="73">
        <v>208</v>
      </c>
      <c r="G7" s="137">
        <f t="shared" si="0"/>
        <v>4.4367903324673812E-3</v>
      </c>
      <c r="H7" s="3">
        <v>1</v>
      </c>
      <c r="I7" s="41">
        <f t="shared" si="1"/>
        <v>4.4367903324673812E-3</v>
      </c>
    </row>
    <row r="8" spans="3:9" ht="15.75" x14ac:dyDescent="0.25">
      <c r="C8" s="43" t="s">
        <v>176</v>
      </c>
      <c r="D8" s="73">
        <f>Avalibility!E9</f>
        <v>648</v>
      </c>
      <c r="E8" s="58">
        <f>Performance!E10</f>
        <v>1.3764615698758439E-2</v>
      </c>
      <c r="F8" s="73">
        <v>216</v>
      </c>
      <c r="G8" s="137">
        <f t="shared" si="0"/>
        <v>4.5882052329194794E-3</v>
      </c>
      <c r="H8" s="3">
        <v>1</v>
      </c>
      <c r="I8" s="41">
        <f t="shared" si="1"/>
        <v>4.5882052329194794E-3</v>
      </c>
    </row>
    <row r="9" spans="3:9" ht="15.75" x14ac:dyDescent="0.25">
      <c r="C9" s="73" t="s">
        <v>169</v>
      </c>
      <c r="D9" s="73">
        <f>Avalibility!E10</f>
        <v>624</v>
      </c>
      <c r="E9" s="58">
        <f>Performance!E11</f>
        <v>1.3499915961678526E-2</v>
      </c>
      <c r="F9" s="73">
        <v>208</v>
      </c>
      <c r="G9" s="137">
        <f t="shared" si="0"/>
        <v>4.4999719872261751E-3</v>
      </c>
      <c r="H9" s="3">
        <v>1</v>
      </c>
      <c r="I9" s="41">
        <f t="shared" si="1"/>
        <v>4.4999719872261751E-3</v>
      </c>
    </row>
    <row r="10" spans="3:9" ht="15.75" x14ac:dyDescent="0.25">
      <c r="C10" s="73" t="s">
        <v>195</v>
      </c>
      <c r="D10" s="43">
        <f>AVERAGE(D4:D9)</f>
        <v>636</v>
      </c>
      <c r="E10" s="58">
        <f t="shared" ref="E10:G10" si="2">AVERAGE(E4:E9)</f>
        <v>1.3549341179441484E-2</v>
      </c>
      <c r="F10" s="43">
        <f t="shared" si="2"/>
        <v>212</v>
      </c>
      <c r="G10" s="137">
        <f t="shared" si="2"/>
        <v>4.5164470598138273E-3</v>
      </c>
      <c r="H10" s="3">
        <v>1</v>
      </c>
      <c r="I10" s="41">
        <f t="shared" si="1"/>
        <v>4.5164470598138273E-3</v>
      </c>
    </row>
    <row r="11" spans="3:9" ht="15.75" x14ac:dyDescent="0.25">
      <c r="C11" s="4"/>
      <c r="D11" s="4"/>
      <c r="E11" s="4"/>
      <c r="F11" s="4"/>
      <c r="G11" s="4"/>
      <c r="H11" s="4"/>
      <c r="I11" s="4"/>
    </row>
    <row r="12" spans="3:9" x14ac:dyDescent="0.25">
      <c r="E12" s="9"/>
    </row>
    <row r="13" spans="3:9" ht="15.75" x14ac:dyDescent="0.25">
      <c r="C13" s="174" t="s">
        <v>170</v>
      </c>
      <c r="D13" s="185" t="s">
        <v>263</v>
      </c>
      <c r="E13" s="185"/>
      <c r="F13" s="174"/>
      <c r="G13" s="128"/>
    </row>
    <row r="14" spans="3:9" ht="15.75" x14ac:dyDescent="0.25">
      <c r="C14" s="174" t="s">
        <v>165</v>
      </c>
      <c r="D14" s="58">
        <f>E4*F4</f>
        <v>2.8279852709100473</v>
      </c>
      <c r="E14" s="174">
        <f>D4</f>
        <v>624</v>
      </c>
      <c r="F14" s="137">
        <f>D14/E14</f>
        <v>4.5320276777404602E-3</v>
      </c>
      <c r="G14" s="128"/>
    </row>
    <row r="15" spans="3:9" ht="15.75" x14ac:dyDescent="0.25">
      <c r="C15" s="81" t="s">
        <v>174</v>
      </c>
      <c r="D15" s="58">
        <f t="shared" ref="D15:D19" si="3">E5*F5</f>
        <v>2.9993691230810824</v>
      </c>
      <c r="E15" s="174">
        <f t="shared" ref="E15:E20" si="4">D5</f>
        <v>648</v>
      </c>
      <c r="F15" s="137">
        <f t="shared" ref="F15:F19" si="5">D15/E15</f>
        <v>4.6286560541374732E-3</v>
      </c>
      <c r="G15" s="128"/>
    </row>
    <row r="16" spans="3:9" ht="15.75" x14ac:dyDescent="0.25">
      <c r="C16" s="174" t="s">
        <v>166</v>
      </c>
      <c r="D16" s="58">
        <f t="shared" si="3"/>
        <v>2.8596441362060143</v>
      </c>
      <c r="E16" s="174">
        <f t="shared" si="4"/>
        <v>648</v>
      </c>
      <c r="F16" s="137">
        <f t="shared" si="5"/>
        <v>4.4130310743919973E-3</v>
      </c>
      <c r="G16" s="128"/>
    </row>
    <row r="17" spans="3:7" ht="15.75" x14ac:dyDescent="0.25">
      <c r="C17" s="43" t="s">
        <v>175</v>
      </c>
      <c r="D17" s="58">
        <f t="shared" si="3"/>
        <v>2.7685571674596456</v>
      </c>
      <c r="E17" s="174">
        <f t="shared" si="4"/>
        <v>624</v>
      </c>
      <c r="F17" s="137">
        <f t="shared" si="5"/>
        <v>4.4367903324673812E-3</v>
      </c>
      <c r="G17" s="128"/>
    </row>
    <row r="18" spans="3:7" ht="15.75" x14ac:dyDescent="0.25">
      <c r="C18" s="43" t="s">
        <v>176</v>
      </c>
      <c r="D18" s="58">
        <f t="shared" si="3"/>
        <v>2.9731569909318227</v>
      </c>
      <c r="E18" s="174">
        <f t="shared" si="4"/>
        <v>648</v>
      </c>
      <c r="F18" s="137">
        <f t="shared" si="5"/>
        <v>4.5882052329194794E-3</v>
      </c>
      <c r="G18" s="128"/>
    </row>
    <row r="19" spans="3:7" ht="15.75" x14ac:dyDescent="0.25">
      <c r="C19" s="174" t="s">
        <v>169</v>
      </c>
      <c r="D19" s="58">
        <f t="shared" si="3"/>
        <v>2.8079825200291335</v>
      </c>
      <c r="E19" s="174">
        <f t="shared" si="4"/>
        <v>624</v>
      </c>
      <c r="F19" s="137">
        <f t="shared" si="5"/>
        <v>4.4999719872261751E-3</v>
      </c>
    </row>
    <row r="20" spans="3:7" ht="15.75" x14ac:dyDescent="0.25">
      <c r="C20" s="174" t="s">
        <v>4</v>
      </c>
      <c r="D20" s="58">
        <f>E10*F10</f>
        <v>2.8724603300415947</v>
      </c>
      <c r="E20" s="174">
        <f t="shared" si="4"/>
        <v>636</v>
      </c>
      <c r="F20" s="137">
        <f>D20/E20</f>
        <v>4.5164470598138282E-3</v>
      </c>
    </row>
  </sheetData>
  <mergeCells count="1">
    <mergeCell ref="D13:E13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J26"/>
  <sheetViews>
    <sheetView tabSelected="1" topLeftCell="A4" zoomScale="90" zoomScaleNormal="90" workbookViewId="0">
      <selection activeCell="H25" sqref="H25"/>
    </sheetView>
  </sheetViews>
  <sheetFormatPr defaultRowHeight="15" x14ac:dyDescent="0.25"/>
  <cols>
    <col min="7" max="7" width="29" customWidth="1"/>
    <col min="8" max="8" width="21.28515625" customWidth="1"/>
    <col min="9" max="9" width="22.85546875" customWidth="1"/>
    <col min="10" max="10" width="11.42578125" customWidth="1"/>
  </cols>
  <sheetData>
    <row r="5" spans="5:10" ht="31.5" x14ac:dyDescent="0.25">
      <c r="F5" s="111" t="s">
        <v>11</v>
      </c>
      <c r="G5" s="90" t="s">
        <v>186</v>
      </c>
      <c r="H5" s="111" t="s">
        <v>187</v>
      </c>
      <c r="I5" s="110" t="s">
        <v>188</v>
      </c>
      <c r="J5" s="107" t="s">
        <v>193</v>
      </c>
    </row>
    <row r="6" spans="5:10" ht="15.75" x14ac:dyDescent="0.25">
      <c r="F6" s="111">
        <v>1</v>
      </c>
      <c r="G6" s="90" t="s">
        <v>184</v>
      </c>
      <c r="H6" s="43">
        <f>'Reduced Speed Loss'!H11</f>
        <v>168.54428774928775</v>
      </c>
      <c r="I6" s="96">
        <f>'Reduced Speed Loss'!J11</f>
        <v>0.26500674174416311</v>
      </c>
      <c r="J6" s="112">
        <f>I6/$I$12</f>
        <v>0.75385933808711358</v>
      </c>
    </row>
    <row r="7" spans="5:10" ht="15.75" x14ac:dyDescent="0.25">
      <c r="F7" s="111">
        <v>2</v>
      </c>
      <c r="G7" s="90" t="s">
        <v>182</v>
      </c>
      <c r="H7" s="31">
        <f>'Setup And Adjusment Losses'!H24</f>
        <v>17.116666666666667</v>
      </c>
      <c r="I7" s="68">
        <f>'Setup And Adjusment Losses'!K24</f>
        <v>2.6912997903563943E-2</v>
      </c>
      <c r="J7" s="112">
        <f>I7/$I$12</f>
        <v>7.6558862812279582E-2</v>
      </c>
    </row>
    <row r="8" spans="5:10" ht="15.75" x14ac:dyDescent="0.25">
      <c r="F8" s="111">
        <v>3</v>
      </c>
      <c r="G8" s="90" t="s">
        <v>185</v>
      </c>
      <c r="H8" s="137">
        <f>'Reduced Yield Scrap Loss'!G10</f>
        <v>4.5164470598138273E-3</v>
      </c>
      <c r="I8" s="68">
        <f>'Reduced Yield Scrap Loss'!I10</f>
        <v>4.5164470598138273E-3</v>
      </c>
      <c r="J8" s="112">
        <f t="shared" ref="J8:J10" si="0">I8/$I$12</f>
        <v>1.2847845940099497E-2</v>
      </c>
    </row>
    <row r="9" spans="5:10" ht="15.75" x14ac:dyDescent="0.25">
      <c r="F9" s="111">
        <v>4</v>
      </c>
      <c r="G9" s="90" t="s">
        <v>121</v>
      </c>
      <c r="H9" s="58">
        <f>'process Defect Rework Loss'!G11</f>
        <v>1.1238031216361619E-2</v>
      </c>
      <c r="I9" s="68">
        <f>'process Defect Rework Loss'!I11</f>
        <v>1.1238031216361619E-2</v>
      </c>
      <c r="J9" s="112">
        <f>I9/$I$12</f>
        <v>3.1968600943546699E-2</v>
      </c>
    </row>
    <row r="10" spans="5:10" ht="15.75" x14ac:dyDescent="0.25">
      <c r="F10" s="111">
        <v>5</v>
      </c>
      <c r="G10" s="90" t="s">
        <v>183</v>
      </c>
      <c r="H10" s="31">
        <f>'Idling Stoppages Losses'!D13</f>
        <v>0.77777777777777768</v>
      </c>
      <c r="I10" s="68">
        <f>'Idling Stoppages Losses'!G13</f>
        <v>1.2229210342417887E-3</v>
      </c>
      <c r="J10" s="112">
        <f t="shared" si="0"/>
        <v>3.4788188230182211E-3</v>
      </c>
    </row>
    <row r="11" spans="5:10" ht="15.75" x14ac:dyDescent="0.25">
      <c r="F11" s="111">
        <v>6</v>
      </c>
      <c r="G11" s="139" t="s">
        <v>223</v>
      </c>
      <c r="H11" s="31">
        <f>'Equipment Failure Losses'!D12</f>
        <v>27.116666666666664</v>
      </c>
      <c r="I11" s="68">
        <f>'Equipment Failure Losses'!G12</f>
        <v>4.2636268343815509E-2</v>
      </c>
      <c r="J11" s="112">
        <f>I11/$I$12</f>
        <v>0.12128653339394241</v>
      </c>
    </row>
    <row r="12" spans="5:10" ht="15.75" x14ac:dyDescent="0.25">
      <c r="F12" s="203" t="s">
        <v>15</v>
      </c>
      <c r="G12" s="204"/>
      <c r="H12" s="48">
        <f>SUM(H6:H11)</f>
        <v>213.57115333867503</v>
      </c>
      <c r="I12" s="68">
        <f>SUM(I6:I11)</f>
        <v>0.35153340730195981</v>
      </c>
      <c r="J12" s="112">
        <f>SUM(J6:J11)</f>
        <v>1</v>
      </c>
    </row>
    <row r="15" spans="5:10" ht="15.75" x14ac:dyDescent="0.25">
      <c r="F15" s="4"/>
      <c r="G15" s="102"/>
      <c r="H15" s="4"/>
      <c r="I15" s="101"/>
    </row>
    <row r="16" spans="5:10" ht="15.75" x14ac:dyDescent="0.25">
      <c r="E16" s="7"/>
      <c r="F16" s="4"/>
      <c r="G16" s="102"/>
      <c r="H16" s="32"/>
      <c r="I16" s="103"/>
    </row>
    <row r="17" spans="5:9" ht="15.75" x14ac:dyDescent="0.25">
      <c r="E17" s="7"/>
      <c r="F17" s="4"/>
      <c r="G17" s="102"/>
      <c r="H17" s="32"/>
      <c r="I17" s="103"/>
    </row>
    <row r="18" spans="5:9" ht="15.75" x14ac:dyDescent="0.25">
      <c r="E18" s="7"/>
      <c r="F18" s="4"/>
      <c r="G18" s="102"/>
      <c r="H18" s="32"/>
      <c r="I18" s="103"/>
    </row>
    <row r="19" spans="5:9" ht="15.75" x14ac:dyDescent="0.25">
      <c r="E19" s="7"/>
      <c r="F19" s="4"/>
      <c r="G19" s="102"/>
      <c r="H19" s="32"/>
      <c r="I19" s="103"/>
    </row>
    <row r="20" spans="5:9" ht="15.75" x14ac:dyDescent="0.25">
      <c r="E20" s="7"/>
      <c r="F20" s="4"/>
      <c r="G20" s="102"/>
      <c r="H20" s="32"/>
      <c r="I20" s="103"/>
    </row>
    <row r="21" spans="5:9" ht="15.75" x14ac:dyDescent="0.25">
      <c r="E21" s="7"/>
      <c r="F21" s="4"/>
      <c r="G21" s="102"/>
      <c r="H21" s="32"/>
      <c r="I21" s="103"/>
    </row>
    <row r="22" spans="5:9" ht="15.75" x14ac:dyDescent="0.25">
      <c r="E22" s="7"/>
      <c r="F22" s="83"/>
      <c r="G22" s="83"/>
      <c r="H22" s="104"/>
      <c r="I22" s="103"/>
    </row>
    <row r="23" spans="5:9" ht="15.75" x14ac:dyDescent="0.25">
      <c r="E23" s="7"/>
      <c r="F23" s="60"/>
      <c r="G23" s="92"/>
      <c r="H23" s="60"/>
      <c r="I23" s="93"/>
    </row>
    <row r="24" spans="5:9" ht="15.75" x14ac:dyDescent="0.25">
      <c r="E24" s="7"/>
      <c r="F24" s="95"/>
      <c r="G24" s="95"/>
      <c r="H24" s="61"/>
      <c r="I24" s="93"/>
    </row>
    <row r="25" spans="5:9" x14ac:dyDescent="0.25">
      <c r="E25" s="7"/>
      <c r="F25" s="7"/>
      <c r="G25" s="7"/>
      <c r="H25" s="7"/>
      <c r="I25" s="94"/>
    </row>
    <row r="26" spans="5:9" x14ac:dyDescent="0.25">
      <c r="E26" s="7"/>
      <c r="F26" s="7"/>
      <c r="G26" s="7"/>
      <c r="H26" s="7"/>
      <c r="I26" s="7"/>
    </row>
  </sheetData>
  <mergeCells count="1">
    <mergeCell ref="F12:G1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P33"/>
  <sheetViews>
    <sheetView topLeftCell="A3" workbookViewId="0">
      <selection activeCell="E12" sqref="E12"/>
    </sheetView>
  </sheetViews>
  <sheetFormatPr defaultRowHeight="15" x14ac:dyDescent="0.25"/>
  <cols>
    <col min="4" max="4" width="13.7109375" customWidth="1"/>
    <col min="5" max="5" width="14" customWidth="1"/>
    <col min="6" max="6" width="13.28515625" customWidth="1"/>
    <col min="7" max="7" width="14.28515625" customWidth="1"/>
    <col min="8" max="8" width="13.28515625" customWidth="1"/>
    <col min="9" max="9" width="6" customWidth="1"/>
    <col min="10" max="10" width="10" customWidth="1"/>
    <col min="11" max="11" width="13.7109375" customWidth="1"/>
    <col min="12" max="12" width="16.28515625" customWidth="1"/>
    <col min="13" max="13" width="17.28515625" customWidth="1"/>
    <col min="15" max="15" width="16.42578125" customWidth="1"/>
    <col min="16" max="16" width="13.42578125" customWidth="1"/>
  </cols>
  <sheetData>
    <row r="4" spans="4:14" ht="15.75" x14ac:dyDescent="0.25">
      <c r="D4" s="108">
        <v>19</v>
      </c>
      <c r="E4" s="108">
        <v>90</v>
      </c>
      <c r="F4" s="108">
        <v>69</v>
      </c>
      <c r="G4" s="108">
        <v>64</v>
      </c>
      <c r="H4" s="108">
        <v>61</v>
      </c>
      <c r="J4" s="108">
        <v>81</v>
      </c>
      <c r="K4" s="108">
        <v>83</v>
      </c>
      <c r="L4" s="108">
        <v>83</v>
      </c>
      <c r="M4" s="108">
        <v>4</v>
      </c>
      <c r="N4" s="108">
        <v>49</v>
      </c>
    </row>
    <row r="5" spans="4:14" ht="15.75" x14ac:dyDescent="0.25">
      <c r="D5" s="108">
        <v>65</v>
      </c>
      <c r="E5" s="108">
        <v>97</v>
      </c>
      <c r="F5" s="108">
        <v>60</v>
      </c>
      <c r="G5" s="108">
        <v>12</v>
      </c>
      <c r="H5" s="108">
        <v>11</v>
      </c>
      <c r="J5" s="108">
        <v>92</v>
      </c>
      <c r="K5" s="108">
        <v>79</v>
      </c>
      <c r="L5" s="108">
        <v>43</v>
      </c>
      <c r="M5" s="108">
        <v>89</v>
      </c>
      <c r="N5" s="108">
        <v>79</v>
      </c>
    </row>
    <row r="6" spans="4:14" ht="15.75" x14ac:dyDescent="0.25">
      <c r="D6" s="108">
        <v>51</v>
      </c>
      <c r="E6" s="108">
        <v>67</v>
      </c>
      <c r="F6" s="108">
        <v>67</v>
      </c>
      <c r="G6" s="108">
        <v>97</v>
      </c>
      <c r="H6" s="108">
        <v>19</v>
      </c>
      <c r="J6" s="108">
        <v>48</v>
      </c>
      <c r="K6" s="108">
        <v>40</v>
      </c>
      <c r="L6" s="108">
        <v>35</v>
      </c>
      <c r="M6" s="108">
        <v>94</v>
      </c>
      <c r="N6" s="108">
        <v>22</v>
      </c>
    </row>
    <row r="7" spans="4:14" ht="15.75" x14ac:dyDescent="0.25">
      <c r="D7" s="108">
        <v>17</v>
      </c>
      <c r="E7" s="108">
        <v>95</v>
      </c>
      <c r="F7" s="108">
        <v>21</v>
      </c>
      <c r="G7" s="108">
        <v>78</v>
      </c>
      <c r="H7" s="108">
        <v>58</v>
      </c>
      <c r="J7" s="108">
        <v>64</v>
      </c>
      <c r="K7" s="108">
        <v>71</v>
      </c>
      <c r="L7" s="108">
        <v>6</v>
      </c>
      <c r="M7" s="108">
        <v>21</v>
      </c>
      <c r="N7" s="108">
        <v>66</v>
      </c>
    </row>
    <row r="8" spans="4:14" ht="15.75" x14ac:dyDescent="0.25">
      <c r="D8" s="108">
        <v>63</v>
      </c>
      <c r="E8" s="108">
        <v>52</v>
      </c>
      <c r="F8" s="43">
        <v>6</v>
      </c>
      <c r="G8" s="108">
        <v>34</v>
      </c>
      <c r="H8" s="108">
        <v>30</v>
      </c>
      <c r="J8" s="108">
        <v>6</v>
      </c>
      <c r="K8" s="108">
        <v>94</v>
      </c>
      <c r="L8" s="108">
        <v>76</v>
      </c>
      <c r="M8" s="108">
        <v>10</v>
      </c>
      <c r="N8" s="108">
        <v>8</v>
      </c>
    </row>
    <row r="14" spans="4:14" ht="15.75" thickBot="1" x14ac:dyDescent="0.3"/>
    <row r="15" spans="4:14" ht="16.5" thickBot="1" x14ac:dyDescent="0.3">
      <c r="D15" s="91" t="s">
        <v>259</v>
      </c>
      <c r="E15" s="91" t="s">
        <v>260</v>
      </c>
      <c r="F15" s="205" t="s">
        <v>170</v>
      </c>
      <c r="G15" s="207" t="s">
        <v>198</v>
      </c>
      <c r="H15" s="207" t="s">
        <v>261</v>
      </c>
    </row>
    <row r="16" spans="4:14" ht="16.5" thickBot="1" x14ac:dyDescent="0.3">
      <c r="D16" s="210">
        <v>31820</v>
      </c>
      <c r="E16" s="91">
        <v>732</v>
      </c>
      <c r="F16" s="206" t="s">
        <v>272</v>
      </c>
      <c r="G16" s="208">
        <f>D16-E16</f>
        <v>31088</v>
      </c>
      <c r="H16" s="209">
        <f>G16/$G$22*100%</f>
        <v>0.16593010098422256</v>
      </c>
    </row>
    <row r="17" spans="4:16" ht="16.5" thickBot="1" x14ac:dyDescent="0.3">
      <c r="D17" s="210">
        <v>31278</v>
      </c>
      <c r="E17" s="91">
        <v>423</v>
      </c>
      <c r="F17" s="206" t="s">
        <v>273</v>
      </c>
      <c r="G17" s="208">
        <f>D17-E17</f>
        <v>30855</v>
      </c>
      <c r="H17" s="209">
        <f t="shared" ref="H17:H21" si="0">G17/$G$22*100%</f>
        <v>0.16468647921603791</v>
      </c>
      <c r="K17" s="7"/>
    </row>
    <row r="18" spans="4:16" ht="16.5" thickBot="1" x14ac:dyDescent="0.3">
      <c r="D18" s="210">
        <v>32055</v>
      </c>
      <c r="E18" s="91">
        <v>589</v>
      </c>
      <c r="F18" s="206" t="s">
        <v>274</v>
      </c>
      <c r="G18" s="208">
        <f>D18-E18</f>
        <v>31466</v>
      </c>
      <c r="H18" s="209">
        <f t="shared" si="0"/>
        <v>0.16794765046222165</v>
      </c>
      <c r="K18" s="7"/>
    </row>
    <row r="19" spans="4:16" ht="16.5" thickBot="1" x14ac:dyDescent="0.3">
      <c r="D19" s="210">
        <v>31283</v>
      </c>
      <c r="E19" s="91">
        <v>638</v>
      </c>
      <c r="F19" s="206" t="s">
        <v>275</v>
      </c>
      <c r="G19" s="208">
        <f>D19-E19</f>
        <v>30645</v>
      </c>
      <c r="H19" s="209">
        <f t="shared" si="0"/>
        <v>0.16356561839492731</v>
      </c>
      <c r="J19" s="130"/>
      <c r="K19" s="4"/>
      <c r="L19" s="23"/>
      <c r="N19" s="9"/>
      <c r="O19" s="9"/>
      <c r="P19" s="23"/>
    </row>
    <row r="20" spans="4:16" ht="16.5" thickBot="1" x14ac:dyDescent="0.3">
      <c r="D20" s="210">
        <v>32126</v>
      </c>
      <c r="E20" s="91">
        <v>663</v>
      </c>
      <c r="F20" s="206" t="s">
        <v>276</v>
      </c>
      <c r="G20" s="208">
        <f>D20-E20</f>
        <v>31463</v>
      </c>
      <c r="H20" s="209">
        <f t="shared" si="0"/>
        <v>0.16793163816477721</v>
      </c>
      <c r="K20" s="65"/>
      <c r="L20" s="23"/>
      <c r="N20" s="9"/>
      <c r="O20" s="9"/>
      <c r="P20" s="23"/>
    </row>
    <row r="21" spans="4:16" ht="16.5" thickBot="1" x14ac:dyDescent="0.3">
      <c r="D21" s="210">
        <v>32321</v>
      </c>
      <c r="E21" s="91">
        <v>482</v>
      </c>
      <c r="F21" s="206" t="s">
        <v>277</v>
      </c>
      <c r="G21" s="208">
        <f>D21-E21</f>
        <v>31839</v>
      </c>
      <c r="H21" s="209">
        <f t="shared" si="0"/>
        <v>0.16993851277781336</v>
      </c>
      <c r="K21" s="4"/>
      <c r="L21" s="23"/>
      <c r="N21" s="9"/>
      <c r="O21" s="9"/>
      <c r="P21" s="23"/>
    </row>
    <row r="22" spans="4:16" ht="16.5" thickBot="1" x14ac:dyDescent="0.3">
      <c r="F22" s="206" t="s">
        <v>15</v>
      </c>
      <c r="G22" s="208">
        <f>SUM(G16:G21)</f>
        <v>187356</v>
      </c>
      <c r="H22" s="209">
        <f>SUM(H16:H21)</f>
        <v>1</v>
      </c>
      <c r="K22" s="59"/>
      <c r="L22" s="23"/>
      <c r="N22" s="9"/>
      <c r="O22" s="9"/>
      <c r="P22" s="23"/>
    </row>
    <row r="23" spans="4:16" ht="15.75" x14ac:dyDescent="0.25">
      <c r="F23" s="23"/>
      <c r="G23" s="9"/>
      <c r="H23" s="9"/>
      <c r="K23" s="59"/>
      <c r="L23" s="23"/>
      <c r="N23" s="9"/>
      <c r="O23" s="9"/>
      <c r="P23" s="23"/>
    </row>
    <row r="24" spans="4:16" ht="15.75" x14ac:dyDescent="0.25">
      <c r="G24" s="9"/>
      <c r="K24" s="4"/>
      <c r="L24" s="23"/>
      <c r="N24" s="9"/>
      <c r="O24" s="9"/>
      <c r="P24" s="23"/>
    </row>
    <row r="25" spans="4:16" x14ac:dyDescent="0.25">
      <c r="K25" s="7"/>
      <c r="L25" s="23"/>
      <c r="N25" s="9"/>
      <c r="O25" s="9"/>
      <c r="P25" s="23"/>
    </row>
    <row r="26" spans="4:16" x14ac:dyDescent="0.25">
      <c r="K26" s="7"/>
    </row>
    <row r="28" spans="4:16" x14ac:dyDescent="0.25">
      <c r="F28" s="38"/>
    </row>
    <row r="29" spans="4:16" x14ac:dyDescent="0.25">
      <c r="F29" s="38"/>
    </row>
    <row r="30" spans="4:16" x14ac:dyDescent="0.25">
      <c r="F30" s="38"/>
    </row>
    <row r="31" spans="4:16" x14ac:dyDescent="0.25">
      <c r="F31" s="38"/>
    </row>
    <row r="32" spans="4:16" x14ac:dyDescent="0.25">
      <c r="F32" s="38"/>
    </row>
    <row r="33" spans="6:6" x14ac:dyDescent="0.25">
      <c r="F33" s="38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35"/>
  <sheetViews>
    <sheetView workbookViewId="0">
      <selection activeCell="M9" sqref="M9"/>
    </sheetView>
  </sheetViews>
  <sheetFormatPr defaultRowHeight="15" x14ac:dyDescent="0.25"/>
  <cols>
    <col min="6" max="6" width="7.140625" customWidth="1"/>
    <col min="11" max="11" width="13.5703125" customWidth="1"/>
    <col min="13" max="13" width="20.28515625" bestFit="1" customWidth="1"/>
  </cols>
  <sheetData>
    <row r="3" spans="3:15" x14ac:dyDescent="0.25">
      <c r="C3" s="7"/>
      <c r="D3" s="7"/>
      <c r="E3" s="7"/>
      <c r="F3" s="7"/>
      <c r="G3" s="7"/>
      <c r="H3" s="7"/>
      <c r="I3" s="7"/>
      <c r="J3" s="7"/>
    </row>
    <row r="4" spans="3:15" x14ac:dyDescent="0.25">
      <c r="C4" s="7"/>
      <c r="D4" s="7"/>
      <c r="E4" s="7"/>
      <c r="F4" s="7"/>
      <c r="G4" s="7"/>
      <c r="H4" s="7"/>
      <c r="I4" s="7"/>
      <c r="J4" s="7"/>
    </row>
    <row r="5" spans="3:15" x14ac:dyDescent="0.25">
      <c r="C5" s="7"/>
      <c r="D5" s="7"/>
      <c r="E5" s="7"/>
      <c r="F5" s="7"/>
      <c r="G5" s="7"/>
      <c r="H5" s="7"/>
      <c r="I5" s="7"/>
      <c r="J5" s="7"/>
    </row>
    <row r="6" spans="3:15" ht="15.75" x14ac:dyDescent="0.25">
      <c r="C6" s="7"/>
      <c r="D6" s="4"/>
      <c r="E6" s="4"/>
      <c r="F6" s="4"/>
      <c r="G6" s="4"/>
      <c r="H6" s="4"/>
      <c r="I6" s="7"/>
      <c r="J6" s="7"/>
      <c r="K6" s="131" t="s">
        <v>213</v>
      </c>
      <c r="L6" s="131" t="s">
        <v>190</v>
      </c>
      <c r="M6" s="133" t="s">
        <v>222</v>
      </c>
      <c r="N6" s="131" t="s">
        <v>191</v>
      </c>
      <c r="O6" s="131" t="s">
        <v>192</v>
      </c>
    </row>
    <row r="7" spans="3:15" ht="15.75" x14ac:dyDescent="0.25">
      <c r="C7" s="7"/>
      <c r="D7" s="4"/>
      <c r="E7" s="4"/>
      <c r="F7" s="4"/>
      <c r="G7" s="4"/>
      <c r="H7" s="4"/>
      <c r="I7" s="7"/>
      <c r="J7" s="7"/>
      <c r="K7" s="132" t="s">
        <v>165</v>
      </c>
      <c r="L7" s="48">
        <v>12.37</v>
      </c>
      <c r="M7" s="48">
        <f>'Tabel acak'!BX8</f>
        <v>0.96923076923076923</v>
      </c>
      <c r="N7" s="132">
        <v>1.0029999999999999</v>
      </c>
      <c r="O7" s="132">
        <v>0.93700000000000006</v>
      </c>
    </row>
    <row r="8" spans="3:15" ht="15.75" x14ac:dyDescent="0.25">
      <c r="C8" s="7"/>
      <c r="D8" s="4"/>
      <c r="E8" s="32"/>
      <c r="F8" s="4"/>
      <c r="G8" s="4"/>
      <c r="H8" s="4"/>
      <c r="I8" s="7"/>
      <c r="J8" s="7"/>
      <c r="K8" s="132" t="s">
        <v>174</v>
      </c>
      <c r="L8" s="48">
        <v>12.5</v>
      </c>
      <c r="M8" s="48">
        <f>'Tabel acak'!BX9</f>
        <v>0.96296296296296291</v>
      </c>
      <c r="N8" s="132">
        <v>0.996</v>
      </c>
      <c r="O8" s="132">
        <v>0.92400000000000004</v>
      </c>
    </row>
    <row r="9" spans="3:15" ht="15.75" x14ac:dyDescent="0.25">
      <c r="C9" s="7"/>
      <c r="D9" s="4"/>
      <c r="E9" s="4"/>
      <c r="F9" s="4"/>
      <c r="G9" s="4"/>
      <c r="H9" s="4"/>
      <c r="I9" s="7"/>
      <c r="J9" s="7"/>
      <c r="K9" s="132" t="s">
        <v>166</v>
      </c>
      <c r="L9" s="48">
        <v>12.37</v>
      </c>
      <c r="M9" s="48">
        <f>'Tabel acak'!BX10</f>
        <v>0.97037037037037033</v>
      </c>
      <c r="N9" s="132">
        <v>1.0029999999999999</v>
      </c>
      <c r="O9" s="132">
        <v>0.39700000000000002</v>
      </c>
    </row>
    <row r="10" spans="3:15" ht="15.75" x14ac:dyDescent="0.25">
      <c r="C10" s="7"/>
      <c r="D10" s="4"/>
      <c r="E10" s="4"/>
      <c r="F10" s="4"/>
      <c r="G10" s="4"/>
      <c r="H10" s="4"/>
      <c r="I10" s="7"/>
      <c r="J10" s="7"/>
      <c r="K10" s="132" t="s">
        <v>167</v>
      </c>
      <c r="L10" s="48">
        <v>21.5</v>
      </c>
      <c r="M10" s="48">
        <f>'Tabel acak'!BX11</f>
        <v>0.95</v>
      </c>
      <c r="N10" s="132">
        <v>0.98899999999999999</v>
      </c>
      <c r="O10" s="132">
        <v>0.91100000000000003</v>
      </c>
    </row>
    <row r="11" spans="3:15" ht="15.75" x14ac:dyDescent="0.25">
      <c r="C11" s="7"/>
      <c r="D11" s="4"/>
      <c r="E11" s="4"/>
      <c r="F11" s="4"/>
      <c r="G11" s="4"/>
      <c r="H11" s="4"/>
      <c r="I11" s="7"/>
      <c r="J11" s="7"/>
      <c r="K11" s="135" t="s">
        <v>176</v>
      </c>
      <c r="L11" s="48">
        <v>21.5</v>
      </c>
      <c r="M11" s="48">
        <f>'Tabel acak'!BX12</f>
        <v>0.95185185185185184</v>
      </c>
      <c r="N11" s="132">
        <v>0.98899999999999999</v>
      </c>
      <c r="O11" s="132">
        <v>0.91100000000000003</v>
      </c>
    </row>
    <row r="12" spans="3:15" ht="15.75" x14ac:dyDescent="0.25">
      <c r="C12" s="7"/>
      <c r="D12" s="4"/>
      <c r="E12" s="4"/>
      <c r="F12" s="4"/>
      <c r="G12" s="4"/>
      <c r="H12" s="4"/>
      <c r="I12" s="7"/>
      <c r="J12" s="7"/>
      <c r="K12" s="132" t="s">
        <v>169</v>
      </c>
      <c r="L12" s="134">
        <v>12.37</v>
      </c>
      <c r="M12" s="48">
        <f>'Tabel acak'!BX13</f>
        <v>0.9653846153846154</v>
      </c>
      <c r="N12" s="132">
        <v>1.0029999999999999</v>
      </c>
      <c r="O12" s="132">
        <v>0.93700000000000006</v>
      </c>
    </row>
    <row r="13" spans="3:15" ht="15.75" x14ac:dyDescent="0.25">
      <c r="C13" s="7"/>
      <c r="D13" s="4"/>
      <c r="E13" s="4"/>
      <c r="F13" s="4"/>
      <c r="G13" s="4"/>
      <c r="H13" s="4"/>
      <c r="I13" s="7"/>
      <c r="J13" s="7"/>
      <c r="K13" s="136"/>
      <c r="L13" s="118"/>
      <c r="M13" s="118"/>
      <c r="N13" s="118"/>
      <c r="O13" s="118"/>
    </row>
    <row r="14" spans="3:15" ht="15.75" x14ac:dyDescent="0.25">
      <c r="C14" s="7"/>
      <c r="D14" s="4"/>
      <c r="E14" s="4"/>
      <c r="F14" s="4"/>
      <c r="G14" s="4"/>
      <c r="H14" s="4"/>
      <c r="I14" s="7"/>
      <c r="J14" s="7"/>
      <c r="K14" s="118"/>
      <c r="L14" s="118"/>
      <c r="M14" s="118"/>
      <c r="N14" s="118"/>
      <c r="O14" s="118"/>
    </row>
    <row r="15" spans="3:15" ht="15.75" x14ac:dyDescent="0.25">
      <c r="C15" s="7"/>
      <c r="D15" s="4"/>
      <c r="E15" s="4"/>
      <c r="F15" s="4"/>
      <c r="G15" s="4"/>
      <c r="H15" s="4"/>
      <c r="I15" s="7"/>
      <c r="J15" s="7"/>
    </row>
    <row r="16" spans="3:15" ht="15.75" x14ac:dyDescent="0.25">
      <c r="C16" s="7"/>
      <c r="D16" s="4"/>
      <c r="E16" s="4"/>
      <c r="F16" s="4"/>
      <c r="G16" s="4"/>
      <c r="H16" s="4"/>
      <c r="I16" s="7"/>
      <c r="J16" s="7"/>
    </row>
    <row r="17" spans="3:10" ht="15.75" x14ac:dyDescent="0.25">
      <c r="C17" s="7"/>
      <c r="D17" s="4"/>
      <c r="E17" s="4"/>
      <c r="F17" s="4"/>
      <c r="G17" s="4"/>
      <c r="H17" s="4"/>
      <c r="I17" s="7"/>
      <c r="J17" s="7"/>
    </row>
    <row r="18" spans="3:10" ht="15.75" x14ac:dyDescent="0.25">
      <c r="C18" s="7"/>
      <c r="D18" s="4"/>
      <c r="E18" s="4"/>
      <c r="F18" s="4"/>
      <c r="G18" s="4"/>
      <c r="H18" s="4"/>
      <c r="I18" s="7"/>
      <c r="J18" s="7"/>
    </row>
    <row r="19" spans="3:10" ht="15.75" x14ac:dyDescent="0.25">
      <c r="C19" s="7"/>
      <c r="D19" s="4"/>
      <c r="E19" s="4"/>
      <c r="F19" s="4"/>
      <c r="G19" s="4"/>
      <c r="H19" s="4"/>
      <c r="I19" s="7"/>
      <c r="J19" s="7"/>
    </row>
    <row r="20" spans="3:10" ht="15.75" x14ac:dyDescent="0.25">
      <c r="C20" s="7"/>
      <c r="D20" s="4"/>
      <c r="E20" s="4"/>
      <c r="F20" s="4"/>
      <c r="G20" s="4"/>
      <c r="H20" s="4"/>
      <c r="I20" s="7"/>
      <c r="J20" s="7"/>
    </row>
    <row r="21" spans="3:10" ht="15.75" x14ac:dyDescent="0.25">
      <c r="C21" s="7"/>
      <c r="D21" s="4"/>
      <c r="E21" s="4"/>
      <c r="F21" s="4"/>
      <c r="G21" s="4"/>
      <c r="H21" s="4"/>
      <c r="I21" s="7"/>
      <c r="J21" s="7"/>
    </row>
    <row r="22" spans="3:10" ht="15.75" x14ac:dyDescent="0.25">
      <c r="C22" s="7"/>
      <c r="D22" s="4"/>
      <c r="E22" s="4"/>
      <c r="F22" s="4"/>
      <c r="G22" s="4"/>
      <c r="H22" s="4"/>
      <c r="I22" s="7"/>
      <c r="J22" s="7"/>
    </row>
    <row r="23" spans="3:10" ht="15.75" x14ac:dyDescent="0.25">
      <c r="C23" s="7"/>
      <c r="D23" s="4"/>
      <c r="E23" s="4"/>
      <c r="F23" s="4"/>
      <c r="G23" s="4"/>
      <c r="H23" s="4"/>
      <c r="I23" s="7"/>
      <c r="J23" s="7"/>
    </row>
    <row r="24" spans="3:10" ht="15.75" x14ac:dyDescent="0.25">
      <c r="C24" s="7"/>
      <c r="D24" s="4"/>
      <c r="E24" s="4"/>
      <c r="F24" s="4"/>
      <c r="G24" s="4"/>
      <c r="H24" s="4"/>
      <c r="I24" s="7"/>
      <c r="J24" s="7"/>
    </row>
    <row r="25" spans="3:10" ht="15.75" x14ac:dyDescent="0.25">
      <c r="C25" s="7"/>
      <c r="D25" s="4"/>
      <c r="E25" s="4"/>
      <c r="F25" s="4"/>
      <c r="G25" s="4"/>
      <c r="H25" s="4"/>
      <c r="I25" s="7"/>
      <c r="J25" s="7"/>
    </row>
    <row r="26" spans="3:10" ht="15.75" x14ac:dyDescent="0.25">
      <c r="C26" s="7"/>
      <c r="D26" s="4"/>
      <c r="E26" s="4"/>
      <c r="F26" s="4"/>
      <c r="G26" s="4"/>
      <c r="H26" s="4"/>
      <c r="I26" s="7"/>
      <c r="J26" s="7"/>
    </row>
    <row r="27" spans="3:10" ht="15.75" x14ac:dyDescent="0.25">
      <c r="C27" s="7"/>
      <c r="D27" s="4"/>
      <c r="E27" s="4"/>
      <c r="F27" s="4"/>
      <c r="G27" s="4"/>
      <c r="H27" s="4"/>
      <c r="I27" s="7"/>
      <c r="J27" s="7"/>
    </row>
    <row r="28" spans="3:10" ht="15.75" x14ac:dyDescent="0.25">
      <c r="C28" s="7"/>
      <c r="D28" s="4"/>
      <c r="E28" s="4"/>
      <c r="F28" s="4"/>
      <c r="G28" s="4"/>
      <c r="H28" s="4"/>
      <c r="I28" s="7"/>
      <c r="J28" s="7"/>
    </row>
    <row r="29" spans="3:10" ht="15.75" x14ac:dyDescent="0.25">
      <c r="C29" s="7"/>
      <c r="D29" s="4"/>
      <c r="E29" s="4"/>
      <c r="F29" s="4"/>
      <c r="G29" s="4"/>
      <c r="H29" s="4"/>
      <c r="I29" s="7"/>
      <c r="J29" s="7"/>
    </row>
    <row r="30" spans="3:10" ht="15.75" x14ac:dyDescent="0.25">
      <c r="C30" s="7"/>
      <c r="D30" s="4"/>
      <c r="E30" s="4"/>
      <c r="F30" s="4"/>
      <c r="G30" s="4"/>
      <c r="H30" s="4"/>
      <c r="I30" s="7"/>
      <c r="J30" s="7"/>
    </row>
    <row r="31" spans="3:10" ht="15.75" x14ac:dyDescent="0.25">
      <c r="C31" s="7"/>
      <c r="D31" s="4"/>
      <c r="E31" s="4"/>
      <c r="F31" s="4"/>
      <c r="G31" s="4"/>
      <c r="H31" s="4"/>
      <c r="I31" s="7"/>
      <c r="J31" s="7"/>
    </row>
    <row r="32" spans="3:10" ht="15.75" x14ac:dyDescent="0.25">
      <c r="C32" s="7"/>
      <c r="D32" s="4"/>
      <c r="E32" s="4"/>
      <c r="F32" s="4"/>
      <c r="G32" s="4"/>
      <c r="H32" s="4"/>
      <c r="I32" s="7"/>
      <c r="J32" s="7"/>
    </row>
    <row r="33" spans="3:10" ht="15.75" x14ac:dyDescent="0.25">
      <c r="C33" s="7"/>
      <c r="D33" s="4"/>
      <c r="E33" s="4"/>
      <c r="F33" s="4"/>
      <c r="G33" s="4"/>
      <c r="H33" s="4"/>
      <c r="I33" s="7"/>
      <c r="J33" s="7"/>
    </row>
    <row r="34" spans="3:10" x14ac:dyDescent="0.25">
      <c r="C34" s="7"/>
      <c r="D34" s="7"/>
      <c r="E34" s="7"/>
      <c r="F34" s="7"/>
      <c r="G34" s="7"/>
      <c r="H34" s="7"/>
      <c r="I34" s="7"/>
      <c r="J34" s="7"/>
    </row>
    <row r="35" spans="3:10" x14ac:dyDescent="0.25">
      <c r="C35" s="7"/>
      <c r="D35" s="7"/>
      <c r="E35" s="7"/>
      <c r="F35" s="7"/>
      <c r="G35" s="7"/>
      <c r="H35" s="7"/>
      <c r="I35" s="7"/>
      <c r="J35" s="7"/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8"/>
  <sheetViews>
    <sheetView topLeftCell="K1" zoomScale="80" zoomScaleNormal="80" workbookViewId="0">
      <selection activeCell="N6" sqref="N6:N7"/>
    </sheetView>
  </sheetViews>
  <sheetFormatPr defaultRowHeight="15" x14ac:dyDescent="0.25"/>
  <cols>
    <col min="4" max="4" width="19.42578125" customWidth="1"/>
    <col min="5" max="5" width="20.42578125" customWidth="1"/>
    <col min="6" max="6" width="18.42578125" customWidth="1"/>
    <col min="8" max="8" width="15.7109375" customWidth="1"/>
    <col min="9" max="10" width="19.7109375" customWidth="1"/>
    <col min="11" max="12" width="16.7109375" customWidth="1"/>
    <col min="13" max="13" width="17.85546875" customWidth="1"/>
    <col min="14" max="14" width="16.85546875" customWidth="1"/>
    <col min="15" max="15" width="13.140625" customWidth="1"/>
    <col min="16" max="16" width="16" customWidth="1"/>
    <col min="17" max="17" width="17.5703125" customWidth="1"/>
    <col min="19" max="19" width="16.85546875" customWidth="1"/>
    <col min="20" max="20" width="19.85546875" customWidth="1"/>
    <col min="21" max="21" width="15" bestFit="1" customWidth="1"/>
    <col min="22" max="22" width="15.42578125" customWidth="1"/>
    <col min="23" max="23" width="14" customWidth="1"/>
  </cols>
  <sheetData>
    <row r="3" spans="1:26" ht="15.75" x14ac:dyDescent="0.25">
      <c r="H3" s="28" t="s">
        <v>66</v>
      </c>
      <c r="I3" s="33">
        <v>70</v>
      </c>
      <c r="J3" s="34">
        <v>60</v>
      </c>
      <c r="K3" s="35">
        <f>I3/J3</f>
        <v>1.1666666666666667</v>
      </c>
      <c r="S3" s="4"/>
      <c r="T3" s="211"/>
      <c r="U3" s="212"/>
      <c r="V3" s="213"/>
    </row>
    <row r="5" spans="1:26" x14ac:dyDescent="0.25">
      <c r="T5" t="s">
        <v>214</v>
      </c>
    </row>
    <row r="6" spans="1:26" ht="15.75" x14ac:dyDescent="0.25">
      <c r="A6" s="7"/>
      <c r="B6" s="7"/>
      <c r="C6" s="4"/>
      <c r="D6" s="4"/>
      <c r="E6" s="4"/>
      <c r="F6" s="4"/>
      <c r="G6" s="7"/>
      <c r="H6" s="4"/>
      <c r="I6" s="4"/>
      <c r="J6" s="4"/>
      <c r="K6" s="4"/>
      <c r="L6" s="4"/>
      <c r="M6" s="4"/>
      <c r="N6" s="4"/>
      <c r="O6" s="4"/>
      <c r="P6" s="4"/>
      <c r="Q6" s="4"/>
      <c r="R6" s="7"/>
      <c r="S6" s="126" t="s">
        <v>170</v>
      </c>
      <c r="T6" s="119" t="s">
        <v>219</v>
      </c>
      <c r="U6" s="133" t="s">
        <v>220</v>
      </c>
      <c r="V6" s="133" t="s">
        <v>221</v>
      </c>
      <c r="W6" s="119" t="s">
        <v>198</v>
      </c>
    </row>
    <row r="7" spans="1:26" ht="15.75" x14ac:dyDescent="0.25">
      <c r="A7" s="7"/>
      <c r="B7" s="7"/>
      <c r="C7" s="4"/>
      <c r="D7" s="32"/>
      <c r="E7" s="4"/>
      <c r="F7" s="32"/>
      <c r="G7" s="7"/>
      <c r="H7" s="4"/>
      <c r="I7" s="32"/>
      <c r="J7" s="4"/>
      <c r="K7" s="32"/>
      <c r="L7" s="32"/>
      <c r="M7" s="4"/>
      <c r="N7" s="32"/>
      <c r="O7" s="42"/>
      <c r="P7" s="42"/>
      <c r="Q7" s="65"/>
      <c r="R7" s="94"/>
      <c r="S7" s="121" t="s">
        <v>165</v>
      </c>
      <c r="T7" s="34">
        <v>480</v>
      </c>
      <c r="U7" s="122">
        <f>'Tabel acak'!BX8</f>
        <v>0.96923076923076923</v>
      </c>
      <c r="V7" s="122">
        <v>1</v>
      </c>
      <c r="W7" s="33">
        <f>Performance!D6</f>
        <v>34218</v>
      </c>
    </row>
    <row r="8" spans="1:26" ht="15.75" x14ac:dyDescent="0.25">
      <c r="A8" s="7"/>
      <c r="B8" s="7"/>
      <c r="C8" s="4"/>
      <c r="D8" s="32"/>
      <c r="E8" s="4"/>
      <c r="F8" s="32"/>
      <c r="G8" s="7"/>
      <c r="H8" s="4"/>
      <c r="I8" s="32"/>
      <c r="J8" s="4"/>
      <c r="K8" s="32"/>
      <c r="L8" s="4"/>
      <c r="M8" s="4"/>
      <c r="N8" s="32"/>
      <c r="O8" s="42"/>
      <c r="P8" s="42"/>
      <c r="Q8" s="65"/>
      <c r="R8" s="7"/>
      <c r="S8" s="34" t="s">
        <v>174</v>
      </c>
      <c r="T8" s="34">
        <v>480</v>
      </c>
      <c r="U8" s="122">
        <f>'Tabel acak'!BX9</f>
        <v>0.96296296296296291</v>
      </c>
      <c r="V8" s="122">
        <v>1</v>
      </c>
      <c r="W8" s="33">
        <f>Performance!D7</f>
        <v>33287</v>
      </c>
    </row>
    <row r="9" spans="1:26" ht="15.75" x14ac:dyDescent="0.25">
      <c r="A9" s="7"/>
      <c r="B9" s="7"/>
      <c r="C9" s="4"/>
      <c r="D9" s="32"/>
      <c r="E9" s="4"/>
      <c r="F9" s="32"/>
      <c r="G9" s="7"/>
      <c r="H9" s="4"/>
      <c r="I9" s="32"/>
      <c r="J9" s="4"/>
      <c r="K9" s="32"/>
      <c r="L9" s="4"/>
      <c r="M9" s="4"/>
      <c r="N9" s="32"/>
      <c r="O9" s="42"/>
      <c r="P9" s="42"/>
      <c r="Q9" s="65"/>
      <c r="R9" s="7"/>
      <c r="S9" s="34" t="s">
        <v>166</v>
      </c>
      <c r="T9" s="34">
        <v>480</v>
      </c>
      <c r="U9" s="122">
        <f>'Tabel acak'!BX10</f>
        <v>0.97037037037037033</v>
      </c>
      <c r="V9" s="122">
        <v>1</v>
      </c>
      <c r="W9" s="33">
        <f>Performance!D8</f>
        <v>35182</v>
      </c>
    </row>
    <row r="10" spans="1:26" ht="15.75" x14ac:dyDescent="0.25">
      <c r="A10" s="7"/>
      <c r="B10" s="7"/>
      <c r="C10" s="4"/>
      <c r="D10" s="32"/>
      <c r="E10" s="4"/>
      <c r="F10" s="32"/>
      <c r="G10" s="7"/>
      <c r="H10" s="4"/>
      <c r="I10" s="32"/>
      <c r="J10" s="4"/>
      <c r="K10" s="32"/>
      <c r="L10" s="4"/>
      <c r="M10" s="4"/>
      <c r="N10" s="32"/>
      <c r="O10" s="42"/>
      <c r="P10" s="42"/>
      <c r="Q10" s="65"/>
      <c r="R10" s="7"/>
      <c r="S10" s="34" t="s">
        <v>167</v>
      </c>
      <c r="T10" s="34">
        <v>480</v>
      </c>
      <c r="U10" s="122">
        <f>'Tabel acak'!BX11</f>
        <v>0.95</v>
      </c>
      <c r="V10" s="122">
        <v>1</v>
      </c>
      <c r="W10" s="33">
        <f>Performance!D9</f>
        <v>34259</v>
      </c>
    </row>
    <row r="11" spans="1:26" ht="15.75" x14ac:dyDescent="0.25">
      <c r="A11" s="7"/>
      <c r="B11" s="7"/>
      <c r="C11" s="4"/>
      <c r="D11" s="32"/>
      <c r="E11" s="4"/>
      <c r="F11" s="32"/>
      <c r="G11" s="7"/>
      <c r="H11" s="4"/>
      <c r="I11" s="32"/>
      <c r="J11" s="4"/>
      <c r="K11" s="32"/>
      <c r="L11" s="4"/>
      <c r="M11" s="4"/>
      <c r="N11" s="32"/>
      <c r="O11" s="42"/>
      <c r="P11" s="42"/>
      <c r="Q11" s="65"/>
      <c r="R11" s="7"/>
      <c r="S11" s="34" t="s">
        <v>168</v>
      </c>
      <c r="T11" s="34">
        <v>480</v>
      </c>
      <c r="U11" s="122">
        <f>'Tabel acak'!BX12</f>
        <v>0.95185185185185184</v>
      </c>
      <c r="V11" s="122">
        <v>1</v>
      </c>
      <c r="W11" s="33">
        <f>Performance!D10</f>
        <v>33193</v>
      </c>
      <c r="Z11" s="38"/>
    </row>
    <row r="12" spans="1:26" ht="15.75" x14ac:dyDescent="0.25">
      <c r="A12" s="7"/>
      <c r="B12" s="7"/>
      <c r="C12" s="4"/>
      <c r="D12" s="32"/>
      <c r="E12" s="4"/>
      <c r="F12" s="32"/>
      <c r="G12" s="7"/>
      <c r="H12" s="4"/>
      <c r="I12" s="32"/>
      <c r="J12" s="4"/>
      <c r="K12" s="32"/>
      <c r="L12" s="4"/>
      <c r="M12" s="4"/>
      <c r="N12" s="32"/>
      <c r="O12" s="42"/>
      <c r="P12" s="42"/>
      <c r="Q12" s="65"/>
      <c r="R12" s="7"/>
      <c r="S12" s="34" t="s">
        <v>215</v>
      </c>
      <c r="T12" s="34">
        <v>480</v>
      </c>
      <c r="U12" s="122">
        <f>'Tabel acak'!BX13</f>
        <v>0.9653846153846154</v>
      </c>
      <c r="V12" s="122">
        <v>1</v>
      </c>
      <c r="W12" s="33">
        <f>Performance!D11</f>
        <v>34325</v>
      </c>
    </row>
    <row r="13" spans="1:26" ht="15.75" x14ac:dyDescent="0.25">
      <c r="A13" s="7"/>
      <c r="B13" s="7"/>
      <c r="C13" s="4"/>
      <c r="D13" s="32"/>
      <c r="E13" s="4"/>
      <c r="F13" s="32"/>
      <c r="G13" s="7"/>
      <c r="H13" s="4"/>
      <c r="I13" s="32"/>
      <c r="J13" s="4"/>
      <c r="K13" s="32"/>
      <c r="L13" s="4"/>
      <c r="M13" s="4"/>
      <c r="N13" s="32"/>
      <c r="O13" s="42"/>
      <c r="P13" s="42"/>
      <c r="Q13" s="65"/>
      <c r="R13" s="7"/>
      <c r="S13" s="34" t="s">
        <v>0</v>
      </c>
      <c r="T13" s="34">
        <f>+SUM(T7:T12)</f>
        <v>2880</v>
      </c>
      <c r="U13" s="122">
        <f>AVERAGE(U7:U12)</f>
        <v>0.96163342830009491</v>
      </c>
      <c r="V13" s="122"/>
      <c r="W13" s="34">
        <f t="shared" ref="W13" si="0">+SUM(W7:W12)</f>
        <v>204464</v>
      </c>
    </row>
    <row r="14" spans="1:26" ht="15.75" x14ac:dyDescent="0.25">
      <c r="A14" s="7"/>
      <c r="B14" s="7"/>
      <c r="C14" s="4"/>
      <c r="D14" s="32"/>
      <c r="E14" s="4"/>
      <c r="F14" s="32"/>
      <c r="G14" s="7"/>
      <c r="H14" s="4"/>
      <c r="I14" s="32"/>
      <c r="J14" s="4"/>
      <c r="K14" s="32"/>
      <c r="L14" s="4"/>
      <c r="M14" s="4"/>
      <c r="N14" s="32"/>
      <c r="O14" s="42"/>
      <c r="P14" s="42"/>
      <c r="Q14" s="65"/>
      <c r="R14" s="7"/>
    </row>
    <row r="15" spans="1:26" ht="15.75" x14ac:dyDescent="0.25">
      <c r="A15" s="7"/>
      <c r="B15" s="7"/>
      <c r="C15" s="4"/>
      <c r="D15" s="32"/>
      <c r="E15" s="4"/>
      <c r="F15" s="32"/>
      <c r="G15" s="7"/>
      <c r="H15" s="4"/>
      <c r="I15" s="32"/>
      <c r="J15" s="4"/>
      <c r="K15" s="32"/>
      <c r="L15" s="7"/>
      <c r="M15" s="4"/>
      <c r="N15" s="32"/>
      <c r="O15" s="42"/>
      <c r="P15" s="42"/>
      <c r="Q15" s="65"/>
      <c r="R15" s="7"/>
    </row>
    <row r="16" spans="1:26" ht="15.75" x14ac:dyDescent="0.25">
      <c r="A16" s="7"/>
      <c r="B16" s="7"/>
      <c r="C16" s="4"/>
      <c r="D16" s="32"/>
      <c r="E16" s="4"/>
      <c r="F16" s="32"/>
      <c r="G16" s="7"/>
      <c r="H16" s="4"/>
      <c r="I16" s="32"/>
      <c r="J16" s="4"/>
      <c r="K16" s="32"/>
      <c r="L16" s="7"/>
      <c r="M16" s="4"/>
      <c r="N16" s="32"/>
      <c r="O16" s="42"/>
      <c r="P16" s="42"/>
      <c r="Q16" s="65"/>
      <c r="R16" s="7"/>
      <c r="S16" t="s">
        <v>214</v>
      </c>
    </row>
    <row r="17" spans="1:22" ht="15.75" x14ac:dyDescent="0.25">
      <c r="A17" s="7"/>
      <c r="B17" s="7"/>
      <c r="C17" s="4"/>
      <c r="D17" s="32"/>
      <c r="E17" s="4"/>
      <c r="F17" s="32"/>
      <c r="G17" s="7"/>
      <c r="H17" s="4"/>
      <c r="I17" s="32"/>
      <c r="J17" s="4"/>
      <c r="K17" s="32"/>
      <c r="L17" s="7"/>
      <c r="M17" s="4"/>
      <c r="N17" s="32"/>
      <c r="O17" s="42"/>
      <c r="P17" s="42"/>
      <c r="R17" s="7"/>
      <c r="S17" s="52" t="s">
        <v>170</v>
      </c>
      <c r="T17" s="52" t="s">
        <v>217</v>
      </c>
      <c r="U17" s="34" t="s">
        <v>218</v>
      </c>
      <c r="V17" s="34" t="s">
        <v>216</v>
      </c>
    </row>
    <row r="18" spans="1:22" ht="15.75" x14ac:dyDescent="0.25">
      <c r="A18" s="7"/>
      <c r="B18" s="7"/>
      <c r="C18" s="4"/>
      <c r="D18" s="32"/>
      <c r="E18" s="4"/>
      <c r="F18" s="32"/>
      <c r="G18" s="7"/>
      <c r="H18" s="4"/>
      <c r="I18" s="32"/>
      <c r="J18" s="4"/>
      <c r="K18" s="32"/>
      <c r="L18" s="7"/>
      <c r="M18" s="4"/>
      <c r="N18" s="32"/>
      <c r="O18" s="42"/>
      <c r="P18" s="42"/>
      <c r="Q18" s="65"/>
      <c r="R18" s="7"/>
      <c r="S18" s="52" t="s">
        <v>165</v>
      </c>
      <c r="T18" s="123">
        <f>T7*U7*V7/W7</f>
        <v>1.3596083033221381E-2</v>
      </c>
      <c r="U18" s="35">
        <v>0.25</v>
      </c>
      <c r="V18" s="124">
        <v>1.9E-2</v>
      </c>
    </row>
    <row r="19" spans="1:22" ht="15.75" x14ac:dyDescent="0.25">
      <c r="A19" s="7"/>
      <c r="B19" s="7"/>
      <c r="C19" s="4"/>
      <c r="D19" s="32"/>
      <c r="E19" s="4"/>
      <c r="F19" s="32"/>
      <c r="G19" s="7"/>
      <c r="H19" s="4"/>
      <c r="I19" s="32"/>
      <c r="J19" s="4"/>
      <c r="K19" s="32"/>
      <c r="L19" s="7"/>
      <c r="M19" s="4"/>
      <c r="N19" s="32"/>
      <c r="O19" s="42"/>
      <c r="P19" s="42"/>
      <c r="Q19" s="65"/>
      <c r="R19" s="7"/>
      <c r="S19" s="52" t="s">
        <v>174</v>
      </c>
      <c r="T19" s="123">
        <f>T8*U8*V8/W8</f>
        <v>1.3885968162412419E-2</v>
      </c>
      <c r="U19" s="35">
        <v>0.25</v>
      </c>
      <c r="V19" s="124">
        <v>1.9E-2</v>
      </c>
    </row>
    <row r="20" spans="1:22" ht="15.75" x14ac:dyDescent="0.25">
      <c r="A20" s="7"/>
      <c r="B20" s="7"/>
      <c r="C20" s="4"/>
      <c r="D20" s="32"/>
      <c r="E20" s="4"/>
      <c r="F20" s="32"/>
      <c r="G20" s="7"/>
      <c r="H20" s="4"/>
      <c r="I20" s="32"/>
      <c r="J20" s="4"/>
      <c r="K20" s="32"/>
      <c r="L20" s="7"/>
      <c r="M20" s="4"/>
      <c r="N20" s="32"/>
      <c r="O20" s="42"/>
      <c r="P20" s="42"/>
      <c r="Q20" s="65"/>
      <c r="R20" s="7"/>
      <c r="S20" s="52" t="s">
        <v>166</v>
      </c>
      <c r="T20" s="123">
        <f>T9*U9*V9/W9</f>
        <v>1.3239093223175992E-2</v>
      </c>
      <c r="U20" s="35">
        <v>0.25</v>
      </c>
      <c r="V20" s="124">
        <v>1.7000000000000001E-2</v>
      </c>
    </row>
    <row r="21" spans="1:22" ht="15.75" x14ac:dyDescent="0.25">
      <c r="A21" s="7"/>
      <c r="B21" s="7"/>
      <c r="C21" s="4"/>
      <c r="D21" s="32"/>
      <c r="E21" s="4"/>
      <c r="F21" s="32"/>
      <c r="G21" s="7"/>
      <c r="H21" s="4"/>
      <c r="I21" s="32"/>
      <c r="J21" s="4"/>
      <c r="K21" s="32"/>
      <c r="L21" s="7"/>
      <c r="M21" s="4"/>
      <c r="N21" s="32"/>
      <c r="O21" s="42"/>
      <c r="P21" s="42"/>
      <c r="Q21" s="65"/>
      <c r="R21" s="7"/>
      <c r="S21" s="52" t="s">
        <v>167</v>
      </c>
      <c r="T21" s="123">
        <f t="shared" ref="T21:T22" si="1">T10*U10*V10/W10</f>
        <v>1.3310370997402142E-2</v>
      </c>
      <c r="U21" s="35">
        <v>0.25</v>
      </c>
      <c r="V21" s="124">
        <v>1.7000000000000001E-2</v>
      </c>
    </row>
    <row r="22" spans="1:22" ht="15.75" x14ac:dyDescent="0.25">
      <c r="A22" s="7"/>
      <c r="B22" s="7"/>
      <c r="C22" s="4"/>
      <c r="D22" s="32"/>
      <c r="E22" s="4"/>
      <c r="F22" s="32"/>
      <c r="G22" s="7"/>
      <c r="H22" s="4"/>
      <c r="I22" s="32"/>
      <c r="J22" s="4"/>
      <c r="K22" s="32"/>
      <c r="L22" s="7"/>
      <c r="M22" s="4"/>
      <c r="N22" s="32"/>
      <c r="O22" s="42"/>
      <c r="P22" s="42"/>
      <c r="Q22" s="65"/>
      <c r="R22" s="7"/>
      <c r="S22" s="52" t="s">
        <v>176</v>
      </c>
      <c r="T22" s="123">
        <f t="shared" si="1"/>
        <v>1.3764615698758439E-2</v>
      </c>
      <c r="U22" s="35">
        <v>0.25</v>
      </c>
      <c r="V22" s="124">
        <v>1.9E-2</v>
      </c>
    </row>
    <row r="23" spans="1:22" ht="15.75" x14ac:dyDescent="0.25">
      <c r="A23" s="7"/>
      <c r="B23" s="7"/>
      <c r="C23" s="4"/>
      <c r="D23" s="32"/>
      <c r="E23" s="4"/>
      <c r="F23" s="32"/>
      <c r="G23" s="7"/>
      <c r="H23" s="4"/>
      <c r="I23" s="32"/>
      <c r="J23" s="4"/>
      <c r="K23" s="32"/>
      <c r="L23" s="7"/>
      <c r="M23" s="4"/>
      <c r="N23" s="32"/>
      <c r="O23" s="42"/>
      <c r="P23" s="42"/>
      <c r="Q23" s="65"/>
      <c r="R23" s="7"/>
      <c r="S23" s="52" t="s">
        <v>169</v>
      </c>
      <c r="T23" s="123">
        <f>T12*U12*V12/W12</f>
        <v>1.3499915961678526E-2</v>
      </c>
      <c r="U23" s="35">
        <v>0.25</v>
      </c>
      <c r="V23" s="124">
        <v>1.7000000000000001E-2</v>
      </c>
    </row>
    <row r="24" spans="1:22" ht="15.75" x14ac:dyDescent="0.25">
      <c r="A24" s="7"/>
      <c r="B24" s="7"/>
      <c r="C24" s="4"/>
      <c r="D24" s="32"/>
      <c r="E24" s="4"/>
      <c r="F24" s="32"/>
      <c r="G24" s="7"/>
      <c r="H24" s="4"/>
      <c r="I24" s="32"/>
      <c r="J24" s="4"/>
      <c r="K24" s="32"/>
      <c r="L24" s="7"/>
      <c r="M24" s="4"/>
      <c r="N24" s="32"/>
      <c r="O24" s="42"/>
      <c r="P24" s="42"/>
      <c r="Q24" s="65"/>
      <c r="R24" s="7"/>
    </row>
    <row r="25" spans="1:22" ht="15.75" x14ac:dyDescent="0.25">
      <c r="A25" s="7"/>
      <c r="B25" s="7"/>
      <c r="C25" s="4"/>
      <c r="D25" s="32"/>
      <c r="E25" s="4"/>
      <c r="F25" s="32"/>
      <c r="G25" s="7"/>
      <c r="H25" s="4"/>
      <c r="I25" s="32"/>
      <c r="J25" s="4"/>
      <c r="K25" s="32"/>
      <c r="L25" s="7"/>
      <c r="M25" s="4"/>
      <c r="N25" s="32"/>
      <c r="O25" s="42"/>
      <c r="P25" s="42"/>
      <c r="Q25" s="65"/>
      <c r="R25" s="7"/>
    </row>
    <row r="26" spans="1:22" ht="15.75" x14ac:dyDescent="0.25">
      <c r="A26" s="7"/>
      <c r="B26" s="7"/>
      <c r="C26" s="4"/>
      <c r="D26" s="32"/>
      <c r="E26" s="4"/>
      <c r="F26" s="32"/>
      <c r="G26" s="7"/>
      <c r="H26" s="4"/>
      <c r="I26" s="32"/>
      <c r="J26" s="4"/>
      <c r="K26" s="32"/>
      <c r="L26" s="7"/>
      <c r="M26" s="4"/>
      <c r="N26" s="32"/>
      <c r="O26" s="42"/>
      <c r="P26" s="42"/>
      <c r="Q26" s="65"/>
      <c r="R26" s="7"/>
      <c r="T26" s="128"/>
    </row>
    <row r="27" spans="1:22" ht="15.75" x14ac:dyDescent="0.25">
      <c r="A27" s="7"/>
      <c r="B27" s="7"/>
      <c r="C27" s="4"/>
      <c r="D27" s="32"/>
      <c r="E27" s="4"/>
      <c r="F27" s="32"/>
      <c r="G27" s="7"/>
      <c r="H27" s="4"/>
      <c r="I27" s="32"/>
      <c r="J27" s="4"/>
      <c r="K27" s="32"/>
      <c r="L27" s="7"/>
      <c r="M27" s="4"/>
      <c r="N27" s="32"/>
      <c r="O27" s="42"/>
      <c r="P27" s="42"/>
      <c r="Q27" s="65"/>
      <c r="R27" s="7"/>
    </row>
    <row r="28" spans="1:22" ht="15.75" x14ac:dyDescent="0.25">
      <c r="A28" s="7"/>
      <c r="B28" s="7"/>
      <c r="C28" s="4"/>
      <c r="D28" s="32"/>
      <c r="E28" s="4"/>
      <c r="F28" s="32"/>
      <c r="G28" s="7"/>
      <c r="H28" s="4"/>
      <c r="I28" s="32"/>
      <c r="J28" s="4"/>
      <c r="K28" s="32"/>
      <c r="L28" s="4"/>
      <c r="M28" s="4"/>
      <c r="N28" s="32"/>
      <c r="O28" s="42"/>
      <c r="P28" s="42"/>
      <c r="Q28" s="65"/>
      <c r="R28" s="7"/>
    </row>
    <row r="29" spans="1:22" ht="15.75" x14ac:dyDescent="0.25">
      <c r="A29" s="7"/>
      <c r="B29" s="7"/>
      <c r="C29" s="4"/>
      <c r="D29" s="32"/>
      <c r="E29" s="4"/>
      <c r="F29" s="32"/>
      <c r="G29" s="7"/>
      <c r="H29" s="4"/>
      <c r="I29" s="32"/>
      <c r="J29" s="4"/>
      <c r="K29" s="32"/>
      <c r="L29" s="4"/>
      <c r="M29" s="4"/>
      <c r="N29" s="32"/>
      <c r="O29" s="42"/>
      <c r="P29" s="42"/>
      <c r="Q29" s="65"/>
      <c r="R29" s="7"/>
    </row>
    <row r="30" spans="1:22" ht="15.75" x14ac:dyDescent="0.25">
      <c r="A30" s="7"/>
      <c r="B30" s="7"/>
      <c r="C30" s="4"/>
      <c r="D30" s="32"/>
      <c r="E30" s="4"/>
      <c r="F30" s="32"/>
      <c r="G30" s="7"/>
      <c r="H30" s="4"/>
      <c r="I30" s="32"/>
      <c r="J30" s="4"/>
      <c r="K30" s="32"/>
      <c r="L30" s="4"/>
      <c r="M30" s="4"/>
      <c r="N30" s="32"/>
      <c r="O30" s="42"/>
      <c r="P30" s="42"/>
      <c r="Q30" s="65"/>
      <c r="R30" s="7"/>
    </row>
    <row r="31" spans="1:22" ht="15.75" x14ac:dyDescent="0.25">
      <c r="A31" s="7"/>
      <c r="B31" s="7"/>
      <c r="C31" s="4"/>
      <c r="D31" s="32"/>
      <c r="E31" s="4"/>
      <c r="F31" s="32"/>
      <c r="G31" s="7"/>
      <c r="H31" s="4"/>
      <c r="I31" s="32"/>
      <c r="J31" s="4"/>
      <c r="K31" s="32"/>
      <c r="L31" s="4"/>
      <c r="M31" s="4"/>
      <c r="N31" s="32"/>
      <c r="O31" s="42"/>
      <c r="P31" s="42"/>
      <c r="Q31" s="65"/>
      <c r="R31" s="7"/>
    </row>
    <row r="32" spans="1:22" ht="15.75" x14ac:dyDescent="0.25">
      <c r="A32" s="7"/>
      <c r="B32" s="7"/>
      <c r="C32" s="4"/>
      <c r="D32" s="32"/>
      <c r="E32" s="4"/>
      <c r="F32" s="32"/>
      <c r="G32" s="7"/>
      <c r="H32" s="4"/>
      <c r="I32" s="32"/>
      <c r="J32" s="4"/>
      <c r="K32" s="32"/>
      <c r="L32" s="4"/>
      <c r="M32" s="4"/>
      <c r="N32" s="32"/>
      <c r="O32" s="42"/>
      <c r="P32" s="42"/>
      <c r="Q32" s="65"/>
      <c r="R32" s="7"/>
    </row>
    <row r="33" spans="1:18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4"/>
      <c r="M33" s="7"/>
      <c r="N33" s="7"/>
      <c r="O33" s="7"/>
      <c r="P33" s="7"/>
      <c r="Q33" s="7"/>
      <c r="R33" s="7"/>
    </row>
    <row r="34" spans="1:18" ht="15.75" x14ac:dyDescent="0.25">
      <c r="L34" s="4"/>
    </row>
    <row r="35" spans="1:18" ht="15.75" x14ac:dyDescent="0.25">
      <c r="L35" s="4"/>
    </row>
    <row r="36" spans="1:18" ht="15.75" x14ac:dyDescent="0.25">
      <c r="L36" s="4"/>
    </row>
    <row r="37" spans="1:18" x14ac:dyDescent="0.25">
      <c r="E37" s="36"/>
    </row>
    <row r="38" spans="1:18" x14ac:dyDescent="0.25">
      <c r="E38" s="36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U27"/>
  <sheetViews>
    <sheetView topLeftCell="B1" zoomScale="90" zoomScaleNormal="90" workbookViewId="0">
      <selection activeCell="C4" sqref="C4:C11"/>
    </sheetView>
  </sheetViews>
  <sheetFormatPr defaultRowHeight="15" x14ac:dyDescent="0.25"/>
  <cols>
    <col min="3" max="3" width="13.28515625" customWidth="1"/>
    <col min="4" max="4" width="17.42578125" customWidth="1"/>
    <col min="5" max="6" width="15.42578125" customWidth="1"/>
    <col min="8" max="9" width="21.140625" customWidth="1"/>
    <col min="10" max="10" width="22.7109375" customWidth="1"/>
    <col min="13" max="14" width="16.28515625" customWidth="1"/>
    <col min="15" max="15" width="18.85546875" customWidth="1"/>
  </cols>
  <sheetData>
    <row r="3" spans="3:20" x14ac:dyDescent="0.25">
      <c r="C3" s="191" t="s">
        <v>74</v>
      </c>
      <c r="D3" s="191"/>
      <c r="I3" s="7"/>
      <c r="J3" s="7"/>
      <c r="K3" s="7"/>
      <c r="L3" s="7"/>
      <c r="M3" s="7"/>
      <c r="N3" s="7"/>
      <c r="O3" s="7"/>
      <c r="P3" s="7"/>
      <c r="Q3" s="7"/>
      <c r="R3" s="7"/>
    </row>
    <row r="4" spans="3:20" ht="15.75" x14ac:dyDescent="0.25">
      <c r="C4" s="100" t="s">
        <v>170</v>
      </c>
      <c r="D4" s="90" t="s">
        <v>265</v>
      </c>
      <c r="E4" s="90" t="s">
        <v>5</v>
      </c>
      <c r="F4" s="90" t="s">
        <v>266</v>
      </c>
      <c r="G4" s="3">
        <v>1</v>
      </c>
      <c r="H4" s="125" t="s">
        <v>267</v>
      </c>
      <c r="I4" s="7"/>
      <c r="J4" s="4"/>
      <c r="K4" s="4"/>
      <c r="L4" s="4"/>
      <c r="M4" s="4"/>
      <c r="N4" s="42"/>
      <c r="O4" s="4"/>
      <c r="P4" s="29"/>
      <c r="Q4" s="29"/>
      <c r="R4" s="29"/>
    </row>
    <row r="5" spans="3:20" ht="15.75" x14ac:dyDescent="0.25">
      <c r="C5" s="100" t="s">
        <v>165</v>
      </c>
      <c r="D5" s="31">
        <v>618</v>
      </c>
      <c r="E5" s="100">
        <f>26*24</f>
        <v>624</v>
      </c>
      <c r="F5" s="31">
        <f>'Tabel acak'!BJ12</f>
        <v>6</v>
      </c>
      <c r="G5" s="3">
        <v>1</v>
      </c>
      <c r="H5" s="41">
        <f>D5/E5*G5</f>
        <v>0.99038461538461542</v>
      </c>
      <c r="I5" s="7"/>
      <c r="J5" s="4"/>
      <c r="K5" s="32"/>
      <c r="L5" s="4"/>
      <c r="M5" s="32"/>
      <c r="N5" s="42"/>
      <c r="O5" s="55"/>
      <c r="P5" s="29"/>
      <c r="Q5" s="29"/>
      <c r="R5" s="29"/>
    </row>
    <row r="6" spans="3:20" ht="15.75" x14ac:dyDescent="0.25">
      <c r="C6" s="81" t="s">
        <v>174</v>
      </c>
      <c r="D6" s="31">
        <v>641.22</v>
      </c>
      <c r="E6" s="100">
        <f>27*24</f>
        <v>648</v>
      </c>
      <c r="F6" s="31">
        <f>'Tabel acak'!BJ29</f>
        <v>6.7833333333333332</v>
      </c>
      <c r="G6" s="3">
        <v>1</v>
      </c>
      <c r="H6" s="41">
        <f t="shared" ref="H6:H9" si="0">D6/E6*G6</f>
        <v>0.9895370370370371</v>
      </c>
      <c r="I6" s="7"/>
      <c r="J6" s="65"/>
      <c r="K6" s="32"/>
      <c r="L6" s="4"/>
      <c r="M6" s="32"/>
      <c r="N6" s="42"/>
      <c r="O6" s="55"/>
      <c r="P6" s="7"/>
      <c r="Q6" s="7"/>
      <c r="R6" s="69"/>
      <c r="T6" s="36"/>
    </row>
    <row r="7" spans="3:20" ht="15.75" x14ac:dyDescent="0.25">
      <c r="C7" s="100" t="s">
        <v>166</v>
      </c>
      <c r="D7" s="31">
        <v>642.66999999999996</v>
      </c>
      <c r="E7" s="125">
        <f>27*24</f>
        <v>648</v>
      </c>
      <c r="F7" s="31">
        <f>'Tabel acak'!BJ42</f>
        <v>5.333333333333333</v>
      </c>
      <c r="G7" s="3">
        <v>1</v>
      </c>
      <c r="H7" s="41">
        <f t="shared" si="0"/>
        <v>0.99177469135802465</v>
      </c>
      <c r="I7" s="7"/>
      <c r="J7" s="4"/>
      <c r="K7" s="32"/>
      <c r="L7" s="4"/>
      <c r="M7" s="32"/>
      <c r="N7" s="42"/>
      <c r="O7" s="55"/>
      <c r="P7" s="7"/>
      <c r="Q7" s="7"/>
      <c r="R7" s="69"/>
    </row>
    <row r="8" spans="3:20" ht="15.75" x14ac:dyDescent="0.25">
      <c r="C8" s="43" t="s">
        <v>175</v>
      </c>
      <c r="D8" s="31">
        <v>618</v>
      </c>
      <c r="E8" s="125">
        <f>26*24</f>
        <v>624</v>
      </c>
      <c r="F8" s="31">
        <f>'Tabel acak'!BJ61</f>
        <v>6</v>
      </c>
      <c r="G8" s="3">
        <v>1</v>
      </c>
      <c r="H8" s="41">
        <f t="shared" si="0"/>
        <v>0.99038461538461542</v>
      </c>
      <c r="I8" s="7"/>
      <c r="J8" s="59"/>
      <c r="K8" s="32"/>
      <c r="L8" s="4"/>
      <c r="M8" s="32"/>
      <c r="N8" s="42"/>
      <c r="O8" s="55"/>
      <c r="P8" s="7"/>
      <c r="Q8" s="69"/>
      <c r="R8" s="69"/>
    </row>
    <row r="9" spans="3:20" ht="15.75" x14ac:dyDescent="0.25">
      <c r="C9" s="43" t="s">
        <v>176</v>
      </c>
      <c r="D9" s="31">
        <v>640.88</v>
      </c>
      <c r="E9" s="125">
        <f>27*24</f>
        <v>648</v>
      </c>
      <c r="F9" s="31">
        <f>'Tabel acak'!BJ73</f>
        <v>7.1166666666666663</v>
      </c>
      <c r="G9" s="3">
        <v>1</v>
      </c>
      <c r="H9" s="41">
        <f t="shared" si="0"/>
        <v>0.98901234567901231</v>
      </c>
      <c r="I9" s="7"/>
      <c r="J9" s="59"/>
      <c r="K9" s="32"/>
      <c r="L9" s="4"/>
      <c r="M9" s="32"/>
      <c r="N9" s="42"/>
      <c r="O9" s="55"/>
      <c r="P9" s="7"/>
      <c r="Q9" s="69"/>
      <c r="R9" s="69"/>
    </row>
    <row r="10" spans="3:20" ht="15.75" x14ac:dyDescent="0.25">
      <c r="C10" s="100" t="s">
        <v>169</v>
      </c>
      <c r="D10" s="31">
        <v>620</v>
      </c>
      <c r="E10" s="125">
        <f>26*24</f>
        <v>624</v>
      </c>
      <c r="F10" s="31">
        <f>'Tabel acak'!BJ89</f>
        <v>4</v>
      </c>
      <c r="G10" s="3">
        <v>1</v>
      </c>
      <c r="H10" s="41">
        <f>D10/E10*G10</f>
        <v>0.99358974358974361</v>
      </c>
      <c r="I10" s="7"/>
      <c r="J10" s="4"/>
      <c r="K10" s="32"/>
      <c r="L10" s="4"/>
      <c r="M10" s="32"/>
      <c r="N10" s="42"/>
      <c r="O10" s="55"/>
      <c r="P10" s="7"/>
      <c r="Q10" s="69"/>
      <c r="R10" s="69"/>
    </row>
    <row r="11" spans="3:20" ht="15.75" x14ac:dyDescent="0.25">
      <c r="C11" s="100" t="s">
        <v>177</v>
      </c>
      <c r="D11" s="81">
        <f>AVERAGE(D5:D10)</f>
        <v>630.12833333333333</v>
      </c>
      <c r="E11" s="81">
        <f>AVERAGE(E5:E10)</f>
        <v>636</v>
      </c>
      <c r="F11" s="81">
        <f>SUM(F5:F10)</f>
        <v>35.233333333333334</v>
      </c>
      <c r="G11" s="3">
        <v>1</v>
      </c>
      <c r="H11" s="82">
        <f>D11/E11*G11</f>
        <v>0.99076781970649896</v>
      </c>
      <c r="I11" s="7"/>
      <c r="J11" s="4"/>
      <c r="K11" s="65"/>
      <c r="L11" s="65"/>
      <c r="M11" s="65"/>
      <c r="N11" s="42"/>
      <c r="O11" s="89"/>
      <c r="P11" s="7"/>
      <c r="Q11" s="69"/>
      <c r="R11" s="69"/>
    </row>
    <row r="12" spans="3:20" ht="15.75" x14ac:dyDescent="0.25">
      <c r="C12" s="4"/>
      <c r="D12" s="65"/>
      <c r="E12" s="4"/>
      <c r="F12" s="4"/>
      <c r="G12" s="42"/>
      <c r="H12" s="55"/>
      <c r="I12" s="7"/>
      <c r="J12" s="54"/>
      <c r="K12" s="54"/>
      <c r="L12" s="54"/>
      <c r="M12" s="54"/>
      <c r="N12" s="54"/>
      <c r="O12" s="7"/>
      <c r="P12" s="7"/>
      <c r="Q12" s="69"/>
      <c r="R12" s="69"/>
    </row>
    <row r="13" spans="3:20" ht="15.75" x14ac:dyDescent="0.25">
      <c r="I13" s="7"/>
      <c r="J13" s="54"/>
      <c r="K13" s="54"/>
      <c r="L13" s="54"/>
      <c r="M13" s="54"/>
      <c r="N13" s="54"/>
      <c r="O13" s="7"/>
      <c r="P13" s="7"/>
      <c r="Q13" s="69"/>
      <c r="R13" s="69"/>
    </row>
    <row r="14" spans="3:20" ht="15.75" x14ac:dyDescent="0.25">
      <c r="I14" s="7"/>
      <c r="J14" s="54"/>
      <c r="K14" s="54"/>
      <c r="L14" s="54"/>
      <c r="M14" s="54"/>
      <c r="N14" s="54"/>
      <c r="O14" s="70"/>
      <c r="P14" s="7"/>
      <c r="Q14" s="72"/>
      <c r="R14" s="72"/>
    </row>
    <row r="15" spans="3:20" ht="15.75" x14ac:dyDescent="0.25">
      <c r="I15" s="7"/>
      <c r="J15" s="39"/>
      <c r="K15" s="39"/>
      <c r="L15" s="39"/>
      <c r="M15" s="39"/>
      <c r="N15" s="39"/>
      <c r="O15" s="15"/>
      <c r="P15" s="7"/>
      <c r="Q15" s="7"/>
      <c r="R15" s="7"/>
    </row>
    <row r="16" spans="3:20" ht="15.75" x14ac:dyDescent="0.25">
      <c r="C16" s="7"/>
      <c r="D16" s="7"/>
      <c r="E16" s="7"/>
      <c r="F16" s="7"/>
      <c r="G16" s="7"/>
      <c r="H16" s="7"/>
      <c r="I16" s="7"/>
      <c r="J16" s="39"/>
      <c r="K16" s="39"/>
      <c r="L16" s="40"/>
      <c r="M16" s="40"/>
      <c r="N16" s="40"/>
      <c r="O16" s="7"/>
      <c r="P16" s="7"/>
      <c r="Q16" s="7"/>
      <c r="R16" s="7"/>
    </row>
    <row r="17" spans="3:21" ht="15.75" x14ac:dyDescent="0.25">
      <c r="C17" s="7"/>
      <c r="D17" s="7"/>
      <c r="E17" s="7"/>
      <c r="F17" s="7"/>
      <c r="G17" s="7"/>
      <c r="H17" s="7"/>
      <c r="I17" s="7"/>
      <c r="J17" s="39"/>
      <c r="K17" s="71"/>
      <c r="L17" s="71"/>
      <c r="M17" s="40"/>
      <c r="N17" s="40"/>
      <c r="O17" s="7"/>
      <c r="P17" s="7"/>
      <c r="Q17" s="7"/>
      <c r="R17" s="7"/>
      <c r="U17" s="37"/>
    </row>
    <row r="18" spans="3:21" ht="15.75" x14ac:dyDescent="0.25">
      <c r="C18" s="4"/>
      <c r="D18" s="4"/>
      <c r="E18" s="4"/>
      <c r="F18" s="4"/>
      <c r="G18" s="42"/>
      <c r="H18" s="4"/>
      <c r="I18" s="7"/>
      <c r="J18" s="14"/>
      <c r="K18" s="14"/>
      <c r="L18" s="14"/>
      <c r="M18" s="7"/>
      <c r="N18" s="7"/>
      <c r="O18" s="7"/>
      <c r="P18" s="7"/>
      <c r="Q18" s="7"/>
      <c r="R18" s="7"/>
    </row>
    <row r="19" spans="3:21" ht="15.75" x14ac:dyDescent="0.25">
      <c r="C19" s="4"/>
      <c r="D19" s="65"/>
      <c r="E19" s="4"/>
      <c r="F19" s="4"/>
      <c r="G19" s="42"/>
      <c r="H19" s="55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3:21" ht="15.75" x14ac:dyDescent="0.25">
      <c r="C20" s="4"/>
      <c r="D20" s="65"/>
      <c r="E20" s="4"/>
      <c r="F20" s="4"/>
      <c r="G20" s="42"/>
      <c r="H20" s="55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3:21" ht="15.75" x14ac:dyDescent="0.25">
      <c r="C21" s="4"/>
      <c r="D21" s="65"/>
      <c r="E21" s="4"/>
      <c r="F21" s="4"/>
      <c r="G21" s="42"/>
      <c r="H21" s="55"/>
    </row>
    <row r="22" spans="3:21" ht="15.75" x14ac:dyDescent="0.25">
      <c r="C22" s="4"/>
      <c r="D22" s="65"/>
      <c r="E22" s="4"/>
      <c r="F22" s="4"/>
      <c r="G22" s="42"/>
      <c r="H22" s="55"/>
      <c r="K22" s="38"/>
    </row>
    <row r="23" spans="3:21" ht="15.75" x14ac:dyDescent="0.25">
      <c r="C23" s="4"/>
      <c r="D23" s="65"/>
      <c r="E23" s="4"/>
      <c r="F23" s="4"/>
      <c r="G23" s="42"/>
      <c r="H23" s="55"/>
      <c r="I23" s="38"/>
      <c r="J23" s="44"/>
    </row>
    <row r="24" spans="3:21" ht="15.75" x14ac:dyDescent="0.25">
      <c r="C24" s="4"/>
      <c r="D24" s="65"/>
      <c r="E24" s="4"/>
      <c r="F24" s="4"/>
      <c r="G24" s="42"/>
      <c r="H24" s="55"/>
    </row>
    <row r="25" spans="3:21" ht="15.75" x14ac:dyDescent="0.25">
      <c r="C25" s="4"/>
      <c r="D25" s="65"/>
      <c r="E25" s="4"/>
      <c r="F25" s="4"/>
      <c r="G25" s="42"/>
      <c r="H25" s="55"/>
    </row>
    <row r="26" spans="3:21" ht="15.75" x14ac:dyDescent="0.25">
      <c r="C26" s="4"/>
      <c r="D26" s="65"/>
      <c r="E26" s="4"/>
      <c r="F26" s="4"/>
      <c r="G26" s="42"/>
      <c r="H26" s="55"/>
    </row>
    <row r="27" spans="3:21" x14ac:dyDescent="0.25">
      <c r="C27" s="7"/>
      <c r="D27" s="7"/>
      <c r="E27" s="7"/>
      <c r="F27" s="7"/>
      <c r="G27" s="7"/>
      <c r="H27" s="7"/>
    </row>
  </sheetData>
  <mergeCells count="1">
    <mergeCell ref="C3:D3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31"/>
  <sheetViews>
    <sheetView topLeftCell="B5" workbookViewId="0">
      <selection activeCell="H25" sqref="H25"/>
    </sheetView>
  </sheetViews>
  <sheetFormatPr defaultRowHeight="15" x14ac:dyDescent="0.25"/>
  <cols>
    <col min="3" max="3" width="12" customWidth="1"/>
    <col min="4" max="4" width="28.140625" customWidth="1"/>
    <col min="5" max="5" width="18.140625" customWidth="1"/>
    <col min="6" max="7" width="20.140625" customWidth="1"/>
    <col min="8" max="8" width="17.5703125" customWidth="1"/>
    <col min="9" max="9" width="17.7109375" customWidth="1"/>
    <col min="10" max="10" width="16.5703125" customWidth="1"/>
    <col min="11" max="11" width="11.5703125" bestFit="1" customWidth="1"/>
    <col min="12" max="12" width="16" customWidth="1"/>
    <col min="13" max="13" width="14.7109375" customWidth="1"/>
    <col min="14" max="14" width="13.5703125" customWidth="1"/>
  </cols>
  <sheetData>
    <row r="3" spans="3:14" x14ac:dyDescent="0.25">
      <c r="J3" s="7"/>
    </row>
    <row r="4" spans="3:14" ht="15.75" customHeight="1" x14ac:dyDescent="0.25">
      <c r="C4" s="192" t="s">
        <v>170</v>
      </c>
      <c r="D4" s="196" t="s">
        <v>69</v>
      </c>
      <c r="E4" s="196" t="s">
        <v>70</v>
      </c>
      <c r="F4" s="196" t="s">
        <v>68</v>
      </c>
      <c r="G4" s="194">
        <v>1</v>
      </c>
      <c r="H4" s="192" t="s">
        <v>7</v>
      </c>
      <c r="J4" s="175"/>
      <c r="L4" s="83"/>
      <c r="M4" s="83"/>
      <c r="N4" s="83"/>
    </row>
    <row r="5" spans="3:14" ht="15.75" customHeight="1" x14ac:dyDescent="0.25">
      <c r="C5" s="193"/>
      <c r="D5" s="197"/>
      <c r="E5" s="197"/>
      <c r="F5" s="197"/>
      <c r="G5" s="195"/>
      <c r="H5" s="193"/>
      <c r="J5" s="175"/>
      <c r="L5" s="83"/>
      <c r="M5" s="83"/>
      <c r="N5" s="83"/>
    </row>
    <row r="6" spans="3:14" ht="16.5" thickBot="1" x14ac:dyDescent="0.3">
      <c r="C6" s="143" t="s">
        <v>165</v>
      </c>
      <c r="D6" s="43">
        <v>34218</v>
      </c>
      <c r="E6" s="58">
        <f>'waktu normal'!T18</f>
        <v>1.3596083033221381E-2</v>
      </c>
      <c r="F6" s="31">
        <f>Avalibility!D5</f>
        <v>618</v>
      </c>
      <c r="G6" s="3">
        <v>1</v>
      </c>
      <c r="H6" s="172">
        <f>((D6*E6))/F6*G6</f>
        <v>0.75280059746079164</v>
      </c>
      <c r="J6" s="60"/>
      <c r="L6" s="54"/>
      <c r="M6" s="84"/>
      <c r="N6" s="84"/>
    </row>
    <row r="7" spans="3:14" ht="16.5" thickBot="1" x14ac:dyDescent="0.3">
      <c r="C7" s="81" t="s">
        <v>174</v>
      </c>
      <c r="D7" s="43">
        <v>33287</v>
      </c>
      <c r="E7" s="58">
        <f>'waktu normal'!T19</f>
        <v>1.3885968162412419E-2</v>
      </c>
      <c r="F7" s="31">
        <f>Avalibility!D6</f>
        <v>641.22</v>
      </c>
      <c r="G7" s="3">
        <v>1</v>
      </c>
      <c r="H7" s="172">
        <f t="shared" ref="H7:H12" si="0">((D7*E7))/F7*G7</f>
        <v>0.72084810552107259</v>
      </c>
      <c r="J7" s="60"/>
      <c r="L7" s="54"/>
      <c r="M7" s="84"/>
      <c r="N7" s="84"/>
    </row>
    <row r="8" spans="3:14" ht="16.5" thickBot="1" x14ac:dyDescent="0.3">
      <c r="C8" s="143" t="s">
        <v>166</v>
      </c>
      <c r="D8" s="43">
        <v>35182</v>
      </c>
      <c r="E8" s="58">
        <f>'waktu normal'!T20</f>
        <v>1.3239093223175992E-2</v>
      </c>
      <c r="F8" s="31">
        <f>Avalibility!D7</f>
        <v>642.66999999999996</v>
      </c>
      <c r="G8" s="3">
        <v>1</v>
      </c>
      <c r="H8" s="172">
        <f t="shared" si="0"/>
        <v>0.72475419387520468</v>
      </c>
      <c r="J8" s="60"/>
      <c r="L8" s="54"/>
      <c r="M8" s="84"/>
      <c r="N8" s="84"/>
    </row>
    <row r="9" spans="3:14" ht="16.5" thickBot="1" x14ac:dyDescent="0.3">
      <c r="C9" s="43" t="s">
        <v>175</v>
      </c>
      <c r="D9" s="43">
        <v>34259</v>
      </c>
      <c r="E9" s="58">
        <f>'waktu normal'!T21</f>
        <v>1.3310370997402142E-2</v>
      </c>
      <c r="F9" s="31">
        <f>Avalibility!D8</f>
        <v>618</v>
      </c>
      <c r="G9" s="3">
        <v>1</v>
      </c>
      <c r="H9" s="172">
        <f t="shared" si="0"/>
        <v>0.73786407766990292</v>
      </c>
      <c r="J9" s="60"/>
      <c r="L9" s="54"/>
      <c r="M9" s="84"/>
      <c r="N9" s="84"/>
    </row>
    <row r="10" spans="3:14" ht="16.5" thickBot="1" x14ac:dyDescent="0.3">
      <c r="C10" s="43" t="s">
        <v>176</v>
      </c>
      <c r="D10" s="43">
        <v>33193</v>
      </c>
      <c r="E10" s="58">
        <f>'waktu normal'!T22</f>
        <v>1.3764615698758439E-2</v>
      </c>
      <c r="F10" s="31">
        <f>Avalibility!D9</f>
        <v>640.88</v>
      </c>
      <c r="G10" s="3">
        <v>1</v>
      </c>
      <c r="H10" s="172">
        <f t="shared" si="0"/>
        <v>0.71290863950956318</v>
      </c>
      <c r="J10" s="60"/>
      <c r="L10" s="54"/>
      <c r="M10" s="84"/>
      <c r="N10" s="84"/>
    </row>
    <row r="11" spans="3:14" ht="16.5" thickBot="1" x14ac:dyDescent="0.3">
      <c r="C11" s="143" t="s">
        <v>169</v>
      </c>
      <c r="D11" s="43">
        <v>34325</v>
      </c>
      <c r="E11" s="58">
        <f>'waktu normal'!T23</f>
        <v>1.3499915961678526E-2</v>
      </c>
      <c r="F11" s="31">
        <f>Avalibility!D10</f>
        <v>620</v>
      </c>
      <c r="G11" s="3">
        <v>1</v>
      </c>
      <c r="H11" s="172">
        <f t="shared" si="0"/>
        <v>0.74739454094292812</v>
      </c>
      <c r="J11" s="60"/>
      <c r="L11" s="54"/>
      <c r="M11" s="84"/>
      <c r="N11" s="84"/>
    </row>
    <row r="12" spans="3:14" ht="16.5" thickBot="1" x14ac:dyDescent="0.3">
      <c r="C12" s="143" t="s">
        <v>264</v>
      </c>
      <c r="D12" s="43">
        <f>AVERAGE(D6:D11)</f>
        <v>34077.333333333336</v>
      </c>
      <c r="E12" s="58">
        <f t="shared" ref="E12:F12" si="1">AVERAGE(E6:E11)</f>
        <v>1.3549341179441484E-2</v>
      </c>
      <c r="F12" s="43">
        <f t="shared" si="1"/>
        <v>630.12833333333333</v>
      </c>
      <c r="G12" s="3">
        <v>1</v>
      </c>
      <c r="H12" s="172">
        <f t="shared" si="0"/>
        <v>0.7327482219001219</v>
      </c>
      <c r="J12" s="104"/>
      <c r="L12" s="54"/>
      <c r="M12" s="84"/>
      <c r="N12" s="84"/>
    </row>
    <row r="13" spans="3:14" ht="15.75" x14ac:dyDescent="0.25">
      <c r="C13" s="4"/>
      <c r="D13" s="59"/>
      <c r="E13" s="4"/>
      <c r="F13" s="4"/>
      <c r="G13" s="171"/>
      <c r="H13" s="42"/>
      <c r="J13" s="54"/>
      <c r="L13" s="54"/>
      <c r="M13" s="84"/>
      <c r="N13" s="84"/>
    </row>
    <row r="14" spans="3:14" ht="15.75" x14ac:dyDescent="0.25">
      <c r="G14" s="171"/>
      <c r="J14" s="7"/>
      <c r="K14" s="7"/>
      <c r="M14" s="23"/>
      <c r="N14" s="85"/>
    </row>
    <row r="15" spans="3:14" ht="31.5" x14ac:dyDescent="0.25">
      <c r="D15" s="73" t="s">
        <v>173</v>
      </c>
      <c r="E15" s="76" t="s">
        <v>171</v>
      </c>
      <c r="F15" s="73" t="s">
        <v>172</v>
      </c>
      <c r="G15" s="171"/>
      <c r="H15" s="185" t="s">
        <v>170</v>
      </c>
      <c r="I15" s="185" t="s">
        <v>263</v>
      </c>
      <c r="J15" s="185"/>
      <c r="K15" s="185"/>
    </row>
    <row r="16" spans="3:14" ht="15.75" x14ac:dyDescent="0.25">
      <c r="D16" s="73" t="s">
        <v>165</v>
      </c>
      <c r="E16" s="73">
        <f>Avalibility!E5</f>
        <v>624</v>
      </c>
      <c r="F16" s="43">
        <f>D6</f>
        <v>34218</v>
      </c>
      <c r="G16" s="171"/>
      <c r="H16" s="185"/>
      <c r="I16" s="185"/>
      <c r="J16" s="185"/>
      <c r="K16" s="185"/>
    </row>
    <row r="17" spans="4:11" ht="15.75" x14ac:dyDescent="0.25">
      <c r="D17" s="81" t="s">
        <v>174</v>
      </c>
      <c r="E17" s="73">
        <f>Avalibility!E6</f>
        <v>648</v>
      </c>
      <c r="F17" s="43">
        <f t="shared" ref="F17:F21" si="2">D7</f>
        <v>33287</v>
      </c>
      <c r="G17" s="171"/>
      <c r="H17" s="174" t="s">
        <v>165</v>
      </c>
      <c r="I17" s="176">
        <f>D6*E6</f>
        <v>465.23076923076923</v>
      </c>
      <c r="J17" s="17">
        <f>F6</f>
        <v>618</v>
      </c>
      <c r="K17" s="138">
        <f>I17/J17</f>
        <v>0.75280059746079164</v>
      </c>
    </row>
    <row r="18" spans="4:11" ht="15.75" x14ac:dyDescent="0.25">
      <c r="D18" s="73" t="s">
        <v>166</v>
      </c>
      <c r="E18" s="73">
        <f>Avalibility!E7</f>
        <v>648</v>
      </c>
      <c r="F18" s="43">
        <f t="shared" si="2"/>
        <v>35182</v>
      </c>
      <c r="H18" s="81" t="s">
        <v>174</v>
      </c>
      <c r="I18" s="176">
        <f t="shared" ref="I18:I22" si="3">D7*E7</f>
        <v>462.22222222222217</v>
      </c>
      <c r="J18" s="17">
        <f t="shared" ref="J18:J23" si="4">F7</f>
        <v>641.22</v>
      </c>
      <c r="K18" s="138">
        <f t="shared" ref="K18:K21" si="5">I18/J18</f>
        <v>0.72084810552107259</v>
      </c>
    </row>
    <row r="19" spans="4:11" ht="15.75" x14ac:dyDescent="0.25">
      <c r="D19" s="43" t="s">
        <v>175</v>
      </c>
      <c r="E19" s="73">
        <f>Avalibility!E8</f>
        <v>624</v>
      </c>
      <c r="F19" s="43">
        <f t="shared" si="2"/>
        <v>34259</v>
      </c>
      <c r="H19" s="174" t="s">
        <v>166</v>
      </c>
      <c r="I19" s="176">
        <f t="shared" si="3"/>
        <v>465.77777777777777</v>
      </c>
      <c r="J19" s="17">
        <f t="shared" si="4"/>
        <v>642.66999999999996</v>
      </c>
      <c r="K19" s="138">
        <f t="shared" si="5"/>
        <v>0.72475419387520468</v>
      </c>
    </row>
    <row r="20" spans="4:11" ht="15.75" x14ac:dyDescent="0.25">
      <c r="D20" s="43" t="s">
        <v>176</v>
      </c>
      <c r="E20" s="73">
        <f>Avalibility!E9</f>
        <v>648</v>
      </c>
      <c r="F20" s="43">
        <f t="shared" si="2"/>
        <v>33193</v>
      </c>
      <c r="H20" s="43" t="s">
        <v>175</v>
      </c>
      <c r="I20" s="176">
        <f t="shared" si="3"/>
        <v>456</v>
      </c>
      <c r="J20" s="17">
        <f t="shared" si="4"/>
        <v>618</v>
      </c>
      <c r="K20" s="138">
        <f t="shared" si="5"/>
        <v>0.73786407766990292</v>
      </c>
    </row>
    <row r="21" spans="4:11" ht="15.75" x14ac:dyDescent="0.25">
      <c r="D21" s="73" t="s">
        <v>169</v>
      </c>
      <c r="E21" s="73">
        <f>Avalibility!E10</f>
        <v>624</v>
      </c>
      <c r="F21" s="43">
        <f t="shared" si="2"/>
        <v>34325</v>
      </c>
      <c r="H21" s="43" t="s">
        <v>176</v>
      </c>
      <c r="I21" s="176">
        <f t="shared" si="3"/>
        <v>456.88888888888886</v>
      </c>
      <c r="J21" s="17">
        <f t="shared" si="4"/>
        <v>640.88</v>
      </c>
      <c r="K21" s="138">
        <f t="shared" si="5"/>
        <v>0.71290863950956318</v>
      </c>
    </row>
    <row r="22" spans="4:11" ht="15.75" x14ac:dyDescent="0.25">
      <c r="D22" s="73" t="s">
        <v>15</v>
      </c>
      <c r="E22" s="75">
        <f>SUM(E16:E21)</f>
        <v>3816</v>
      </c>
      <c r="F22" s="74">
        <f>SUM(F16:F21)</f>
        <v>204464</v>
      </c>
      <c r="H22" s="174" t="s">
        <v>169</v>
      </c>
      <c r="I22" s="176">
        <f t="shared" si="3"/>
        <v>463.38461538461542</v>
      </c>
      <c r="J22" s="17">
        <f t="shared" si="4"/>
        <v>620</v>
      </c>
      <c r="K22" s="138">
        <f>I22/J22</f>
        <v>0.74739454094292812</v>
      </c>
    </row>
    <row r="23" spans="4:11" ht="15.75" x14ac:dyDescent="0.25">
      <c r="H23" s="174" t="s">
        <v>4</v>
      </c>
      <c r="I23" s="48">
        <f>D12*E12</f>
        <v>461.72541581888731</v>
      </c>
      <c r="J23" s="178">
        <f t="shared" si="4"/>
        <v>630.12833333333333</v>
      </c>
      <c r="K23" s="179">
        <f>I23/J23</f>
        <v>0.7327482219001219</v>
      </c>
    </row>
    <row r="24" spans="4:11" x14ac:dyDescent="0.25">
      <c r="J24" s="23"/>
    </row>
    <row r="25" spans="4:11" x14ac:dyDescent="0.25">
      <c r="J25" s="23"/>
    </row>
    <row r="26" spans="4:11" x14ac:dyDescent="0.25">
      <c r="J26" s="23"/>
    </row>
    <row r="27" spans="4:11" x14ac:dyDescent="0.25">
      <c r="J27" s="23"/>
    </row>
    <row r="28" spans="4:11" x14ac:dyDescent="0.25">
      <c r="J28" s="23"/>
    </row>
    <row r="29" spans="4:11" x14ac:dyDescent="0.25">
      <c r="J29" s="23"/>
    </row>
    <row r="30" spans="4:11" x14ac:dyDescent="0.25">
      <c r="J30" s="23"/>
    </row>
    <row r="31" spans="4:11" x14ac:dyDescent="0.25">
      <c r="J31" s="23"/>
    </row>
  </sheetData>
  <mergeCells count="8">
    <mergeCell ref="H4:H5"/>
    <mergeCell ref="H15:H16"/>
    <mergeCell ref="I15:K16"/>
    <mergeCell ref="G4:G5"/>
    <mergeCell ref="C4:C5"/>
    <mergeCell ref="D4:D5"/>
    <mergeCell ref="E4:E5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1"/>
  <sheetViews>
    <sheetView workbookViewId="0">
      <selection activeCell="E17" sqref="E17"/>
    </sheetView>
  </sheetViews>
  <sheetFormatPr defaultRowHeight="15" x14ac:dyDescent="0.25"/>
  <cols>
    <col min="3" max="3" width="15.28515625" customWidth="1"/>
    <col min="4" max="6" width="18.42578125" customWidth="1"/>
    <col min="7" max="7" width="18.7109375" customWidth="1"/>
    <col min="9" max="9" width="17.5703125" customWidth="1"/>
  </cols>
  <sheetData>
    <row r="4" spans="3:9" ht="15" customHeight="1" x14ac:dyDescent="0.25">
      <c r="C4" s="185" t="s">
        <v>170</v>
      </c>
      <c r="D4" s="198" t="s">
        <v>71</v>
      </c>
      <c r="E4" s="198" t="s">
        <v>72</v>
      </c>
      <c r="F4" s="200">
        <v>1</v>
      </c>
      <c r="G4" s="199" t="s">
        <v>73</v>
      </c>
      <c r="H4" s="7"/>
      <c r="I4" s="7"/>
    </row>
    <row r="5" spans="3:9" ht="15.75" x14ac:dyDescent="0.25">
      <c r="C5" s="185"/>
      <c r="D5" s="198"/>
      <c r="E5" s="198"/>
      <c r="F5" s="201"/>
      <c r="G5" s="199"/>
      <c r="H5" s="42"/>
      <c r="I5" s="4"/>
    </row>
    <row r="6" spans="3:9" ht="15.75" customHeight="1" x14ac:dyDescent="0.25">
      <c r="C6" s="73" t="s">
        <v>165</v>
      </c>
      <c r="D6" s="43">
        <f>Performance!D6</f>
        <v>34218</v>
      </c>
      <c r="E6" s="73">
        <v>517</v>
      </c>
      <c r="F6" s="3">
        <v>1</v>
      </c>
      <c r="G6" s="41">
        <f>(D6-E6)/D6*F6</f>
        <v>0.98489099304459637</v>
      </c>
      <c r="H6" s="4"/>
      <c r="I6" s="4"/>
    </row>
    <row r="7" spans="3:9" ht="15.75" x14ac:dyDescent="0.25">
      <c r="C7" s="81" t="s">
        <v>174</v>
      </c>
      <c r="D7" s="43">
        <f>Performance!D7</f>
        <v>33287</v>
      </c>
      <c r="E7" s="73">
        <v>592</v>
      </c>
      <c r="F7" s="3">
        <v>1</v>
      </c>
      <c r="G7" s="41">
        <f t="shared" ref="G7:G11" si="0">(D7-E7)/D7*F7</f>
        <v>0.982215279238141</v>
      </c>
      <c r="H7" s="4"/>
      <c r="I7" s="4"/>
    </row>
    <row r="8" spans="3:9" ht="15.75" x14ac:dyDescent="0.25">
      <c r="C8" s="73" t="s">
        <v>166</v>
      </c>
      <c r="D8" s="43">
        <f>Performance!D8</f>
        <v>35182</v>
      </c>
      <c r="E8" s="73">
        <v>487</v>
      </c>
      <c r="F8" s="3">
        <v>1</v>
      </c>
      <c r="G8" s="41">
        <f t="shared" si="0"/>
        <v>0.98615769427548183</v>
      </c>
      <c r="H8" s="4"/>
      <c r="I8" s="4"/>
    </row>
    <row r="9" spans="3:9" ht="15.75" x14ac:dyDescent="0.25">
      <c r="C9" s="43" t="s">
        <v>175</v>
      </c>
      <c r="D9" s="43">
        <f>Performance!D9</f>
        <v>34259</v>
      </c>
      <c r="E9" s="75">
        <v>464</v>
      </c>
      <c r="F9" s="3">
        <v>1</v>
      </c>
      <c r="G9" s="41">
        <f t="shared" si="0"/>
        <v>0.98645611372194164</v>
      </c>
      <c r="H9" s="4"/>
      <c r="I9" s="4"/>
    </row>
    <row r="10" spans="3:9" ht="15.75" x14ac:dyDescent="0.25">
      <c r="C10" s="43" t="s">
        <v>176</v>
      </c>
      <c r="D10" s="43">
        <f>Performance!D10</f>
        <v>33193</v>
      </c>
      <c r="E10" s="73">
        <v>647</v>
      </c>
      <c r="F10" s="3">
        <v>1</v>
      </c>
      <c r="G10" s="41">
        <f t="shared" si="0"/>
        <v>0.98050793842075135</v>
      </c>
      <c r="H10" s="4"/>
      <c r="I10" s="4"/>
    </row>
    <row r="11" spans="3:9" ht="15.75" x14ac:dyDescent="0.25">
      <c r="C11" s="73" t="s">
        <v>169</v>
      </c>
      <c r="D11" s="43">
        <f>Performance!D11</f>
        <v>34325</v>
      </c>
      <c r="E11" s="73">
        <v>457</v>
      </c>
      <c r="F11" s="3">
        <v>1</v>
      </c>
      <c r="G11" s="41">
        <f t="shared" si="0"/>
        <v>0.98668608885651854</v>
      </c>
      <c r="H11" s="4"/>
      <c r="I11" s="4"/>
    </row>
    <row r="12" spans="3:9" ht="15.75" x14ac:dyDescent="0.25">
      <c r="C12" s="73" t="s">
        <v>195</v>
      </c>
      <c r="D12" s="43">
        <f>AVERAGE(D6:D11)</f>
        <v>34077.333333333336</v>
      </c>
      <c r="E12" s="43">
        <f>AVERAGE(E6:E11)</f>
        <v>527.33333333333337</v>
      </c>
      <c r="F12" s="3">
        <v>1</v>
      </c>
      <c r="G12" s="82">
        <f>((D12-E12))/D12*F12</f>
        <v>0.98452539322325683</v>
      </c>
      <c r="H12" s="55"/>
      <c r="I12" s="4"/>
    </row>
    <row r="13" spans="3:9" ht="15.75" x14ac:dyDescent="0.25">
      <c r="C13" s="4"/>
      <c r="D13" s="59"/>
      <c r="E13" s="4"/>
      <c r="F13" s="42"/>
      <c r="G13" s="70"/>
      <c r="H13" s="4"/>
      <c r="I13" s="4"/>
    </row>
    <row r="14" spans="3:9" x14ac:dyDescent="0.25">
      <c r="C14" s="7"/>
      <c r="D14" s="70"/>
      <c r="E14" s="7"/>
      <c r="F14" s="7"/>
      <c r="H14" s="23"/>
    </row>
    <row r="15" spans="3:9" ht="15.75" x14ac:dyDescent="0.25">
      <c r="D15" s="91"/>
      <c r="E15" s="91"/>
      <c r="F15" s="91"/>
    </row>
    <row r="16" spans="3:9" ht="15.75" x14ac:dyDescent="0.25">
      <c r="D16" s="91"/>
      <c r="E16" s="91"/>
      <c r="F16" s="91"/>
    </row>
    <row r="17" spans="4:9" ht="15.75" x14ac:dyDescent="0.25">
      <c r="D17" s="91"/>
      <c r="E17" s="91"/>
      <c r="F17" s="91"/>
      <c r="I17" s="128"/>
    </row>
    <row r="18" spans="4:9" ht="15.75" x14ac:dyDescent="0.25">
      <c r="D18" s="91"/>
      <c r="E18" s="91"/>
      <c r="F18" s="91"/>
    </row>
    <row r="19" spans="4:9" ht="15.75" x14ac:dyDescent="0.25">
      <c r="D19" s="91"/>
      <c r="E19" s="91"/>
      <c r="F19" s="91"/>
    </row>
    <row r="20" spans="4:9" ht="15.75" x14ac:dyDescent="0.25">
      <c r="D20" s="91"/>
      <c r="E20" s="91"/>
      <c r="F20" s="91"/>
    </row>
    <row r="21" spans="4:9" ht="15.75" x14ac:dyDescent="0.25">
      <c r="D21" s="91"/>
      <c r="E21" s="91"/>
      <c r="F21" s="91"/>
    </row>
  </sheetData>
  <mergeCells count="5">
    <mergeCell ref="C4:C5"/>
    <mergeCell ref="D4:D5"/>
    <mergeCell ref="E4:E5"/>
    <mergeCell ref="G4:G5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13"/>
  <sheetViews>
    <sheetView workbookViewId="0">
      <selection activeCell="H13" sqref="H13"/>
    </sheetView>
  </sheetViews>
  <sheetFormatPr defaultRowHeight="15" x14ac:dyDescent="0.25"/>
  <cols>
    <col min="3" max="3" width="12.5703125" customWidth="1"/>
    <col min="4" max="4" width="12" customWidth="1"/>
    <col min="5" max="5" width="16.140625" customWidth="1"/>
    <col min="6" max="7" width="13.28515625" customWidth="1"/>
    <col min="8" max="8" width="21.5703125" customWidth="1"/>
  </cols>
  <sheetData>
    <row r="5" spans="3:9" ht="15.75" x14ac:dyDescent="0.25">
      <c r="C5" s="97" t="s">
        <v>170</v>
      </c>
      <c r="D5" s="90" t="s">
        <v>1</v>
      </c>
      <c r="E5" s="90" t="s">
        <v>3</v>
      </c>
      <c r="F5" s="90" t="s">
        <v>2</v>
      </c>
      <c r="G5" s="3">
        <v>1</v>
      </c>
      <c r="H5" s="98" t="s">
        <v>117</v>
      </c>
    </row>
    <row r="6" spans="3:9" ht="15.75" x14ac:dyDescent="0.25">
      <c r="C6" s="97" t="s">
        <v>165</v>
      </c>
      <c r="D6" s="41">
        <f>Avalibility!H5</f>
        <v>0.99038461538461542</v>
      </c>
      <c r="E6" s="41">
        <f>Performance!H6</f>
        <v>0.75280059746079164</v>
      </c>
      <c r="F6" s="41">
        <f>Qualitiy!G6</f>
        <v>0.98489099304459637</v>
      </c>
      <c r="G6" s="3">
        <v>1</v>
      </c>
      <c r="H6" s="68">
        <f>D6*E6*F6*G6</f>
        <v>0.73429742676697718</v>
      </c>
    </row>
    <row r="7" spans="3:9" ht="15.75" x14ac:dyDescent="0.25">
      <c r="C7" s="81" t="s">
        <v>174</v>
      </c>
      <c r="D7" s="41">
        <f>Avalibility!H6</f>
        <v>0.9895370370370371</v>
      </c>
      <c r="E7" s="41">
        <f>Performance!H7</f>
        <v>0.72084810552107259</v>
      </c>
      <c r="F7" s="41">
        <f>Qualitiy!G7</f>
        <v>0.982215279238141</v>
      </c>
      <c r="G7" s="3">
        <v>1</v>
      </c>
      <c r="H7" s="68">
        <f>D7*E7*F7*G7</f>
        <v>0.70061995226863272</v>
      </c>
    </row>
    <row r="8" spans="3:9" ht="15.75" x14ac:dyDescent="0.25">
      <c r="C8" s="97" t="s">
        <v>166</v>
      </c>
      <c r="D8" s="41">
        <f>Avalibility!H7</f>
        <v>0.99177469135802465</v>
      </c>
      <c r="E8" s="41">
        <f>Performance!H8</f>
        <v>0.72475419387520468</v>
      </c>
      <c r="F8" s="41">
        <f>Qualitiy!G8</f>
        <v>0.98615769427548183</v>
      </c>
      <c r="G8" s="3">
        <v>1</v>
      </c>
      <c r="H8" s="68">
        <f t="shared" ref="H8:H11" si="0">D8*E8*F8*G8</f>
        <v>0.70884311632421459</v>
      </c>
      <c r="I8" s="7"/>
    </row>
    <row r="9" spans="3:9" ht="15.75" x14ac:dyDescent="0.25">
      <c r="C9" s="43" t="s">
        <v>175</v>
      </c>
      <c r="D9" s="41">
        <f>Avalibility!H8</f>
        <v>0.99038461538461542</v>
      </c>
      <c r="E9" s="41">
        <f>Performance!H9</f>
        <v>0.73786407766990292</v>
      </c>
      <c r="F9" s="41">
        <f>Qualitiy!G9</f>
        <v>0.98645611372194164</v>
      </c>
      <c r="G9" s="3">
        <v>1</v>
      </c>
      <c r="H9" s="68">
        <f t="shared" si="0"/>
        <v>0.72087177541218816</v>
      </c>
      <c r="I9" s="57"/>
    </row>
    <row r="10" spans="3:9" ht="15.75" x14ac:dyDescent="0.25">
      <c r="C10" s="43" t="s">
        <v>176</v>
      </c>
      <c r="D10" s="41">
        <f>Avalibility!H9</f>
        <v>0.98901234567901231</v>
      </c>
      <c r="E10" s="41">
        <f>Performance!H10</f>
        <v>0.71290863950956318</v>
      </c>
      <c r="F10" s="41">
        <f>Qualitiy!G10</f>
        <v>0.98050793842075135</v>
      </c>
      <c r="G10" s="3">
        <v>1</v>
      </c>
      <c r="H10" s="68">
        <f t="shared" si="0"/>
        <v>0.69133207180832112</v>
      </c>
      <c r="I10" s="57"/>
    </row>
    <row r="11" spans="3:9" ht="15.75" x14ac:dyDescent="0.25">
      <c r="C11" s="97" t="s">
        <v>169</v>
      </c>
      <c r="D11" s="41">
        <f>Avalibility!H10</f>
        <v>0.99358974358974361</v>
      </c>
      <c r="E11" s="41">
        <f>Performance!H11</f>
        <v>0.74739454094292812</v>
      </c>
      <c r="F11" s="41">
        <f>Qualitiy!G11</f>
        <v>0.98668608885651854</v>
      </c>
      <c r="G11" s="3">
        <v>1</v>
      </c>
      <c r="H11" s="68">
        <f t="shared" si="0"/>
        <v>0.7327165926123852</v>
      </c>
    </row>
    <row r="12" spans="3:9" ht="15.75" x14ac:dyDescent="0.25">
      <c r="C12" s="97" t="s">
        <v>195</v>
      </c>
      <c r="D12" s="99">
        <f>AVERAGE(D6:D11)</f>
        <v>0.99078050807217466</v>
      </c>
      <c r="E12" s="99">
        <f t="shared" ref="E12:F12" si="1">AVERAGE(E6:E11)</f>
        <v>0.73276169249657708</v>
      </c>
      <c r="F12" s="99">
        <f t="shared" si="1"/>
        <v>0.9844856845929052</v>
      </c>
      <c r="G12" s="3">
        <v>1</v>
      </c>
      <c r="H12" s="68">
        <f>D12*E12*F12*G12</f>
        <v>0.71474251588530591</v>
      </c>
    </row>
    <row r="13" spans="3:9" ht="15.75" x14ac:dyDescent="0.25">
      <c r="C13" s="4"/>
      <c r="D13" s="55"/>
      <c r="E13" s="42"/>
      <c r="F13" s="55"/>
      <c r="G13" s="55"/>
      <c r="H13" s="214"/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36"/>
  <sheetViews>
    <sheetView topLeftCell="A4" workbookViewId="0">
      <selection activeCell="E12" sqref="E12"/>
    </sheetView>
  </sheetViews>
  <sheetFormatPr defaultRowHeight="15" x14ac:dyDescent="0.25"/>
  <cols>
    <col min="3" max="3" width="25.140625" customWidth="1"/>
    <col min="4" max="4" width="26.7109375" customWidth="1"/>
    <col min="5" max="5" width="22.7109375" customWidth="1"/>
    <col min="6" max="6" width="20.28515625" customWidth="1"/>
    <col min="7" max="7" width="17.28515625" customWidth="1"/>
    <col min="10" max="10" width="8.140625" bestFit="1" customWidth="1"/>
    <col min="11" max="11" width="18.28515625" bestFit="1" customWidth="1"/>
    <col min="12" max="12" width="26.140625" customWidth="1"/>
    <col min="13" max="13" width="16.85546875" customWidth="1"/>
  </cols>
  <sheetData>
    <row r="4" spans="3:13" ht="15.75" x14ac:dyDescent="0.25">
      <c r="C4" s="113" t="s">
        <v>6</v>
      </c>
    </row>
    <row r="5" spans="3:13" ht="15.75" x14ac:dyDescent="0.25">
      <c r="C5" s="73" t="s">
        <v>170</v>
      </c>
      <c r="D5" s="73" t="s">
        <v>262</v>
      </c>
      <c r="E5" s="90" t="s">
        <v>5</v>
      </c>
      <c r="F5" s="3">
        <v>1</v>
      </c>
      <c r="G5" s="73" t="s">
        <v>7</v>
      </c>
    </row>
    <row r="6" spans="3:13" ht="15.75" x14ac:dyDescent="0.25">
      <c r="C6" s="73" t="s">
        <v>165</v>
      </c>
      <c r="D6" s="31">
        <f>E18</f>
        <v>3.6666666666666665</v>
      </c>
      <c r="E6" s="43">
        <f>Avalibility!E5</f>
        <v>624</v>
      </c>
      <c r="F6" s="3">
        <v>1</v>
      </c>
      <c r="G6" s="41">
        <f>D6/E6*F6</f>
        <v>5.876068376068376E-3</v>
      </c>
      <c r="J6" s="7"/>
      <c r="K6" s="7"/>
      <c r="L6" s="7"/>
      <c r="M6" s="7"/>
    </row>
    <row r="7" spans="3:13" ht="15.75" x14ac:dyDescent="0.25">
      <c r="C7" s="81" t="s">
        <v>174</v>
      </c>
      <c r="D7" s="31">
        <f t="shared" ref="D7:D11" si="0">E19</f>
        <v>6.7833333333333332</v>
      </c>
      <c r="E7" s="43">
        <f>Avalibility!E6</f>
        <v>648</v>
      </c>
      <c r="F7" s="3">
        <v>1</v>
      </c>
      <c r="G7" s="41">
        <f t="shared" ref="G7:G9" si="1">D7/E7*F7</f>
        <v>1.0468106995884774E-2</v>
      </c>
      <c r="J7" s="7"/>
      <c r="K7" s="7"/>
      <c r="L7" s="7"/>
      <c r="M7" s="7"/>
    </row>
    <row r="8" spans="3:13" ht="15.75" x14ac:dyDescent="0.25">
      <c r="C8" s="73" t="s">
        <v>166</v>
      </c>
      <c r="D8" s="31">
        <f t="shared" si="0"/>
        <v>5.333333333333333</v>
      </c>
      <c r="E8" s="43">
        <f>Avalibility!E7</f>
        <v>648</v>
      </c>
      <c r="F8" s="3">
        <v>1</v>
      </c>
      <c r="G8" s="41">
        <f t="shared" si="1"/>
        <v>8.2304526748971183E-3</v>
      </c>
      <c r="J8" s="7"/>
      <c r="K8" s="7"/>
      <c r="L8" s="7"/>
      <c r="M8" s="7"/>
    </row>
    <row r="9" spans="3:13" ht="15.75" x14ac:dyDescent="0.25">
      <c r="C9" s="43" t="s">
        <v>175</v>
      </c>
      <c r="D9" s="31">
        <f t="shared" si="0"/>
        <v>6</v>
      </c>
      <c r="E9" s="43">
        <f>Avalibility!E8</f>
        <v>624</v>
      </c>
      <c r="F9" s="3">
        <v>1</v>
      </c>
      <c r="G9" s="41">
        <f t="shared" si="1"/>
        <v>9.6153846153846159E-3</v>
      </c>
      <c r="J9" s="7"/>
      <c r="K9" s="7"/>
      <c r="L9" s="7"/>
      <c r="M9" s="7"/>
    </row>
    <row r="10" spans="3:13" ht="15.75" x14ac:dyDescent="0.25">
      <c r="C10" s="43" t="s">
        <v>176</v>
      </c>
      <c r="D10" s="31">
        <f t="shared" si="0"/>
        <v>1.333333333333333</v>
      </c>
      <c r="E10" s="43">
        <f>Avalibility!E9</f>
        <v>648</v>
      </c>
      <c r="F10" s="3">
        <v>1</v>
      </c>
      <c r="G10" s="41">
        <f>D10/E10*F10</f>
        <v>2.0576131687242796E-3</v>
      </c>
      <c r="J10" s="7"/>
      <c r="K10" s="7"/>
      <c r="L10" s="7"/>
      <c r="M10" s="7"/>
    </row>
    <row r="11" spans="3:13" ht="15.75" x14ac:dyDescent="0.25">
      <c r="C11" s="73" t="s">
        <v>169</v>
      </c>
      <c r="D11" s="31">
        <f t="shared" si="0"/>
        <v>4</v>
      </c>
      <c r="E11" s="43">
        <f>Avalibility!E10</f>
        <v>624</v>
      </c>
      <c r="F11" s="3">
        <v>1</v>
      </c>
      <c r="G11" s="41">
        <f>D11/E11*F11</f>
        <v>6.41025641025641E-3</v>
      </c>
      <c r="J11" s="7"/>
      <c r="K11" s="7"/>
      <c r="L11" s="7"/>
      <c r="M11" s="7"/>
    </row>
    <row r="12" spans="3:13" ht="15.75" x14ac:dyDescent="0.25">
      <c r="C12" s="73" t="s">
        <v>195</v>
      </c>
      <c r="D12" s="31">
        <f>SUM(D6:D11)</f>
        <v>27.116666666666664</v>
      </c>
      <c r="E12" s="43">
        <f>AVERAGE(E6:E11)</f>
        <v>636</v>
      </c>
      <c r="F12" s="3">
        <v>1</v>
      </c>
      <c r="G12" s="41">
        <f>D12/E12*F12</f>
        <v>4.2636268343815509E-2</v>
      </c>
      <c r="J12" s="7"/>
      <c r="K12" s="7"/>
      <c r="L12" s="7"/>
      <c r="M12" s="7"/>
    </row>
    <row r="13" spans="3:13" ht="15.75" x14ac:dyDescent="0.25">
      <c r="C13" s="4"/>
      <c r="D13" s="4"/>
      <c r="E13" s="4"/>
      <c r="F13" s="42"/>
      <c r="G13" s="55"/>
    </row>
    <row r="14" spans="3:13" x14ac:dyDescent="0.25">
      <c r="G14" s="38"/>
    </row>
    <row r="16" spans="3:13" ht="15.75" x14ac:dyDescent="0.25">
      <c r="C16" s="91" t="s">
        <v>201</v>
      </c>
    </row>
    <row r="17" spans="3:11" ht="15.75" x14ac:dyDescent="0.25">
      <c r="C17" s="79" t="s">
        <v>170</v>
      </c>
      <c r="D17" s="79" t="s">
        <v>227</v>
      </c>
      <c r="E17" s="79" t="s">
        <v>235</v>
      </c>
      <c r="F17" s="3" t="s">
        <v>180</v>
      </c>
      <c r="G17" s="4"/>
      <c r="H17" s="7"/>
      <c r="I17" s="7"/>
      <c r="J17" s="7"/>
      <c r="K17" s="7"/>
    </row>
    <row r="18" spans="3:11" ht="15.75" x14ac:dyDescent="0.25">
      <c r="C18" s="79" t="s">
        <v>165</v>
      </c>
      <c r="D18" s="31">
        <f>'Tabel acak'!BS10</f>
        <v>2.3333333333333335</v>
      </c>
      <c r="E18" s="31">
        <f>F18-D18</f>
        <v>3.6666666666666665</v>
      </c>
      <c r="F18" s="31">
        <f>'Tabel acak'!BR8</f>
        <v>6</v>
      </c>
      <c r="G18" s="55"/>
      <c r="H18" s="15"/>
      <c r="I18" s="7"/>
      <c r="J18" s="136"/>
      <c r="K18" s="169"/>
    </row>
    <row r="19" spans="3:11" ht="15.75" x14ac:dyDescent="0.25">
      <c r="C19" s="81" t="s">
        <v>174</v>
      </c>
      <c r="D19" s="31">
        <v>0</v>
      </c>
      <c r="E19" s="31">
        <f t="shared" ref="E19:E23" si="2">F19-D19</f>
        <v>6.7833333333333332</v>
      </c>
      <c r="F19" s="31">
        <f>'Tabel acak'!BR11</f>
        <v>6.7833333333333332</v>
      </c>
      <c r="G19" s="55"/>
      <c r="H19" s="7"/>
      <c r="I19" s="7"/>
      <c r="J19" s="136"/>
      <c r="K19" s="169"/>
    </row>
    <row r="20" spans="3:11" ht="15.75" x14ac:dyDescent="0.25">
      <c r="C20" s="79" t="s">
        <v>166</v>
      </c>
      <c r="D20" s="31">
        <v>0</v>
      </c>
      <c r="E20" s="31">
        <f t="shared" si="2"/>
        <v>5.333333333333333</v>
      </c>
      <c r="F20" s="31">
        <f>'Tabel acak'!BR16</f>
        <v>5.333333333333333</v>
      </c>
      <c r="G20" s="55"/>
      <c r="H20" s="169"/>
      <c r="I20" s="7"/>
      <c r="J20" s="136"/>
      <c r="K20" s="169"/>
    </row>
    <row r="21" spans="3:11" ht="15.75" x14ac:dyDescent="0.25">
      <c r="C21" s="43" t="s">
        <v>175</v>
      </c>
      <c r="D21" s="31">
        <v>0</v>
      </c>
      <c r="E21" s="31">
        <f t="shared" si="2"/>
        <v>6</v>
      </c>
      <c r="F21" s="31">
        <f>'Tabel acak'!BR19</f>
        <v>6</v>
      </c>
      <c r="G21" s="55"/>
      <c r="H21" s="7"/>
      <c r="I21" s="7"/>
      <c r="J21" s="136"/>
      <c r="K21" s="169"/>
    </row>
    <row r="22" spans="3:11" ht="15.75" x14ac:dyDescent="0.25">
      <c r="C22" s="43" t="s">
        <v>176</v>
      </c>
      <c r="D22" s="31">
        <f>'Tabel acak'!BS25</f>
        <v>5.7833333333333332</v>
      </c>
      <c r="E22" s="31">
        <f t="shared" si="2"/>
        <v>1.333333333333333</v>
      </c>
      <c r="F22" s="31">
        <f>'Tabel acak'!BR24</f>
        <v>7.1166666666666663</v>
      </c>
      <c r="G22" s="55"/>
      <c r="H22" s="7"/>
      <c r="I22" s="7"/>
      <c r="J22" s="136"/>
      <c r="K22" s="169"/>
    </row>
    <row r="23" spans="3:11" ht="15.75" x14ac:dyDescent="0.25">
      <c r="C23" s="79" t="s">
        <v>169</v>
      </c>
      <c r="D23" s="31">
        <v>0</v>
      </c>
      <c r="E23" s="31">
        <f t="shared" si="2"/>
        <v>4</v>
      </c>
      <c r="F23" s="31">
        <f>'Tabel acak'!BR27</f>
        <v>4</v>
      </c>
      <c r="G23" s="55"/>
      <c r="H23" s="7"/>
      <c r="I23" s="7"/>
      <c r="J23" s="136"/>
      <c r="K23" s="169"/>
    </row>
    <row r="24" spans="3:11" ht="15.75" x14ac:dyDescent="0.25">
      <c r="C24" s="79" t="s">
        <v>4</v>
      </c>
      <c r="D24" s="31">
        <f>'Tabel acak'!BM49</f>
        <v>3.4499999999999997</v>
      </c>
      <c r="E24" s="43">
        <f>SUM(E18:E23)</f>
        <v>27.116666666666664</v>
      </c>
      <c r="F24" s="31">
        <f>SUM(F18:F23)</f>
        <v>35.233333333333334</v>
      </c>
      <c r="G24" s="89"/>
      <c r="H24" s="7"/>
      <c r="I24" s="7"/>
      <c r="J24" s="7"/>
      <c r="K24" s="169"/>
    </row>
    <row r="28" spans="3:11" x14ac:dyDescent="0.25">
      <c r="C28" t="s">
        <v>256</v>
      </c>
    </row>
    <row r="29" spans="3:11" ht="15.75" x14ac:dyDescent="0.25">
      <c r="C29" s="153" t="s">
        <v>170</v>
      </c>
      <c r="D29" s="153" t="s">
        <v>237</v>
      </c>
      <c r="E29" s="153" t="s">
        <v>238</v>
      </c>
      <c r="F29" s="153" t="s">
        <v>236</v>
      </c>
    </row>
    <row r="30" spans="3:11" ht="15.75" x14ac:dyDescent="0.25">
      <c r="C30" s="153" t="s">
        <v>165</v>
      </c>
      <c r="D30" s="31">
        <f>E18</f>
        <v>3.6666666666666665</v>
      </c>
      <c r="E30" s="43">
        <f>Avalibility!E5</f>
        <v>624</v>
      </c>
      <c r="F30" s="31">
        <f>SUM(D30/E30*100)</f>
        <v>0.58760683760683763</v>
      </c>
    </row>
    <row r="31" spans="3:11" ht="15.75" x14ac:dyDescent="0.25">
      <c r="C31" s="81" t="s">
        <v>174</v>
      </c>
      <c r="D31" s="31">
        <f t="shared" ref="D31:D35" si="3">E19</f>
        <v>6.7833333333333332</v>
      </c>
      <c r="E31" s="43">
        <f>Avalibility!E6</f>
        <v>648</v>
      </c>
      <c r="F31" s="31">
        <f t="shared" ref="F31:F35" si="4">SUM(D31/E31*100)</f>
        <v>1.0468106995884774</v>
      </c>
    </row>
    <row r="32" spans="3:11" ht="15.75" x14ac:dyDescent="0.25">
      <c r="C32" s="153" t="s">
        <v>166</v>
      </c>
      <c r="D32" s="31">
        <f t="shared" si="3"/>
        <v>5.333333333333333</v>
      </c>
      <c r="E32" s="43">
        <f>Avalibility!E7</f>
        <v>648</v>
      </c>
      <c r="F32" s="31">
        <f t="shared" si="4"/>
        <v>0.82304526748971185</v>
      </c>
    </row>
    <row r="33" spans="3:6" ht="15.75" x14ac:dyDescent="0.25">
      <c r="C33" s="43" t="s">
        <v>175</v>
      </c>
      <c r="D33" s="31">
        <f t="shared" si="3"/>
        <v>6</v>
      </c>
      <c r="E33" s="43">
        <f>Avalibility!E8</f>
        <v>624</v>
      </c>
      <c r="F33" s="31">
        <f t="shared" si="4"/>
        <v>0.96153846153846156</v>
      </c>
    </row>
    <row r="34" spans="3:6" ht="15.75" x14ac:dyDescent="0.25">
      <c r="C34" s="43" t="s">
        <v>176</v>
      </c>
      <c r="D34" s="31">
        <f t="shared" si="3"/>
        <v>1.333333333333333</v>
      </c>
      <c r="E34" s="43">
        <f>Avalibility!E9</f>
        <v>648</v>
      </c>
      <c r="F34" s="31">
        <f t="shared" si="4"/>
        <v>0.20576131687242796</v>
      </c>
    </row>
    <row r="35" spans="3:6" ht="15.75" x14ac:dyDescent="0.25">
      <c r="C35" s="153" t="s">
        <v>169</v>
      </c>
      <c r="D35" s="31">
        <f t="shared" si="3"/>
        <v>4</v>
      </c>
      <c r="E35" s="43">
        <f>Avalibility!E10</f>
        <v>624</v>
      </c>
      <c r="F35" s="31">
        <f t="shared" si="4"/>
        <v>0.64102564102564097</v>
      </c>
    </row>
    <row r="36" spans="3:6" ht="15.75" x14ac:dyDescent="0.25">
      <c r="C36" s="153" t="s">
        <v>4</v>
      </c>
      <c r="D36" s="31">
        <f>SUM(D30:D35)</f>
        <v>27.116666666666664</v>
      </c>
      <c r="E36" s="43">
        <f t="shared" ref="E36:F36" si="5">SUM(E30:E35)</f>
        <v>3816</v>
      </c>
      <c r="F36" s="31">
        <f t="shared" si="5"/>
        <v>4.2657882241215574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Tabel acak</vt:lpstr>
      <vt:lpstr>Sheet1</vt:lpstr>
      <vt:lpstr>N</vt:lpstr>
      <vt:lpstr>waktu normal</vt:lpstr>
      <vt:lpstr>Avalibility</vt:lpstr>
      <vt:lpstr>Performance</vt:lpstr>
      <vt:lpstr>Qualitiy</vt:lpstr>
      <vt:lpstr>OEE</vt:lpstr>
      <vt:lpstr>Equipment Failure Losses</vt:lpstr>
      <vt:lpstr>Setup And Adjusment Losses</vt:lpstr>
      <vt:lpstr>Idling Stoppages Losses</vt:lpstr>
      <vt:lpstr>Reduced Speed Loss</vt:lpstr>
      <vt:lpstr>process Defect Rework Loss</vt:lpstr>
      <vt:lpstr>Reduced Yield Scrap Loss</vt:lpstr>
      <vt:lpstr>analisis Six Big Losses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Komputer</dc:creator>
  <cp:lastModifiedBy>Komputer</cp:lastModifiedBy>
  <dcterms:created xsi:type="dcterms:W3CDTF">2020-05-08T11:48:11Z</dcterms:created>
  <dcterms:modified xsi:type="dcterms:W3CDTF">2023-03-26T17:13:51Z</dcterms:modified>
</cp:coreProperties>
</file>