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 SKRIPSI\Maulidiyah 1-5\"/>
    </mc:Choice>
  </mc:AlternateContent>
  <xr:revisionPtr revIDLastSave="0" documentId="13_ncr:1_{84154A2F-FAD4-462C-A2B4-B7B464FBF976}" xr6:coauthVersionLast="47" xr6:coauthVersionMax="47" xr10:uidLastSave="{00000000-0000-0000-0000-000000000000}"/>
  <bookViews>
    <workbookView xWindow="-110" yWindow="-110" windowWidth="19420" windowHeight="10300" activeTab="5" xr2:uid="{485AF76A-AFC2-42CF-847C-71E8F0796C42}"/>
  </bookViews>
  <sheets>
    <sheet name="X1" sheetId="1" r:id="rId1"/>
    <sheet name="X2" sheetId="2" r:id="rId2"/>
    <sheet name="X3" sheetId="3" r:id="rId3"/>
    <sheet name="X4" sheetId="4" r:id="rId4"/>
    <sheet name="Y" sheetId="5" r:id="rId5"/>
    <sheet name="SPS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8" i="2" l="1"/>
  <c r="D59" i="2"/>
  <c r="D60" i="2"/>
  <c r="D55" i="2"/>
  <c r="D56" i="2"/>
  <c r="D57" i="2"/>
  <c r="D52" i="2"/>
  <c r="D53" i="2"/>
  <c r="D54" i="2"/>
  <c r="D49" i="2"/>
  <c r="D50" i="2"/>
  <c r="D51" i="2"/>
  <c r="D46" i="2"/>
  <c r="D47" i="2"/>
  <c r="D48" i="2"/>
  <c r="D43" i="2"/>
  <c r="D44" i="2"/>
  <c r="D45" i="2"/>
  <c r="D40" i="2"/>
  <c r="D41" i="2"/>
  <c r="D42" i="2"/>
  <c r="D39" i="2"/>
  <c r="D37" i="2"/>
  <c r="D38" i="2"/>
  <c r="D34" i="2"/>
  <c r="D35" i="2"/>
  <c r="D36" i="2"/>
  <c r="D31" i="2"/>
  <c r="D32" i="2"/>
  <c r="D33" i="2"/>
  <c r="D28" i="2"/>
  <c r="D29" i="2"/>
  <c r="D30" i="2"/>
  <c r="D25" i="2"/>
  <c r="D26" i="2"/>
  <c r="D27" i="2"/>
  <c r="D22" i="2"/>
  <c r="D23" i="2"/>
  <c r="D24" i="2"/>
  <c r="D19" i="2"/>
  <c r="D20" i="2"/>
  <c r="D21" i="2"/>
  <c r="D16" i="2"/>
  <c r="D17" i="2"/>
  <c r="D18" i="2"/>
  <c r="D13" i="2"/>
  <c r="D14" i="2"/>
  <c r="D15" i="2"/>
  <c r="D10" i="2"/>
  <c r="D11" i="2"/>
  <c r="D12" i="2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7" i="5"/>
  <c r="J8" i="5"/>
  <c r="J9" i="5"/>
  <c r="D7" i="4"/>
  <c r="F7" i="4" s="1"/>
  <c r="D7" i="2"/>
  <c r="D8" i="4"/>
  <c r="F8" i="4" s="1"/>
  <c r="D9" i="4"/>
  <c r="F9" i="4" s="1"/>
  <c r="D8" i="2"/>
  <c r="D9" i="2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4" i="5"/>
  <c r="J5" i="5"/>
  <c r="J6" i="5"/>
  <c r="J4" i="5"/>
  <c r="H5" i="1"/>
  <c r="H6" i="1"/>
  <c r="H7" i="1"/>
  <c r="H10" i="1"/>
  <c r="H12" i="1"/>
  <c r="H19" i="1"/>
  <c r="H20" i="1"/>
  <c r="H21" i="1"/>
  <c r="H22" i="1"/>
  <c r="H32" i="1"/>
  <c r="H34" i="1"/>
  <c r="H35" i="1"/>
  <c r="H45" i="1"/>
  <c r="H4" i="1"/>
  <c r="F5" i="1"/>
  <c r="F6" i="1"/>
  <c r="F7" i="1"/>
  <c r="F8" i="1"/>
  <c r="H8" i="1" s="1"/>
  <c r="F9" i="1"/>
  <c r="H9" i="1" s="1"/>
  <c r="F10" i="1"/>
  <c r="F11" i="1"/>
  <c r="H11" i="1" s="1"/>
  <c r="F12" i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F20" i="1"/>
  <c r="F21" i="1"/>
  <c r="F22" i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F33" i="1"/>
  <c r="H33" i="1" s="1"/>
  <c r="F34" i="1"/>
  <c r="F35" i="1"/>
  <c r="F36" i="1"/>
  <c r="H36" i="1" s="1"/>
  <c r="F37" i="1"/>
  <c r="H37" i="1" s="1"/>
  <c r="F38" i="1"/>
  <c r="H38" i="1" s="1"/>
  <c r="F39" i="1"/>
  <c r="H39" i="1" s="1"/>
  <c r="F40" i="1"/>
  <c r="H40" i="1" s="1"/>
  <c r="F41" i="1"/>
  <c r="H41" i="1" s="1"/>
  <c r="F42" i="1"/>
  <c r="H42" i="1" s="1"/>
  <c r="F43" i="1"/>
  <c r="H43" i="1" s="1"/>
  <c r="F44" i="1"/>
  <c r="H44" i="1" s="1"/>
  <c r="F45" i="1"/>
  <c r="F46" i="1"/>
  <c r="H46" i="1" s="1"/>
  <c r="F47" i="1"/>
  <c r="H47" i="1" s="1"/>
  <c r="F48" i="1"/>
  <c r="H48" i="1" s="1"/>
  <c r="F49" i="1"/>
  <c r="H49" i="1" s="1"/>
  <c r="F50" i="1"/>
  <c r="H50" i="1" s="1"/>
  <c r="F51" i="1"/>
  <c r="H51" i="1" s="1"/>
  <c r="F52" i="1"/>
  <c r="H52" i="1" s="1"/>
  <c r="F53" i="1"/>
  <c r="H53" i="1" s="1"/>
  <c r="F54" i="1"/>
  <c r="H54" i="1" s="1"/>
  <c r="F55" i="1"/>
  <c r="H55" i="1" s="1"/>
  <c r="F56" i="1"/>
  <c r="H56" i="1" s="1"/>
  <c r="F57" i="1"/>
  <c r="H57" i="1" s="1"/>
  <c r="F58" i="1"/>
  <c r="H58" i="1" s="1"/>
  <c r="F59" i="1"/>
  <c r="H59" i="1" s="1"/>
  <c r="F60" i="1"/>
  <c r="H60" i="1" s="1"/>
  <c r="F4" i="1"/>
  <c r="D4" i="2"/>
  <c r="F5" i="4"/>
  <c r="F6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4" i="4"/>
  <c r="D5" i="2"/>
  <c r="D6" i="2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4" i="3"/>
</calcChain>
</file>

<file path=xl/sharedStrings.xml><?xml version="1.0" encoding="utf-8"?>
<sst xmlns="http://schemas.openxmlformats.org/spreadsheetml/2006/main" count="422" uniqueCount="283">
  <si>
    <t>no</t>
  </si>
  <si>
    <t>nama perusahaan</t>
  </si>
  <si>
    <t>tahun</t>
  </si>
  <si>
    <t>ALTO</t>
  </si>
  <si>
    <t>CAMP</t>
  </si>
  <si>
    <t>CEKA</t>
  </si>
  <si>
    <t>CLEO</t>
  </si>
  <si>
    <t>DLTA</t>
  </si>
  <si>
    <t>GOOD</t>
  </si>
  <si>
    <t>HOKI</t>
  </si>
  <si>
    <t>ICBP</t>
  </si>
  <si>
    <t>INDF</t>
  </si>
  <si>
    <t>MLBI</t>
  </si>
  <si>
    <t>MYOR</t>
  </si>
  <si>
    <t>PANI</t>
  </si>
  <si>
    <t>ROTI</t>
  </si>
  <si>
    <t>SKBM</t>
  </si>
  <si>
    <t>SKLT</t>
  </si>
  <si>
    <t>STTP</t>
  </si>
  <si>
    <t>ULTJ</t>
  </si>
  <si>
    <t>TBLA</t>
  </si>
  <si>
    <t>BTEK</t>
  </si>
  <si>
    <t xml:space="preserve">Company Growth </t>
  </si>
  <si>
    <t>Net Sales t</t>
  </si>
  <si>
    <t>Net Sales t-1</t>
  </si>
  <si>
    <t>dikurangi</t>
  </si>
  <si>
    <t>dibagi</t>
  </si>
  <si>
    <t>Ukuran Perusahaan</t>
  </si>
  <si>
    <t>Ln Total Asset</t>
  </si>
  <si>
    <t>Price Earning Ratio</t>
  </si>
  <si>
    <t>Harga penutupan saham</t>
  </si>
  <si>
    <t>Laba perlembar saham</t>
  </si>
  <si>
    <t>Debt To Equity Ratio</t>
  </si>
  <si>
    <t>Total Hutang</t>
  </si>
  <si>
    <t>Total Modal</t>
  </si>
  <si>
    <t>Price Book Value</t>
  </si>
  <si>
    <t>Harga Pasar per Saham</t>
  </si>
  <si>
    <t>Nilai Buku per Saham</t>
  </si>
  <si>
    <t xml:space="preserve">dibagi </t>
  </si>
  <si>
    <t>Nilai Ekuitas</t>
  </si>
  <si>
    <t>Jumlah Lembar Saham yang Beredar</t>
  </si>
  <si>
    <t xml:space="preserve">utang jangka pendek </t>
  </si>
  <si>
    <t>utang jangka panjang</t>
  </si>
  <si>
    <t>X1</t>
  </si>
  <si>
    <t>X2</t>
  </si>
  <si>
    <t>X3</t>
  </si>
  <si>
    <t>X4</t>
  </si>
  <si>
    <t>Y</t>
  </si>
  <si>
    <t>-0.06</t>
  </si>
  <si>
    <t>0.14</t>
  </si>
  <si>
    <t>0.11</t>
  </si>
  <si>
    <t>-0.07</t>
  </si>
  <si>
    <t>0.06</t>
  </si>
  <si>
    <t>0.10</t>
  </si>
  <si>
    <t>0.16</t>
  </si>
  <si>
    <t>0.47</t>
  </si>
  <si>
    <t>-0.10</t>
  </si>
  <si>
    <t>0.13</t>
  </si>
  <si>
    <t>0.23</t>
  </si>
  <si>
    <t>-0.33</t>
  </si>
  <si>
    <t>0.24</t>
  </si>
  <si>
    <t>-0.08</t>
  </si>
  <si>
    <t>0.19</t>
  </si>
  <si>
    <t>-0.29</t>
  </si>
  <si>
    <t>-0.20</t>
  </si>
  <si>
    <t>-0.00</t>
  </si>
  <si>
    <t>0.21</t>
  </si>
  <si>
    <t>-0.46</t>
  </si>
  <si>
    <t>0.25</t>
  </si>
  <si>
    <t>-0.02</t>
  </si>
  <si>
    <t>0.09</t>
  </si>
  <si>
    <t>-0.21</t>
  </si>
  <si>
    <t>0.75</t>
  </si>
  <si>
    <t>1.75</t>
  </si>
  <si>
    <t>-0.03</t>
  </si>
  <si>
    <t>0.02</t>
  </si>
  <si>
    <t>0.50</t>
  </si>
  <si>
    <t>-0.01</t>
  </si>
  <si>
    <t>0.08</t>
  </si>
  <si>
    <t>-0.04</t>
  </si>
  <si>
    <t>0.15</t>
  </si>
  <si>
    <t>0.27</t>
  </si>
  <si>
    <t>0.03</t>
  </si>
  <si>
    <t>0.45</t>
  </si>
  <si>
    <t>-0.85</t>
  </si>
  <si>
    <t>0.04</t>
  </si>
  <si>
    <t>27.73</t>
  </si>
  <si>
    <t>27.71</t>
  </si>
  <si>
    <t>27.65</t>
  </si>
  <si>
    <t>27.76</t>
  </si>
  <si>
    <t>27.70</t>
  </si>
  <si>
    <t>28.07</t>
  </si>
  <si>
    <t>28.16</t>
  </si>
  <si>
    <t>28.17</t>
  </si>
  <si>
    <t>27.90</t>
  </si>
  <si>
    <t>27.92</t>
  </si>
  <si>
    <t>28.15</t>
  </si>
  <si>
    <t>27.83</t>
  </si>
  <si>
    <t>27.89</t>
  </si>
  <si>
    <t>29.52</t>
  </si>
  <si>
    <t>29.54</t>
  </si>
  <si>
    <t>29.62</t>
  </si>
  <si>
    <t>27.53</t>
  </si>
  <si>
    <t>27.61</t>
  </si>
  <si>
    <t>27.42</t>
  </si>
  <si>
    <t>32.27</t>
  </si>
  <si>
    <t>32.40</t>
  </si>
  <si>
    <t>32.37</t>
  </si>
  <si>
    <t>32.72</t>
  </si>
  <si>
    <t>32.81</t>
  </si>
  <si>
    <t>32.82</t>
  </si>
  <si>
    <t>28.69</t>
  </si>
  <si>
    <t>28.70</t>
  </si>
  <si>
    <t>28.84</t>
  </si>
  <si>
    <t>30.61</t>
  </si>
  <si>
    <t>30.62</t>
  </si>
  <si>
    <t>30.73</t>
  </si>
  <si>
    <t>32.21</t>
  </si>
  <si>
    <t>30.21</t>
  </si>
  <si>
    <t>30.39</t>
  </si>
  <si>
    <t>29.12</t>
  </si>
  <si>
    <t>29.06</t>
  </si>
  <si>
    <t>29.04</t>
  </si>
  <si>
    <t>28.20</t>
  </si>
  <si>
    <t>28.30</t>
  </si>
  <si>
    <t>28.34</t>
  </si>
  <si>
    <t>27.37</t>
  </si>
  <si>
    <t>27.51</t>
  </si>
  <si>
    <t>27.66</t>
  </si>
  <si>
    <t>28.86</t>
  </si>
  <si>
    <t>28.99</t>
  </si>
  <si>
    <t>29.15</t>
  </si>
  <si>
    <t>29.80</t>
  </si>
  <si>
    <t>29.63</t>
  </si>
  <si>
    <t>30.59</t>
  </si>
  <si>
    <t>30.67</t>
  </si>
  <si>
    <t>30.79</t>
  </si>
  <si>
    <t>29.07</t>
  </si>
  <si>
    <t>29.05</t>
  </si>
  <si>
    <t>64.43</t>
  </si>
  <si>
    <t>39.40</t>
  </si>
  <si>
    <t>6.83</t>
  </si>
  <si>
    <t>40.37</t>
  </si>
  <si>
    <t>17.19</t>
  </si>
  <si>
    <t>14.85</t>
  </si>
  <si>
    <t>5.83</t>
  </si>
  <si>
    <t>5.98</t>
  </si>
  <si>
    <t>5.33</t>
  </si>
  <si>
    <t>45.45</t>
  </si>
  <si>
    <t>31.33</t>
  </si>
  <si>
    <t>34.68</t>
  </si>
  <si>
    <t>28.38</t>
  </si>
  <si>
    <t>15.91</t>
  </si>
  <si>
    <t>13.29</t>
  </si>
  <si>
    <t>180.39</t>
  </si>
  <si>
    <t>45.25</t>
  </si>
  <si>
    <t>45.10</t>
  </si>
  <si>
    <t>14.56</t>
  </si>
  <si>
    <t>185.60</t>
  </si>
  <si>
    <t>1221.05</t>
  </si>
  <si>
    <t>16.94</t>
  </si>
  <si>
    <t>15.84</t>
  </si>
  <si>
    <t>25.44</t>
  </si>
  <si>
    <t>9.31</t>
  </si>
  <si>
    <t>7.24</t>
  </si>
  <si>
    <t>9.28</t>
  </si>
  <si>
    <t>71.32</t>
  </si>
  <si>
    <t>24.68</t>
  </si>
  <si>
    <t>20.38</t>
  </si>
  <si>
    <t>29.45</t>
  </si>
  <si>
    <t>38.49</t>
  </si>
  <si>
    <t>28.73</t>
  </si>
  <si>
    <t>2057.40</t>
  </si>
  <si>
    <t>425.92</t>
  </si>
  <si>
    <t>34.93</t>
  </si>
  <si>
    <t>37.79</t>
  </si>
  <si>
    <t>29.25</t>
  </si>
  <si>
    <t>17.60</t>
  </si>
  <si>
    <t>54.09</t>
  </si>
  <si>
    <t>21.04</t>
  </si>
  <si>
    <t>7.58</t>
  </si>
  <si>
    <t>25.24</t>
  </si>
  <si>
    <t>19.67</t>
  </si>
  <si>
    <t>16.11</t>
  </si>
  <si>
    <t>19.79</t>
  </si>
  <si>
    <t>16.01</t>
  </si>
  <si>
    <t>16.04</t>
  </si>
  <si>
    <t>12.86</t>
  </si>
  <si>
    <t>16.03</t>
  </si>
  <si>
    <t>7.29</t>
  </si>
  <si>
    <t>5.27</t>
  </si>
  <si>
    <t>4.58</t>
  </si>
  <si>
    <t>1.96</t>
  </si>
  <si>
    <t>1.99</t>
  </si>
  <si>
    <t>1.93</t>
  </si>
  <si>
    <t>-0.11</t>
  </si>
  <si>
    <t>0.22</t>
  </si>
  <si>
    <t>0.46</t>
  </si>
  <si>
    <t>0.34</t>
  </si>
  <si>
    <t>0.42</t>
  </si>
  <si>
    <t>0.20</t>
  </si>
  <si>
    <t>0.29</t>
  </si>
  <si>
    <t>0.30</t>
  </si>
  <si>
    <t>1.24</t>
  </si>
  <si>
    <t>1.22</t>
  </si>
  <si>
    <t>1.18</t>
  </si>
  <si>
    <t>0.36</t>
  </si>
  <si>
    <t>1.04</t>
  </si>
  <si>
    <t>1.14</t>
  </si>
  <si>
    <t>1.00</t>
  </si>
  <si>
    <t>1.06</t>
  </si>
  <si>
    <t>0.92</t>
  </si>
  <si>
    <t>1.02</t>
  </si>
  <si>
    <t>1.65</t>
  </si>
  <si>
    <t>2.14</t>
  </si>
  <si>
    <t>0.73</t>
  </si>
  <si>
    <t>1.45</t>
  </si>
  <si>
    <t>27.03</t>
  </si>
  <si>
    <t>1.16</t>
  </si>
  <si>
    <t>0.37</t>
  </si>
  <si>
    <t>0.54</t>
  </si>
  <si>
    <t>0.83</t>
  </si>
  <si>
    <t>0.98</t>
  </si>
  <si>
    <t>0.90</t>
  </si>
  <si>
    <t>0.64</t>
  </si>
  <si>
    <t>0.74</t>
  </si>
  <si>
    <t>0.18</t>
  </si>
  <si>
    <t>0.44</t>
  </si>
  <si>
    <t>0.26</t>
  </si>
  <si>
    <t>2.29</t>
  </si>
  <si>
    <t>2.24</t>
  </si>
  <si>
    <t>2.46</t>
  </si>
  <si>
    <t>1.54</t>
  </si>
  <si>
    <t>1.67</t>
  </si>
  <si>
    <t>2.44</t>
  </si>
  <si>
    <t>1.81</t>
  </si>
  <si>
    <t>0.96</t>
  </si>
  <si>
    <t>0.31</t>
  </si>
  <si>
    <t>0.12</t>
  </si>
  <si>
    <t>210.60</t>
  </si>
  <si>
    <t>201.56</t>
  </si>
  <si>
    <t>190.01</t>
  </si>
  <si>
    <t>6.70</t>
  </si>
  <si>
    <t>5.63</t>
  </si>
  <si>
    <t>5.61</t>
  </si>
  <si>
    <t>3.45</t>
  </si>
  <si>
    <t>2.96</t>
  </si>
  <si>
    <t>3.06</t>
  </si>
  <si>
    <t>3.15</t>
  </si>
  <si>
    <t>6.36</t>
  </si>
  <si>
    <t>5.78</t>
  </si>
  <si>
    <t>3.37</t>
  </si>
  <si>
    <t>3.33</t>
  </si>
  <si>
    <t>3.35</t>
  </si>
  <si>
    <t>2.20</t>
  </si>
  <si>
    <t>1.84</t>
  </si>
  <si>
    <t>2.02</t>
  </si>
  <si>
    <t>755.05</t>
  </si>
  <si>
    <t>638.41</t>
  </si>
  <si>
    <t>630.67</t>
  </si>
  <si>
    <t>14.25</t>
  </si>
  <si>
    <t>14.95</t>
  </si>
  <si>
    <t>17.57</t>
  </si>
  <si>
    <t>107.51</t>
  </si>
  <si>
    <t>80.30</t>
  </si>
  <si>
    <t>87.10</t>
  </si>
  <si>
    <t>376.12</t>
  </si>
  <si>
    <t>49.21</t>
  </si>
  <si>
    <t>1.74</t>
  </si>
  <si>
    <t>0.39</t>
  </si>
  <si>
    <t>1.12</t>
  </si>
  <si>
    <t>0.65</t>
  </si>
  <si>
    <t>2.65</t>
  </si>
  <si>
    <t>3.08</t>
  </si>
  <si>
    <t>2.27</t>
  </si>
  <si>
    <t>4.65</t>
  </si>
  <si>
    <t>2.99</t>
  </si>
  <si>
    <t>2.55</t>
  </si>
  <si>
    <t>0.01</t>
  </si>
  <si>
    <t>0.84</t>
  </si>
  <si>
    <t>17.39</t>
  </si>
  <si>
    <t>18.51</t>
  </si>
  <si>
    <t>24.04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</si>
</sst>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i/>
      <sz val="11"/>
      <color theme="1"/>
      <name val="Times New Roman"/>
      <family val="1"/>
    </font>
    <font>
      <sz val="10"/>
      <color theme="1"/>
      <name val="Times New Roman"/>
      <family val="1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3" fontId="0" fillId="0" borderId="0" xfId="0" applyNumberFormat="1"/>
    <xf numFmtId="0" fontId="0" fillId="2" borderId="1" xfId="0" applyFill="1" applyBorder="1"/>
    <xf numFmtId="0" fontId="2" fillId="2" borderId="1" xfId="0" applyFont="1" applyFill="1" applyBorder="1"/>
    <xf numFmtId="3" fontId="0" fillId="2" borderId="1" xfId="0" applyNumberFormat="1" applyFill="1" applyBorder="1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1" fontId="0" fillId="0" borderId="0" xfId="0" applyNumberFormat="1"/>
    <xf numFmtId="1" fontId="0" fillId="2" borderId="1" xfId="0" applyNumberFormat="1" applyFill="1" applyBorder="1"/>
    <xf numFmtId="0" fontId="3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4D4FB-3E54-4F1D-9ADC-EFB4DF2D130A}">
  <dimension ref="A1:H60"/>
  <sheetViews>
    <sheetView workbookViewId="0">
      <pane xSplit="6" ySplit="9" topLeftCell="G53" activePane="bottomRight" state="frozen"/>
      <selection pane="topRight" activeCell="G1" sqref="G1"/>
      <selection pane="bottomLeft" activeCell="A10" sqref="A10"/>
      <selection pane="bottomRight" activeCell="H4" sqref="H4:H60"/>
    </sheetView>
  </sheetViews>
  <sheetFormatPr defaultRowHeight="14.5" x14ac:dyDescent="0.35"/>
  <cols>
    <col min="2" max="2" width="16.7265625" customWidth="1"/>
    <col min="4" max="4" width="18.54296875" customWidth="1"/>
    <col min="5" max="5" width="19.1796875" customWidth="1"/>
    <col min="6" max="6" width="19.54296875" customWidth="1"/>
    <col min="7" max="7" width="19.453125" customWidth="1"/>
    <col min="8" max="8" width="15.453125" customWidth="1"/>
  </cols>
  <sheetData>
    <row r="1" spans="1:8" x14ac:dyDescent="0.35">
      <c r="A1" t="s">
        <v>0</v>
      </c>
      <c r="B1" t="s">
        <v>1</v>
      </c>
      <c r="C1" t="s">
        <v>2</v>
      </c>
      <c r="D1" s="1" t="s">
        <v>22</v>
      </c>
    </row>
    <row r="2" spans="1:8" x14ac:dyDescent="0.35">
      <c r="D2" s="1" t="s">
        <v>23</v>
      </c>
      <c r="E2" t="s">
        <v>24</v>
      </c>
      <c r="F2" t="s">
        <v>25</v>
      </c>
      <c r="G2" t="s">
        <v>24</v>
      </c>
      <c r="H2" t="s">
        <v>26</v>
      </c>
    </row>
    <row r="3" spans="1:8" x14ac:dyDescent="0.35">
      <c r="D3" s="1"/>
    </row>
    <row r="4" spans="1:8" x14ac:dyDescent="0.35">
      <c r="A4">
        <v>1</v>
      </c>
      <c r="B4" t="s">
        <v>3</v>
      </c>
      <c r="C4">
        <v>2020</v>
      </c>
      <c r="D4" s="2">
        <v>321502485934</v>
      </c>
      <c r="E4" s="2">
        <v>343971642312</v>
      </c>
      <c r="F4" s="2">
        <f>D4-E4</f>
        <v>-22469156378</v>
      </c>
      <c r="G4" s="2">
        <v>343971642312</v>
      </c>
      <c r="H4">
        <f>F4/G4</f>
        <v>-6.5322699938209786E-2</v>
      </c>
    </row>
    <row r="5" spans="1:8" x14ac:dyDescent="0.35">
      <c r="A5">
        <v>2</v>
      </c>
      <c r="C5">
        <v>2021</v>
      </c>
      <c r="D5" s="2">
        <v>366966569109</v>
      </c>
      <c r="E5" s="2">
        <v>321502485934</v>
      </c>
      <c r="F5" s="2">
        <f t="shared" ref="F5:F60" si="0">D5-E5</f>
        <v>45464083175</v>
      </c>
      <c r="G5" s="2">
        <v>321502485934</v>
      </c>
      <c r="H5">
        <f t="shared" ref="H5:H60" si="1">F5/G5</f>
        <v>0.14141129591244636</v>
      </c>
    </row>
    <row r="6" spans="1:8" x14ac:dyDescent="0.35">
      <c r="A6">
        <v>3</v>
      </c>
      <c r="C6">
        <v>2022</v>
      </c>
      <c r="D6" s="2">
        <v>409161010323</v>
      </c>
      <c r="E6" s="2">
        <v>366966569109</v>
      </c>
      <c r="F6" s="2">
        <f t="shared" si="0"/>
        <v>42194441214</v>
      </c>
      <c r="G6" s="2">
        <v>366966569109</v>
      </c>
      <c r="H6">
        <f t="shared" si="1"/>
        <v>0.11498170341905721</v>
      </c>
    </row>
    <row r="7" spans="1:8" x14ac:dyDescent="0.35">
      <c r="A7">
        <v>4</v>
      </c>
      <c r="B7" t="s">
        <v>4</v>
      </c>
      <c r="C7">
        <v>2020</v>
      </c>
      <c r="D7" s="2">
        <v>956634474111</v>
      </c>
      <c r="E7" s="2">
        <v>1028952947818</v>
      </c>
      <c r="F7" s="2">
        <f t="shared" si="0"/>
        <v>-72318473707</v>
      </c>
      <c r="G7" s="2">
        <v>1028952947818</v>
      </c>
      <c r="H7">
        <f t="shared" si="1"/>
        <v>-7.028355753327567E-2</v>
      </c>
    </row>
    <row r="8" spans="1:8" x14ac:dyDescent="0.35">
      <c r="A8">
        <v>5</v>
      </c>
      <c r="C8">
        <v>2021</v>
      </c>
      <c r="D8" s="2">
        <v>1019133657275</v>
      </c>
      <c r="E8" s="2">
        <v>956634474111</v>
      </c>
      <c r="F8" s="2">
        <f t="shared" si="0"/>
        <v>62499183164</v>
      </c>
      <c r="G8" s="2">
        <v>956634474111</v>
      </c>
      <c r="H8">
        <f t="shared" si="1"/>
        <v>6.5332355100500075E-2</v>
      </c>
    </row>
    <row r="9" spans="1:8" x14ac:dyDescent="0.35">
      <c r="A9">
        <v>6</v>
      </c>
      <c r="C9">
        <v>2022</v>
      </c>
      <c r="D9" s="2">
        <v>1129360552136</v>
      </c>
      <c r="E9" s="2">
        <v>1019133657275</v>
      </c>
      <c r="F9" s="2">
        <f t="shared" si="0"/>
        <v>110226894861</v>
      </c>
      <c r="G9" s="2">
        <v>1019133657275</v>
      </c>
      <c r="H9">
        <f t="shared" si="1"/>
        <v>0.10815744733201045</v>
      </c>
    </row>
    <row r="10" spans="1:8" x14ac:dyDescent="0.35">
      <c r="A10">
        <v>7</v>
      </c>
      <c r="B10" t="s">
        <v>5</v>
      </c>
      <c r="C10">
        <v>2020</v>
      </c>
      <c r="D10" s="2">
        <v>3634297273749</v>
      </c>
      <c r="E10" s="2">
        <v>3120937098980</v>
      </c>
      <c r="F10" s="2">
        <f t="shared" si="0"/>
        <v>513360174769</v>
      </c>
      <c r="G10" s="2">
        <v>3120937098980</v>
      </c>
      <c r="H10">
        <f t="shared" si="1"/>
        <v>0.16448911288112114</v>
      </c>
    </row>
    <row r="11" spans="1:8" x14ac:dyDescent="0.35">
      <c r="A11">
        <v>8</v>
      </c>
      <c r="C11">
        <v>2021</v>
      </c>
      <c r="D11" s="2">
        <v>5359440530374</v>
      </c>
      <c r="E11" s="2">
        <v>3634297273749</v>
      </c>
      <c r="F11" s="2">
        <f t="shared" si="0"/>
        <v>1725143256625</v>
      </c>
      <c r="G11" s="2">
        <v>3634297273749</v>
      </c>
      <c r="H11">
        <f t="shared" si="1"/>
        <v>0.47468413469804277</v>
      </c>
    </row>
    <row r="12" spans="1:8" x14ac:dyDescent="0.35">
      <c r="A12">
        <v>9</v>
      </c>
      <c r="C12">
        <v>2022</v>
      </c>
      <c r="D12" s="2">
        <v>6143759424928</v>
      </c>
      <c r="E12" s="2">
        <v>5359440530374</v>
      </c>
      <c r="F12" s="2">
        <f t="shared" si="0"/>
        <v>784318894554</v>
      </c>
      <c r="G12" s="2">
        <v>5359440530374</v>
      </c>
      <c r="H12">
        <f t="shared" si="1"/>
        <v>0.14634342710007972</v>
      </c>
    </row>
    <row r="13" spans="1:8" x14ac:dyDescent="0.35">
      <c r="A13">
        <v>10</v>
      </c>
      <c r="B13" t="s">
        <v>6</v>
      </c>
      <c r="C13">
        <v>2020</v>
      </c>
      <c r="D13" s="2">
        <v>972634784176</v>
      </c>
      <c r="E13" s="2">
        <v>1084912780290</v>
      </c>
      <c r="F13" s="2">
        <f t="shared" si="0"/>
        <v>-112277996114</v>
      </c>
      <c r="G13" s="2">
        <v>1084912780290</v>
      </c>
      <c r="H13">
        <f t="shared" si="1"/>
        <v>-0.10349034332878612</v>
      </c>
    </row>
    <row r="14" spans="1:8" x14ac:dyDescent="0.35">
      <c r="A14">
        <v>11</v>
      </c>
      <c r="C14">
        <v>2021</v>
      </c>
      <c r="D14" s="2">
        <v>1103519743574</v>
      </c>
      <c r="E14" s="2">
        <v>972634784176</v>
      </c>
      <c r="F14" s="2">
        <f t="shared" si="0"/>
        <v>130884959398</v>
      </c>
      <c r="G14" s="2">
        <v>972634784176</v>
      </c>
      <c r="H14">
        <f t="shared" si="1"/>
        <v>0.13456742605487174</v>
      </c>
    </row>
    <row r="15" spans="1:8" x14ac:dyDescent="0.35">
      <c r="A15">
        <v>12</v>
      </c>
      <c r="C15">
        <v>2022</v>
      </c>
      <c r="D15" s="2">
        <v>1358708497805</v>
      </c>
      <c r="E15" s="2">
        <v>1103519743574</v>
      </c>
      <c r="F15" s="2">
        <f t="shared" si="0"/>
        <v>255188754231</v>
      </c>
      <c r="G15" s="2">
        <v>1103519743574</v>
      </c>
      <c r="H15">
        <f t="shared" si="1"/>
        <v>0.23124983102206501</v>
      </c>
    </row>
    <row r="16" spans="1:8" x14ac:dyDescent="0.35">
      <c r="A16">
        <v>13</v>
      </c>
      <c r="B16" t="s">
        <v>7</v>
      </c>
      <c r="C16">
        <v>2020</v>
      </c>
      <c r="D16" s="2">
        <v>546336411000</v>
      </c>
      <c r="E16" s="2">
        <v>827136727000</v>
      </c>
      <c r="F16" s="2">
        <f t="shared" si="0"/>
        <v>-280800316000</v>
      </c>
      <c r="G16" s="2">
        <v>827136727000</v>
      </c>
      <c r="H16">
        <f t="shared" si="1"/>
        <v>-0.33948476332136079</v>
      </c>
    </row>
    <row r="17" spans="1:8" x14ac:dyDescent="0.35">
      <c r="A17">
        <v>14</v>
      </c>
      <c r="C17">
        <v>2021</v>
      </c>
      <c r="D17" s="2">
        <v>681205785000</v>
      </c>
      <c r="E17" s="2">
        <v>546336411000</v>
      </c>
      <c r="F17" s="2">
        <f t="shared" si="0"/>
        <v>134869374000</v>
      </c>
      <c r="G17" s="2">
        <v>546336411000</v>
      </c>
      <c r="H17">
        <f t="shared" si="1"/>
        <v>0.24686140495951678</v>
      </c>
    </row>
    <row r="18" spans="1:8" x14ac:dyDescent="0.35">
      <c r="A18">
        <v>15</v>
      </c>
      <c r="C18">
        <v>2022</v>
      </c>
      <c r="D18" s="2">
        <v>778744315000</v>
      </c>
      <c r="E18" s="2">
        <v>681205785000</v>
      </c>
      <c r="F18" s="2">
        <f t="shared" si="0"/>
        <v>97538530000</v>
      </c>
      <c r="G18" s="2">
        <v>681205785000</v>
      </c>
      <c r="H18">
        <f t="shared" si="1"/>
        <v>0.14318511696138927</v>
      </c>
    </row>
    <row r="19" spans="1:8" x14ac:dyDescent="0.35">
      <c r="A19">
        <v>16</v>
      </c>
      <c r="B19" t="s">
        <v>8</v>
      </c>
      <c r="C19">
        <v>2020</v>
      </c>
      <c r="D19" s="2">
        <v>7711334590144</v>
      </c>
      <c r="E19" s="2">
        <v>8438631355699</v>
      </c>
      <c r="F19" s="2">
        <f t="shared" si="0"/>
        <v>-727296765555</v>
      </c>
      <c r="G19" s="2">
        <v>8438631355699</v>
      </c>
      <c r="H19">
        <f t="shared" si="1"/>
        <v>-8.6186578711466372E-2</v>
      </c>
    </row>
    <row r="20" spans="1:8" x14ac:dyDescent="0.35">
      <c r="A20">
        <v>17</v>
      </c>
      <c r="C20">
        <v>2021</v>
      </c>
      <c r="D20" s="2">
        <v>8799579901024</v>
      </c>
      <c r="E20" s="2">
        <v>7711334590144</v>
      </c>
      <c r="F20" s="2">
        <f t="shared" si="0"/>
        <v>1088245310880</v>
      </c>
      <c r="G20" s="2">
        <v>7711334590144</v>
      </c>
      <c r="H20">
        <f t="shared" si="1"/>
        <v>0.14112282357335482</v>
      </c>
    </row>
    <row r="21" spans="1:8" x14ac:dyDescent="0.35">
      <c r="A21">
        <v>18</v>
      </c>
      <c r="C21">
        <v>2022</v>
      </c>
      <c r="D21" s="2">
        <v>10510942813705</v>
      </c>
      <c r="E21" s="2">
        <v>8799579901024</v>
      </c>
      <c r="F21" s="2">
        <f t="shared" si="0"/>
        <v>1711362912681</v>
      </c>
      <c r="G21" s="2">
        <v>8799579901024</v>
      </c>
      <c r="H21">
        <f t="shared" si="1"/>
        <v>0.19448234255840441</v>
      </c>
    </row>
    <row r="22" spans="1:8" x14ac:dyDescent="0.35">
      <c r="A22">
        <v>19</v>
      </c>
      <c r="B22" t="s">
        <v>9</v>
      </c>
      <c r="C22">
        <v>2020</v>
      </c>
      <c r="D22" s="2">
        <v>1173189488886</v>
      </c>
      <c r="E22" s="2">
        <v>1653031823505</v>
      </c>
      <c r="F22" s="2">
        <f t="shared" si="0"/>
        <v>-479842334619</v>
      </c>
      <c r="G22" s="2">
        <v>1653031823505</v>
      </c>
      <c r="H22">
        <f t="shared" si="1"/>
        <v>-0.2902801554065475</v>
      </c>
    </row>
    <row r="23" spans="1:8" x14ac:dyDescent="0.35">
      <c r="A23">
        <v>20</v>
      </c>
      <c r="C23">
        <v>2021</v>
      </c>
      <c r="D23" s="2">
        <v>933597187584</v>
      </c>
      <c r="E23" s="2">
        <v>1173189488886</v>
      </c>
      <c r="F23" s="2">
        <f t="shared" si="0"/>
        <v>-239592301302</v>
      </c>
      <c r="G23" s="2">
        <v>1173189488886</v>
      </c>
      <c r="H23">
        <f t="shared" si="1"/>
        <v>-0.20422302072404727</v>
      </c>
    </row>
    <row r="24" spans="1:8" x14ac:dyDescent="0.35">
      <c r="A24">
        <v>21</v>
      </c>
      <c r="C24">
        <v>2022</v>
      </c>
      <c r="D24" s="2">
        <v>925708985640</v>
      </c>
      <c r="E24" s="2">
        <v>933597187584</v>
      </c>
      <c r="F24" s="2">
        <f t="shared" si="0"/>
        <v>-7888201944</v>
      </c>
      <c r="G24" s="2">
        <v>933597187584</v>
      </c>
      <c r="H24">
        <f t="shared" si="1"/>
        <v>-8.4492563269319646E-3</v>
      </c>
    </row>
    <row r="25" spans="1:8" x14ac:dyDescent="0.35">
      <c r="A25">
        <v>22</v>
      </c>
      <c r="B25" t="s">
        <v>10</v>
      </c>
      <c r="C25">
        <v>2020</v>
      </c>
      <c r="D25" s="2">
        <v>46641048000000</v>
      </c>
      <c r="E25" s="2">
        <v>42296703000000</v>
      </c>
      <c r="F25" s="2">
        <f t="shared" si="0"/>
        <v>4344345000000</v>
      </c>
      <c r="G25" s="2">
        <v>42296703000000</v>
      </c>
      <c r="H25">
        <f t="shared" si="1"/>
        <v>0.10271119713515259</v>
      </c>
    </row>
    <row r="26" spans="1:8" x14ac:dyDescent="0.35">
      <c r="A26">
        <v>23</v>
      </c>
      <c r="C26">
        <v>2021</v>
      </c>
      <c r="D26" s="2">
        <v>56803733000000</v>
      </c>
      <c r="E26" s="2">
        <v>46641048000000</v>
      </c>
      <c r="F26" s="2">
        <f t="shared" si="0"/>
        <v>10162685000000</v>
      </c>
      <c r="G26" s="2">
        <v>46641048000000</v>
      </c>
      <c r="H26">
        <f t="shared" si="1"/>
        <v>0.21789143760234547</v>
      </c>
    </row>
    <row r="27" spans="1:8" x14ac:dyDescent="0.35">
      <c r="A27">
        <v>24</v>
      </c>
      <c r="C27">
        <v>2022</v>
      </c>
      <c r="D27" s="2">
        <v>64797516000000</v>
      </c>
      <c r="E27" s="2">
        <v>56803733000000</v>
      </c>
      <c r="F27" s="2">
        <f t="shared" si="0"/>
        <v>7993783000000</v>
      </c>
      <c r="G27" s="2">
        <v>56803733000000</v>
      </c>
      <c r="H27">
        <f t="shared" si="1"/>
        <v>0.1407263674026494</v>
      </c>
    </row>
    <row r="28" spans="1:8" x14ac:dyDescent="0.35">
      <c r="A28">
        <v>25</v>
      </c>
      <c r="B28" t="s">
        <v>11</v>
      </c>
      <c r="C28">
        <v>2020</v>
      </c>
      <c r="D28" s="2">
        <v>81731469000000</v>
      </c>
      <c r="E28" s="2">
        <v>76592955000000</v>
      </c>
      <c r="F28" s="2">
        <f t="shared" si="0"/>
        <v>5138514000000</v>
      </c>
      <c r="G28" s="2">
        <v>76592955000000</v>
      </c>
      <c r="H28">
        <f t="shared" si="1"/>
        <v>6.7088598422661724E-2</v>
      </c>
    </row>
    <row r="29" spans="1:8" x14ac:dyDescent="0.35">
      <c r="A29">
        <v>26</v>
      </c>
      <c r="C29">
        <v>2021</v>
      </c>
      <c r="D29" s="2">
        <v>99345618000000</v>
      </c>
      <c r="E29" s="2">
        <v>81731469000000</v>
      </c>
      <c r="F29" s="2">
        <f t="shared" si="0"/>
        <v>17614149000000</v>
      </c>
      <c r="G29" s="2">
        <v>81731469000000</v>
      </c>
      <c r="H29">
        <f t="shared" si="1"/>
        <v>0.21551244845482956</v>
      </c>
    </row>
    <row r="30" spans="1:8" x14ac:dyDescent="0.35">
      <c r="A30">
        <v>27</v>
      </c>
      <c r="C30">
        <v>2022</v>
      </c>
      <c r="D30" s="2">
        <v>110830272000000</v>
      </c>
      <c r="E30" s="2">
        <v>99345618000000</v>
      </c>
      <c r="F30" s="2">
        <f t="shared" si="0"/>
        <v>11484654000000</v>
      </c>
      <c r="G30" s="2">
        <v>99345618000000</v>
      </c>
      <c r="H30">
        <f t="shared" si="1"/>
        <v>0.115603025389605</v>
      </c>
    </row>
    <row r="31" spans="1:8" x14ac:dyDescent="0.35">
      <c r="A31">
        <v>28</v>
      </c>
      <c r="B31" t="s">
        <v>12</v>
      </c>
      <c r="C31">
        <v>2020</v>
      </c>
      <c r="D31" s="8">
        <v>1985009000000</v>
      </c>
      <c r="E31" s="8">
        <v>3711405000000</v>
      </c>
      <c r="F31" s="2">
        <f t="shared" si="0"/>
        <v>-1726396000000</v>
      </c>
      <c r="G31" s="8">
        <v>3711405000000</v>
      </c>
      <c r="H31">
        <f t="shared" si="1"/>
        <v>-0.46515969019818643</v>
      </c>
    </row>
    <row r="32" spans="1:8" x14ac:dyDescent="0.35">
      <c r="A32">
        <v>29</v>
      </c>
      <c r="C32">
        <v>2021</v>
      </c>
      <c r="D32" s="8">
        <v>2473681000000</v>
      </c>
      <c r="E32" s="8">
        <v>1985009000000</v>
      </c>
      <c r="F32" s="2">
        <f t="shared" si="0"/>
        <v>488672000000</v>
      </c>
      <c r="G32" s="8">
        <v>1985009000000</v>
      </c>
      <c r="H32">
        <f t="shared" si="1"/>
        <v>0.24618125157115156</v>
      </c>
    </row>
    <row r="33" spans="1:8" x14ac:dyDescent="0.35">
      <c r="A33">
        <v>30</v>
      </c>
      <c r="C33">
        <v>2022</v>
      </c>
      <c r="D33" s="8">
        <v>3114907000000</v>
      </c>
      <c r="E33" s="8">
        <v>2473681000000</v>
      </c>
      <c r="F33" s="2">
        <f t="shared" si="0"/>
        <v>641226000000</v>
      </c>
      <c r="G33" s="8">
        <v>2473681000000</v>
      </c>
      <c r="H33">
        <f t="shared" si="1"/>
        <v>0.25921935771023025</v>
      </c>
    </row>
    <row r="34" spans="1:8" x14ac:dyDescent="0.35">
      <c r="A34">
        <v>31</v>
      </c>
      <c r="B34" t="s">
        <v>13</v>
      </c>
      <c r="C34">
        <v>2020</v>
      </c>
      <c r="D34" s="2">
        <v>24476954000000</v>
      </c>
      <c r="E34" s="2">
        <v>25026739000000</v>
      </c>
      <c r="F34" s="2">
        <f t="shared" si="0"/>
        <v>-549785000000</v>
      </c>
      <c r="G34" s="2">
        <v>25026739000000</v>
      </c>
      <c r="H34">
        <f t="shared" si="1"/>
        <v>-2.1967904008588574E-2</v>
      </c>
    </row>
    <row r="35" spans="1:8" x14ac:dyDescent="0.35">
      <c r="A35">
        <v>32</v>
      </c>
      <c r="C35">
        <v>2021</v>
      </c>
      <c r="D35" s="8">
        <v>27904558322183</v>
      </c>
      <c r="E35" s="2">
        <v>24476954000000</v>
      </c>
      <c r="F35" s="2">
        <f t="shared" si="0"/>
        <v>3427604322183</v>
      </c>
      <c r="G35" s="2">
        <v>24476954000000</v>
      </c>
      <c r="H35">
        <f t="shared" si="1"/>
        <v>0.14003394058684754</v>
      </c>
    </row>
    <row r="36" spans="1:8" x14ac:dyDescent="0.35">
      <c r="A36">
        <v>33</v>
      </c>
      <c r="C36">
        <v>2022</v>
      </c>
      <c r="D36" s="8">
        <v>30669405967404</v>
      </c>
      <c r="E36" s="8">
        <v>27904558322183</v>
      </c>
      <c r="F36" s="2">
        <f t="shared" si="0"/>
        <v>2764847645221</v>
      </c>
      <c r="G36" s="8">
        <v>27904558322183</v>
      </c>
      <c r="H36">
        <f t="shared" si="1"/>
        <v>9.9082293770729829E-2</v>
      </c>
    </row>
    <row r="37" spans="1:8" x14ac:dyDescent="0.35">
      <c r="A37">
        <v>34</v>
      </c>
      <c r="B37" t="s">
        <v>14</v>
      </c>
      <c r="C37">
        <v>2020</v>
      </c>
      <c r="D37" s="2">
        <v>180460605151</v>
      </c>
      <c r="E37" s="2">
        <v>230646056647</v>
      </c>
      <c r="F37" s="2">
        <f t="shared" si="0"/>
        <v>-50185451496</v>
      </c>
      <c r="G37" s="2">
        <v>230646056647</v>
      </c>
      <c r="H37">
        <f t="shared" si="1"/>
        <v>-0.2175864275573027</v>
      </c>
    </row>
    <row r="38" spans="1:8" x14ac:dyDescent="0.35">
      <c r="A38">
        <v>35</v>
      </c>
      <c r="C38">
        <v>2021</v>
      </c>
      <c r="D38" s="8">
        <v>316182830000</v>
      </c>
      <c r="E38" s="2">
        <v>180460605151</v>
      </c>
      <c r="F38" s="2">
        <f t="shared" si="0"/>
        <v>135722224849</v>
      </c>
      <c r="G38" s="2">
        <v>180460605151</v>
      </c>
      <c r="H38">
        <f t="shared" si="1"/>
        <v>0.75208782955944731</v>
      </c>
    </row>
    <row r="39" spans="1:8" x14ac:dyDescent="0.35">
      <c r="A39">
        <v>36</v>
      </c>
      <c r="C39">
        <v>2022</v>
      </c>
      <c r="D39" s="8">
        <v>872132130000</v>
      </c>
      <c r="E39" s="8">
        <v>316182830000</v>
      </c>
      <c r="F39" s="2">
        <f t="shared" si="0"/>
        <v>555949300000</v>
      </c>
      <c r="G39" s="8">
        <v>316182830000</v>
      </c>
      <c r="H39">
        <f t="shared" si="1"/>
        <v>1.7583159085520235</v>
      </c>
    </row>
    <row r="40" spans="1:8" x14ac:dyDescent="0.35">
      <c r="A40">
        <v>37</v>
      </c>
      <c r="B40" t="s">
        <v>15</v>
      </c>
      <c r="C40">
        <v>2020</v>
      </c>
      <c r="D40" s="2">
        <v>3212034546032</v>
      </c>
      <c r="E40" s="2">
        <v>3337022314624</v>
      </c>
      <c r="F40" s="2">
        <f t="shared" si="0"/>
        <v>-124987768592</v>
      </c>
      <c r="G40" s="2">
        <v>3337022314624</v>
      </c>
      <c r="H40">
        <f t="shared" si="1"/>
        <v>-3.7454879472714295E-2</v>
      </c>
    </row>
    <row r="41" spans="1:8" x14ac:dyDescent="0.35">
      <c r="A41">
        <v>38</v>
      </c>
      <c r="C41">
        <v>2021</v>
      </c>
      <c r="D41" s="2">
        <v>3287623237457</v>
      </c>
      <c r="E41" s="2">
        <v>3212034546032</v>
      </c>
      <c r="F41" s="2">
        <f t="shared" si="0"/>
        <v>75588691425</v>
      </c>
      <c r="G41" s="2">
        <v>3212034546032</v>
      </c>
      <c r="H41">
        <f t="shared" si="1"/>
        <v>2.3532963404263134E-2</v>
      </c>
    </row>
    <row r="42" spans="1:8" x14ac:dyDescent="0.35">
      <c r="A42">
        <v>39</v>
      </c>
      <c r="C42">
        <v>2022</v>
      </c>
      <c r="D42" s="2">
        <v>3935182048668</v>
      </c>
      <c r="E42" s="2">
        <v>3287623237457</v>
      </c>
      <c r="F42" s="2">
        <f t="shared" si="0"/>
        <v>647558811211</v>
      </c>
      <c r="G42" s="2">
        <v>3287623237457</v>
      </c>
      <c r="H42">
        <f t="shared" si="1"/>
        <v>0.1969686805450041</v>
      </c>
    </row>
    <row r="43" spans="1:8" x14ac:dyDescent="0.35">
      <c r="A43">
        <v>40</v>
      </c>
      <c r="B43" t="s">
        <v>16</v>
      </c>
      <c r="C43">
        <v>2020</v>
      </c>
      <c r="D43" s="2">
        <v>3165530224724</v>
      </c>
      <c r="E43" s="2">
        <v>2104704872583</v>
      </c>
      <c r="F43" s="2">
        <f t="shared" si="0"/>
        <v>1060825352141</v>
      </c>
      <c r="G43" s="2">
        <v>2104704872583</v>
      </c>
      <c r="H43">
        <f t="shared" si="1"/>
        <v>0.50402570258655865</v>
      </c>
    </row>
    <row r="44" spans="1:8" x14ac:dyDescent="0.35">
      <c r="A44">
        <v>41</v>
      </c>
      <c r="C44">
        <v>2021</v>
      </c>
      <c r="D44" s="2">
        <v>3847887478570</v>
      </c>
      <c r="E44" s="2">
        <v>3165530224724</v>
      </c>
      <c r="F44" s="2">
        <f t="shared" si="0"/>
        <v>682357253846</v>
      </c>
      <c r="G44" s="2">
        <v>3165530224724</v>
      </c>
      <c r="H44">
        <f t="shared" si="1"/>
        <v>0.21555859695052956</v>
      </c>
    </row>
    <row r="45" spans="1:8" x14ac:dyDescent="0.35">
      <c r="A45">
        <v>42</v>
      </c>
      <c r="C45">
        <v>2022</v>
      </c>
      <c r="D45" s="2">
        <v>3802296289773</v>
      </c>
      <c r="E45" s="2">
        <v>3847887478570</v>
      </c>
      <c r="F45" s="2">
        <f t="shared" si="0"/>
        <v>-45591188797</v>
      </c>
      <c r="G45" s="2">
        <v>3847887478570</v>
      </c>
      <c r="H45">
        <f t="shared" si="1"/>
        <v>-1.1848368501134854E-2</v>
      </c>
    </row>
    <row r="46" spans="1:8" x14ac:dyDescent="0.35">
      <c r="A46">
        <v>43</v>
      </c>
      <c r="B46" t="s">
        <v>17</v>
      </c>
      <c r="C46">
        <v>2020</v>
      </c>
      <c r="D46" s="2">
        <v>1254000000000</v>
      </c>
      <c r="E46" s="2">
        <v>1281000000000</v>
      </c>
      <c r="F46" s="2">
        <f t="shared" si="0"/>
        <v>-27000000000</v>
      </c>
      <c r="G46" s="2">
        <v>1281000000000</v>
      </c>
      <c r="H46">
        <f t="shared" si="1"/>
        <v>-2.1077283372365339E-2</v>
      </c>
    </row>
    <row r="47" spans="1:8" x14ac:dyDescent="0.35">
      <c r="A47">
        <v>44</v>
      </c>
      <c r="C47">
        <v>2021</v>
      </c>
      <c r="D47" s="2">
        <v>1357000000000</v>
      </c>
      <c r="E47" s="2">
        <v>1254000000000</v>
      </c>
      <c r="F47" s="2">
        <f t="shared" si="0"/>
        <v>103000000000</v>
      </c>
      <c r="G47" s="2">
        <v>1254000000000</v>
      </c>
      <c r="H47">
        <f t="shared" si="1"/>
        <v>8.2137161084529509E-2</v>
      </c>
    </row>
    <row r="48" spans="1:8" x14ac:dyDescent="0.35">
      <c r="A48">
        <v>45</v>
      </c>
      <c r="C48">
        <v>2022</v>
      </c>
      <c r="D48" s="2">
        <v>1539000000000</v>
      </c>
      <c r="E48" s="2">
        <v>1357000000000</v>
      </c>
      <c r="F48" s="2">
        <f t="shared" si="0"/>
        <v>182000000000</v>
      </c>
      <c r="G48" s="2">
        <v>1357000000000</v>
      </c>
      <c r="H48">
        <f t="shared" si="1"/>
        <v>0.13411938098747236</v>
      </c>
    </row>
    <row r="49" spans="1:8" x14ac:dyDescent="0.35">
      <c r="A49">
        <v>46</v>
      </c>
      <c r="B49" t="s">
        <v>18</v>
      </c>
      <c r="C49">
        <v>2020</v>
      </c>
      <c r="D49" s="8">
        <v>3846300000000</v>
      </c>
      <c r="E49" s="2">
        <v>3512509000000</v>
      </c>
      <c r="F49" s="2">
        <f t="shared" si="0"/>
        <v>333791000000</v>
      </c>
      <c r="G49" s="2">
        <v>3512509000000</v>
      </c>
      <c r="H49">
        <f t="shared" si="1"/>
        <v>9.5029222700924038E-2</v>
      </c>
    </row>
    <row r="50" spans="1:8" x14ac:dyDescent="0.35">
      <c r="A50">
        <v>47</v>
      </c>
      <c r="C50">
        <v>2021</v>
      </c>
      <c r="D50" s="8">
        <v>4241857000000</v>
      </c>
      <c r="E50" s="8">
        <v>3846300000000</v>
      </c>
      <c r="F50" s="2">
        <f t="shared" si="0"/>
        <v>395557000000</v>
      </c>
      <c r="G50" s="8">
        <v>3846300000000</v>
      </c>
      <c r="H50">
        <f t="shared" si="1"/>
        <v>0.10284091204534228</v>
      </c>
    </row>
    <row r="51" spans="1:8" x14ac:dyDescent="0.35">
      <c r="A51">
        <v>48</v>
      </c>
      <c r="C51">
        <v>2022</v>
      </c>
      <c r="D51" s="8">
        <v>4931554000000</v>
      </c>
      <c r="E51" s="8">
        <v>4241857000000</v>
      </c>
      <c r="F51" s="2">
        <f t="shared" si="0"/>
        <v>689697000000</v>
      </c>
      <c r="G51" s="8">
        <v>4241857000000</v>
      </c>
      <c r="H51">
        <f t="shared" si="1"/>
        <v>0.16259317558324102</v>
      </c>
    </row>
    <row r="52" spans="1:8" x14ac:dyDescent="0.35">
      <c r="A52">
        <v>49</v>
      </c>
      <c r="B52" t="s">
        <v>19</v>
      </c>
      <c r="C52">
        <v>2020</v>
      </c>
      <c r="D52" s="8">
        <v>5967362000000</v>
      </c>
      <c r="E52" s="8">
        <v>6223057000000</v>
      </c>
      <c r="F52" s="2">
        <f t="shared" si="0"/>
        <v>-255695000000</v>
      </c>
      <c r="G52" s="8">
        <v>6223057000000</v>
      </c>
      <c r="H52">
        <f t="shared" si="1"/>
        <v>-4.1088326846435763E-2</v>
      </c>
    </row>
    <row r="53" spans="1:8" x14ac:dyDescent="0.35">
      <c r="A53">
        <v>50</v>
      </c>
      <c r="C53">
        <v>2021</v>
      </c>
      <c r="D53" s="8">
        <v>6616642000000</v>
      </c>
      <c r="E53" s="8">
        <v>5967362000000</v>
      </c>
      <c r="F53" s="2">
        <f t="shared" si="0"/>
        <v>649280000000</v>
      </c>
      <c r="G53" s="8">
        <v>5967362000000</v>
      </c>
      <c r="H53">
        <f t="shared" si="1"/>
        <v>0.10880519733845542</v>
      </c>
    </row>
    <row r="54" spans="1:8" x14ac:dyDescent="0.35">
      <c r="A54">
        <v>51</v>
      </c>
      <c r="C54">
        <v>2022</v>
      </c>
      <c r="D54" s="8">
        <v>7656252000000</v>
      </c>
      <c r="E54" s="8">
        <v>6616642000000</v>
      </c>
      <c r="F54" s="2">
        <f t="shared" si="0"/>
        <v>1039610000000</v>
      </c>
      <c r="G54" s="8">
        <v>6616642000000</v>
      </c>
      <c r="H54">
        <f t="shared" si="1"/>
        <v>0.15712048498316819</v>
      </c>
    </row>
    <row r="55" spans="1:8" x14ac:dyDescent="0.35">
      <c r="A55">
        <v>52</v>
      </c>
      <c r="B55" t="s">
        <v>20</v>
      </c>
      <c r="C55">
        <v>2020</v>
      </c>
      <c r="D55" s="8">
        <v>10863000000000</v>
      </c>
      <c r="E55" s="8">
        <v>8533000000000</v>
      </c>
      <c r="F55" s="2">
        <f t="shared" si="0"/>
        <v>2330000000000</v>
      </c>
      <c r="G55" s="8">
        <v>8533000000000</v>
      </c>
      <c r="H55">
        <f t="shared" si="1"/>
        <v>0.27305754131020743</v>
      </c>
    </row>
    <row r="56" spans="1:8" x14ac:dyDescent="0.35">
      <c r="A56">
        <v>53</v>
      </c>
      <c r="C56">
        <v>2021</v>
      </c>
      <c r="D56" s="2">
        <v>15972216000000</v>
      </c>
      <c r="E56" s="8">
        <v>10863000000000</v>
      </c>
      <c r="F56" s="2">
        <f t="shared" si="0"/>
        <v>5109216000000</v>
      </c>
      <c r="G56" s="8">
        <v>10863000000000</v>
      </c>
      <c r="H56">
        <f t="shared" si="1"/>
        <v>0.47033195249930959</v>
      </c>
    </row>
    <row r="57" spans="1:8" x14ac:dyDescent="0.35">
      <c r="A57">
        <v>54</v>
      </c>
      <c r="C57">
        <v>2022</v>
      </c>
      <c r="D57" s="2">
        <v>16579960000000</v>
      </c>
      <c r="E57" s="2">
        <v>15972216000000</v>
      </c>
      <c r="F57" s="2">
        <f t="shared" si="0"/>
        <v>607744000000</v>
      </c>
      <c r="G57" s="2">
        <v>15972216000000</v>
      </c>
      <c r="H57">
        <f t="shared" si="1"/>
        <v>3.8050073953420117E-2</v>
      </c>
    </row>
    <row r="58" spans="1:8" x14ac:dyDescent="0.35">
      <c r="A58">
        <v>55</v>
      </c>
      <c r="B58" t="s">
        <v>21</v>
      </c>
      <c r="C58">
        <v>2020</v>
      </c>
      <c r="D58" s="2">
        <v>1013029439944</v>
      </c>
      <c r="E58" s="2">
        <v>697914218244</v>
      </c>
      <c r="F58" s="2">
        <f t="shared" si="0"/>
        <v>315115221700</v>
      </c>
      <c r="G58" s="2">
        <v>697914218244</v>
      </c>
      <c r="H58">
        <f t="shared" si="1"/>
        <v>0.45150996134288751</v>
      </c>
    </row>
    <row r="59" spans="1:8" x14ac:dyDescent="0.35">
      <c r="A59">
        <v>56</v>
      </c>
      <c r="C59">
        <v>2021</v>
      </c>
      <c r="D59" s="2">
        <v>146942545316</v>
      </c>
      <c r="E59" s="2">
        <v>1013029439944</v>
      </c>
      <c r="F59" s="2">
        <f t="shared" si="0"/>
        <v>-866086894628</v>
      </c>
      <c r="G59" s="2">
        <v>1013029439944</v>
      </c>
      <c r="H59">
        <f t="shared" si="1"/>
        <v>-0.85494740871092256</v>
      </c>
    </row>
    <row r="60" spans="1:8" x14ac:dyDescent="0.35">
      <c r="A60">
        <v>57</v>
      </c>
      <c r="C60">
        <v>2022</v>
      </c>
      <c r="D60" s="2">
        <v>153501795074</v>
      </c>
      <c r="E60" s="2">
        <v>146942545316</v>
      </c>
      <c r="F60" s="2">
        <f t="shared" si="0"/>
        <v>6559249758</v>
      </c>
      <c r="G60" s="2">
        <v>146942545316</v>
      </c>
      <c r="H60">
        <f t="shared" si="1"/>
        <v>4.4638193410181722E-2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AEBB2-4FEE-4201-902C-AECCDC338C82}">
  <dimension ref="A1:D60"/>
  <sheetViews>
    <sheetView workbookViewId="0">
      <pane xSplit="7" ySplit="9" topLeftCell="H52" activePane="bottomRight" state="frozen"/>
      <selection pane="topRight" activeCell="H1" sqref="H1"/>
      <selection pane="bottomLeft" activeCell="A10" sqref="A10"/>
      <selection pane="bottomRight" activeCell="D4" sqref="D4:D60"/>
    </sheetView>
  </sheetViews>
  <sheetFormatPr defaultRowHeight="14.5" x14ac:dyDescent="0.35"/>
  <cols>
    <col min="2" max="2" width="16.7265625" customWidth="1"/>
    <col min="4" max="4" width="19.453125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27</v>
      </c>
    </row>
    <row r="2" spans="1:4" x14ac:dyDescent="0.35">
      <c r="D2" t="s">
        <v>28</v>
      </c>
    </row>
    <row r="4" spans="1:4" x14ac:dyDescent="0.35">
      <c r="A4">
        <v>1</v>
      </c>
      <c r="B4" t="s">
        <v>3</v>
      </c>
      <c r="C4">
        <v>2020</v>
      </c>
      <c r="D4">
        <f>LN(1105874415256)</f>
        <v>27.731657463988434</v>
      </c>
    </row>
    <row r="5" spans="1:4" x14ac:dyDescent="0.35">
      <c r="A5">
        <v>2</v>
      </c>
      <c r="C5">
        <v>2021</v>
      </c>
      <c r="D5">
        <f>LN(1089208965375)</f>
        <v>27.716472828868035</v>
      </c>
    </row>
    <row r="6" spans="1:4" x14ac:dyDescent="0.35">
      <c r="A6">
        <v>3</v>
      </c>
      <c r="C6">
        <v>2022</v>
      </c>
      <c r="D6">
        <f>LN(1023323308935)</f>
        <v>27.654076592982573</v>
      </c>
    </row>
    <row r="7" spans="1:4" x14ac:dyDescent="0.35">
      <c r="A7">
        <v>4</v>
      </c>
      <c r="B7" t="s">
        <v>4</v>
      </c>
      <c r="C7">
        <v>2020</v>
      </c>
      <c r="D7">
        <f>LN(1086873666641)</f>
        <v>27.714326495271916</v>
      </c>
    </row>
    <row r="8" spans="1:4" x14ac:dyDescent="0.35">
      <c r="A8">
        <v>5</v>
      </c>
      <c r="C8">
        <v>2021</v>
      </c>
      <c r="D8">
        <f>LN(1146235578463)</f>
        <v>27.767504278944372</v>
      </c>
    </row>
    <row r="9" spans="1:4" x14ac:dyDescent="0.35">
      <c r="A9">
        <v>6</v>
      </c>
      <c r="C9">
        <v>2022</v>
      </c>
      <c r="D9">
        <f>LN(1074777460412)</f>
        <v>27.703134742507675</v>
      </c>
    </row>
    <row r="10" spans="1:4" x14ac:dyDescent="0.35">
      <c r="A10">
        <v>7</v>
      </c>
      <c r="B10" t="s">
        <v>5</v>
      </c>
      <c r="C10">
        <v>2020</v>
      </c>
      <c r="D10">
        <f>LN(1566673828068)</f>
        <v>28.079975907073237</v>
      </c>
    </row>
    <row r="11" spans="1:4" x14ac:dyDescent="0.35">
      <c r="A11">
        <v>8</v>
      </c>
      <c r="C11">
        <v>2021</v>
      </c>
      <c r="D11">
        <f>LN(1697387196209)</f>
        <v>28.160111241275146</v>
      </c>
    </row>
    <row r="12" spans="1:4" x14ac:dyDescent="0.35">
      <c r="A12">
        <v>9</v>
      </c>
      <c r="C12">
        <v>2022</v>
      </c>
      <c r="D12">
        <f>LN(1718287453575)</f>
        <v>28.172349244222566</v>
      </c>
    </row>
    <row r="13" spans="1:4" x14ac:dyDescent="0.35">
      <c r="A13">
        <v>10</v>
      </c>
      <c r="B13" t="s">
        <v>6</v>
      </c>
      <c r="C13">
        <v>2020</v>
      </c>
      <c r="D13">
        <f>LN(1310940121622)</f>
        <v>27.901765645847046</v>
      </c>
    </row>
    <row r="14" spans="1:4" x14ac:dyDescent="0.35">
      <c r="A14">
        <v>11</v>
      </c>
      <c r="C14">
        <v>2021</v>
      </c>
      <c r="D14">
        <f>LN(1348181576913)</f>
        <v>27.929777820321338</v>
      </c>
    </row>
    <row r="15" spans="1:4" x14ac:dyDescent="0.35">
      <c r="A15">
        <v>12</v>
      </c>
      <c r="C15">
        <v>2022</v>
      </c>
      <c r="D15">
        <f>LN(1693523611414)</f>
        <v>28.157832451483188</v>
      </c>
    </row>
    <row r="16" spans="1:4" x14ac:dyDescent="0.35">
      <c r="A16">
        <v>13</v>
      </c>
      <c r="B16" t="s">
        <v>7</v>
      </c>
      <c r="C16">
        <v>2020</v>
      </c>
      <c r="D16">
        <f>LN(1225580913000)</f>
        <v>27.834436062214863</v>
      </c>
    </row>
    <row r="17" spans="1:4" x14ac:dyDescent="0.35">
      <c r="A17">
        <v>14</v>
      </c>
      <c r="C17">
        <v>2021</v>
      </c>
      <c r="D17">
        <f>LN(1308722065000)</f>
        <v>27.900072254108704</v>
      </c>
    </row>
    <row r="18" spans="1:4" x14ac:dyDescent="0.35">
      <c r="A18">
        <v>15</v>
      </c>
      <c r="C18">
        <v>2022</v>
      </c>
      <c r="D18">
        <f>LN(1307186367000)</f>
        <v>27.898898131836198</v>
      </c>
    </row>
    <row r="19" spans="1:4" x14ac:dyDescent="0.35">
      <c r="A19">
        <v>16</v>
      </c>
      <c r="B19" t="s">
        <v>8</v>
      </c>
      <c r="C19">
        <v>2020</v>
      </c>
      <c r="D19">
        <f>LN(6670943518686)</f>
        <v>29.528782422926334</v>
      </c>
    </row>
    <row r="20" spans="1:4" x14ac:dyDescent="0.35">
      <c r="A20">
        <v>17</v>
      </c>
      <c r="C20">
        <v>2021</v>
      </c>
      <c r="D20">
        <f>LN(6766602280143)</f>
        <v>29.543020198013107</v>
      </c>
    </row>
    <row r="21" spans="1:4" x14ac:dyDescent="0.35">
      <c r="A21">
        <v>18</v>
      </c>
      <c r="C21">
        <v>2022</v>
      </c>
      <c r="D21">
        <f>LN(7327371934290)</f>
        <v>29.622638031970332</v>
      </c>
    </row>
    <row r="22" spans="1:4" x14ac:dyDescent="0.35">
      <c r="A22">
        <v>19</v>
      </c>
      <c r="B22" t="s">
        <v>9</v>
      </c>
      <c r="C22">
        <v>2020</v>
      </c>
      <c r="D22">
        <f>LN(906044798736)</f>
        <v>27.532354588495419</v>
      </c>
    </row>
    <row r="23" spans="1:4" x14ac:dyDescent="0.35">
      <c r="A23">
        <v>20</v>
      </c>
      <c r="C23">
        <v>2021</v>
      </c>
      <c r="D23">
        <f>LN(987563580363)</f>
        <v>27.618506716826772</v>
      </c>
    </row>
    <row r="24" spans="1:4" x14ac:dyDescent="0.35">
      <c r="A24">
        <v>21</v>
      </c>
      <c r="C24">
        <v>2022</v>
      </c>
      <c r="D24">
        <f>LN(811603660216)</f>
        <v>27.422277954764688</v>
      </c>
    </row>
    <row r="25" spans="1:4" x14ac:dyDescent="0.35">
      <c r="A25">
        <v>22</v>
      </c>
      <c r="B25" t="s">
        <v>10</v>
      </c>
      <c r="C25">
        <v>2020</v>
      </c>
      <c r="D25">
        <f>LN(103502626000000)</f>
        <v>32.270618100292786</v>
      </c>
    </row>
    <row r="26" spans="1:4" x14ac:dyDescent="0.35">
      <c r="A26">
        <v>23</v>
      </c>
      <c r="C26">
        <v>2021</v>
      </c>
      <c r="D26">
        <f>LN(118015311000000)</f>
        <v>32.401835486214146</v>
      </c>
    </row>
    <row r="27" spans="1:4" x14ac:dyDescent="0.35">
      <c r="A27">
        <v>24</v>
      </c>
      <c r="C27">
        <v>2022</v>
      </c>
      <c r="D27">
        <f>LN(115305536000000)</f>
        <v>32.378606555927774</v>
      </c>
    </row>
    <row r="28" spans="1:4" x14ac:dyDescent="0.35">
      <c r="A28">
        <v>25</v>
      </c>
      <c r="B28" t="s">
        <v>11</v>
      </c>
      <c r="C28">
        <v>2020</v>
      </c>
      <c r="D28">
        <f>LN(163011780000000)</f>
        <v>32.724843584062612</v>
      </c>
    </row>
    <row r="29" spans="1:4" x14ac:dyDescent="0.35">
      <c r="A29">
        <v>26</v>
      </c>
      <c r="C29">
        <v>2021</v>
      </c>
      <c r="D29">
        <f>LN(179271840000000)</f>
        <v>32.819924428990447</v>
      </c>
    </row>
    <row r="30" spans="1:4" x14ac:dyDescent="0.35">
      <c r="A30">
        <v>27</v>
      </c>
      <c r="C30">
        <v>2022</v>
      </c>
      <c r="D30">
        <f>LN(180433300000000)</f>
        <v>32.826382296322912</v>
      </c>
    </row>
    <row r="31" spans="1:4" x14ac:dyDescent="0.35">
      <c r="A31">
        <v>28</v>
      </c>
      <c r="B31" t="s">
        <v>12</v>
      </c>
      <c r="C31">
        <v>2020</v>
      </c>
      <c r="D31">
        <f>LN(2907425000000)</f>
        <v>28.698288925649688</v>
      </c>
    </row>
    <row r="32" spans="1:4" x14ac:dyDescent="0.35">
      <c r="A32">
        <v>29</v>
      </c>
      <c r="C32">
        <v>2021</v>
      </c>
      <c r="D32">
        <f>LN(2922017000000)</f>
        <v>28.703295247173056</v>
      </c>
    </row>
    <row r="33" spans="1:4" x14ac:dyDescent="0.35">
      <c r="A33">
        <v>30</v>
      </c>
      <c r="C33">
        <v>2022</v>
      </c>
      <c r="D33">
        <f>LN(3374502000000)</f>
        <v>28.847268873810094</v>
      </c>
    </row>
    <row r="34" spans="1:4" x14ac:dyDescent="0.35">
      <c r="A34">
        <v>31</v>
      </c>
      <c r="B34" t="s">
        <v>13</v>
      </c>
      <c r="C34">
        <v>2020</v>
      </c>
      <c r="D34">
        <f>LN(19777501000000)</f>
        <v>30.615566094404468</v>
      </c>
    </row>
    <row r="35" spans="1:4" x14ac:dyDescent="0.35">
      <c r="A35">
        <v>32</v>
      </c>
      <c r="C35">
        <v>2021</v>
      </c>
      <c r="D35">
        <f>LN(19917653265528)</f>
        <v>30.622627553189677</v>
      </c>
    </row>
    <row r="36" spans="1:4" x14ac:dyDescent="0.35">
      <c r="A36">
        <v>33</v>
      </c>
      <c r="C36">
        <v>2022</v>
      </c>
      <c r="D36">
        <f>LN(22276160965411)</f>
        <v>30.734538207586542</v>
      </c>
    </row>
    <row r="37" spans="1:4" x14ac:dyDescent="0.35">
      <c r="A37">
        <v>34</v>
      </c>
      <c r="B37" t="s">
        <v>14</v>
      </c>
      <c r="C37">
        <v>2020</v>
      </c>
      <c r="D37">
        <f>LN(98191210595000)</f>
        <v>32.217937822140577</v>
      </c>
    </row>
    <row r="38" spans="1:4" x14ac:dyDescent="0.35">
      <c r="A38">
        <v>35</v>
      </c>
      <c r="C38">
        <v>2021</v>
      </c>
      <c r="D38">
        <f>LN(13296259876000)</f>
        <v>30.218503899277827</v>
      </c>
    </row>
    <row r="39" spans="1:4" x14ac:dyDescent="0.35">
      <c r="A39">
        <v>36</v>
      </c>
      <c r="C39">
        <v>2022</v>
      </c>
      <c r="D39">
        <f>LN(15938444031000)</f>
        <v>30.399755170410618</v>
      </c>
    </row>
    <row r="40" spans="1:4" x14ac:dyDescent="0.35">
      <c r="A40">
        <v>37</v>
      </c>
      <c r="B40" t="s">
        <v>15</v>
      </c>
      <c r="C40">
        <v>2020</v>
      </c>
      <c r="D40">
        <f>LN(4452166671985)</f>
        <v>29.124411986193863</v>
      </c>
    </row>
    <row r="41" spans="1:4" x14ac:dyDescent="0.35">
      <c r="A41">
        <v>38</v>
      </c>
      <c r="C41">
        <v>2021</v>
      </c>
      <c r="D41">
        <f>LN(4191284422677)</f>
        <v>29.064028347678988</v>
      </c>
    </row>
    <row r="42" spans="1:4" x14ac:dyDescent="0.35">
      <c r="A42">
        <v>39</v>
      </c>
      <c r="C42">
        <v>2022</v>
      </c>
      <c r="D42">
        <f>LN(4130321616083 )</f>
        <v>29.049376393013116</v>
      </c>
    </row>
    <row r="43" spans="1:4" x14ac:dyDescent="0.35">
      <c r="A43">
        <v>40</v>
      </c>
      <c r="B43" t="s">
        <v>16</v>
      </c>
      <c r="C43">
        <v>2020</v>
      </c>
      <c r="D43">
        <f>LN(1768660546754)</f>
        <v>28.201243622785679</v>
      </c>
    </row>
    <row r="44" spans="1:4" x14ac:dyDescent="0.35">
      <c r="A44">
        <v>41</v>
      </c>
      <c r="C44">
        <v>2021</v>
      </c>
      <c r="D44">
        <f>LN(1970428120056)</f>
        <v>28.309271954893294</v>
      </c>
    </row>
    <row r="45" spans="1:4" x14ac:dyDescent="0.35">
      <c r="A45">
        <v>42</v>
      </c>
      <c r="C45">
        <v>2022</v>
      </c>
      <c r="D45">
        <f>LN(2042199577083)</f>
        <v>28.345048566978903</v>
      </c>
    </row>
    <row r="46" spans="1:4" x14ac:dyDescent="0.35">
      <c r="A46">
        <v>43</v>
      </c>
      <c r="B46" t="s">
        <v>17</v>
      </c>
      <c r="C46">
        <v>2020</v>
      </c>
      <c r="D46">
        <f>LN(774000000000)</f>
        <v>27.374837710536138</v>
      </c>
    </row>
    <row r="47" spans="1:4" x14ac:dyDescent="0.35">
      <c r="A47">
        <v>44</v>
      </c>
      <c r="C47">
        <v>2021</v>
      </c>
      <c r="D47">
        <f>LN(889000000000)</f>
        <v>27.513363072460315</v>
      </c>
    </row>
    <row r="48" spans="1:4" x14ac:dyDescent="0.35">
      <c r="A48">
        <v>45</v>
      </c>
      <c r="C48">
        <v>2022</v>
      </c>
      <c r="D48">
        <f>LN(1033000000000)</f>
        <v>27.66348830606605</v>
      </c>
    </row>
    <row r="49" spans="1:4" x14ac:dyDescent="0.35">
      <c r="A49">
        <v>46</v>
      </c>
      <c r="B49" t="s">
        <v>18</v>
      </c>
      <c r="C49">
        <v>2020</v>
      </c>
      <c r="D49">
        <f>LN(3448995000000)</f>
        <v>28.869104000186638</v>
      </c>
    </row>
    <row r="50" spans="1:4" x14ac:dyDescent="0.35">
      <c r="A50">
        <v>47</v>
      </c>
      <c r="C50">
        <v>2021</v>
      </c>
      <c r="D50">
        <f>LN(3919243683748)</f>
        <v>28.996919813296635</v>
      </c>
    </row>
    <row r="51" spans="1:4" x14ac:dyDescent="0.35">
      <c r="A51">
        <v>48</v>
      </c>
      <c r="C51">
        <v>2022</v>
      </c>
      <c r="D51">
        <f>LN(4590737849889)</f>
        <v>29.155061878691651</v>
      </c>
    </row>
    <row r="52" spans="1:4" x14ac:dyDescent="0.35">
      <c r="A52">
        <v>49</v>
      </c>
      <c r="B52" t="s">
        <v>19</v>
      </c>
      <c r="C52">
        <v>2020</v>
      </c>
      <c r="D52">
        <f>LN(8754116000000)</f>
        <v>29.800545105694674</v>
      </c>
    </row>
    <row r="53" spans="1:4" x14ac:dyDescent="0.35">
      <c r="A53">
        <v>50</v>
      </c>
      <c r="C53">
        <v>2021</v>
      </c>
      <c r="D53">
        <f>LN(7406856000000)</f>
        <v>29.633427173701463</v>
      </c>
    </row>
    <row r="54" spans="1:4" x14ac:dyDescent="0.35">
      <c r="A54">
        <v>51</v>
      </c>
      <c r="C54">
        <v>2022</v>
      </c>
      <c r="D54">
        <f>LN(7376375000000)</f>
        <v>29.629303441454496</v>
      </c>
    </row>
    <row r="55" spans="1:4" x14ac:dyDescent="0.35">
      <c r="A55">
        <v>52</v>
      </c>
      <c r="B55" t="s">
        <v>20</v>
      </c>
      <c r="C55">
        <v>2020</v>
      </c>
      <c r="D55">
        <f>LN(19431000000000)</f>
        <v>30.597890844797437</v>
      </c>
    </row>
    <row r="56" spans="1:4" x14ac:dyDescent="0.35">
      <c r="A56">
        <v>53</v>
      </c>
      <c r="C56">
        <v>2021</v>
      </c>
      <c r="D56">
        <f>LN(21084017000000)</f>
        <v>30.679536381219798</v>
      </c>
    </row>
    <row r="57" spans="1:4" x14ac:dyDescent="0.35">
      <c r="A57">
        <v>54</v>
      </c>
      <c r="C57">
        <v>2022</v>
      </c>
      <c r="D57">
        <f>LN(23673644000000)</f>
        <v>30.795383477753198</v>
      </c>
    </row>
    <row r="58" spans="1:4" x14ac:dyDescent="0.35">
      <c r="A58">
        <v>55</v>
      </c>
      <c r="B58" t="s">
        <v>21</v>
      </c>
      <c r="C58">
        <v>2020</v>
      </c>
      <c r="D58">
        <f>LN(4223727970626)</f>
        <v>29.071739259365216</v>
      </c>
    </row>
    <row r="59" spans="1:4" x14ac:dyDescent="0.35">
      <c r="A59">
        <v>56</v>
      </c>
      <c r="C59">
        <v>2021</v>
      </c>
      <c r="D59">
        <f>LN(4173043810054)</f>
        <v>29.059666815938165</v>
      </c>
    </row>
    <row r="60" spans="1:4" x14ac:dyDescent="0.35">
      <c r="A60">
        <v>57</v>
      </c>
      <c r="C60">
        <v>2022</v>
      </c>
      <c r="D60">
        <f>LN(4142039803861)</f>
        <v>29.052209488672521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B878F-BADB-4949-BC38-9217DB4E9443}">
  <dimension ref="A1:F60"/>
  <sheetViews>
    <sheetView workbookViewId="0">
      <pane xSplit="5" ySplit="9" topLeftCell="F54" activePane="bottomRight" state="frozen"/>
      <selection pane="topRight" activeCell="F1" sqref="F1"/>
      <selection pane="bottomLeft" activeCell="A10" sqref="A10"/>
      <selection pane="bottomRight" activeCell="F4" sqref="F4:F60"/>
    </sheetView>
  </sheetViews>
  <sheetFormatPr defaultRowHeight="14.5" x14ac:dyDescent="0.35"/>
  <cols>
    <col min="2" max="2" width="16.7265625" customWidth="1"/>
    <col min="4" max="4" width="23.54296875" customWidth="1"/>
    <col min="5" max="5" width="20.6328125" customWidth="1"/>
    <col min="6" max="6" width="16.1796875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29</v>
      </c>
    </row>
    <row r="2" spans="1:6" x14ac:dyDescent="0.35">
      <c r="D2" t="s">
        <v>30</v>
      </c>
      <c r="E2" t="s">
        <v>31</v>
      </c>
      <c r="F2" t="s">
        <v>26</v>
      </c>
    </row>
    <row r="4" spans="1:6" x14ac:dyDescent="0.35">
      <c r="A4">
        <v>1</v>
      </c>
      <c r="B4" t="s">
        <v>3</v>
      </c>
      <c r="C4">
        <v>2020</v>
      </c>
      <c r="D4">
        <v>308</v>
      </c>
      <c r="E4">
        <v>4.78</v>
      </c>
      <c r="F4">
        <f>D4/E4</f>
        <v>64.43514644351464</v>
      </c>
    </row>
    <row r="5" spans="1:6" x14ac:dyDescent="0.35">
      <c r="A5">
        <v>2</v>
      </c>
      <c r="C5">
        <v>2021</v>
      </c>
      <c r="D5">
        <v>160</v>
      </c>
      <c r="E5">
        <v>4.0599999999999996</v>
      </c>
      <c r="F5">
        <f t="shared" ref="F5:F60" si="0">D5/E5</f>
        <v>39.408866995073893</v>
      </c>
    </row>
    <row r="6" spans="1:6" x14ac:dyDescent="0.35">
      <c r="A6">
        <v>3</v>
      </c>
      <c r="C6">
        <v>2022</v>
      </c>
      <c r="D6">
        <v>50</v>
      </c>
      <c r="E6">
        <v>7.32</v>
      </c>
      <c r="F6">
        <f t="shared" si="0"/>
        <v>6.8306010928961749</v>
      </c>
    </row>
    <row r="7" spans="1:6" x14ac:dyDescent="0.35">
      <c r="A7">
        <v>4</v>
      </c>
      <c r="B7" t="s">
        <v>4</v>
      </c>
      <c r="C7">
        <v>2020</v>
      </c>
      <c r="D7">
        <v>302</v>
      </c>
      <c r="E7">
        <v>7.48</v>
      </c>
      <c r="F7">
        <f t="shared" si="0"/>
        <v>40.37433155080214</v>
      </c>
    </row>
    <row r="8" spans="1:6" x14ac:dyDescent="0.35">
      <c r="A8">
        <v>5</v>
      </c>
      <c r="C8">
        <v>2021</v>
      </c>
      <c r="D8">
        <v>290</v>
      </c>
      <c r="E8">
        <v>16.87</v>
      </c>
      <c r="F8">
        <f t="shared" si="0"/>
        <v>17.190278601066982</v>
      </c>
    </row>
    <row r="9" spans="1:6" x14ac:dyDescent="0.35">
      <c r="A9">
        <v>6</v>
      </c>
      <c r="C9">
        <v>2022</v>
      </c>
      <c r="D9">
        <v>306</v>
      </c>
      <c r="E9">
        <v>20.6</v>
      </c>
      <c r="F9">
        <f t="shared" si="0"/>
        <v>14.854368932038835</v>
      </c>
    </row>
    <row r="10" spans="1:6" x14ac:dyDescent="0.35">
      <c r="A10">
        <v>7</v>
      </c>
      <c r="B10" t="s">
        <v>5</v>
      </c>
      <c r="C10">
        <v>2020</v>
      </c>
      <c r="D10" s="2">
        <v>1785</v>
      </c>
      <c r="E10">
        <v>306</v>
      </c>
      <c r="F10">
        <f t="shared" si="0"/>
        <v>5.833333333333333</v>
      </c>
    </row>
    <row r="11" spans="1:6" x14ac:dyDescent="0.35">
      <c r="A11">
        <v>8</v>
      </c>
      <c r="C11">
        <v>2021</v>
      </c>
      <c r="D11" s="2">
        <v>1880</v>
      </c>
      <c r="E11">
        <v>314</v>
      </c>
      <c r="F11">
        <f t="shared" si="0"/>
        <v>5.9872611464968148</v>
      </c>
    </row>
    <row r="12" spans="1:6" x14ac:dyDescent="0.35">
      <c r="A12">
        <v>9</v>
      </c>
      <c r="C12">
        <v>2022</v>
      </c>
      <c r="D12" s="2">
        <v>1980</v>
      </c>
      <c r="E12">
        <v>371</v>
      </c>
      <c r="F12">
        <f t="shared" si="0"/>
        <v>5.3369272237196768</v>
      </c>
    </row>
    <row r="13" spans="1:6" x14ac:dyDescent="0.35">
      <c r="A13">
        <v>10</v>
      </c>
      <c r="B13" t="s">
        <v>6</v>
      </c>
      <c r="C13">
        <v>2020</v>
      </c>
      <c r="D13">
        <v>500</v>
      </c>
      <c r="E13">
        <v>11</v>
      </c>
      <c r="F13">
        <f t="shared" si="0"/>
        <v>45.454545454545453</v>
      </c>
    </row>
    <row r="14" spans="1:6" x14ac:dyDescent="0.35">
      <c r="A14">
        <v>11</v>
      </c>
      <c r="C14">
        <v>2021</v>
      </c>
      <c r="D14">
        <v>470</v>
      </c>
      <c r="E14">
        <v>15</v>
      </c>
      <c r="F14">
        <f t="shared" si="0"/>
        <v>31.333333333333332</v>
      </c>
    </row>
    <row r="15" spans="1:6" x14ac:dyDescent="0.35">
      <c r="A15">
        <v>12</v>
      </c>
      <c r="C15">
        <v>2022</v>
      </c>
      <c r="D15">
        <v>555</v>
      </c>
      <c r="E15">
        <v>16</v>
      </c>
      <c r="F15">
        <f t="shared" si="0"/>
        <v>34.6875</v>
      </c>
    </row>
    <row r="16" spans="1:6" x14ac:dyDescent="0.35">
      <c r="A16">
        <v>13</v>
      </c>
      <c r="B16" t="s">
        <v>7</v>
      </c>
      <c r="C16">
        <v>2020</v>
      </c>
      <c r="D16" s="2">
        <v>4400</v>
      </c>
      <c r="E16">
        <v>155</v>
      </c>
      <c r="F16">
        <f t="shared" si="0"/>
        <v>28.387096774193548</v>
      </c>
    </row>
    <row r="17" spans="1:6" x14ac:dyDescent="0.35">
      <c r="A17">
        <v>14</v>
      </c>
      <c r="C17">
        <v>2021</v>
      </c>
      <c r="D17" s="2">
        <v>3740</v>
      </c>
      <c r="E17">
        <v>235</v>
      </c>
      <c r="F17">
        <f t="shared" si="0"/>
        <v>15.914893617021276</v>
      </c>
    </row>
    <row r="18" spans="1:6" x14ac:dyDescent="0.35">
      <c r="A18">
        <v>15</v>
      </c>
      <c r="C18">
        <v>2022</v>
      </c>
      <c r="D18" s="2">
        <v>3830</v>
      </c>
      <c r="E18">
        <v>288</v>
      </c>
      <c r="F18">
        <f t="shared" si="0"/>
        <v>13.298611111111111</v>
      </c>
    </row>
    <row r="19" spans="1:6" x14ac:dyDescent="0.35">
      <c r="A19">
        <v>16</v>
      </c>
      <c r="B19" t="s">
        <v>8</v>
      </c>
      <c r="C19">
        <v>2020</v>
      </c>
      <c r="D19" s="2">
        <v>1270</v>
      </c>
      <c r="E19">
        <v>7.04</v>
      </c>
      <c r="F19">
        <f t="shared" si="0"/>
        <v>180.39772727272728</v>
      </c>
    </row>
    <row r="20" spans="1:6" x14ac:dyDescent="0.35">
      <c r="A20">
        <v>17</v>
      </c>
      <c r="C20">
        <v>2021</v>
      </c>
      <c r="D20">
        <v>525</v>
      </c>
      <c r="E20">
        <v>11.6</v>
      </c>
      <c r="F20">
        <f t="shared" si="0"/>
        <v>45.258620689655174</v>
      </c>
    </row>
    <row r="21" spans="1:6" x14ac:dyDescent="0.35">
      <c r="A21">
        <v>18</v>
      </c>
      <c r="C21">
        <v>2022</v>
      </c>
      <c r="D21">
        <v>525</v>
      </c>
      <c r="E21">
        <v>11.64</v>
      </c>
      <c r="F21">
        <f t="shared" si="0"/>
        <v>45.103092783505154</v>
      </c>
    </row>
    <row r="22" spans="1:6" x14ac:dyDescent="0.35">
      <c r="A22">
        <v>19</v>
      </c>
      <c r="B22" t="s">
        <v>9</v>
      </c>
      <c r="C22">
        <v>2020</v>
      </c>
      <c r="D22">
        <v>232</v>
      </c>
      <c r="E22">
        <v>15.93</v>
      </c>
      <c r="F22">
        <f t="shared" si="0"/>
        <v>14.563716258631514</v>
      </c>
    </row>
    <row r="23" spans="1:6" x14ac:dyDescent="0.35">
      <c r="A23">
        <v>20</v>
      </c>
      <c r="C23">
        <v>2021</v>
      </c>
      <c r="D23">
        <v>232</v>
      </c>
      <c r="E23">
        <v>1.25</v>
      </c>
      <c r="F23">
        <f t="shared" si="0"/>
        <v>185.6</v>
      </c>
    </row>
    <row r="24" spans="1:6" x14ac:dyDescent="0.35">
      <c r="A24">
        <v>21</v>
      </c>
      <c r="C24">
        <v>2022</v>
      </c>
      <c r="D24">
        <v>232</v>
      </c>
      <c r="E24">
        <v>0.19</v>
      </c>
      <c r="F24">
        <f t="shared" si="0"/>
        <v>1221.0526315789473</v>
      </c>
    </row>
    <row r="25" spans="1:6" x14ac:dyDescent="0.35">
      <c r="A25">
        <v>22</v>
      </c>
      <c r="B25" t="s">
        <v>10</v>
      </c>
      <c r="C25">
        <v>2020</v>
      </c>
      <c r="D25" s="2">
        <v>9575</v>
      </c>
      <c r="E25">
        <v>565</v>
      </c>
      <c r="F25">
        <f t="shared" si="0"/>
        <v>16.946902654867255</v>
      </c>
    </row>
    <row r="26" spans="1:6" x14ac:dyDescent="0.35">
      <c r="A26">
        <v>23</v>
      </c>
      <c r="C26">
        <v>2021</v>
      </c>
      <c r="D26" s="2">
        <v>8700</v>
      </c>
      <c r="E26">
        <v>549</v>
      </c>
      <c r="F26">
        <f t="shared" si="0"/>
        <v>15.846994535519126</v>
      </c>
    </row>
    <row r="27" spans="1:6" x14ac:dyDescent="0.35">
      <c r="A27">
        <v>24</v>
      </c>
      <c r="C27">
        <v>2022</v>
      </c>
      <c r="D27" s="2">
        <v>10000</v>
      </c>
      <c r="E27">
        <v>393</v>
      </c>
      <c r="F27">
        <f t="shared" si="0"/>
        <v>25.445292620865139</v>
      </c>
    </row>
    <row r="28" spans="1:6" x14ac:dyDescent="0.35">
      <c r="A28">
        <v>25</v>
      </c>
      <c r="B28" t="s">
        <v>11</v>
      </c>
      <c r="C28">
        <v>2020</v>
      </c>
      <c r="D28" s="2">
        <v>6850</v>
      </c>
      <c r="E28">
        <v>735</v>
      </c>
      <c r="F28">
        <f t="shared" si="0"/>
        <v>9.3197278911564627</v>
      </c>
    </row>
    <row r="29" spans="1:6" x14ac:dyDescent="0.35">
      <c r="A29">
        <v>26</v>
      </c>
      <c r="C29">
        <v>2021</v>
      </c>
      <c r="D29" s="2">
        <v>6325</v>
      </c>
      <c r="E29">
        <v>873</v>
      </c>
      <c r="F29">
        <f t="shared" si="0"/>
        <v>7.2451317296678122</v>
      </c>
    </row>
    <row r="30" spans="1:6" x14ac:dyDescent="0.35">
      <c r="A30">
        <v>27</v>
      </c>
      <c r="C30">
        <v>2022</v>
      </c>
      <c r="D30" s="2">
        <v>6725</v>
      </c>
      <c r="E30">
        <v>724</v>
      </c>
      <c r="F30">
        <f t="shared" si="0"/>
        <v>9.2886740331491708</v>
      </c>
    </row>
    <row r="31" spans="1:6" x14ac:dyDescent="0.35">
      <c r="A31">
        <v>28</v>
      </c>
      <c r="B31" t="s">
        <v>12</v>
      </c>
      <c r="C31">
        <v>2020</v>
      </c>
      <c r="D31" s="2">
        <v>9700</v>
      </c>
      <c r="E31">
        <v>136</v>
      </c>
      <c r="F31">
        <f t="shared" si="0"/>
        <v>71.32352941176471</v>
      </c>
    </row>
    <row r="32" spans="1:6" x14ac:dyDescent="0.35">
      <c r="A32">
        <v>29</v>
      </c>
      <c r="C32">
        <v>2021</v>
      </c>
      <c r="D32" s="2">
        <v>7800</v>
      </c>
      <c r="E32">
        <v>316</v>
      </c>
      <c r="F32">
        <f t="shared" si="0"/>
        <v>24.683544303797468</v>
      </c>
    </row>
    <row r="33" spans="1:6" x14ac:dyDescent="0.35">
      <c r="A33">
        <v>30</v>
      </c>
      <c r="C33">
        <v>2022</v>
      </c>
      <c r="D33" s="2">
        <v>8950</v>
      </c>
      <c r="E33">
        <v>439</v>
      </c>
      <c r="F33">
        <f t="shared" si="0"/>
        <v>20.387243735763096</v>
      </c>
    </row>
    <row r="34" spans="1:6" x14ac:dyDescent="0.35">
      <c r="A34">
        <v>31</v>
      </c>
      <c r="B34" t="s">
        <v>13</v>
      </c>
      <c r="C34">
        <v>2020</v>
      </c>
      <c r="D34" s="2">
        <v>2710</v>
      </c>
      <c r="E34">
        <v>92</v>
      </c>
      <c r="F34">
        <f t="shared" si="0"/>
        <v>29.456521739130434</v>
      </c>
    </row>
    <row r="35" spans="1:6" x14ac:dyDescent="0.35">
      <c r="A35">
        <v>32</v>
      </c>
      <c r="C35">
        <v>2021</v>
      </c>
      <c r="D35" s="2">
        <v>2040</v>
      </c>
      <c r="E35">
        <v>53</v>
      </c>
      <c r="F35">
        <f t="shared" si="0"/>
        <v>38.490566037735846</v>
      </c>
    </row>
    <row r="36" spans="1:6" x14ac:dyDescent="0.35">
      <c r="A36">
        <v>33</v>
      </c>
      <c r="C36">
        <v>2022</v>
      </c>
      <c r="D36" s="2">
        <v>2500</v>
      </c>
      <c r="E36">
        <v>87</v>
      </c>
      <c r="F36">
        <f t="shared" si="0"/>
        <v>28.735632183908045</v>
      </c>
    </row>
    <row r="37" spans="1:6" x14ac:dyDescent="0.35">
      <c r="A37">
        <v>34</v>
      </c>
      <c r="B37" t="s">
        <v>14</v>
      </c>
      <c r="C37">
        <v>2020</v>
      </c>
      <c r="D37" s="2">
        <v>1111</v>
      </c>
      <c r="E37">
        <v>0.54</v>
      </c>
      <c r="F37">
        <f t="shared" si="0"/>
        <v>2057.4074074074074</v>
      </c>
    </row>
    <row r="38" spans="1:6" x14ac:dyDescent="0.35">
      <c r="A38">
        <v>35</v>
      </c>
      <c r="C38">
        <v>2021</v>
      </c>
      <c r="D38" s="2">
        <v>1725</v>
      </c>
      <c r="E38">
        <v>4.05</v>
      </c>
      <c r="F38">
        <f t="shared" si="0"/>
        <v>425.92592592592592</v>
      </c>
    </row>
    <row r="39" spans="1:6" x14ac:dyDescent="0.35">
      <c r="A39">
        <v>36</v>
      </c>
      <c r="C39">
        <v>2022</v>
      </c>
      <c r="D39">
        <v>950</v>
      </c>
      <c r="E39">
        <v>27.19</v>
      </c>
      <c r="F39">
        <f t="shared" si="0"/>
        <v>34.939315924972412</v>
      </c>
    </row>
    <row r="40" spans="1:6" x14ac:dyDescent="0.35">
      <c r="A40">
        <v>37</v>
      </c>
      <c r="B40" t="s">
        <v>15</v>
      </c>
      <c r="C40">
        <v>2020</v>
      </c>
      <c r="D40" s="2">
        <v>1360</v>
      </c>
      <c r="E40">
        <v>35.979999999999997</v>
      </c>
      <c r="F40">
        <f t="shared" si="0"/>
        <v>37.798777098387994</v>
      </c>
    </row>
    <row r="41" spans="1:6" x14ac:dyDescent="0.35">
      <c r="A41">
        <v>38</v>
      </c>
      <c r="C41">
        <v>2021</v>
      </c>
      <c r="D41" s="2">
        <v>1360</v>
      </c>
      <c r="E41">
        <v>46.48</v>
      </c>
      <c r="F41">
        <f t="shared" si="0"/>
        <v>29.259896729776251</v>
      </c>
    </row>
    <row r="42" spans="1:6" x14ac:dyDescent="0.35">
      <c r="A42">
        <v>39</v>
      </c>
      <c r="C42">
        <v>2022</v>
      </c>
      <c r="D42" s="2">
        <v>1320</v>
      </c>
      <c r="E42">
        <v>74.98</v>
      </c>
      <c r="F42">
        <f t="shared" si="0"/>
        <v>17.604694585222724</v>
      </c>
    </row>
    <row r="43" spans="1:6" x14ac:dyDescent="0.35">
      <c r="A43">
        <v>40</v>
      </c>
      <c r="B43" t="s">
        <v>16</v>
      </c>
      <c r="C43">
        <v>2020</v>
      </c>
      <c r="D43">
        <v>324</v>
      </c>
      <c r="E43">
        <v>5.99</v>
      </c>
      <c r="F43">
        <f t="shared" si="0"/>
        <v>54.090150250417359</v>
      </c>
    </row>
    <row r="44" spans="1:6" x14ac:dyDescent="0.35">
      <c r="A44">
        <v>41</v>
      </c>
      <c r="C44">
        <v>2021</v>
      </c>
      <c r="D44">
        <v>360</v>
      </c>
      <c r="E44">
        <v>17.11</v>
      </c>
      <c r="F44">
        <f t="shared" si="0"/>
        <v>21.04032729398013</v>
      </c>
    </row>
    <row r="45" spans="1:6" x14ac:dyDescent="0.35">
      <c r="A45">
        <v>42</v>
      </c>
      <c r="C45">
        <v>2022</v>
      </c>
      <c r="D45">
        <v>378</v>
      </c>
      <c r="E45">
        <v>49.84</v>
      </c>
      <c r="F45">
        <f t="shared" si="0"/>
        <v>7.584269662921348</v>
      </c>
    </row>
    <row r="46" spans="1:6" x14ac:dyDescent="0.35">
      <c r="A46">
        <v>43</v>
      </c>
      <c r="B46" t="s">
        <v>17</v>
      </c>
      <c r="C46">
        <v>2020</v>
      </c>
      <c r="D46" s="2">
        <v>1565</v>
      </c>
      <c r="E46">
        <v>62</v>
      </c>
      <c r="F46">
        <f t="shared" si="0"/>
        <v>25.241935483870968</v>
      </c>
    </row>
    <row r="47" spans="1:6" x14ac:dyDescent="0.35">
      <c r="A47">
        <v>44</v>
      </c>
      <c r="C47">
        <v>2021</v>
      </c>
      <c r="D47" s="2">
        <v>2420</v>
      </c>
      <c r="E47">
        <v>123</v>
      </c>
      <c r="F47">
        <f t="shared" si="0"/>
        <v>19.674796747967481</v>
      </c>
    </row>
    <row r="48" spans="1:6" x14ac:dyDescent="0.35">
      <c r="A48">
        <v>45</v>
      </c>
      <c r="C48">
        <v>2022</v>
      </c>
      <c r="D48" s="2">
        <v>1950</v>
      </c>
      <c r="E48">
        <v>121</v>
      </c>
      <c r="F48">
        <f t="shared" si="0"/>
        <v>16.115702479338843</v>
      </c>
    </row>
    <row r="49" spans="1:6" x14ac:dyDescent="0.35">
      <c r="A49">
        <v>46</v>
      </c>
      <c r="B49" t="s">
        <v>18</v>
      </c>
      <c r="C49">
        <v>2020</v>
      </c>
      <c r="D49" s="2">
        <v>9500</v>
      </c>
      <c r="E49">
        <v>479.82</v>
      </c>
      <c r="F49">
        <f t="shared" si="0"/>
        <v>19.799091325913885</v>
      </c>
    </row>
    <row r="50" spans="1:6" x14ac:dyDescent="0.35">
      <c r="A50">
        <v>47</v>
      </c>
      <c r="C50">
        <v>2021</v>
      </c>
      <c r="D50" s="2">
        <v>7550</v>
      </c>
      <c r="E50">
        <v>471.38</v>
      </c>
      <c r="F50">
        <f t="shared" si="0"/>
        <v>16.016801731087444</v>
      </c>
    </row>
    <row r="51" spans="1:6" x14ac:dyDescent="0.35">
      <c r="A51">
        <v>48</v>
      </c>
      <c r="C51">
        <v>2022</v>
      </c>
      <c r="D51" s="2">
        <v>7650</v>
      </c>
      <c r="E51">
        <v>476.7</v>
      </c>
      <c r="F51">
        <f t="shared" si="0"/>
        <v>16.047828823159222</v>
      </c>
    </row>
    <row r="52" spans="1:6" x14ac:dyDescent="0.35">
      <c r="A52">
        <v>49</v>
      </c>
      <c r="B52" t="s">
        <v>19</v>
      </c>
      <c r="C52">
        <v>2020</v>
      </c>
      <c r="D52">
        <v>1600</v>
      </c>
      <c r="E52">
        <v>100</v>
      </c>
      <c r="F52">
        <f t="shared" si="0"/>
        <v>16</v>
      </c>
    </row>
    <row r="53" spans="1:6" x14ac:dyDescent="0.35">
      <c r="A53">
        <v>50</v>
      </c>
      <c r="C53">
        <v>2021</v>
      </c>
      <c r="D53">
        <v>1570</v>
      </c>
      <c r="E53">
        <v>122</v>
      </c>
      <c r="F53">
        <f t="shared" si="0"/>
        <v>12.868852459016393</v>
      </c>
    </row>
    <row r="54" spans="1:6" x14ac:dyDescent="0.35">
      <c r="A54">
        <v>51</v>
      </c>
      <c r="C54">
        <v>2022</v>
      </c>
      <c r="D54">
        <v>1475</v>
      </c>
      <c r="E54">
        <v>92</v>
      </c>
      <c r="F54">
        <f t="shared" si="0"/>
        <v>16.032608695652176</v>
      </c>
    </row>
    <row r="55" spans="1:6" x14ac:dyDescent="0.35">
      <c r="A55">
        <v>52</v>
      </c>
      <c r="B55" t="s">
        <v>20</v>
      </c>
      <c r="C55">
        <v>2020</v>
      </c>
      <c r="D55">
        <v>935</v>
      </c>
      <c r="E55">
        <v>128.22999999999999</v>
      </c>
      <c r="F55">
        <f t="shared" si="0"/>
        <v>7.2915854324261096</v>
      </c>
    </row>
    <row r="56" spans="1:6" x14ac:dyDescent="0.35">
      <c r="A56">
        <v>53</v>
      </c>
      <c r="C56">
        <v>2021</v>
      </c>
      <c r="D56">
        <v>795</v>
      </c>
      <c r="E56">
        <v>150.65</v>
      </c>
      <c r="F56">
        <f t="shared" si="0"/>
        <v>5.2771324261533357</v>
      </c>
    </row>
    <row r="57" spans="1:6" x14ac:dyDescent="0.35">
      <c r="A57">
        <v>54</v>
      </c>
      <c r="C57">
        <v>2022</v>
      </c>
      <c r="D57">
        <v>695</v>
      </c>
      <c r="E57">
        <v>151.74</v>
      </c>
      <c r="F57">
        <f t="shared" si="0"/>
        <v>4.5802029787794911</v>
      </c>
    </row>
    <row r="58" spans="1:6" x14ac:dyDescent="0.35">
      <c r="A58">
        <v>55</v>
      </c>
      <c r="B58" t="s">
        <v>21</v>
      </c>
      <c r="C58">
        <v>2020</v>
      </c>
      <c r="D58">
        <v>50</v>
      </c>
      <c r="E58">
        <v>0</v>
      </c>
      <c r="F58">
        <v>50</v>
      </c>
    </row>
    <row r="59" spans="1:6" x14ac:dyDescent="0.35">
      <c r="A59">
        <v>56</v>
      </c>
      <c r="C59">
        <v>2021</v>
      </c>
      <c r="D59">
        <v>50</v>
      </c>
      <c r="E59">
        <v>0</v>
      </c>
      <c r="F59">
        <v>50</v>
      </c>
    </row>
    <row r="60" spans="1:6" x14ac:dyDescent="0.35">
      <c r="A60">
        <v>57</v>
      </c>
      <c r="C60">
        <v>2022</v>
      </c>
      <c r="D60">
        <v>50</v>
      </c>
      <c r="E60">
        <v>0</v>
      </c>
      <c r="F60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A082F-5E7C-4C26-915C-AA57BA3FE5F6}">
  <dimension ref="A1:I60"/>
  <sheetViews>
    <sheetView workbookViewId="0">
      <pane xSplit="6" ySplit="9" topLeftCell="G10" activePane="bottomRight" state="frozen"/>
      <selection pane="topRight" activeCell="G1" sqref="G1"/>
      <selection pane="bottomLeft" activeCell="A10" sqref="A10"/>
      <selection pane="bottomRight" activeCell="F4" sqref="F4:F60"/>
    </sheetView>
  </sheetViews>
  <sheetFormatPr defaultRowHeight="14.5" x14ac:dyDescent="0.35"/>
  <cols>
    <col min="2" max="2" width="16.7265625" customWidth="1"/>
    <col min="4" max="4" width="17.90625" customWidth="1"/>
    <col min="5" max="5" width="19.453125" customWidth="1"/>
    <col min="6" max="7" width="15.1796875" customWidth="1"/>
    <col min="8" max="8" width="20.81640625" customWidth="1"/>
    <col min="9" max="9" width="21.36328125" customWidth="1"/>
  </cols>
  <sheetData>
    <row r="1" spans="1:9" x14ac:dyDescent="0.35">
      <c r="A1" t="s">
        <v>0</v>
      </c>
      <c r="B1" t="s">
        <v>1</v>
      </c>
      <c r="C1" t="s">
        <v>2</v>
      </c>
      <c r="D1" t="s">
        <v>32</v>
      </c>
    </row>
    <row r="2" spans="1:9" x14ac:dyDescent="0.35">
      <c r="D2" t="s">
        <v>33</v>
      </c>
      <c r="E2" t="s">
        <v>34</v>
      </c>
      <c r="F2" t="s">
        <v>26</v>
      </c>
    </row>
    <row r="3" spans="1:9" x14ac:dyDescent="0.35">
      <c r="H3" t="s">
        <v>41</v>
      </c>
      <c r="I3" t="s">
        <v>42</v>
      </c>
    </row>
    <row r="4" spans="1:9" x14ac:dyDescent="0.35">
      <c r="A4">
        <v>1</v>
      </c>
      <c r="B4" t="s">
        <v>3</v>
      </c>
      <c r="C4">
        <v>2020</v>
      </c>
      <c r="D4" s="2">
        <v>732991334916</v>
      </c>
      <c r="E4" s="2">
        <v>372883080340</v>
      </c>
      <c r="F4">
        <f>D4/E4</f>
        <v>1.9657403984317237</v>
      </c>
    </row>
    <row r="5" spans="1:9" x14ac:dyDescent="0.35">
      <c r="A5">
        <v>2</v>
      </c>
      <c r="C5">
        <v>2021</v>
      </c>
      <c r="D5" s="2">
        <v>725373304291</v>
      </c>
      <c r="E5" s="2">
        <v>363835661084</v>
      </c>
      <c r="F5">
        <f t="shared" ref="F5:F60" si="0">D5/E5</f>
        <v>1.993683912483583</v>
      </c>
    </row>
    <row r="6" spans="1:9" x14ac:dyDescent="0.35">
      <c r="A6">
        <v>3</v>
      </c>
      <c r="C6">
        <v>2022</v>
      </c>
      <c r="D6" s="2">
        <v>674407148602</v>
      </c>
      <c r="E6" s="2">
        <v>348916160333</v>
      </c>
      <c r="F6">
        <f t="shared" si="0"/>
        <v>1.9328630349432845</v>
      </c>
    </row>
    <row r="7" spans="1:9" x14ac:dyDescent="0.35">
      <c r="A7">
        <v>4</v>
      </c>
      <c r="B7" t="s">
        <v>4</v>
      </c>
      <c r="C7">
        <v>2020</v>
      </c>
      <c r="D7" s="2">
        <f>SUM(H7:I7)</f>
        <v>125161736940</v>
      </c>
      <c r="E7" s="2">
        <v>961711929701</v>
      </c>
      <c r="F7">
        <f t="shared" si="0"/>
        <v>0.13014472741220259</v>
      </c>
      <c r="H7" s="2">
        <v>56665064940</v>
      </c>
      <c r="I7" s="2">
        <v>68496672000</v>
      </c>
    </row>
    <row r="8" spans="1:9" x14ac:dyDescent="0.35">
      <c r="A8">
        <v>5</v>
      </c>
      <c r="C8">
        <v>2021</v>
      </c>
      <c r="D8" s="2">
        <f>-SUM(H8:I8)</f>
        <v>-119786398572</v>
      </c>
      <c r="E8" s="2">
        <v>1026449179891</v>
      </c>
      <c r="F8">
        <f t="shared" si="0"/>
        <v>-0.11669978496618827</v>
      </c>
      <c r="H8" s="2">
        <v>64332022572</v>
      </c>
      <c r="I8" s="2">
        <v>55454376000</v>
      </c>
    </row>
    <row r="9" spans="1:9" x14ac:dyDescent="0.35">
      <c r="A9">
        <v>6</v>
      </c>
      <c r="C9">
        <v>2022</v>
      </c>
      <c r="D9" s="2">
        <f>SUM(H9:I9)</f>
        <v>133323429397</v>
      </c>
      <c r="E9" s="2">
        <v>941454031015</v>
      </c>
      <c r="F9">
        <f t="shared" si="0"/>
        <v>0.1416143805271739</v>
      </c>
      <c r="H9" s="2">
        <v>72411790397</v>
      </c>
      <c r="I9" s="2">
        <v>60911639000</v>
      </c>
    </row>
    <row r="10" spans="1:9" x14ac:dyDescent="0.35">
      <c r="A10">
        <v>7</v>
      </c>
      <c r="B10" t="s">
        <v>5</v>
      </c>
      <c r="C10">
        <v>2020</v>
      </c>
      <c r="D10" s="2">
        <v>305958833204</v>
      </c>
      <c r="E10" s="2">
        <v>1260714994864</v>
      </c>
      <c r="F10">
        <f t="shared" si="0"/>
        <v>0.24268675668207262</v>
      </c>
    </row>
    <row r="11" spans="1:9" x14ac:dyDescent="0.35">
      <c r="A11">
        <v>8</v>
      </c>
      <c r="C11">
        <v>2021</v>
      </c>
      <c r="D11" s="2">
        <v>310020233374</v>
      </c>
      <c r="E11" s="2">
        <v>1387366962835</v>
      </c>
      <c r="F11">
        <f t="shared" si="0"/>
        <v>0.22345943191590242</v>
      </c>
    </row>
    <row r="12" spans="1:9" x14ac:dyDescent="0.35">
      <c r="A12">
        <v>9</v>
      </c>
      <c r="C12">
        <v>2022</v>
      </c>
      <c r="D12" s="2">
        <v>168244583827</v>
      </c>
      <c r="E12" s="2">
        <v>1550042869748</v>
      </c>
      <c r="F12">
        <f t="shared" si="0"/>
        <v>0.10854189075064263</v>
      </c>
    </row>
    <row r="13" spans="1:9" x14ac:dyDescent="0.35">
      <c r="A13">
        <v>10</v>
      </c>
      <c r="B13" t="s">
        <v>6</v>
      </c>
      <c r="C13">
        <v>2020</v>
      </c>
      <c r="D13" s="2">
        <v>416194010942</v>
      </c>
      <c r="E13" s="2">
        <v>894746110680</v>
      </c>
      <c r="F13">
        <f t="shared" si="0"/>
        <v>0.46515319370954944</v>
      </c>
    </row>
    <row r="14" spans="1:9" x14ac:dyDescent="0.35">
      <c r="A14">
        <v>11</v>
      </c>
      <c r="C14">
        <v>2021</v>
      </c>
      <c r="D14" s="2">
        <v>346601683606</v>
      </c>
      <c r="E14" s="2">
        <v>1001579893307</v>
      </c>
      <c r="F14">
        <f t="shared" si="0"/>
        <v>0.34605495370079392</v>
      </c>
    </row>
    <row r="15" spans="1:9" x14ac:dyDescent="0.35">
      <c r="A15">
        <v>12</v>
      </c>
      <c r="C15">
        <v>2022</v>
      </c>
      <c r="D15" s="2">
        <v>508372748127</v>
      </c>
      <c r="E15" s="2">
        <v>1185150863287</v>
      </c>
      <c r="F15">
        <f t="shared" si="0"/>
        <v>0.42895192829462658</v>
      </c>
    </row>
    <row r="16" spans="1:9" x14ac:dyDescent="0.35">
      <c r="A16">
        <v>13</v>
      </c>
      <c r="B16" t="s">
        <v>7</v>
      </c>
      <c r="C16">
        <v>2020</v>
      </c>
      <c r="D16" s="2">
        <v>205681950000</v>
      </c>
      <c r="E16" s="2">
        <v>1019898963000</v>
      </c>
      <c r="F16">
        <f t="shared" si="0"/>
        <v>0.20166894708373187</v>
      </c>
    </row>
    <row r="17" spans="1:6" x14ac:dyDescent="0.35">
      <c r="A17">
        <v>14</v>
      </c>
      <c r="C17">
        <v>2021</v>
      </c>
      <c r="D17" s="2">
        <v>298548048000</v>
      </c>
      <c r="E17" s="2">
        <v>1010174017000</v>
      </c>
      <c r="F17">
        <f t="shared" si="0"/>
        <v>0.29554120673844259</v>
      </c>
    </row>
    <row r="18" spans="1:6" x14ac:dyDescent="0.35">
      <c r="A18">
        <v>15</v>
      </c>
      <c r="C18">
        <v>2022</v>
      </c>
      <c r="D18" s="2">
        <v>306410502000</v>
      </c>
      <c r="E18" s="2">
        <v>1000775865000</v>
      </c>
      <c r="F18">
        <f t="shared" si="0"/>
        <v>0.30617295312172621</v>
      </c>
    </row>
    <row r="19" spans="1:6" x14ac:dyDescent="0.35">
      <c r="A19">
        <v>16</v>
      </c>
      <c r="B19" t="s">
        <v>8</v>
      </c>
      <c r="C19">
        <v>2020</v>
      </c>
      <c r="D19" s="2">
        <v>3702404632151</v>
      </c>
      <c r="E19" s="2">
        <v>2968538886535</v>
      </c>
      <c r="F19">
        <f t="shared" si="0"/>
        <v>1.2472144626249442</v>
      </c>
    </row>
    <row r="20" spans="1:6" x14ac:dyDescent="0.35">
      <c r="A20">
        <v>17</v>
      </c>
      <c r="C20">
        <v>2021</v>
      </c>
      <c r="D20" s="2">
        <v>3724365876731</v>
      </c>
      <c r="E20" s="2">
        <v>3042236403412</v>
      </c>
      <c r="F20">
        <f t="shared" si="0"/>
        <v>1.2242197458928445</v>
      </c>
    </row>
    <row r="21" spans="1:6" x14ac:dyDescent="0.35">
      <c r="A21">
        <v>18</v>
      </c>
      <c r="C21">
        <v>2022</v>
      </c>
      <c r="D21" s="2">
        <v>3975927432106</v>
      </c>
      <c r="E21" s="2">
        <v>3351444502184</v>
      </c>
      <c r="F21">
        <f t="shared" si="0"/>
        <v>1.1863324693322685</v>
      </c>
    </row>
    <row r="22" spans="1:6" x14ac:dyDescent="0.35">
      <c r="A22">
        <v>19</v>
      </c>
      <c r="B22" t="s">
        <v>9</v>
      </c>
      <c r="C22">
        <v>2020</v>
      </c>
      <c r="D22" s="2">
        <v>240365954692</v>
      </c>
      <c r="E22" s="2">
        <v>665678844044</v>
      </c>
      <c r="F22">
        <f t="shared" si="0"/>
        <v>0.36108396239810847</v>
      </c>
    </row>
    <row r="23" spans="1:6" x14ac:dyDescent="0.35">
      <c r="A23">
        <v>20</v>
      </c>
      <c r="C23">
        <v>2021</v>
      </c>
      <c r="D23" s="2">
        <v>313387193288</v>
      </c>
      <c r="E23" s="2">
        <v>674176387075</v>
      </c>
      <c r="F23">
        <f t="shared" si="0"/>
        <v>0.46484451146037642</v>
      </c>
    </row>
    <row r="24" spans="1:6" x14ac:dyDescent="0.35">
      <c r="A24">
        <v>21</v>
      </c>
      <c r="C24">
        <v>2022</v>
      </c>
      <c r="D24" s="2">
        <v>142744113133</v>
      </c>
      <c r="E24" s="2">
        <v>668859547083</v>
      </c>
      <c r="F24">
        <f t="shared" si="0"/>
        <v>0.21341418202899123</v>
      </c>
    </row>
    <row r="25" spans="1:6" x14ac:dyDescent="0.35">
      <c r="A25">
        <v>22</v>
      </c>
      <c r="B25" t="s">
        <v>10</v>
      </c>
      <c r="C25">
        <v>2020</v>
      </c>
      <c r="D25" s="2">
        <v>52842783000000</v>
      </c>
      <c r="E25" s="2">
        <v>50659843000000</v>
      </c>
      <c r="F25">
        <f t="shared" si="0"/>
        <v>1.0430901453839878</v>
      </c>
    </row>
    <row r="26" spans="1:6" x14ac:dyDescent="0.35">
      <c r="A26">
        <v>23</v>
      </c>
      <c r="C26">
        <v>2021</v>
      </c>
      <c r="D26" s="2">
        <v>63074704000000</v>
      </c>
      <c r="E26" s="2">
        <v>54940607000000</v>
      </c>
      <c r="F26">
        <f t="shared" si="0"/>
        <v>1.1480525506389108</v>
      </c>
    </row>
    <row r="27" spans="1:6" x14ac:dyDescent="0.35">
      <c r="A27">
        <v>24</v>
      </c>
      <c r="C27">
        <v>2022</v>
      </c>
      <c r="D27" s="2">
        <v>57832529000000</v>
      </c>
      <c r="E27" s="2">
        <v>57473007000000</v>
      </c>
      <c r="F27">
        <f t="shared" si="0"/>
        <v>1.0062554931221885</v>
      </c>
    </row>
    <row r="28" spans="1:6" x14ac:dyDescent="0.35">
      <c r="A28">
        <v>25</v>
      </c>
      <c r="B28" t="s">
        <v>11</v>
      </c>
      <c r="C28">
        <v>2020</v>
      </c>
      <c r="D28" s="2">
        <v>83357830000000</v>
      </c>
      <c r="E28" s="2">
        <v>79653950000000</v>
      </c>
      <c r="F28">
        <f t="shared" si="0"/>
        <v>1.0464996400052979</v>
      </c>
    </row>
    <row r="29" spans="1:6" x14ac:dyDescent="0.35">
      <c r="A29">
        <v>26</v>
      </c>
      <c r="C29">
        <v>2021</v>
      </c>
      <c r="D29" s="2">
        <v>92285331000000</v>
      </c>
      <c r="E29" s="2">
        <v>86986509000000</v>
      </c>
      <c r="F29">
        <f t="shared" si="0"/>
        <v>1.0609154460952099</v>
      </c>
    </row>
    <row r="30" spans="1:6" x14ac:dyDescent="0.35">
      <c r="A30">
        <v>27</v>
      </c>
      <c r="C30">
        <v>2022</v>
      </c>
      <c r="D30" s="2">
        <v>86810262000000</v>
      </c>
      <c r="E30" s="2">
        <v>93623038000000</v>
      </c>
      <c r="F30">
        <f t="shared" si="0"/>
        <v>0.92723184223096888</v>
      </c>
    </row>
    <row r="31" spans="1:6" x14ac:dyDescent="0.35">
      <c r="A31">
        <v>28</v>
      </c>
      <c r="B31" t="s">
        <v>12</v>
      </c>
      <c r="C31">
        <v>2020</v>
      </c>
      <c r="D31" s="8">
        <v>1474019000000</v>
      </c>
      <c r="E31" s="8">
        <v>1433406000000</v>
      </c>
      <c r="F31">
        <f t="shared" si="0"/>
        <v>1.0283332147346949</v>
      </c>
    </row>
    <row r="32" spans="1:6" x14ac:dyDescent="0.35">
      <c r="A32">
        <v>29</v>
      </c>
      <c r="C32">
        <v>2021</v>
      </c>
      <c r="D32" s="8">
        <v>1822860000000</v>
      </c>
      <c r="E32" s="8">
        <v>1099157000000</v>
      </c>
      <c r="F32">
        <f t="shared" si="0"/>
        <v>1.6584164045718675</v>
      </c>
    </row>
    <row r="33" spans="1:6" x14ac:dyDescent="0.35">
      <c r="A33">
        <v>30</v>
      </c>
      <c r="C33">
        <v>2022</v>
      </c>
      <c r="D33" s="8">
        <v>2301227000000</v>
      </c>
      <c r="E33" s="8">
        <v>1073275000000</v>
      </c>
      <c r="F33">
        <f t="shared" si="0"/>
        <v>2.1441168386480634</v>
      </c>
    </row>
    <row r="34" spans="1:6" x14ac:dyDescent="0.35">
      <c r="A34">
        <v>31</v>
      </c>
      <c r="B34" t="s">
        <v>13</v>
      </c>
      <c r="C34">
        <v>2020</v>
      </c>
      <c r="D34" s="2">
        <v>8506032000000</v>
      </c>
      <c r="E34" s="2">
        <v>11271468000000</v>
      </c>
      <c r="F34">
        <f t="shared" si="0"/>
        <v>0.7546516567318472</v>
      </c>
    </row>
    <row r="35" spans="1:6" x14ac:dyDescent="0.35">
      <c r="A35">
        <v>32</v>
      </c>
      <c r="C35">
        <v>2021</v>
      </c>
      <c r="D35" s="8">
        <v>8557621869393</v>
      </c>
      <c r="E35" s="8">
        <v>11360031396135</v>
      </c>
      <c r="F35">
        <f t="shared" si="0"/>
        <v>0.75330970232217331</v>
      </c>
    </row>
    <row r="36" spans="1:6" x14ac:dyDescent="0.35">
      <c r="A36">
        <v>33</v>
      </c>
      <c r="C36">
        <v>2022</v>
      </c>
      <c r="D36" s="8">
        <v>9441466604896</v>
      </c>
      <c r="E36" s="8">
        <v>12834694090515</v>
      </c>
      <c r="F36">
        <f t="shared" si="0"/>
        <v>0.73562069639613481</v>
      </c>
    </row>
    <row r="37" spans="1:6" x14ac:dyDescent="0.35">
      <c r="A37">
        <v>34</v>
      </c>
      <c r="B37" t="s">
        <v>14</v>
      </c>
      <c r="C37">
        <v>2020</v>
      </c>
      <c r="D37" s="2">
        <v>58226321539</v>
      </c>
      <c r="E37" s="2">
        <v>39964889056</v>
      </c>
      <c r="F37">
        <f t="shared" si="0"/>
        <v>1.4569368992220029</v>
      </c>
    </row>
    <row r="38" spans="1:6" x14ac:dyDescent="0.35">
      <c r="A38">
        <v>35</v>
      </c>
      <c r="C38">
        <v>2021</v>
      </c>
      <c r="D38" s="8">
        <v>12822038225000</v>
      </c>
      <c r="E38" s="8">
        <v>474221651000</v>
      </c>
      <c r="F38">
        <f t="shared" si="0"/>
        <v>27.038070062726849</v>
      </c>
    </row>
    <row r="39" spans="1:6" x14ac:dyDescent="0.35">
      <c r="A39">
        <v>36</v>
      </c>
      <c r="C39">
        <v>2022</v>
      </c>
      <c r="D39" s="8">
        <v>8560229428000</v>
      </c>
      <c r="E39" s="8">
        <v>7378214603000</v>
      </c>
      <c r="F39">
        <f t="shared" si="0"/>
        <v>1.1602033674270453</v>
      </c>
    </row>
    <row r="40" spans="1:6" x14ac:dyDescent="0.35">
      <c r="A40">
        <v>37</v>
      </c>
      <c r="B40" t="s">
        <v>15</v>
      </c>
      <c r="C40">
        <v>2020</v>
      </c>
      <c r="D40" s="2">
        <v>1205569956974</v>
      </c>
      <c r="E40" s="2">
        <v>3246596715011</v>
      </c>
      <c r="F40">
        <f t="shared" si="0"/>
        <v>0.37133344939330271</v>
      </c>
    </row>
    <row r="41" spans="1:6" x14ac:dyDescent="0.35">
      <c r="A41">
        <v>38</v>
      </c>
      <c r="C41">
        <v>2021</v>
      </c>
      <c r="D41" s="2">
        <v>1321693219911</v>
      </c>
      <c r="E41" s="2">
        <v>2869591202766</v>
      </c>
      <c r="F41">
        <f t="shared" si="0"/>
        <v>0.4605858906442909</v>
      </c>
    </row>
    <row r="42" spans="1:6" x14ac:dyDescent="0.35">
      <c r="A42">
        <v>39</v>
      </c>
      <c r="C42">
        <v>2022</v>
      </c>
      <c r="D42" s="2">
        <v>1449163077319</v>
      </c>
      <c r="E42" s="2">
        <v>2681158538764</v>
      </c>
      <c r="F42">
        <f t="shared" si="0"/>
        <v>0.54049883897841289</v>
      </c>
    </row>
    <row r="43" spans="1:6" x14ac:dyDescent="0.35">
      <c r="A43">
        <v>40</v>
      </c>
      <c r="B43" t="s">
        <v>16</v>
      </c>
      <c r="C43">
        <v>2020</v>
      </c>
      <c r="D43" s="2">
        <v>806678887419</v>
      </c>
      <c r="E43" s="2">
        <v>961981659335</v>
      </c>
      <c r="F43">
        <f t="shared" si="0"/>
        <v>0.83855952927069533</v>
      </c>
    </row>
    <row r="44" spans="1:6" x14ac:dyDescent="0.35">
      <c r="A44">
        <v>41</v>
      </c>
      <c r="C44">
        <v>2021</v>
      </c>
      <c r="D44" s="2">
        <v>977942627046</v>
      </c>
      <c r="E44" s="2">
        <v>992485493010</v>
      </c>
      <c r="F44">
        <f t="shared" si="0"/>
        <v>0.98534702414652475</v>
      </c>
    </row>
    <row r="45" spans="1:6" x14ac:dyDescent="0.35">
      <c r="A45">
        <v>42</v>
      </c>
      <c r="C45">
        <v>2022</v>
      </c>
      <c r="D45" s="2">
        <v>968233866594</v>
      </c>
      <c r="E45" s="2">
        <v>1073965710489</v>
      </c>
      <c r="F45">
        <f t="shared" si="0"/>
        <v>0.90155007477207261</v>
      </c>
    </row>
    <row r="46" spans="1:6" x14ac:dyDescent="0.35">
      <c r="A46">
        <v>43</v>
      </c>
      <c r="B46" t="s">
        <v>17</v>
      </c>
      <c r="C46">
        <v>2020</v>
      </c>
      <c r="D46" s="8">
        <v>367000000000</v>
      </c>
      <c r="E46" s="8">
        <v>407000000000</v>
      </c>
      <c r="F46">
        <f t="shared" si="0"/>
        <v>0.90171990171990168</v>
      </c>
    </row>
    <row r="47" spans="1:6" x14ac:dyDescent="0.35">
      <c r="A47">
        <v>44</v>
      </c>
      <c r="C47">
        <v>2021</v>
      </c>
      <c r="D47" s="8">
        <v>347000000000</v>
      </c>
      <c r="E47" s="8">
        <v>542000000000</v>
      </c>
      <c r="F47">
        <f t="shared" si="0"/>
        <v>0.64022140221402213</v>
      </c>
    </row>
    <row r="48" spans="1:6" x14ac:dyDescent="0.35">
      <c r="A48">
        <v>45</v>
      </c>
      <c r="C48">
        <v>2022</v>
      </c>
      <c r="D48" s="8">
        <v>442000000000</v>
      </c>
      <c r="E48" s="8">
        <v>591000000000</v>
      </c>
      <c r="F48">
        <f t="shared" si="0"/>
        <v>0.74788494077834178</v>
      </c>
    </row>
    <row r="49" spans="1:6" x14ac:dyDescent="0.35">
      <c r="A49">
        <v>46</v>
      </c>
      <c r="B49" t="s">
        <v>18</v>
      </c>
      <c r="C49">
        <v>2020</v>
      </c>
      <c r="D49" s="8">
        <v>775697000000</v>
      </c>
      <c r="E49" s="8">
        <v>2673298000000</v>
      </c>
      <c r="F49">
        <f t="shared" si="0"/>
        <v>0.29016480766454023</v>
      </c>
    </row>
    <row r="50" spans="1:6" x14ac:dyDescent="0.35">
      <c r="A50">
        <v>47</v>
      </c>
      <c r="C50">
        <v>2021</v>
      </c>
      <c r="D50" s="8">
        <v>618395000000</v>
      </c>
      <c r="E50" s="8">
        <v>3300849000000</v>
      </c>
      <c r="F50">
        <f t="shared" si="0"/>
        <v>0.18734422568254411</v>
      </c>
    </row>
    <row r="51" spans="1:6" x14ac:dyDescent="0.35">
      <c r="A51">
        <v>48</v>
      </c>
      <c r="C51">
        <v>2022</v>
      </c>
      <c r="D51" s="8">
        <v>662339000000</v>
      </c>
      <c r="E51" s="8">
        <v>3928399000000</v>
      </c>
      <c r="F51">
        <f t="shared" si="0"/>
        <v>0.16860278194755676</v>
      </c>
    </row>
    <row r="52" spans="1:6" x14ac:dyDescent="0.35">
      <c r="A52">
        <v>49</v>
      </c>
      <c r="B52" t="s">
        <v>19</v>
      </c>
      <c r="C52">
        <v>2020</v>
      </c>
      <c r="D52" s="8">
        <v>3972379000000</v>
      </c>
      <c r="E52" s="8">
        <v>4781737000000</v>
      </c>
      <c r="F52">
        <f t="shared" si="0"/>
        <v>0.83073975001134526</v>
      </c>
    </row>
    <row r="53" spans="1:6" x14ac:dyDescent="0.35">
      <c r="A53">
        <v>50</v>
      </c>
      <c r="C53">
        <v>2021</v>
      </c>
      <c r="D53" s="8">
        <v>2268730000000</v>
      </c>
      <c r="E53" s="8">
        <v>5138126000000</v>
      </c>
      <c r="F53">
        <f t="shared" si="0"/>
        <v>0.44154814420666211</v>
      </c>
    </row>
    <row r="54" spans="1:6" x14ac:dyDescent="0.35">
      <c r="A54">
        <v>51</v>
      </c>
      <c r="C54">
        <v>2022</v>
      </c>
      <c r="D54" s="8">
        <v>1553696000000</v>
      </c>
      <c r="E54" s="8">
        <v>5822679000000</v>
      </c>
      <c r="F54">
        <f t="shared" si="0"/>
        <v>0.26683524886053311</v>
      </c>
    </row>
    <row r="55" spans="1:6" x14ac:dyDescent="0.35">
      <c r="A55">
        <v>52</v>
      </c>
      <c r="B55" t="s">
        <v>20</v>
      </c>
      <c r="C55">
        <v>2020</v>
      </c>
      <c r="D55" s="8">
        <v>13542000000000</v>
      </c>
      <c r="E55" s="8">
        <v>5888000000000</v>
      </c>
      <c r="F55">
        <f t="shared" si="0"/>
        <v>2.2999320652173911</v>
      </c>
    </row>
    <row r="56" spans="1:6" x14ac:dyDescent="0.35">
      <c r="A56">
        <v>53</v>
      </c>
      <c r="C56">
        <v>2021</v>
      </c>
      <c r="D56" s="2">
        <v>14591663000000</v>
      </c>
      <c r="E56" s="2">
        <v>6492354000000</v>
      </c>
      <c r="F56">
        <f t="shared" si="0"/>
        <v>2.2475149999522515</v>
      </c>
    </row>
    <row r="57" spans="1:6" x14ac:dyDescent="0.35">
      <c r="A57">
        <v>54</v>
      </c>
      <c r="C57">
        <v>2022</v>
      </c>
      <c r="D57" s="2">
        <v>16841410000000</v>
      </c>
      <c r="E57" s="2">
        <v>6832234000000</v>
      </c>
      <c r="F57">
        <f t="shared" si="0"/>
        <v>2.4649931486538663</v>
      </c>
    </row>
    <row r="58" spans="1:6" x14ac:dyDescent="0.35">
      <c r="A58">
        <v>55</v>
      </c>
      <c r="B58" t="s">
        <v>21</v>
      </c>
      <c r="C58">
        <v>2020</v>
      </c>
      <c r="D58" s="2">
        <v>2561356330772</v>
      </c>
      <c r="E58" s="2">
        <v>1662317639854</v>
      </c>
      <c r="F58">
        <f t="shared" si="0"/>
        <v>1.5408344767351214</v>
      </c>
    </row>
    <row r="59" spans="1:6" x14ac:dyDescent="0.35">
      <c r="A59">
        <v>56</v>
      </c>
      <c r="C59">
        <v>2021</v>
      </c>
      <c r="D59" s="2">
        <v>2611453882957</v>
      </c>
      <c r="E59" s="2">
        <v>1561859927097</v>
      </c>
      <c r="F59">
        <f t="shared" si="0"/>
        <v>1.6720154206215283</v>
      </c>
    </row>
    <row r="60" spans="1:6" x14ac:dyDescent="0.35">
      <c r="A60">
        <v>57</v>
      </c>
      <c r="C60">
        <v>2022</v>
      </c>
      <c r="D60" s="2">
        <v>2939127518443</v>
      </c>
      <c r="E60" s="2">
        <v>1202912285419</v>
      </c>
      <c r="F60">
        <f t="shared" si="0"/>
        <v>2.4433431714592881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B8113-A342-431D-B42E-210F985A73C9}">
  <dimension ref="A1:J60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F4" sqref="F4:F60"/>
    </sheetView>
  </sheetViews>
  <sheetFormatPr defaultRowHeight="14.5" x14ac:dyDescent="0.35"/>
  <cols>
    <col min="2" max="2" width="16.7265625" customWidth="1"/>
    <col min="4" max="4" width="15.6328125" customWidth="1"/>
    <col min="5" max="5" width="17.26953125" customWidth="1"/>
    <col min="6" max="7" width="14.90625" customWidth="1"/>
    <col min="8" max="8" width="19.81640625" style="3" customWidth="1"/>
    <col min="9" max="9" width="19.26953125" style="3" customWidth="1"/>
    <col min="10" max="10" width="17.54296875" style="3" customWidth="1"/>
  </cols>
  <sheetData>
    <row r="1" spans="1:10" x14ac:dyDescent="0.35">
      <c r="A1" t="s">
        <v>0</v>
      </c>
      <c r="B1" t="s">
        <v>1</v>
      </c>
      <c r="C1" t="s">
        <v>2</v>
      </c>
      <c r="D1" s="6" t="s">
        <v>35</v>
      </c>
      <c r="E1" s="6"/>
      <c r="F1" s="6"/>
      <c r="H1" s="7" t="s">
        <v>37</v>
      </c>
      <c r="I1" s="7"/>
      <c r="J1" s="7"/>
    </row>
    <row r="2" spans="1:10" x14ac:dyDescent="0.35">
      <c r="D2" t="s">
        <v>36</v>
      </c>
      <c r="E2" t="s">
        <v>37</v>
      </c>
      <c r="F2" t="s">
        <v>38</v>
      </c>
      <c r="H2" s="4" t="s">
        <v>39</v>
      </c>
      <c r="I2" s="4" t="s">
        <v>40</v>
      </c>
      <c r="J2" s="3" t="s">
        <v>26</v>
      </c>
    </row>
    <row r="4" spans="1:10" x14ac:dyDescent="0.35">
      <c r="A4">
        <v>1</v>
      </c>
      <c r="B4" t="s">
        <v>3</v>
      </c>
      <c r="C4">
        <v>2020</v>
      </c>
      <c r="D4">
        <v>308</v>
      </c>
      <c r="E4">
        <v>170.1209403</v>
      </c>
      <c r="F4">
        <f>D4/E4</f>
        <v>1.8104767082574138</v>
      </c>
      <c r="H4" s="5">
        <v>372883080340</v>
      </c>
      <c r="I4" s="5">
        <v>2191870558</v>
      </c>
      <c r="J4" s="3">
        <f>H4/I4</f>
        <v>170.1209402987017</v>
      </c>
    </row>
    <row r="5" spans="1:10" x14ac:dyDescent="0.35">
      <c r="A5">
        <v>2</v>
      </c>
      <c r="C5">
        <v>2021</v>
      </c>
      <c r="D5">
        <v>160</v>
      </c>
      <c r="E5">
        <v>165.99322430000001</v>
      </c>
      <c r="F5">
        <f t="shared" ref="F5:F60" si="0">D5/E5</f>
        <v>0.96389476543230201</v>
      </c>
      <c r="H5" s="5">
        <v>363835661084</v>
      </c>
      <c r="I5" s="5">
        <v>2191870558</v>
      </c>
      <c r="J5" s="3">
        <f t="shared" ref="J5:J60" si="1">H5/I5</f>
        <v>165.99322426046291</v>
      </c>
    </row>
    <row r="6" spans="1:10" x14ac:dyDescent="0.35">
      <c r="A6">
        <v>3</v>
      </c>
      <c r="C6">
        <v>2022</v>
      </c>
      <c r="D6">
        <v>50</v>
      </c>
      <c r="E6">
        <v>159.1864807</v>
      </c>
      <c r="F6">
        <f t="shared" si="0"/>
        <v>0.31409702494917963</v>
      </c>
      <c r="H6" s="5">
        <v>348916160333</v>
      </c>
      <c r="I6" s="5">
        <v>2191870558</v>
      </c>
      <c r="J6" s="3">
        <f t="shared" si="1"/>
        <v>159.18648072510859</v>
      </c>
    </row>
    <row r="7" spans="1:10" x14ac:dyDescent="0.35">
      <c r="A7">
        <v>4</v>
      </c>
      <c r="B7" t="s">
        <v>4</v>
      </c>
      <c r="C7">
        <v>2020</v>
      </c>
      <c r="D7">
        <v>7.48</v>
      </c>
      <c r="E7">
        <v>163.4174902</v>
      </c>
      <c r="F7">
        <f t="shared" si="0"/>
        <v>4.5772334349557894E-2</v>
      </c>
      <c r="H7" s="5">
        <v>961711929701</v>
      </c>
      <c r="I7" s="5">
        <v>5885000000</v>
      </c>
      <c r="J7" s="3">
        <f t="shared" si="1"/>
        <v>163.41749017858965</v>
      </c>
    </row>
    <row r="8" spans="1:10" x14ac:dyDescent="0.35">
      <c r="A8">
        <v>5</v>
      </c>
      <c r="C8">
        <v>2021</v>
      </c>
      <c r="D8">
        <v>16.87</v>
      </c>
      <c r="E8">
        <v>174.41787249999999</v>
      </c>
      <c r="F8">
        <f t="shared" si="0"/>
        <v>9.6721739338954504E-2</v>
      </c>
      <c r="H8" s="5">
        <v>1026449179891</v>
      </c>
      <c r="I8" s="5">
        <v>5885000000</v>
      </c>
      <c r="J8" s="3">
        <f t="shared" si="1"/>
        <v>174.41787253882754</v>
      </c>
    </row>
    <row r="9" spans="1:10" x14ac:dyDescent="0.35">
      <c r="A9">
        <v>6</v>
      </c>
      <c r="C9">
        <v>2022</v>
      </c>
      <c r="D9">
        <v>20.6</v>
      </c>
      <c r="E9">
        <v>159.97519639999999</v>
      </c>
      <c r="F9">
        <f t="shared" si="0"/>
        <v>0.12876996224147161</v>
      </c>
      <c r="H9" s="5">
        <v>941454031015</v>
      </c>
      <c r="I9" s="5">
        <v>5885000000</v>
      </c>
      <c r="J9" s="3">
        <f t="shared" si="1"/>
        <v>159.97519643415464</v>
      </c>
    </row>
    <row r="10" spans="1:10" x14ac:dyDescent="0.35">
      <c r="A10">
        <v>7</v>
      </c>
      <c r="B10" t="s">
        <v>5</v>
      </c>
      <c r="C10">
        <v>2020</v>
      </c>
      <c r="D10" s="2">
        <v>1785</v>
      </c>
      <c r="E10">
        <v>8.4753949229999996</v>
      </c>
      <c r="F10">
        <f t="shared" si="0"/>
        <v>210.60965491483802</v>
      </c>
      <c r="H10" s="5">
        <v>1260714994864</v>
      </c>
      <c r="I10" s="5">
        <v>148750000000</v>
      </c>
      <c r="J10" s="3">
        <f t="shared" si="1"/>
        <v>8.4753949234554629</v>
      </c>
    </row>
    <row r="11" spans="1:10" x14ac:dyDescent="0.35">
      <c r="A11">
        <v>8</v>
      </c>
      <c r="C11">
        <v>2021</v>
      </c>
      <c r="D11" s="2">
        <v>1880</v>
      </c>
      <c r="E11">
        <v>9.3268367249999997</v>
      </c>
      <c r="F11">
        <f t="shared" si="0"/>
        <v>201.56887650459004</v>
      </c>
      <c r="H11" s="5">
        <v>1387366962835</v>
      </c>
      <c r="I11" s="5">
        <v>148750000000</v>
      </c>
      <c r="J11" s="3">
        <f t="shared" si="1"/>
        <v>9.3268367249411757</v>
      </c>
    </row>
    <row r="12" spans="1:10" x14ac:dyDescent="0.35">
      <c r="A12">
        <v>9</v>
      </c>
      <c r="C12">
        <v>2022</v>
      </c>
      <c r="D12" s="2">
        <v>1980</v>
      </c>
      <c r="E12">
        <v>10.420456270000001</v>
      </c>
      <c r="F12">
        <f t="shared" si="0"/>
        <v>190.01087367933457</v>
      </c>
      <c r="H12" s="5">
        <v>1550042869748</v>
      </c>
      <c r="I12" s="5">
        <v>148750000000</v>
      </c>
      <c r="J12" s="3">
        <f t="shared" si="1"/>
        <v>10.420456267213446</v>
      </c>
    </row>
    <row r="13" spans="1:10" x14ac:dyDescent="0.35">
      <c r="A13">
        <v>10</v>
      </c>
      <c r="B13" t="s">
        <v>6</v>
      </c>
      <c r="C13">
        <v>2020</v>
      </c>
      <c r="D13">
        <v>500</v>
      </c>
      <c r="E13">
        <v>74.562175890000006</v>
      </c>
      <c r="F13">
        <f t="shared" si="0"/>
        <v>6.7058128874570313</v>
      </c>
      <c r="H13" s="5">
        <v>894746110680</v>
      </c>
      <c r="I13" s="5">
        <v>12000000000</v>
      </c>
      <c r="J13" s="3">
        <f t="shared" si="1"/>
        <v>74.562175890000006</v>
      </c>
    </row>
    <row r="14" spans="1:10" x14ac:dyDescent="0.35">
      <c r="A14">
        <v>11</v>
      </c>
      <c r="C14">
        <v>2021</v>
      </c>
      <c r="D14">
        <v>470</v>
      </c>
      <c r="E14">
        <v>83.46499111</v>
      </c>
      <c r="F14">
        <f t="shared" si="0"/>
        <v>5.6311034572636407</v>
      </c>
      <c r="H14" s="5">
        <v>1001579893307</v>
      </c>
      <c r="I14" s="5">
        <v>12000000000</v>
      </c>
      <c r="J14" s="3">
        <f t="shared" si="1"/>
        <v>83.464991108916664</v>
      </c>
    </row>
    <row r="15" spans="1:10" x14ac:dyDescent="0.35">
      <c r="A15">
        <v>12</v>
      </c>
      <c r="C15">
        <v>2022</v>
      </c>
      <c r="D15">
        <v>555</v>
      </c>
      <c r="E15">
        <v>98.762571940000001</v>
      </c>
      <c r="F15">
        <f t="shared" si="0"/>
        <v>5.6195377367974197</v>
      </c>
      <c r="H15" s="5">
        <v>1185150863287</v>
      </c>
      <c r="I15" s="5">
        <v>12000000000</v>
      </c>
      <c r="J15" s="3">
        <f t="shared" si="1"/>
        <v>98.762571940583328</v>
      </c>
    </row>
    <row r="16" spans="1:10" x14ac:dyDescent="0.35">
      <c r="A16">
        <v>13</v>
      </c>
      <c r="B16" t="s">
        <v>7</v>
      </c>
      <c r="C16">
        <v>2020</v>
      </c>
      <c r="D16" s="2">
        <v>4400</v>
      </c>
      <c r="E16">
        <v>1273.8243110000001</v>
      </c>
      <c r="F16">
        <f t="shared" si="0"/>
        <v>3.4541655093282326</v>
      </c>
      <c r="H16" s="5">
        <v>1019898963000</v>
      </c>
      <c r="I16" s="5">
        <v>800659050</v>
      </c>
      <c r="J16" s="3">
        <f t="shared" si="1"/>
        <v>1273.8243113594981</v>
      </c>
    </row>
    <row r="17" spans="1:10" x14ac:dyDescent="0.35">
      <c r="A17">
        <v>14</v>
      </c>
      <c r="C17">
        <v>2021</v>
      </c>
      <c r="D17" s="2">
        <v>3740</v>
      </c>
      <c r="E17">
        <v>1261.6781350000001</v>
      </c>
      <c r="F17">
        <f t="shared" si="0"/>
        <v>2.9643059479666736</v>
      </c>
      <c r="H17" s="5">
        <v>1010174017000</v>
      </c>
      <c r="I17" s="5">
        <v>800659050</v>
      </c>
      <c r="J17" s="3">
        <f t="shared" si="1"/>
        <v>1261.6781350313845</v>
      </c>
    </row>
    <row r="18" spans="1:10" x14ac:dyDescent="0.35">
      <c r="A18">
        <v>15</v>
      </c>
      <c r="C18">
        <v>2022</v>
      </c>
      <c r="D18" s="2">
        <v>3830</v>
      </c>
      <c r="E18">
        <v>1249.9401150000001</v>
      </c>
      <c r="F18">
        <f t="shared" si="0"/>
        <v>3.0641467971447574</v>
      </c>
      <c r="H18" s="5">
        <v>1000775865000</v>
      </c>
      <c r="I18" s="5">
        <v>800659050</v>
      </c>
      <c r="J18" s="3">
        <f t="shared" si="1"/>
        <v>1249.9401149590453</v>
      </c>
    </row>
    <row r="19" spans="1:10" x14ac:dyDescent="0.35">
      <c r="A19">
        <v>16</v>
      </c>
      <c r="B19" t="s">
        <v>8</v>
      </c>
      <c r="C19">
        <v>2020</v>
      </c>
      <c r="D19" s="2">
        <v>1270</v>
      </c>
      <c r="E19">
        <v>402.80601259999997</v>
      </c>
      <c r="F19">
        <f t="shared" si="0"/>
        <v>3.1528824304347043</v>
      </c>
      <c r="H19" s="5">
        <v>2968538886535</v>
      </c>
      <c r="I19" s="5">
        <v>7369648898</v>
      </c>
      <c r="J19" s="3">
        <f t="shared" si="1"/>
        <v>402.80601255517234</v>
      </c>
    </row>
    <row r="20" spans="1:10" x14ac:dyDescent="0.35">
      <c r="A20">
        <v>17</v>
      </c>
      <c r="C20">
        <v>2021</v>
      </c>
      <c r="D20">
        <v>525</v>
      </c>
      <c r="E20">
        <v>82.45012002</v>
      </c>
      <c r="F20">
        <f t="shared" si="0"/>
        <v>6.3674861828296949</v>
      </c>
      <c r="H20" s="5">
        <v>3042236403412</v>
      </c>
      <c r="I20" s="5">
        <v>36897901455</v>
      </c>
      <c r="J20" s="3">
        <f t="shared" si="1"/>
        <v>82.450120018946208</v>
      </c>
    </row>
    <row r="21" spans="1:10" x14ac:dyDescent="0.35">
      <c r="A21">
        <v>18</v>
      </c>
      <c r="C21">
        <v>2022</v>
      </c>
      <c r="D21">
        <v>525</v>
      </c>
      <c r="E21">
        <v>90.830219880000001</v>
      </c>
      <c r="F21">
        <f t="shared" si="0"/>
        <v>5.7800146327246784</v>
      </c>
      <c r="H21" s="5">
        <v>3351444502184</v>
      </c>
      <c r="I21" s="5">
        <v>36897901455</v>
      </c>
      <c r="J21" s="3">
        <f t="shared" si="1"/>
        <v>90.83021987771744</v>
      </c>
    </row>
    <row r="22" spans="1:10" x14ac:dyDescent="0.35">
      <c r="A22">
        <v>19</v>
      </c>
      <c r="B22" t="s">
        <v>9</v>
      </c>
      <c r="C22">
        <v>2020</v>
      </c>
      <c r="D22">
        <v>232</v>
      </c>
      <c r="E22">
        <v>68.784444699999995</v>
      </c>
      <c r="F22">
        <f t="shared" si="0"/>
        <v>3.372855607279476</v>
      </c>
      <c r="H22" s="5">
        <v>665678844044</v>
      </c>
      <c r="I22" s="5">
        <v>9677752680</v>
      </c>
      <c r="J22" s="3">
        <f t="shared" si="1"/>
        <v>68.784444700647171</v>
      </c>
    </row>
    <row r="23" spans="1:10" x14ac:dyDescent="0.35">
      <c r="A23">
        <v>20</v>
      </c>
      <c r="C23">
        <v>2021</v>
      </c>
      <c r="D23">
        <v>232</v>
      </c>
      <c r="E23">
        <v>69.662493900000001</v>
      </c>
      <c r="F23">
        <f t="shared" si="0"/>
        <v>3.3303430154687583</v>
      </c>
      <c r="H23" s="5">
        <v>674176387075</v>
      </c>
      <c r="I23" s="5">
        <v>9677752680</v>
      </c>
      <c r="J23" s="3">
        <f t="shared" si="1"/>
        <v>69.662493904008301</v>
      </c>
    </row>
    <row r="24" spans="1:10" x14ac:dyDescent="0.35">
      <c r="A24">
        <v>21</v>
      </c>
      <c r="C24">
        <v>2022</v>
      </c>
      <c r="D24">
        <v>232</v>
      </c>
      <c r="E24">
        <v>69.113106029999997</v>
      </c>
      <c r="F24">
        <f t="shared" si="0"/>
        <v>3.3568162874823702</v>
      </c>
      <c r="H24" s="5">
        <v>668859547083</v>
      </c>
      <c r="I24" s="5">
        <v>9677752680</v>
      </c>
      <c r="J24" s="3">
        <f t="shared" si="1"/>
        <v>69.11310602773122</v>
      </c>
    </row>
    <row r="25" spans="1:10" x14ac:dyDescent="0.35">
      <c r="A25">
        <v>22</v>
      </c>
      <c r="B25" t="s">
        <v>10</v>
      </c>
      <c r="C25">
        <v>2020</v>
      </c>
      <c r="D25" s="2">
        <v>9575</v>
      </c>
      <c r="E25">
        <v>4344.0098609999995</v>
      </c>
      <c r="F25">
        <f t="shared" si="0"/>
        <v>2.2041846833643737</v>
      </c>
      <c r="H25" s="5">
        <v>50659843000000</v>
      </c>
      <c r="I25" s="5">
        <v>11662000000</v>
      </c>
      <c r="J25" s="3">
        <f t="shared" si="1"/>
        <v>4344.0098610872919</v>
      </c>
    </row>
    <row r="26" spans="1:10" x14ac:dyDescent="0.35">
      <c r="A26">
        <v>23</v>
      </c>
      <c r="C26">
        <v>2021</v>
      </c>
      <c r="D26" s="2">
        <v>8700</v>
      </c>
      <c r="E26">
        <v>4711.0793169999997</v>
      </c>
      <c r="F26">
        <f t="shared" si="0"/>
        <v>1.8467105761955485</v>
      </c>
      <c r="H26" s="5">
        <v>54940607000000</v>
      </c>
      <c r="I26" s="5">
        <v>11662000000</v>
      </c>
      <c r="J26" s="3">
        <f t="shared" si="1"/>
        <v>4711.079317441262</v>
      </c>
    </row>
    <row r="27" spans="1:10" x14ac:dyDescent="0.35">
      <c r="A27">
        <v>24</v>
      </c>
      <c r="C27">
        <v>2022</v>
      </c>
      <c r="D27" s="2">
        <v>10000</v>
      </c>
      <c r="E27">
        <v>4928.229034</v>
      </c>
      <c r="F27">
        <f t="shared" si="0"/>
        <v>2.0291264734268029</v>
      </c>
      <c r="H27" s="5">
        <v>57473007000000</v>
      </c>
      <c r="I27" s="5">
        <v>11662000000</v>
      </c>
      <c r="J27" s="3">
        <f t="shared" si="1"/>
        <v>4928.2290344709309</v>
      </c>
    </row>
    <row r="28" spans="1:10" x14ac:dyDescent="0.35">
      <c r="A28">
        <v>25</v>
      </c>
      <c r="B28" t="s">
        <v>11</v>
      </c>
      <c r="C28">
        <v>2020</v>
      </c>
      <c r="D28" s="2">
        <v>6850</v>
      </c>
      <c r="E28">
        <v>9.0722038719999993</v>
      </c>
      <c r="F28">
        <f t="shared" si="0"/>
        <v>755.05357867248779</v>
      </c>
      <c r="H28" s="5">
        <v>79653950000000</v>
      </c>
      <c r="I28" s="5">
        <v>8780000000000</v>
      </c>
      <c r="J28" s="3">
        <f t="shared" si="1"/>
        <v>9.0722038724373579</v>
      </c>
    </row>
    <row r="29" spans="1:10" x14ac:dyDescent="0.35">
      <c r="A29">
        <v>26</v>
      </c>
      <c r="C29">
        <v>2021</v>
      </c>
      <c r="D29" s="2">
        <v>6325</v>
      </c>
      <c r="E29">
        <v>9.9073472670000005</v>
      </c>
      <c r="F29">
        <f t="shared" si="0"/>
        <v>638.41509029038457</v>
      </c>
      <c r="H29" s="5">
        <v>86986509000000</v>
      </c>
      <c r="I29" s="5">
        <v>8780000000000</v>
      </c>
      <c r="J29" s="3">
        <f t="shared" si="1"/>
        <v>9.9073472665148063</v>
      </c>
    </row>
    <row r="30" spans="1:10" x14ac:dyDescent="0.35">
      <c r="A30">
        <v>27</v>
      </c>
      <c r="C30">
        <v>2022</v>
      </c>
      <c r="D30" s="2">
        <v>6725</v>
      </c>
      <c r="E30">
        <v>10.66321617</v>
      </c>
      <c r="F30">
        <f t="shared" si="0"/>
        <v>630.67276258734989</v>
      </c>
      <c r="H30" s="5">
        <v>93623038000000</v>
      </c>
      <c r="I30" s="5">
        <v>8780000000000</v>
      </c>
      <c r="J30" s="3">
        <f t="shared" si="1"/>
        <v>10.663216173120729</v>
      </c>
    </row>
    <row r="31" spans="1:10" x14ac:dyDescent="0.35">
      <c r="A31">
        <v>28</v>
      </c>
      <c r="B31" t="s">
        <v>12</v>
      </c>
      <c r="C31">
        <v>2020</v>
      </c>
      <c r="D31" s="2">
        <v>9700</v>
      </c>
      <c r="E31">
        <v>680.30659709999998</v>
      </c>
      <c r="F31">
        <f t="shared" si="0"/>
        <v>14.258277137615604</v>
      </c>
      <c r="H31" s="9">
        <v>1433406000000</v>
      </c>
      <c r="I31" s="5">
        <v>2107000000</v>
      </c>
      <c r="J31" s="3">
        <f t="shared" si="1"/>
        <v>680.30659705742767</v>
      </c>
    </row>
    <row r="32" spans="1:10" x14ac:dyDescent="0.35">
      <c r="A32">
        <v>29</v>
      </c>
      <c r="C32">
        <v>2021</v>
      </c>
      <c r="D32" s="2">
        <v>7800</v>
      </c>
      <c r="E32">
        <v>521.66919789999997</v>
      </c>
      <c r="F32">
        <f t="shared" si="0"/>
        <v>14.952004127134991</v>
      </c>
      <c r="H32" s="9">
        <v>1099157000000</v>
      </c>
      <c r="I32" s="5">
        <v>2107000000</v>
      </c>
      <c r="J32" s="3">
        <f t="shared" si="1"/>
        <v>521.66919791172279</v>
      </c>
    </row>
    <row r="33" spans="1:10" x14ac:dyDescent="0.35">
      <c r="A33">
        <v>30</v>
      </c>
      <c r="C33">
        <v>2022</v>
      </c>
      <c r="D33" s="2">
        <v>8950</v>
      </c>
      <c r="E33">
        <v>509.38538210000002</v>
      </c>
      <c r="F33">
        <f t="shared" si="0"/>
        <v>17.57019403089777</v>
      </c>
      <c r="H33" s="9">
        <v>1073275000000</v>
      </c>
      <c r="I33" s="5">
        <v>2107000000</v>
      </c>
      <c r="J33" s="3">
        <f t="shared" si="1"/>
        <v>509.38538205980069</v>
      </c>
    </row>
    <row r="34" spans="1:10" x14ac:dyDescent="0.35">
      <c r="A34">
        <v>31</v>
      </c>
      <c r="B34" t="s">
        <v>13</v>
      </c>
      <c r="C34">
        <v>2020</v>
      </c>
      <c r="D34" s="2">
        <v>2710</v>
      </c>
      <c r="E34">
        <v>25.206000660000001</v>
      </c>
      <c r="F34">
        <f t="shared" si="0"/>
        <v>107.51408113309158</v>
      </c>
      <c r="H34" s="5">
        <v>11271468000000</v>
      </c>
      <c r="I34" s="9">
        <v>447173994500</v>
      </c>
      <c r="J34" s="3">
        <f t="shared" si="1"/>
        <v>25.206000658877759</v>
      </c>
    </row>
    <row r="35" spans="1:10" x14ac:dyDescent="0.35">
      <c r="A35">
        <v>32</v>
      </c>
      <c r="C35">
        <v>2021</v>
      </c>
      <c r="D35" s="2">
        <v>2040</v>
      </c>
      <c r="E35">
        <v>25.404051970000001</v>
      </c>
      <c r="F35">
        <f t="shared" si="0"/>
        <v>80.302150318739095</v>
      </c>
      <c r="H35" s="9">
        <v>11360031396135</v>
      </c>
      <c r="I35" s="9">
        <v>447173994500</v>
      </c>
      <c r="J35" s="3">
        <f t="shared" si="1"/>
        <v>25.404051970502056</v>
      </c>
    </row>
    <row r="36" spans="1:10" x14ac:dyDescent="0.35">
      <c r="A36">
        <v>33</v>
      </c>
      <c r="C36">
        <v>2022</v>
      </c>
      <c r="D36" s="2">
        <v>2500</v>
      </c>
      <c r="E36">
        <v>28.701790020000001</v>
      </c>
      <c r="F36">
        <f t="shared" si="0"/>
        <v>87.102581346248726</v>
      </c>
      <c r="H36" s="9">
        <v>12834694090515</v>
      </c>
      <c r="I36" s="9">
        <v>447173994500</v>
      </c>
      <c r="J36" s="3">
        <f t="shared" si="1"/>
        <v>28.701790015463434</v>
      </c>
    </row>
    <row r="37" spans="1:10" x14ac:dyDescent="0.35">
      <c r="A37">
        <v>34</v>
      </c>
      <c r="B37" t="s">
        <v>14</v>
      </c>
      <c r="C37">
        <v>2020</v>
      </c>
      <c r="D37" s="2">
        <v>1111</v>
      </c>
      <c r="E37">
        <v>2.953798156</v>
      </c>
      <c r="F37">
        <f t="shared" si="0"/>
        <v>376.12590343833909</v>
      </c>
      <c r="H37" s="5">
        <v>39964889056</v>
      </c>
      <c r="I37" s="5">
        <v>13530000000</v>
      </c>
      <c r="J37" s="3">
        <f t="shared" si="1"/>
        <v>2.9537981563932001</v>
      </c>
    </row>
    <row r="38" spans="1:10" x14ac:dyDescent="0.35">
      <c r="A38">
        <v>35</v>
      </c>
      <c r="C38">
        <v>2021</v>
      </c>
      <c r="D38" s="2">
        <v>1725</v>
      </c>
      <c r="E38">
        <v>35.049641610000002</v>
      </c>
      <c r="F38">
        <f t="shared" si="0"/>
        <v>49.215909799997519</v>
      </c>
      <c r="H38" s="9">
        <v>474221651000</v>
      </c>
      <c r="I38" s="5">
        <v>13530000000</v>
      </c>
      <c r="J38" s="3">
        <f t="shared" si="1"/>
        <v>35.049641611234293</v>
      </c>
    </row>
    <row r="39" spans="1:10" x14ac:dyDescent="0.35">
      <c r="A39">
        <v>36</v>
      </c>
      <c r="C39">
        <v>2022</v>
      </c>
      <c r="D39">
        <v>950</v>
      </c>
      <c r="E39">
        <v>545.32258709999996</v>
      </c>
      <c r="F39">
        <f t="shared" si="0"/>
        <v>1.7420881189830328</v>
      </c>
      <c r="H39" s="9">
        <v>7378214603000</v>
      </c>
      <c r="I39" s="5">
        <v>13530000000</v>
      </c>
      <c r="J39" s="3">
        <f t="shared" si="1"/>
        <v>545.32258706577977</v>
      </c>
    </row>
    <row r="40" spans="1:10" x14ac:dyDescent="0.35">
      <c r="A40">
        <v>37</v>
      </c>
      <c r="B40" t="s">
        <v>15</v>
      </c>
      <c r="C40">
        <v>2020</v>
      </c>
      <c r="D40" s="2">
        <v>1360</v>
      </c>
      <c r="E40">
        <v>3052.4201629999998</v>
      </c>
      <c r="F40">
        <f t="shared" si="0"/>
        <v>0.44554809868093515</v>
      </c>
      <c r="H40" s="5">
        <v>3246596715011</v>
      </c>
      <c r="I40" s="5">
        <v>1063613966</v>
      </c>
      <c r="J40" s="3">
        <f t="shared" si="1"/>
        <v>3052.4201625714645</v>
      </c>
    </row>
    <row r="41" spans="1:10" x14ac:dyDescent="0.35">
      <c r="A41">
        <v>38</v>
      </c>
      <c r="C41">
        <v>2021</v>
      </c>
      <c r="D41" s="2">
        <v>1360</v>
      </c>
      <c r="E41">
        <v>3416.9888289999999</v>
      </c>
      <c r="F41">
        <f t="shared" si="0"/>
        <v>0.39801125144386595</v>
      </c>
      <c r="H41" s="5">
        <v>2869591202766</v>
      </c>
      <c r="I41" s="5">
        <v>839801166</v>
      </c>
      <c r="J41" s="3">
        <f t="shared" si="1"/>
        <v>3416.9888289557339</v>
      </c>
    </row>
    <row r="42" spans="1:10" x14ac:dyDescent="0.35">
      <c r="A42">
        <v>39</v>
      </c>
      <c r="C42">
        <v>2022</v>
      </c>
      <c r="D42" s="2">
        <v>1320</v>
      </c>
      <c r="E42">
        <v>4865.2326919999996</v>
      </c>
      <c r="F42">
        <f t="shared" si="0"/>
        <v>0.27131281966646786</v>
      </c>
      <c r="H42" s="5">
        <v>2681158538764</v>
      </c>
      <c r="I42" s="5">
        <v>551085366</v>
      </c>
      <c r="J42" s="3">
        <f t="shared" si="1"/>
        <v>4865.2326920326896</v>
      </c>
    </row>
    <row r="43" spans="1:10" x14ac:dyDescent="0.35">
      <c r="A43">
        <v>40</v>
      </c>
      <c r="B43" t="s">
        <v>16</v>
      </c>
      <c r="C43">
        <v>2020</v>
      </c>
      <c r="D43">
        <v>324</v>
      </c>
      <c r="E43">
        <v>309.31380910000001</v>
      </c>
      <c r="F43">
        <f t="shared" si="0"/>
        <v>1.0474799070327054</v>
      </c>
      <c r="H43" s="5">
        <v>961981659335</v>
      </c>
      <c r="I43" s="5">
        <v>3110050800</v>
      </c>
      <c r="J43" s="3">
        <f t="shared" si="1"/>
        <v>309.31380906543393</v>
      </c>
    </row>
    <row r="44" spans="1:10" x14ac:dyDescent="0.35">
      <c r="A44">
        <v>41</v>
      </c>
      <c r="C44">
        <v>2021</v>
      </c>
      <c r="D44">
        <v>360</v>
      </c>
      <c r="E44">
        <v>319.12195550000001</v>
      </c>
      <c r="F44">
        <f t="shared" si="0"/>
        <v>1.1280953685432025</v>
      </c>
      <c r="H44" s="5">
        <v>992485493010</v>
      </c>
      <c r="I44" s="5">
        <v>3110050800</v>
      </c>
      <c r="J44" s="3">
        <f t="shared" si="1"/>
        <v>319.12195550310628</v>
      </c>
    </row>
    <row r="45" spans="1:10" x14ac:dyDescent="0.35">
      <c r="A45">
        <v>42</v>
      </c>
      <c r="C45">
        <v>2022</v>
      </c>
      <c r="D45">
        <v>378</v>
      </c>
      <c r="E45">
        <v>578.75982280000005</v>
      </c>
      <c r="F45">
        <f t="shared" si="0"/>
        <v>0.6531206644083587</v>
      </c>
      <c r="H45" s="5">
        <v>1073965710489</v>
      </c>
      <c r="I45" s="5">
        <v>1855632800</v>
      </c>
      <c r="J45" s="3">
        <f t="shared" si="1"/>
        <v>578.75982278875438</v>
      </c>
    </row>
    <row r="46" spans="1:10" x14ac:dyDescent="0.35">
      <c r="A46">
        <v>43</v>
      </c>
      <c r="B46" t="s">
        <v>17</v>
      </c>
      <c r="C46">
        <v>2020</v>
      </c>
      <c r="D46" s="2">
        <v>1565</v>
      </c>
      <c r="E46">
        <v>589.22272550000002</v>
      </c>
      <c r="F46">
        <f t="shared" si="0"/>
        <v>2.6560414801923655</v>
      </c>
      <c r="H46" s="9">
        <v>407000000000</v>
      </c>
      <c r="I46" s="5">
        <v>690740500</v>
      </c>
      <c r="J46" s="3">
        <f t="shared" si="1"/>
        <v>589.22272546636543</v>
      </c>
    </row>
    <row r="47" spans="1:10" x14ac:dyDescent="0.35">
      <c r="A47">
        <v>44</v>
      </c>
      <c r="C47">
        <v>2021</v>
      </c>
      <c r="D47" s="2">
        <v>2420</v>
      </c>
      <c r="E47">
        <v>784.66515279999999</v>
      </c>
      <c r="F47">
        <f t="shared" si="0"/>
        <v>3.0841180997581827</v>
      </c>
      <c r="H47" s="9">
        <v>542000000000</v>
      </c>
      <c r="I47" s="5">
        <v>690740500</v>
      </c>
      <c r="J47" s="3">
        <f t="shared" si="1"/>
        <v>784.6651528323589</v>
      </c>
    </row>
    <row r="48" spans="1:10" x14ac:dyDescent="0.35">
      <c r="A48">
        <v>45</v>
      </c>
      <c r="C48">
        <v>2022</v>
      </c>
      <c r="D48" s="2">
        <v>1950</v>
      </c>
      <c r="E48">
        <v>855.60351539999999</v>
      </c>
      <c r="F48">
        <f t="shared" si="0"/>
        <v>2.2790930201921422</v>
      </c>
      <c r="H48" s="9">
        <v>591000000000</v>
      </c>
      <c r="I48" s="5">
        <v>690740500</v>
      </c>
      <c r="J48" s="3">
        <f t="shared" si="1"/>
        <v>855.60351535779353</v>
      </c>
    </row>
    <row r="49" spans="1:10" x14ac:dyDescent="0.35">
      <c r="A49">
        <v>46</v>
      </c>
      <c r="B49" t="s">
        <v>18</v>
      </c>
      <c r="C49">
        <v>2020</v>
      </c>
      <c r="D49" s="2">
        <v>9500</v>
      </c>
      <c r="E49">
        <v>2040.6854960000001</v>
      </c>
      <c r="F49">
        <f t="shared" si="0"/>
        <v>4.6552984370306909</v>
      </c>
      <c r="H49" s="9">
        <v>2673298000000</v>
      </c>
      <c r="I49" s="5">
        <v>1310000000</v>
      </c>
      <c r="J49" s="3">
        <f t="shared" si="1"/>
        <v>2040.6854961832062</v>
      </c>
    </row>
    <row r="50" spans="1:10" x14ac:dyDescent="0.35">
      <c r="A50">
        <v>47</v>
      </c>
      <c r="C50">
        <v>2021</v>
      </c>
      <c r="D50" s="2">
        <v>7550</v>
      </c>
      <c r="E50">
        <v>2519.7320610000002</v>
      </c>
      <c r="F50">
        <f t="shared" si="0"/>
        <v>2.9963503329809003</v>
      </c>
      <c r="H50" s="9">
        <v>3300849000000</v>
      </c>
      <c r="I50" s="5">
        <v>1310000000</v>
      </c>
      <c r="J50" s="3">
        <f t="shared" si="1"/>
        <v>2519.7320610687025</v>
      </c>
    </row>
    <row r="51" spans="1:10" x14ac:dyDescent="0.35">
      <c r="A51">
        <v>48</v>
      </c>
      <c r="C51">
        <v>2022</v>
      </c>
      <c r="D51" s="2">
        <v>7650</v>
      </c>
      <c r="E51">
        <v>2998.7778629999998</v>
      </c>
      <c r="F51">
        <f t="shared" si="0"/>
        <v>2.5510392398144766</v>
      </c>
      <c r="H51" s="9">
        <v>3928399000000</v>
      </c>
      <c r="I51" s="5">
        <v>1310000000</v>
      </c>
      <c r="J51" s="3">
        <f t="shared" si="1"/>
        <v>2998.7778625954197</v>
      </c>
    </row>
    <row r="52" spans="1:10" x14ac:dyDescent="0.35">
      <c r="A52">
        <v>49</v>
      </c>
      <c r="B52" t="s">
        <v>19</v>
      </c>
      <c r="C52">
        <v>2020</v>
      </c>
      <c r="D52">
        <v>1600</v>
      </c>
      <c r="E52">
        <v>59355.776890000001</v>
      </c>
      <c r="F52">
        <f t="shared" si="0"/>
        <v>2.6956095663024857E-2</v>
      </c>
      <c r="H52" s="9">
        <v>4781737000000</v>
      </c>
      <c r="I52" s="3">
        <v>80560600</v>
      </c>
      <c r="J52" s="3">
        <f t="shared" si="1"/>
        <v>59355.776893419366</v>
      </c>
    </row>
    <row r="53" spans="1:10" x14ac:dyDescent="0.35">
      <c r="A53">
        <v>50</v>
      </c>
      <c r="C53">
        <v>2021</v>
      </c>
      <c r="D53">
        <v>1570</v>
      </c>
      <c r="E53">
        <v>115238.9838</v>
      </c>
      <c r="F53">
        <f t="shared" si="0"/>
        <v>1.3623861893166053E-2</v>
      </c>
      <c r="H53" s="9">
        <v>5138126000000</v>
      </c>
      <c r="I53" s="3">
        <v>44586700</v>
      </c>
      <c r="J53" s="3">
        <f t="shared" si="1"/>
        <v>115238.98382253003</v>
      </c>
    </row>
    <row r="54" spans="1:10" x14ac:dyDescent="0.35">
      <c r="A54">
        <v>51</v>
      </c>
      <c r="C54">
        <v>2022</v>
      </c>
      <c r="D54">
        <v>1475</v>
      </c>
      <c r="E54">
        <v>111367.6425</v>
      </c>
      <c r="F54">
        <f t="shared" si="0"/>
        <v>1.3244421511391874E-2</v>
      </c>
      <c r="H54" s="9">
        <v>5822679000000</v>
      </c>
      <c r="I54" s="3">
        <v>52283400</v>
      </c>
      <c r="J54" s="3">
        <f t="shared" si="1"/>
        <v>111367.64250220911</v>
      </c>
    </row>
    <row r="55" spans="1:10" x14ac:dyDescent="0.35">
      <c r="A55">
        <v>52</v>
      </c>
      <c r="B55" t="s">
        <v>20</v>
      </c>
      <c r="C55">
        <v>2020</v>
      </c>
      <c r="D55">
        <v>935</v>
      </c>
      <c r="E55">
        <v>1102.1884970000001</v>
      </c>
      <c r="F55">
        <f t="shared" si="0"/>
        <v>0.84831224653944104</v>
      </c>
      <c r="H55" s="9">
        <v>5888000000000</v>
      </c>
      <c r="I55" s="5">
        <v>5342098939</v>
      </c>
      <c r="J55" s="3">
        <f t="shared" si="1"/>
        <v>1102.188496924804</v>
      </c>
    </row>
    <row r="56" spans="1:10" x14ac:dyDescent="0.35">
      <c r="A56">
        <v>53</v>
      </c>
      <c r="C56">
        <v>2021</v>
      </c>
      <c r="D56">
        <v>795</v>
      </c>
      <c r="E56">
        <v>1215.3189359999999</v>
      </c>
      <c r="F56">
        <f t="shared" si="0"/>
        <v>0.65414927427741487</v>
      </c>
      <c r="H56" s="5">
        <v>6492354000000</v>
      </c>
      <c r="I56" s="5">
        <v>5342098939</v>
      </c>
      <c r="J56" s="3">
        <f t="shared" si="1"/>
        <v>1215.3189362710154</v>
      </c>
    </row>
    <row r="57" spans="1:10" x14ac:dyDescent="0.35">
      <c r="A57">
        <v>54</v>
      </c>
      <c r="C57">
        <v>2022</v>
      </c>
      <c r="D57">
        <v>695</v>
      </c>
      <c r="E57">
        <v>1278.941869</v>
      </c>
      <c r="F57">
        <f t="shared" si="0"/>
        <v>0.54341797453500995</v>
      </c>
      <c r="H57" s="5">
        <v>6832234000000</v>
      </c>
      <c r="I57" s="5">
        <v>5342098939</v>
      </c>
      <c r="J57" s="3">
        <f t="shared" si="1"/>
        <v>1278.9418687327686</v>
      </c>
    </row>
    <row r="58" spans="1:10" x14ac:dyDescent="0.35">
      <c r="A58">
        <v>55</v>
      </c>
      <c r="B58" t="s">
        <v>21</v>
      </c>
      <c r="C58">
        <v>2020</v>
      </c>
      <c r="D58">
        <v>50</v>
      </c>
      <c r="E58">
        <v>2.8736518090000001</v>
      </c>
      <c r="F58">
        <f t="shared" si="0"/>
        <v>17.399463582680696</v>
      </c>
      <c r="H58" s="5">
        <v>1662317639854</v>
      </c>
      <c r="I58" s="5">
        <v>578468704700</v>
      </c>
      <c r="J58" s="3">
        <f t="shared" si="1"/>
        <v>2.8736518092471321</v>
      </c>
    </row>
    <row r="59" spans="1:10" x14ac:dyDescent="0.35">
      <c r="A59">
        <v>56</v>
      </c>
      <c r="C59">
        <v>2021</v>
      </c>
      <c r="D59">
        <v>50</v>
      </c>
      <c r="E59">
        <v>2.6999903609999998</v>
      </c>
      <c r="F59">
        <f t="shared" si="0"/>
        <v>18.51858462986565</v>
      </c>
      <c r="H59" s="5">
        <v>1561859927097</v>
      </c>
      <c r="I59" s="5">
        <v>578468704700</v>
      </c>
      <c r="J59" s="3">
        <f t="shared" si="1"/>
        <v>2.6999903614612948</v>
      </c>
    </row>
    <row r="60" spans="1:10" x14ac:dyDescent="0.35">
      <c r="A60">
        <v>57</v>
      </c>
      <c r="C60">
        <v>2022</v>
      </c>
      <c r="D60">
        <v>50</v>
      </c>
      <c r="E60">
        <v>2.0794768600000002</v>
      </c>
      <c r="F60">
        <f t="shared" si="0"/>
        <v>24.044508963663098</v>
      </c>
      <c r="H60" s="5">
        <v>1202912285419</v>
      </c>
      <c r="I60" s="5">
        <v>578468704700</v>
      </c>
      <c r="J60" s="3">
        <f t="shared" si="1"/>
        <v>2.0794768595871456</v>
      </c>
    </row>
  </sheetData>
  <mergeCells count="2">
    <mergeCell ref="D1:F1"/>
    <mergeCell ref="H1:J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5E072-A18B-48B6-AD31-DAA38E0345A5}">
  <dimension ref="A1:E58"/>
  <sheetViews>
    <sheetView tabSelected="1" topLeftCell="A42" workbookViewId="0">
      <selection activeCell="A2" sqref="A2:E58"/>
    </sheetView>
  </sheetViews>
  <sheetFormatPr defaultRowHeight="14.5" x14ac:dyDescent="0.35"/>
  <sheetData>
    <row r="1" spans="1:5" x14ac:dyDescent="0.35">
      <c r="A1" t="s">
        <v>43</v>
      </c>
      <c r="B1" t="s">
        <v>44</v>
      </c>
      <c r="C1" t="s">
        <v>45</v>
      </c>
      <c r="D1" t="s">
        <v>46</v>
      </c>
      <c r="E1" t="s">
        <v>47</v>
      </c>
    </row>
    <row r="2" spans="1:5" x14ac:dyDescent="0.35">
      <c r="A2" s="10" t="s">
        <v>48</v>
      </c>
      <c r="B2" s="10" t="s">
        <v>86</v>
      </c>
      <c r="C2" s="10" t="s">
        <v>139</v>
      </c>
      <c r="D2" s="10" t="s">
        <v>192</v>
      </c>
      <c r="E2" s="10" t="s">
        <v>235</v>
      </c>
    </row>
    <row r="3" spans="1:5" x14ac:dyDescent="0.35">
      <c r="A3" s="10" t="s">
        <v>49</v>
      </c>
      <c r="B3" s="10" t="s">
        <v>87</v>
      </c>
      <c r="C3" s="10" t="s">
        <v>140</v>
      </c>
      <c r="D3" s="10" t="s">
        <v>193</v>
      </c>
      <c r="E3" s="10" t="s">
        <v>236</v>
      </c>
    </row>
    <row r="4" spans="1:5" x14ac:dyDescent="0.35">
      <c r="A4" s="10" t="s">
        <v>50</v>
      </c>
      <c r="B4" s="10" t="s">
        <v>88</v>
      </c>
      <c r="C4" s="10" t="s">
        <v>141</v>
      </c>
      <c r="D4" s="10" t="s">
        <v>194</v>
      </c>
      <c r="E4" s="10" t="s">
        <v>237</v>
      </c>
    </row>
    <row r="5" spans="1:5" x14ac:dyDescent="0.35">
      <c r="A5" s="10" t="s">
        <v>51</v>
      </c>
      <c r="B5" s="10" t="s">
        <v>87</v>
      </c>
      <c r="C5" s="10" t="s">
        <v>142</v>
      </c>
      <c r="D5" s="10" t="s">
        <v>57</v>
      </c>
      <c r="E5" s="10" t="s">
        <v>85</v>
      </c>
    </row>
    <row r="6" spans="1:5" x14ac:dyDescent="0.35">
      <c r="A6" s="10" t="s">
        <v>52</v>
      </c>
      <c r="B6" s="10" t="s">
        <v>89</v>
      </c>
      <c r="C6" s="10" t="s">
        <v>143</v>
      </c>
      <c r="D6" s="10" t="s">
        <v>195</v>
      </c>
      <c r="E6" s="10" t="s">
        <v>70</v>
      </c>
    </row>
    <row r="7" spans="1:5" x14ac:dyDescent="0.35">
      <c r="A7" s="10" t="s">
        <v>53</v>
      </c>
      <c r="B7" s="10" t="s">
        <v>90</v>
      </c>
      <c r="C7" s="10" t="s">
        <v>144</v>
      </c>
      <c r="D7" s="10" t="s">
        <v>49</v>
      </c>
      <c r="E7" s="10" t="s">
        <v>238</v>
      </c>
    </row>
    <row r="8" spans="1:5" x14ac:dyDescent="0.35">
      <c r="A8" s="10" t="s">
        <v>54</v>
      </c>
      <c r="B8" s="10" t="s">
        <v>91</v>
      </c>
      <c r="C8" s="10" t="s">
        <v>145</v>
      </c>
      <c r="D8" s="10" t="s">
        <v>60</v>
      </c>
      <c r="E8" s="10" t="s">
        <v>239</v>
      </c>
    </row>
    <row r="9" spans="1:5" x14ac:dyDescent="0.35">
      <c r="A9" s="10" t="s">
        <v>55</v>
      </c>
      <c r="B9" s="10" t="s">
        <v>92</v>
      </c>
      <c r="C9" s="10" t="s">
        <v>146</v>
      </c>
      <c r="D9" s="10" t="s">
        <v>196</v>
      </c>
      <c r="E9" s="10" t="s">
        <v>240</v>
      </c>
    </row>
    <row r="10" spans="1:5" x14ac:dyDescent="0.35">
      <c r="A10" s="10" t="s">
        <v>49</v>
      </c>
      <c r="B10" s="10" t="s">
        <v>93</v>
      </c>
      <c r="C10" s="10" t="s">
        <v>147</v>
      </c>
      <c r="D10" s="10" t="s">
        <v>53</v>
      </c>
      <c r="E10" s="10" t="s">
        <v>241</v>
      </c>
    </row>
    <row r="11" spans="1:5" x14ac:dyDescent="0.35">
      <c r="A11" s="10" t="s">
        <v>56</v>
      </c>
      <c r="B11" s="10" t="s">
        <v>94</v>
      </c>
      <c r="C11" s="10" t="s">
        <v>148</v>
      </c>
      <c r="D11" s="10" t="s">
        <v>197</v>
      </c>
      <c r="E11" s="10" t="s">
        <v>242</v>
      </c>
    </row>
    <row r="12" spans="1:5" x14ac:dyDescent="0.35">
      <c r="A12" s="10" t="s">
        <v>57</v>
      </c>
      <c r="B12" s="10" t="s">
        <v>95</v>
      </c>
      <c r="C12" s="10" t="s">
        <v>149</v>
      </c>
      <c r="D12" s="10" t="s">
        <v>198</v>
      </c>
      <c r="E12" s="10" t="s">
        <v>243</v>
      </c>
    </row>
    <row r="13" spans="1:5" x14ac:dyDescent="0.35">
      <c r="A13" s="10" t="s">
        <v>58</v>
      </c>
      <c r="B13" s="10" t="s">
        <v>96</v>
      </c>
      <c r="C13" s="10" t="s">
        <v>150</v>
      </c>
      <c r="D13" s="10" t="s">
        <v>199</v>
      </c>
      <c r="E13" s="10" t="s">
        <v>244</v>
      </c>
    </row>
    <row r="14" spans="1:5" x14ac:dyDescent="0.35">
      <c r="A14" s="10" t="s">
        <v>59</v>
      </c>
      <c r="B14" s="10" t="s">
        <v>97</v>
      </c>
      <c r="C14" s="10" t="s">
        <v>151</v>
      </c>
      <c r="D14" s="10" t="s">
        <v>200</v>
      </c>
      <c r="E14" s="10" t="s">
        <v>245</v>
      </c>
    </row>
    <row r="15" spans="1:5" x14ac:dyDescent="0.35">
      <c r="A15" s="10" t="s">
        <v>60</v>
      </c>
      <c r="B15" s="10" t="s">
        <v>94</v>
      </c>
      <c r="C15" s="10" t="s">
        <v>152</v>
      </c>
      <c r="D15" s="10" t="s">
        <v>201</v>
      </c>
      <c r="E15" s="10" t="s">
        <v>246</v>
      </c>
    </row>
    <row r="16" spans="1:5" x14ac:dyDescent="0.35">
      <c r="A16" s="10" t="s">
        <v>49</v>
      </c>
      <c r="B16" s="10" t="s">
        <v>98</v>
      </c>
      <c r="C16" s="10" t="s">
        <v>153</v>
      </c>
      <c r="D16" s="10" t="s">
        <v>202</v>
      </c>
      <c r="E16" s="10" t="s">
        <v>247</v>
      </c>
    </row>
    <row r="17" spans="1:5" x14ac:dyDescent="0.35">
      <c r="A17" s="10" t="s">
        <v>61</v>
      </c>
      <c r="B17" s="10" t="s">
        <v>99</v>
      </c>
      <c r="C17" s="10" t="s">
        <v>154</v>
      </c>
      <c r="D17" s="10" t="s">
        <v>203</v>
      </c>
      <c r="E17" s="10" t="s">
        <v>248</v>
      </c>
    </row>
    <row r="18" spans="1:5" x14ac:dyDescent="0.35">
      <c r="A18" s="10" t="s">
        <v>49</v>
      </c>
      <c r="B18" s="10" t="s">
        <v>100</v>
      </c>
      <c r="C18" s="10" t="s">
        <v>155</v>
      </c>
      <c r="D18" s="10" t="s">
        <v>204</v>
      </c>
      <c r="E18" s="10" t="s">
        <v>249</v>
      </c>
    </row>
    <row r="19" spans="1:5" x14ac:dyDescent="0.35">
      <c r="A19" s="10" t="s">
        <v>62</v>
      </c>
      <c r="B19" s="10" t="s">
        <v>101</v>
      </c>
      <c r="C19" s="10" t="s">
        <v>156</v>
      </c>
      <c r="D19" s="10" t="s">
        <v>205</v>
      </c>
      <c r="E19" s="10" t="s">
        <v>250</v>
      </c>
    </row>
    <row r="20" spans="1:5" x14ac:dyDescent="0.35">
      <c r="A20" s="10" t="s">
        <v>63</v>
      </c>
      <c r="B20" s="10" t="s">
        <v>102</v>
      </c>
      <c r="C20" s="10" t="s">
        <v>157</v>
      </c>
      <c r="D20" s="10" t="s">
        <v>206</v>
      </c>
      <c r="E20" s="10" t="s">
        <v>251</v>
      </c>
    </row>
    <row r="21" spans="1:5" x14ac:dyDescent="0.35">
      <c r="A21" s="10" t="s">
        <v>64</v>
      </c>
      <c r="B21" s="10" t="s">
        <v>103</v>
      </c>
      <c r="C21" s="10" t="s">
        <v>158</v>
      </c>
      <c r="D21" s="10" t="s">
        <v>197</v>
      </c>
      <c r="E21" s="10" t="s">
        <v>252</v>
      </c>
    </row>
    <row r="22" spans="1:5" x14ac:dyDescent="0.35">
      <c r="A22" s="10" t="s">
        <v>65</v>
      </c>
      <c r="B22" s="10" t="s">
        <v>104</v>
      </c>
      <c r="C22" s="10" t="s">
        <v>159</v>
      </c>
      <c r="D22" s="10" t="s">
        <v>66</v>
      </c>
      <c r="E22" s="10" t="s">
        <v>253</v>
      </c>
    </row>
    <row r="23" spans="1:5" x14ac:dyDescent="0.35">
      <c r="A23" s="10" t="s">
        <v>53</v>
      </c>
      <c r="B23" s="10" t="s">
        <v>105</v>
      </c>
      <c r="C23" s="10" t="s">
        <v>160</v>
      </c>
      <c r="D23" s="10" t="s">
        <v>207</v>
      </c>
      <c r="E23" s="10" t="s">
        <v>254</v>
      </c>
    </row>
    <row r="24" spans="1:5" x14ac:dyDescent="0.35">
      <c r="A24" s="10" t="s">
        <v>66</v>
      </c>
      <c r="B24" s="10" t="s">
        <v>106</v>
      </c>
      <c r="C24" s="10" t="s">
        <v>161</v>
      </c>
      <c r="D24" s="10" t="s">
        <v>208</v>
      </c>
      <c r="E24" s="10" t="s">
        <v>255</v>
      </c>
    </row>
    <row r="25" spans="1:5" x14ac:dyDescent="0.35">
      <c r="A25" s="10" t="s">
        <v>49</v>
      </c>
      <c r="B25" s="10" t="s">
        <v>107</v>
      </c>
      <c r="C25" s="10" t="s">
        <v>162</v>
      </c>
      <c r="D25" s="10" t="s">
        <v>209</v>
      </c>
      <c r="E25" s="10" t="s">
        <v>256</v>
      </c>
    </row>
    <row r="26" spans="1:5" x14ac:dyDescent="0.35">
      <c r="A26" s="10" t="s">
        <v>52</v>
      </c>
      <c r="B26" s="10" t="s">
        <v>108</v>
      </c>
      <c r="C26" s="10" t="s">
        <v>163</v>
      </c>
      <c r="D26" s="10" t="s">
        <v>207</v>
      </c>
      <c r="E26" s="10" t="s">
        <v>257</v>
      </c>
    </row>
    <row r="27" spans="1:5" x14ac:dyDescent="0.35">
      <c r="A27" s="10" t="s">
        <v>66</v>
      </c>
      <c r="B27" s="10" t="s">
        <v>109</v>
      </c>
      <c r="C27" s="10" t="s">
        <v>164</v>
      </c>
      <c r="D27" s="10" t="s">
        <v>210</v>
      </c>
      <c r="E27" s="10" t="s">
        <v>258</v>
      </c>
    </row>
    <row r="28" spans="1:5" x14ac:dyDescent="0.35">
      <c r="A28" s="10" t="s">
        <v>50</v>
      </c>
      <c r="B28" s="10" t="s">
        <v>110</v>
      </c>
      <c r="C28" s="10" t="s">
        <v>165</v>
      </c>
      <c r="D28" s="10" t="s">
        <v>211</v>
      </c>
      <c r="E28" s="10" t="s">
        <v>259</v>
      </c>
    </row>
    <row r="29" spans="1:5" x14ac:dyDescent="0.35">
      <c r="A29" s="10" t="s">
        <v>67</v>
      </c>
      <c r="B29" s="10" t="s">
        <v>111</v>
      </c>
      <c r="C29" s="10" t="s">
        <v>166</v>
      </c>
      <c r="D29" s="10" t="s">
        <v>212</v>
      </c>
      <c r="E29" s="10" t="s">
        <v>260</v>
      </c>
    </row>
    <row r="30" spans="1:5" x14ac:dyDescent="0.35">
      <c r="A30" s="10" t="s">
        <v>60</v>
      </c>
      <c r="B30" s="10" t="s">
        <v>112</v>
      </c>
      <c r="C30" s="10" t="s">
        <v>167</v>
      </c>
      <c r="D30" s="10" t="s">
        <v>213</v>
      </c>
      <c r="E30" s="10" t="s">
        <v>261</v>
      </c>
    </row>
    <row r="31" spans="1:5" x14ac:dyDescent="0.35">
      <c r="A31" s="10" t="s">
        <v>68</v>
      </c>
      <c r="B31" s="10" t="s">
        <v>113</v>
      </c>
      <c r="C31" s="10" t="s">
        <v>168</v>
      </c>
      <c r="D31" s="10" t="s">
        <v>214</v>
      </c>
      <c r="E31" s="10" t="s">
        <v>262</v>
      </c>
    </row>
    <row r="32" spans="1:5" x14ac:dyDescent="0.35">
      <c r="A32" s="10" t="s">
        <v>69</v>
      </c>
      <c r="B32" s="10" t="s">
        <v>114</v>
      </c>
      <c r="C32" s="10" t="s">
        <v>169</v>
      </c>
      <c r="D32" s="10" t="s">
        <v>72</v>
      </c>
      <c r="E32" s="10" t="s">
        <v>263</v>
      </c>
    </row>
    <row r="33" spans="1:5" x14ac:dyDescent="0.35">
      <c r="A33" s="10" t="s">
        <v>49</v>
      </c>
      <c r="B33" s="10" t="s">
        <v>115</v>
      </c>
      <c r="C33" s="10" t="s">
        <v>170</v>
      </c>
      <c r="D33" s="10" t="s">
        <v>72</v>
      </c>
      <c r="E33" s="10" t="s">
        <v>264</v>
      </c>
    </row>
    <row r="34" spans="1:5" x14ac:dyDescent="0.35">
      <c r="A34" s="10" t="s">
        <v>70</v>
      </c>
      <c r="B34" s="10" t="s">
        <v>116</v>
      </c>
      <c r="C34" s="10" t="s">
        <v>171</v>
      </c>
      <c r="D34" s="10" t="s">
        <v>215</v>
      </c>
      <c r="E34" s="10" t="s">
        <v>265</v>
      </c>
    </row>
    <row r="35" spans="1:5" x14ac:dyDescent="0.35">
      <c r="A35" s="10" t="s">
        <v>71</v>
      </c>
      <c r="B35" s="10" t="s">
        <v>117</v>
      </c>
      <c r="C35" s="10" t="s">
        <v>172</v>
      </c>
      <c r="D35" s="10" t="s">
        <v>216</v>
      </c>
      <c r="E35" s="10" t="s">
        <v>266</v>
      </c>
    </row>
    <row r="36" spans="1:5" x14ac:dyDescent="0.35">
      <c r="A36" s="10" t="s">
        <v>72</v>
      </c>
      <c r="B36" s="10" t="s">
        <v>118</v>
      </c>
      <c r="C36" s="10" t="s">
        <v>173</v>
      </c>
      <c r="D36" s="10" t="s">
        <v>217</v>
      </c>
      <c r="E36" s="10" t="s">
        <v>267</v>
      </c>
    </row>
    <row r="37" spans="1:5" x14ac:dyDescent="0.35">
      <c r="A37" s="10" t="s">
        <v>73</v>
      </c>
      <c r="B37" s="10" t="s">
        <v>119</v>
      </c>
      <c r="C37" s="10" t="s">
        <v>174</v>
      </c>
      <c r="D37" s="10" t="s">
        <v>218</v>
      </c>
      <c r="E37" s="10" t="s">
        <v>268</v>
      </c>
    </row>
    <row r="38" spans="1:5" x14ac:dyDescent="0.35">
      <c r="A38" s="10" t="s">
        <v>74</v>
      </c>
      <c r="B38" s="10" t="s">
        <v>120</v>
      </c>
      <c r="C38" s="10" t="s">
        <v>175</v>
      </c>
      <c r="D38" s="10" t="s">
        <v>219</v>
      </c>
      <c r="E38" s="10" t="s">
        <v>227</v>
      </c>
    </row>
    <row r="39" spans="1:5" x14ac:dyDescent="0.35">
      <c r="A39" s="10" t="s">
        <v>75</v>
      </c>
      <c r="B39" s="10" t="s">
        <v>121</v>
      </c>
      <c r="C39" s="10" t="s">
        <v>176</v>
      </c>
      <c r="D39" s="10" t="s">
        <v>197</v>
      </c>
      <c r="E39" s="10" t="s">
        <v>269</v>
      </c>
    </row>
    <row r="40" spans="1:5" x14ac:dyDescent="0.35">
      <c r="A40" s="10" t="s">
        <v>62</v>
      </c>
      <c r="B40" s="10" t="s">
        <v>122</v>
      </c>
      <c r="C40" s="10" t="s">
        <v>177</v>
      </c>
      <c r="D40" s="10" t="s">
        <v>220</v>
      </c>
      <c r="E40" s="10" t="s">
        <v>81</v>
      </c>
    </row>
    <row r="41" spans="1:5" x14ac:dyDescent="0.35">
      <c r="A41" s="10" t="s">
        <v>76</v>
      </c>
      <c r="B41" s="10" t="s">
        <v>123</v>
      </c>
      <c r="C41" s="10" t="s">
        <v>178</v>
      </c>
      <c r="D41" s="10" t="s">
        <v>221</v>
      </c>
      <c r="E41" s="10" t="s">
        <v>207</v>
      </c>
    </row>
    <row r="42" spans="1:5" x14ac:dyDescent="0.35">
      <c r="A42" s="10" t="s">
        <v>66</v>
      </c>
      <c r="B42" s="10" t="s">
        <v>124</v>
      </c>
      <c r="C42" s="10" t="s">
        <v>179</v>
      </c>
      <c r="D42" s="10" t="s">
        <v>222</v>
      </c>
      <c r="E42" s="10" t="s">
        <v>270</v>
      </c>
    </row>
    <row r="43" spans="1:5" x14ac:dyDescent="0.35">
      <c r="A43" s="10" t="s">
        <v>77</v>
      </c>
      <c r="B43" s="10" t="s">
        <v>125</v>
      </c>
      <c r="C43" s="10" t="s">
        <v>180</v>
      </c>
      <c r="D43" s="10" t="s">
        <v>223</v>
      </c>
      <c r="E43" s="10" t="s">
        <v>271</v>
      </c>
    </row>
    <row r="44" spans="1:5" x14ac:dyDescent="0.35">
      <c r="A44" s="10" t="s">
        <v>69</v>
      </c>
      <c r="B44" s="10" t="s">
        <v>126</v>
      </c>
      <c r="C44" s="10" t="s">
        <v>181</v>
      </c>
      <c r="D44" s="10" t="s">
        <v>223</v>
      </c>
      <c r="E44" s="10" t="s">
        <v>272</v>
      </c>
    </row>
    <row r="45" spans="1:5" x14ac:dyDescent="0.35">
      <c r="A45" s="10" t="s">
        <v>78</v>
      </c>
      <c r="B45" s="10" t="s">
        <v>127</v>
      </c>
      <c r="C45" s="10" t="s">
        <v>182</v>
      </c>
      <c r="D45" s="10" t="s">
        <v>224</v>
      </c>
      <c r="E45" s="10" t="s">
        <v>273</v>
      </c>
    </row>
    <row r="46" spans="1:5" x14ac:dyDescent="0.35">
      <c r="A46" s="10" t="s">
        <v>57</v>
      </c>
      <c r="B46" s="10" t="s">
        <v>128</v>
      </c>
      <c r="C46" s="10" t="s">
        <v>183</v>
      </c>
      <c r="D46" s="10" t="s">
        <v>225</v>
      </c>
      <c r="E46" s="10" t="s">
        <v>274</v>
      </c>
    </row>
    <row r="47" spans="1:5" x14ac:dyDescent="0.35">
      <c r="A47" s="10" t="s">
        <v>70</v>
      </c>
      <c r="B47" s="10" t="s">
        <v>129</v>
      </c>
      <c r="C47" s="10" t="s">
        <v>184</v>
      </c>
      <c r="D47" s="10" t="s">
        <v>201</v>
      </c>
      <c r="E47" s="10" t="s">
        <v>275</v>
      </c>
    </row>
    <row r="48" spans="1:5" x14ac:dyDescent="0.35">
      <c r="A48" s="10" t="s">
        <v>53</v>
      </c>
      <c r="B48" s="10" t="s">
        <v>130</v>
      </c>
      <c r="C48" s="10" t="s">
        <v>185</v>
      </c>
      <c r="D48" s="10" t="s">
        <v>226</v>
      </c>
      <c r="E48" s="10" t="s">
        <v>276</v>
      </c>
    </row>
    <row r="49" spans="1:5" x14ac:dyDescent="0.35">
      <c r="A49" s="10" t="s">
        <v>54</v>
      </c>
      <c r="B49" s="10" t="s">
        <v>131</v>
      </c>
      <c r="C49" s="10" t="s">
        <v>186</v>
      </c>
      <c r="D49" s="10" t="s">
        <v>54</v>
      </c>
      <c r="E49" s="10" t="s">
        <v>277</v>
      </c>
    </row>
    <row r="50" spans="1:5" x14ac:dyDescent="0.35">
      <c r="A50" s="10" t="s">
        <v>79</v>
      </c>
      <c r="B50" s="10" t="s">
        <v>132</v>
      </c>
      <c r="C50" s="10">
        <v>16</v>
      </c>
      <c r="D50" s="10" t="s">
        <v>221</v>
      </c>
      <c r="E50" s="10" t="s">
        <v>75</v>
      </c>
    </row>
    <row r="51" spans="1:5" x14ac:dyDescent="0.35">
      <c r="A51" s="10" t="s">
        <v>53</v>
      </c>
      <c r="B51" s="10" t="s">
        <v>133</v>
      </c>
      <c r="C51" s="10" t="s">
        <v>187</v>
      </c>
      <c r="D51" s="10" t="s">
        <v>227</v>
      </c>
      <c r="E51" s="10" t="s">
        <v>278</v>
      </c>
    </row>
    <row r="52" spans="1:5" x14ac:dyDescent="0.35">
      <c r="A52" s="10" t="s">
        <v>80</v>
      </c>
      <c r="B52" s="10" t="s">
        <v>101</v>
      </c>
      <c r="C52" s="10" t="s">
        <v>188</v>
      </c>
      <c r="D52" s="10" t="s">
        <v>228</v>
      </c>
      <c r="E52" s="10" t="s">
        <v>278</v>
      </c>
    </row>
    <row r="53" spans="1:5" x14ac:dyDescent="0.35">
      <c r="A53" s="10" t="s">
        <v>81</v>
      </c>
      <c r="B53" s="10" t="s">
        <v>134</v>
      </c>
      <c r="C53" s="10" t="s">
        <v>189</v>
      </c>
      <c r="D53" s="10" t="s">
        <v>229</v>
      </c>
      <c r="E53" s="10" t="s">
        <v>279</v>
      </c>
    </row>
    <row r="54" spans="1:5" x14ac:dyDescent="0.35">
      <c r="A54" s="10" t="s">
        <v>55</v>
      </c>
      <c r="B54" s="10" t="s">
        <v>135</v>
      </c>
      <c r="C54" s="10" t="s">
        <v>190</v>
      </c>
      <c r="D54" s="10" t="s">
        <v>230</v>
      </c>
      <c r="E54" s="10" t="s">
        <v>271</v>
      </c>
    </row>
    <row r="55" spans="1:5" x14ac:dyDescent="0.35">
      <c r="A55" s="10" t="s">
        <v>82</v>
      </c>
      <c r="B55" s="10" t="s">
        <v>136</v>
      </c>
      <c r="C55" s="10" t="s">
        <v>191</v>
      </c>
      <c r="D55" s="10" t="s">
        <v>231</v>
      </c>
      <c r="E55" s="10" t="s">
        <v>220</v>
      </c>
    </row>
    <row r="56" spans="1:5" x14ac:dyDescent="0.35">
      <c r="A56" s="10" t="s">
        <v>83</v>
      </c>
      <c r="B56" s="10" t="s">
        <v>137</v>
      </c>
      <c r="C56" s="10">
        <v>50</v>
      </c>
      <c r="D56" s="10" t="s">
        <v>232</v>
      </c>
      <c r="E56" s="10" t="s">
        <v>280</v>
      </c>
    </row>
    <row r="57" spans="1:5" x14ac:dyDescent="0.35">
      <c r="A57" s="10" t="s">
        <v>84</v>
      </c>
      <c r="B57" s="10" t="s">
        <v>138</v>
      </c>
      <c r="C57" s="10">
        <v>50</v>
      </c>
      <c r="D57" s="10" t="s">
        <v>233</v>
      </c>
      <c r="E57" s="10" t="s">
        <v>281</v>
      </c>
    </row>
    <row r="58" spans="1:5" x14ac:dyDescent="0.35">
      <c r="A58" s="10" t="s">
        <v>85</v>
      </c>
      <c r="B58" s="10" t="s">
        <v>138</v>
      </c>
      <c r="C58" s="10">
        <v>50</v>
      </c>
      <c r="D58" s="10" t="s">
        <v>234</v>
      </c>
      <c r="E58" s="10" t="s">
        <v>282</v>
      </c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X1</vt:lpstr>
      <vt:lpstr>X2</vt:lpstr>
      <vt:lpstr>X3</vt:lpstr>
      <vt:lpstr>X4</vt:lpstr>
      <vt:lpstr>Y</vt:lpstr>
      <vt:lpstr>SPSS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 EWN</dc:creator>
  <cp:lastModifiedBy>Ayu EWN</cp:lastModifiedBy>
  <dcterms:created xsi:type="dcterms:W3CDTF">2024-09-02T05:19:27Z</dcterms:created>
  <dcterms:modified xsi:type="dcterms:W3CDTF">2024-09-10T07:33:29Z</dcterms:modified>
</cp:coreProperties>
</file>