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500" activeTab="6"/>
  </bookViews>
  <sheets>
    <sheet name="Sheet1" sheetId="4" r:id="rId1"/>
    <sheet name="Tinggi Tanaman " sheetId="1" r:id="rId2"/>
    <sheet name="Jumlah Daun" sheetId="2" r:id="rId3"/>
    <sheet name="Berat Basah" sheetId="5" r:id="rId4"/>
    <sheet name="Berat Kering" sheetId="6" r:id="rId5"/>
    <sheet name="Panjang Akar" sheetId="3" r:id="rId6"/>
    <sheet name="Berat Ekonomis" sheetId="7" r:id="rId7"/>
    <sheet name="Sheet2" sheetId="8" r:id="rId8"/>
  </sheets>
  <definedNames>
    <definedName name="_xlnm._FilterDatabase" localSheetId="1" hidden="1">'Tinggi Tanaman '!$AG$91:$AH$93</definedName>
    <definedName name="_Hlk167566603" localSheetId="7">Sheet2!$B$4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0" i="3" l="1"/>
  <c r="Z11" i="3"/>
  <c r="Z9" i="3"/>
  <c r="X12" i="3"/>
  <c r="Y12" i="3"/>
  <c r="W12" i="3"/>
  <c r="Z10" i="6"/>
  <c r="Z11" i="6"/>
  <c r="Z9" i="6"/>
  <c r="X12" i="6"/>
  <c r="Y12" i="6"/>
  <c r="W12" i="6"/>
  <c r="Z11" i="5"/>
  <c r="Z10" i="5"/>
  <c r="Z9" i="5"/>
  <c r="X12" i="5"/>
  <c r="Y12" i="5"/>
  <c r="W12" i="5"/>
  <c r="Z27" i="2"/>
  <c r="Z28" i="2"/>
  <c r="Z26" i="2"/>
  <c r="X29" i="2"/>
  <c r="Y29" i="2"/>
  <c r="W29" i="2"/>
  <c r="Z43" i="2"/>
  <c r="Z44" i="2"/>
  <c r="Z42" i="2"/>
  <c r="X45" i="2"/>
  <c r="Y45" i="2"/>
  <c r="W45" i="2"/>
  <c r="Z59" i="2"/>
  <c r="Z60" i="2"/>
  <c r="Z58" i="2"/>
  <c r="X61" i="2"/>
  <c r="Y61" i="2"/>
  <c r="W61" i="2"/>
  <c r="Z75" i="2"/>
  <c r="Z76" i="2"/>
  <c r="Z74" i="2"/>
  <c r="X77" i="2"/>
  <c r="Y77" i="2"/>
  <c r="W77" i="2"/>
  <c r="Z92" i="2"/>
  <c r="Z93" i="2"/>
  <c r="Z91" i="2"/>
  <c r="X94" i="2"/>
  <c r="Y94" i="2"/>
  <c r="W94" i="2"/>
  <c r="Z108" i="2"/>
  <c r="Z109" i="2"/>
  <c r="Z107" i="2"/>
  <c r="X110" i="2"/>
  <c r="Y110" i="2"/>
  <c r="W110" i="2"/>
  <c r="AB33" i="7" l="1"/>
  <c r="AF10" i="5"/>
  <c r="AF9" i="5"/>
  <c r="AM12" i="5" s="1"/>
  <c r="AO12" i="5" s="1"/>
  <c r="AF8" i="5"/>
  <c r="AM13" i="5" s="1"/>
  <c r="AO13" i="5" s="1"/>
  <c r="AC10" i="5"/>
  <c r="AC9" i="5"/>
  <c r="AC8" i="5"/>
  <c r="AC96" i="2"/>
  <c r="AE96" i="2" s="1"/>
  <c r="AF92" i="2"/>
  <c r="AF91" i="2"/>
  <c r="AF90" i="2"/>
  <c r="AC92" i="2"/>
  <c r="AC91" i="2"/>
  <c r="AC95" i="2" s="1"/>
  <c r="AE95" i="2" s="1"/>
  <c r="AC90" i="2"/>
  <c r="AC94" i="2" s="1"/>
  <c r="AE94" i="2" s="1"/>
  <c r="AC79" i="2"/>
  <c r="AE79" i="2" s="1"/>
  <c r="AF75" i="2"/>
  <c r="AF74" i="2"/>
  <c r="AF73" i="2"/>
  <c r="AC75" i="2"/>
  <c r="AC80" i="2" s="1"/>
  <c r="AE80" i="2" s="1"/>
  <c r="AC74" i="2"/>
  <c r="AC73" i="2"/>
  <c r="AC78" i="2" s="1"/>
  <c r="AE78" i="2" s="1"/>
  <c r="AC64" i="2"/>
  <c r="AC59" i="2"/>
  <c r="AG14" i="6"/>
  <c r="AI14" i="6" s="1"/>
  <c r="AH11" i="6"/>
  <c r="AH10" i="6"/>
  <c r="AH9" i="6"/>
  <c r="AE11" i="6"/>
  <c r="AG15" i="6" s="1"/>
  <c r="AI15" i="6" s="1"/>
  <c r="AE10" i="6"/>
  <c r="AE9" i="6"/>
  <c r="AG13" i="6" s="1"/>
  <c r="AI13" i="6" s="1"/>
  <c r="AE15" i="3"/>
  <c r="AG15" i="3" s="1"/>
  <c r="AE14" i="3"/>
  <c r="AG14" i="3" s="1"/>
  <c r="AB14" i="3"/>
  <c r="AB15" i="3"/>
  <c r="AJ14" i="3"/>
  <c r="AL14" i="3" s="1"/>
  <c r="AF10" i="3"/>
  <c r="AF9" i="3"/>
  <c r="AF8" i="3"/>
  <c r="AC10" i="3"/>
  <c r="AJ15" i="3" s="1"/>
  <c r="AL15" i="3" s="1"/>
  <c r="AC9" i="3"/>
  <c r="AF21" i="3" s="1"/>
  <c r="AC8" i="3"/>
  <c r="AF20" i="3" s="1"/>
  <c r="AF26" i="7"/>
  <c r="AF25" i="7"/>
  <c r="AE35" i="7"/>
  <c r="AE34" i="7"/>
  <c r="AB32" i="7"/>
  <c r="Z35" i="7"/>
  <c r="Y35" i="7"/>
  <c r="AC121" i="2"/>
  <c r="Z109" i="1"/>
  <c r="AE13" i="3" l="1"/>
  <c r="AG13" i="3" s="1"/>
  <c r="AF22" i="3"/>
  <c r="AJ13" i="3"/>
  <c r="AL13" i="3" s="1"/>
  <c r="S63" i="8"/>
  <c r="G63" i="8"/>
  <c r="T62" i="8"/>
  <c r="S62" i="8"/>
  <c r="H62" i="8"/>
  <c r="G62" i="8"/>
  <c r="W61" i="8"/>
  <c r="V61" i="8"/>
  <c r="U61" i="8"/>
  <c r="T61" i="8"/>
  <c r="S61" i="8"/>
  <c r="K61" i="8"/>
  <c r="J61" i="8"/>
  <c r="I61" i="8"/>
  <c r="H61" i="8"/>
  <c r="G61" i="8"/>
  <c r="W60" i="8"/>
  <c r="V60" i="8"/>
  <c r="U60" i="8"/>
  <c r="T60" i="8"/>
  <c r="S60" i="8"/>
  <c r="K60" i="8"/>
  <c r="J60" i="8"/>
  <c r="I60" i="8"/>
  <c r="H60" i="8"/>
  <c r="G60" i="8"/>
  <c r="S54" i="8"/>
  <c r="G54" i="8"/>
  <c r="T53" i="8"/>
  <c r="S53" i="8"/>
  <c r="H53" i="8"/>
  <c r="G53" i="8"/>
  <c r="W52" i="8"/>
  <c r="V52" i="8"/>
  <c r="U52" i="8"/>
  <c r="T52" i="8"/>
  <c r="S52" i="8"/>
  <c r="K52" i="8"/>
  <c r="J52" i="8"/>
  <c r="I52" i="8"/>
  <c r="H52" i="8"/>
  <c r="G52" i="8"/>
  <c r="W51" i="8"/>
  <c r="V51" i="8"/>
  <c r="U51" i="8"/>
  <c r="T51" i="8"/>
  <c r="S51" i="8"/>
  <c r="K51" i="8"/>
  <c r="J51" i="8"/>
  <c r="I51" i="8"/>
  <c r="H51" i="8"/>
  <c r="G51" i="8"/>
  <c r="S45" i="8"/>
  <c r="G45" i="8"/>
  <c r="T44" i="8"/>
  <c r="S44" i="8"/>
  <c r="H44" i="8"/>
  <c r="G44" i="8"/>
  <c r="W43" i="8"/>
  <c r="V43" i="8"/>
  <c r="U43" i="8"/>
  <c r="T43" i="8"/>
  <c r="S43" i="8"/>
  <c r="K43" i="8"/>
  <c r="J43" i="8"/>
  <c r="I43" i="8"/>
  <c r="H43" i="8"/>
  <c r="G43" i="8"/>
  <c r="W42" i="8"/>
  <c r="V42" i="8"/>
  <c r="U42" i="8"/>
  <c r="T42" i="8"/>
  <c r="S42" i="8"/>
  <c r="K42" i="8"/>
  <c r="J42" i="8"/>
  <c r="I42" i="8"/>
  <c r="H42" i="8"/>
  <c r="G42" i="8"/>
  <c r="AJ36" i="8"/>
  <c r="AI36" i="8"/>
  <c r="G36" i="8"/>
  <c r="AJ35" i="8"/>
  <c r="AI35" i="8"/>
  <c r="H35" i="8"/>
  <c r="G35" i="8"/>
  <c r="K34" i="8"/>
  <c r="J34" i="8"/>
  <c r="I34" i="8"/>
  <c r="H34" i="8"/>
  <c r="G34" i="8"/>
  <c r="W33" i="8"/>
  <c r="V33" i="8"/>
  <c r="K33" i="8"/>
  <c r="J33" i="8"/>
  <c r="I33" i="8"/>
  <c r="H33" i="8"/>
  <c r="G33" i="8"/>
  <c r="W32" i="8"/>
  <c r="V32" i="8"/>
  <c r="AF28" i="8"/>
  <c r="AG27" i="8"/>
  <c r="AF27" i="8"/>
  <c r="S27" i="8"/>
  <c r="G27" i="8"/>
  <c r="AJ26" i="8"/>
  <c r="AI26" i="8"/>
  <c r="AH26" i="8"/>
  <c r="AG26" i="8"/>
  <c r="AF26" i="8"/>
  <c r="T26" i="8"/>
  <c r="S26" i="8"/>
  <c r="H26" i="8"/>
  <c r="G26" i="8"/>
  <c r="AJ25" i="8"/>
  <c r="AI25" i="8"/>
  <c r="AH25" i="8"/>
  <c r="AG25" i="8"/>
  <c r="AF25" i="8"/>
  <c r="W25" i="8"/>
  <c r="V25" i="8"/>
  <c r="U25" i="8"/>
  <c r="T25" i="8"/>
  <c r="S25" i="8"/>
  <c r="K25" i="8"/>
  <c r="J25" i="8"/>
  <c r="I25" i="8"/>
  <c r="H25" i="8"/>
  <c r="G25" i="8"/>
  <c r="W24" i="8"/>
  <c r="V24" i="8"/>
  <c r="U24" i="8"/>
  <c r="T24" i="8"/>
  <c r="S24" i="8"/>
  <c r="K24" i="8"/>
  <c r="J24" i="8"/>
  <c r="I24" i="8"/>
  <c r="H24" i="8"/>
  <c r="G24" i="8"/>
  <c r="AF19" i="8"/>
  <c r="AG18" i="8"/>
  <c r="AF18" i="8"/>
  <c r="S18" i="8"/>
  <c r="G18" i="8"/>
  <c r="AJ17" i="8"/>
  <c r="AI17" i="8"/>
  <c r="AH17" i="8"/>
  <c r="AG17" i="8"/>
  <c r="AF17" i="8"/>
  <c r="T17" i="8"/>
  <c r="S17" i="8"/>
  <c r="H17" i="8"/>
  <c r="G17" i="8"/>
  <c r="AJ16" i="8"/>
  <c r="AI16" i="8"/>
  <c r="AH16" i="8"/>
  <c r="AG16" i="8"/>
  <c r="AF16" i="8"/>
  <c r="W16" i="8"/>
  <c r="V16" i="8"/>
  <c r="U16" i="8"/>
  <c r="T16" i="8"/>
  <c r="S16" i="8"/>
  <c r="K16" i="8"/>
  <c r="J16" i="8"/>
  <c r="I16" i="8"/>
  <c r="H16" i="8"/>
  <c r="G16" i="8"/>
  <c r="W15" i="8"/>
  <c r="V15" i="8"/>
  <c r="U15" i="8"/>
  <c r="T15" i="8"/>
  <c r="S15" i="8"/>
  <c r="K15" i="8"/>
  <c r="J15" i="8"/>
  <c r="I15" i="8"/>
  <c r="H15" i="8"/>
  <c r="G15" i="8"/>
  <c r="AF9" i="8"/>
  <c r="S9" i="8"/>
  <c r="G9" i="8"/>
  <c r="F9" i="8"/>
  <c r="AG8" i="8"/>
  <c r="AF8" i="8"/>
  <c r="T8" i="8"/>
  <c r="S8" i="8"/>
  <c r="H8" i="8"/>
  <c r="G8" i="8"/>
  <c r="F8" i="8"/>
  <c r="AJ7" i="8"/>
  <c r="AI7" i="8"/>
  <c r="AH7" i="8"/>
  <c r="AG7" i="8"/>
  <c r="AF7" i="8"/>
  <c r="W7" i="8"/>
  <c r="V7" i="8"/>
  <c r="U7" i="8"/>
  <c r="T7" i="8"/>
  <c r="S7" i="8"/>
  <c r="K7" i="8"/>
  <c r="J7" i="8"/>
  <c r="I7" i="8"/>
  <c r="H7" i="8"/>
  <c r="G7" i="8"/>
  <c r="AJ6" i="8"/>
  <c r="AI6" i="8"/>
  <c r="AH6" i="8"/>
  <c r="AG6" i="8"/>
  <c r="AF6" i="8"/>
  <c r="W6" i="8"/>
  <c r="V6" i="8"/>
  <c r="U6" i="8"/>
  <c r="T6" i="8"/>
  <c r="S6" i="8"/>
  <c r="K6" i="8"/>
  <c r="J6" i="8"/>
  <c r="I6" i="8"/>
  <c r="H6" i="8"/>
  <c r="G6" i="8"/>
  <c r="T49" i="7"/>
  <c r="T48" i="7"/>
  <c r="T47" i="7"/>
  <c r="T46" i="7"/>
  <c r="T45" i="7"/>
  <c r="T44" i="7"/>
  <c r="T43" i="7"/>
  <c r="T42" i="7"/>
  <c r="AI41" i="7"/>
  <c r="AI36" i="7"/>
  <c r="AI35" i="7"/>
  <c r="S35" i="7"/>
  <c r="Q35" i="7"/>
  <c r="AI34" i="7"/>
  <c r="Z34" i="7"/>
  <c r="Y34" i="7"/>
  <c r="S34" i="7"/>
  <c r="R34" i="7"/>
  <c r="R35" i="7" s="1"/>
  <c r="Q34" i="7"/>
  <c r="B34" i="7"/>
  <c r="AA33" i="7"/>
  <c r="Z33" i="7"/>
  <c r="Y33" i="7"/>
  <c r="U33" i="7"/>
  <c r="T33" i="7"/>
  <c r="S33" i="7"/>
  <c r="R33" i="7"/>
  <c r="Q33" i="7"/>
  <c r="B33" i="7"/>
  <c r="AA32" i="7"/>
  <c r="Z32" i="7"/>
  <c r="Y32" i="7"/>
  <c r="U32" i="7"/>
  <c r="T32" i="7"/>
  <c r="S32" i="7"/>
  <c r="R32" i="7"/>
  <c r="Q32" i="7"/>
  <c r="B32" i="7"/>
  <c r="U31" i="7"/>
  <c r="T31" i="7"/>
  <c r="S31" i="7"/>
  <c r="R31" i="7"/>
  <c r="Q31" i="7"/>
  <c r="B31" i="7"/>
  <c r="U30" i="7"/>
  <c r="T30" i="7"/>
  <c r="S30" i="7"/>
  <c r="R30" i="7"/>
  <c r="Q30" i="7"/>
  <c r="B30" i="7"/>
  <c r="U29" i="7"/>
  <c r="T29" i="7"/>
  <c r="S29" i="7"/>
  <c r="R29" i="7"/>
  <c r="Q29" i="7"/>
  <c r="B29" i="7"/>
  <c r="Z28" i="7"/>
  <c r="Y28" i="7"/>
  <c r="U28" i="7"/>
  <c r="T28" i="7"/>
  <c r="S28" i="7"/>
  <c r="R28" i="7"/>
  <c r="Q28" i="7"/>
  <c r="B28" i="7"/>
  <c r="AH27" i="7"/>
  <c r="AE27" i="7"/>
  <c r="Z27" i="7"/>
  <c r="Y27" i="7"/>
  <c r="U27" i="7"/>
  <c r="T27" i="7"/>
  <c r="S27" i="7"/>
  <c r="R27" i="7"/>
  <c r="Q27" i="7"/>
  <c r="AI26" i="7"/>
  <c r="AI47" i="7" s="1"/>
  <c r="AH26" i="7"/>
  <c r="AI42" i="7"/>
  <c r="AE26" i="7"/>
  <c r="AB26" i="7"/>
  <c r="AA26" i="7"/>
  <c r="Z26" i="7"/>
  <c r="Y26" i="7"/>
  <c r="U26" i="7"/>
  <c r="T26" i="7"/>
  <c r="S26" i="7"/>
  <c r="R26" i="7"/>
  <c r="Q26" i="7"/>
  <c r="AI25" i="7"/>
  <c r="AJ35" i="7" s="1"/>
  <c r="AH25" i="7"/>
  <c r="AE25" i="7"/>
  <c r="AB25" i="7"/>
  <c r="AA25" i="7"/>
  <c r="Z25" i="7"/>
  <c r="Y25" i="7"/>
  <c r="H24" i="7"/>
  <c r="Y13" i="7"/>
  <c r="X13" i="7"/>
  <c r="W13" i="7"/>
  <c r="R13" i="7"/>
  <c r="Q13" i="7"/>
  <c r="P13" i="7"/>
  <c r="O13" i="7"/>
  <c r="AA12" i="7"/>
  <c r="Z12" i="7"/>
  <c r="Z13" i="7" s="1"/>
  <c r="S12" i="7"/>
  <c r="R12" i="7"/>
  <c r="AA11" i="7"/>
  <c r="Z11" i="7"/>
  <c r="S11" i="7"/>
  <c r="R11" i="7"/>
  <c r="AA10" i="7"/>
  <c r="Z10" i="7"/>
  <c r="S10" i="7"/>
  <c r="R10" i="7"/>
  <c r="AA9" i="7"/>
  <c r="Z9" i="7"/>
  <c r="S9" i="7"/>
  <c r="R9" i="7"/>
  <c r="AA8" i="7"/>
  <c r="Z8" i="7"/>
  <c r="S8" i="7"/>
  <c r="R8" i="7"/>
  <c r="AA7" i="7"/>
  <c r="Z7" i="7"/>
  <c r="S7" i="7"/>
  <c r="R7" i="7"/>
  <c r="AA6" i="7"/>
  <c r="Z6" i="7"/>
  <c r="S6" i="7"/>
  <c r="R6" i="7"/>
  <c r="AA5" i="7"/>
  <c r="Z5" i="7"/>
  <c r="S5" i="7"/>
  <c r="R5" i="7"/>
  <c r="AA4" i="7"/>
  <c r="Z4" i="7"/>
  <c r="S4" i="7"/>
  <c r="R4" i="7"/>
  <c r="AF26" i="3"/>
  <c r="AF23" i="3"/>
  <c r="G20" i="3"/>
  <c r="E20" i="3"/>
  <c r="C20" i="3"/>
  <c r="G19" i="3"/>
  <c r="E19" i="3"/>
  <c r="C19" i="3"/>
  <c r="G18" i="3"/>
  <c r="E18" i="3"/>
  <c r="C18" i="3"/>
  <c r="AI15" i="3"/>
  <c r="AI14" i="3"/>
  <c r="AI13" i="3"/>
  <c r="R12" i="3"/>
  <c r="Q12" i="3"/>
  <c r="P12" i="3"/>
  <c r="O12" i="3"/>
  <c r="Y11" i="3"/>
  <c r="X11" i="3"/>
  <c r="W11" i="3"/>
  <c r="S11" i="3"/>
  <c r="R11" i="3"/>
  <c r="C11" i="3"/>
  <c r="B11" i="3"/>
  <c r="AE10" i="3"/>
  <c r="AB10" i="3"/>
  <c r="Y10" i="3"/>
  <c r="X10" i="3"/>
  <c r="W10" i="3"/>
  <c r="S10" i="3"/>
  <c r="R10" i="3"/>
  <c r="D10" i="3"/>
  <c r="C10" i="3"/>
  <c r="B10" i="3"/>
  <c r="AF25" i="3"/>
  <c r="AE9" i="3"/>
  <c r="AB9" i="3"/>
  <c r="Y9" i="3"/>
  <c r="X9" i="3"/>
  <c r="W9" i="3"/>
  <c r="S9" i="3"/>
  <c r="R9" i="3"/>
  <c r="E9" i="3"/>
  <c r="D9" i="3"/>
  <c r="C9" i="3"/>
  <c r="B9" i="3"/>
  <c r="AF24" i="3"/>
  <c r="AE8" i="3"/>
  <c r="AB8" i="3"/>
  <c r="S8" i="3"/>
  <c r="R8" i="3"/>
  <c r="E8" i="3"/>
  <c r="D8" i="3"/>
  <c r="C8" i="3"/>
  <c r="B8" i="3"/>
  <c r="S7" i="3"/>
  <c r="R7" i="3"/>
  <c r="E7" i="3"/>
  <c r="D7" i="3"/>
  <c r="C7" i="3"/>
  <c r="B7" i="3"/>
  <c r="S6" i="3"/>
  <c r="R6" i="3"/>
  <c r="E6" i="3"/>
  <c r="D6" i="3"/>
  <c r="C6" i="3"/>
  <c r="B6" i="3"/>
  <c r="Y5" i="3"/>
  <c r="X5" i="3"/>
  <c r="W5" i="3"/>
  <c r="S5" i="3"/>
  <c r="R5" i="3"/>
  <c r="E5" i="3"/>
  <c r="D5" i="3"/>
  <c r="C5" i="3"/>
  <c r="B5" i="3"/>
  <c r="Z4" i="3"/>
  <c r="Y4" i="3"/>
  <c r="X4" i="3"/>
  <c r="W4" i="3"/>
  <c r="S4" i="3"/>
  <c r="R4" i="3"/>
  <c r="Z3" i="3"/>
  <c r="Y3" i="3"/>
  <c r="X3" i="3"/>
  <c r="W3" i="3"/>
  <c r="S3" i="3"/>
  <c r="R3" i="3"/>
  <c r="Z2" i="3"/>
  <c r="Y2" i="3"/>
  <c r="X2" i="3"/>
  <c r="W2" i="3"/>
  <c r="J1" i="3"/>
  <c r="H1" i="3"/>
  <c r="AF23" i="6"/>
  <c r="AF22" i="6"/>
  <c r="AF21" i="6"/>
  <c r="AF20" i="6"/>
  <c r="AC15" i="6"/>
  <c r="AC14" i="6"/>
  <c r="R12" i="6"/>
  <c r="Q12" i="6"/>
  <c r="P12" i="6"/>
  <c r="O12" i="6"/>
  <c r="AF26" i="6"/>
  <c r="AG11" i="6"/>
  <c r="AD11" i="6"/>
  <c r="Y11" i="6"/>
  <c r="X11" i="6"/>
  <c r="W11" i="6"/>
  <c r="S11" i="6"/>
  <c r="R11" i="6"/>
  <c r="C11" i="6"/>
  <c r="B11" i="6"/>
  <c r="AF25" i="6"/>
  <c r="AG10" i="6"/>
  <c r="AD10" i="6"/>
  <c r="Y10" i="6"/>
  <c r="X10" i="6"/>
  <c r="W10" i="6"/>
  <c r="S10" i="6"/>
  <c r="R10" i="6"/>
  <c r="D10" i="6"/>
  <c r="C10" i="6"/>
  <c r="B10" i="6"/>
  <c r="AF24" i="6"/>
  <c r="AG9" i="6"/>
  <c r="AD9" i="6"/>
  <c r="Y9" i="6"/>
  <c r="X9" i="6"/>
  <c r="W9" i="6"/>
  <c r="S9" i="6"/>
  <c r="R9" i="6"/>
  <c r="E9" i="6"/>
  <c r="D9" i="6"/>
  <c r="C9" i="6"/>
  <c r="B9" i="6"/>
  <c r="S8" i="6"/>
  <c r="R8" i="6"/>
  <c r="E8" i="6"/>
  <c r="D8" i="6"/>
  <c r="C8" i="6"/>
  <c r="B8" i="6"/>
  <c r="S7" i="6"/>
  <c r="R7" i="6"/>
  <c r="E7" i="6"/>
  <c r="D7" i="6"/>
  <c r="C7" i="6"/>
  <c r="B7" i="6"/>
  <c r="S6" i="6"/>
  <c r="R6" i="6"/>
  <c r="E6" i="6"/>
  <c r="D6" i="6"/>
  <c r="C6" i="6"/>
  <c r="B6" i="6"/>
  <c r="Y5" i="6"/>
  <c r="X5" i="6"/>
  <c r="W5" i="6"/>
  <c r="S5" i="6"/>
  <c r="R5" i="6"/>
  <c r="E5" i="6"/>
  <c r="D5" i="6"/>
  <c r="C5" i="6"/>
  <c r="B5" i="6"/>
  <c r="Z4" i="6"/>
  <c r="Y4" i="6"/>
  <c r="X4" i="6"/>
  <c r="W4" i="6"/>
  <c r="S4" i="6"/>
  <c r="R4" i="6"/>
  <c r="Z3" i="6"/>
  <c r="Y3" i="6"/>
  <c r="X3" i="6"/>
  <c r="W3" i="6"/>
  <c r="S3" i="6"/>
  <c r="R3" i="6"/>
  <c r="Z2" i="6"/>
  <c r="Y2" i="6"/>
  <c r="X2" i="6"/>
  <c r="W2" i="6"/>
  <c r="J1" i="6"/>
  <c r="H1" i="6"/>
  <c r="AF26" i="5"/>
  <c r="AM14" i="5"/>
  <c r="AO14" i="5" s="1"/>
  <c r="AK14" i="5"/>
  <c r="AG14" i="5"/>
  <c r="AI14" i="5" s="1"/>
  <c r="AB14" i="5"/>
  <c r="AK13" i="5"/>
  <c r="AG13" i="5"/>
  <c r="AI13" i="5" s="1"/>
  <c r="AB13" i="5"/>
  <c r="AK12" i="5"/>
  <c r="AG12" i="5"/>
  <c r="AI12" i="5" s="1"/>
  <c r="R12" i="5"/>
  <c r="Q12" i="5"/>
  <c r="P12" i="5"/>
  <c r="O12" i="5"/>
  <c r="Y11" i="5"/>
  <c r="X11" i="5"/>
  <c r="W11" i="5"/>
  <c r="S11" i="5"/>
  <c r="R11" i="5"/>
  <c r="C11" i="5"/>
  <c r="B11" i="5"/>
  <c r="AF25" i="5"/>
  <c r="AE10" i="5"/>
  <c r="AF21" i="5"/>
  <c r="Y10" i="5"/>
  <c r="X10" i="5"/>
  <c r="W10" i="5"/>
  <c r="S10" i="5"/>
  <c r="R10" i="5"/>
  <c r="D10" i="5"/>
  <c r="C10" i="5"/>
  <c r="B10" i="5"/>
  <c r="AF24" i="5"/>
  <c r="AE9" i="5"/>
  <c r="AF20" i="5"/>
  <c r="Y9" i="5"/>
  <c r="X9" i="5"/>
  <c r="W9" i="5"/>
  <c r="S9" i="5"/>
  <c r="R9" i="5"/>
  <c r="E9" i="5"/>
  <c r="D9" i="5"/>
  <c r="C9" i="5"/>
  <c r="B9" i="5"/>
  <c r="AF23" i="5"/>
  <c r="AE8" i="5"/>
  <c r="AF19" i="5"/>
  <c r="S8" i="5"/>
  <c r="R8" i="5"/>
  <c r="E8" i="5"/>
  <c r="D8" i="5"/>
  <c r="C8" i="5"/>
  <c r="B8" i="5"/>
  <c r="S7" i="5"/>
  <c r="R7" i="5"/>
  <c r="E7" i="5"/>
  <c r="D7" i="5"/>
  <c r="C7" i="5"/>
  <c r="B7" i="5"/>
  <c r="S6" i="5"/>
  <c r="R6" i="5"/>
  <c r="E6" i="5"/>
  <c r="D6" i="5"/>
  <c r="C6" i="5"/>
  <c r="B6" i="5"/>
  <c r="Y5" i="5"/>
  <c r="X5" i="5"/>
  <c r="W5" i="5"/>
  <c r="S5" i="5"/>
  <c r="R5" i="5"/>
  <c r="E5" i="5"/>
  <c r="D5" i="5"/>
  <c r="C5" i="5"/>
  <c r="B5" i="5"/>
  <c r="Z4" i="5"/>
  <c r="Y4" i="5"/>
  <c r="X4" i="5"/>
  <c r="W4" i="5"/>
  <c r="S4" i="5"/>
  <c r="R4" i="5"/>
  <c r="Z3" i="5"/>
  <c r="Y3" i="5"/>
  <c r="X3" i="5"/>
  <c r="W3" i="5"/>
  <c r="S3" i="5"/>
  <c r="R3" i="5"/>
  <c r="Z2" i="5"/>
  <c r="Y2" i="5"/>
  <c r="X2" i="5"/>
  <c r="W2" i="5"/>
  <c r="J1" i="5"/>
  <c r="H1" i="5"/>
  <c r="G124" i="2"/>
  <c r="E124" i="2"/>
  <c r="C124" i="2"/>
  <c r="AC123" i="2"/>
  <c r="AB123" i="2"/>
  <c r="AA123" i="2"/>
  <c r="Y123" i="2"/>
  <c r="X123" i="2"/>
  <c r="W123" i="2"/>
  <c r="G123" i="2"/>
  <c r="E123" i="2"/>
  <c r="C123" i="2"/>
  <c r="AC122" i="2"/>
  <c r="AB122" i="2"/>
  <c r="AA122" i="2"/>
  <c r="Y122" i="2"/>
  <c r="X122" i="2"/>
  <c r="W122" i="2"/>
  <c r="G122" i="2"/>
  <c r="E122" i="2"/>
  <c r="C122" i="2"/>
  <c r="AB121" i="2"/>
  <c r="AA121" i="2"/>
  <c r="Y121" i="2"/>
  <c r="X121" i="2"/>
  <c r="W121" i="2"/>
  <c r="AB120" i="2"/>
  <c r="AA120" i="2"/>
  <c r="G120" i="2"/>
  <c r="E120" i="2"/>
  <c r="C120" i="2"/>
  <c r="AC119" i="2"/>
  <c r="AB119" i="2"/>
  <c r="AA119" i="2"/>
  <c r="Z119" i="2"/>
  <c r="Y119" i="2"/>
  <c r="X119" i="2"/>
  <c r="W119" i="2"/>
  <c r="G119" i="2"/>
  <c r="E119" i="2"/>
  <c r="C119" i="2"/>
  <c r="AC118" i="2"/>
  <c r="AB118" i="2"/>
  <c r="AA118" i="2"/>
  <c r="Y118" i="2"/>
  <c r="X118" i="2"/>
  <c r="W118" i="2"/>
  <c r="G118" i="2"/>
  <c r="E118" i="2"/>
  <c r="C118" i="2"/>
  <c r="AC117" i="2"/>
  <c r="AB117" i="2"/>
  <c r="AA117" i="2"/>
  <c r="Y117" i="2"/>
  <c r="X117" i="2"/>
  <c r="W117" i="2"/>
  <c r="R110" i="2"/>
  <c r="Q110" i="2"/>
  <c r="P110" i="2"/>
  <c r="O110" i="2"/>
  <c r="Y109" i="2"/>
  <c r="X109" i="2"/>
  <c r="W109" i="2"/>
  <c r="S109" i="2"/>
  <c r="R109" i="2"/>
  <c r="C109" i="2"/>
  <c r="B109" i="2"/>
  <c r="Y108" i="2"/>
  <c r="X108" i="2"/>
  <c r="W108" i="2"/>
  <c r="S108" i="2"/>
  <c r="R108" i="2"/>
  <c r="D108" i="2"/>
  <c r="C108" i="2"/>
  <c r="B108" i="2"/>
  <c r="Y107" i="2"/>
  <c r="X107" i="2"/>
  <c r="W107" i="2"/>
  <c r="S107" i="2"/>
  <c r="R107" i="2"/>
  <c r="E107" i="2"/>
  <c r="D107" i="2"/>
  <c r="C107" i="2"/>
  <c r="B107" i="2"/>
  <c r="S106" i="2"/>
  <c r="R106" i="2"/>
  <c r="E106" i="2"/>
  <c r="D106" i="2"/>
  <c r="C106" i="2"/>
  <c r="B106" i="2"/>
  <c r="S105" i="2"/>
  <c r="R105" i="2"/>
  <c r="E105" i="2"/>
  <c r="D105" i="2"/>
  <c r="C105" i="2"/>
  <c r="B105" i="2"/>
  <c r="S104" i="2"/>
  <c r="R104" i="2"/>
  <c r="E104" i="2"/>
  <c r="D104" i="2"/>
  <c r="C104" i="2"/>
  <c r="B104" i="2"/>
  <c r="Y103" i="2"/>
  <c r="X103" i="2"/>
  <c r="W103" i="2"/>
  <c r="S103" i="2"/>
  <c r="R103" i="2"/>
  <c r="E103" i="2"/>
  <c r="D103" i="2"/>
  <c r="C103" i="2"/>
  <c r="B103" i="2"/>
  <c r="Z102" i="2"/>
  <c r="Y102" i="2"/>
  <c r="X102" i="2"/>
  <c r="W102" i="2"/>
  <c r="S102" i="2"/>
  <c r="R102" i="2"/>
  <c r="Z101" i="2"/>
  <c r="Y101" i="2"/>
  <c r="X101" i="2"/>
  <c r="W101" i="2"/>
  <c r="S101" i="2"/>
  <c r="R101" i="2"/>
  <c r="Z100" i="2"/>
  <c r="Y100" i="2"/>
  <c r="X100" i="2"/>
  <c r="W100" i="2"/>
  <c r="J99" i="2"/>
  <c r="H99" i="2"/>
  <c r="AB96" i="2"/>
  <c r="AB95" i="2"/>
  <c r="AB94" i="2"/>
  <c r="R94" i="2"/>
  <c r="Q94" i="2"/>
  <c r="P94" i="2"/>
  <c r="O94" i="2"/>
  <c r="Y93" i="2"/>
  <c r="X93" i="2"/>
  <c r="W93" i="2"/>
  <c r="S93" i="2"/>
  <c r="R93" i="2"/>
  <c r="C93" i="2"/>
  <c r="B93" i="2"/>
  <c r="AI92" i="2"/>
  <c r="Y92" i="2"/>
  <c r="X92" i="2"/>
  <c r="W92" i="2"/>
  <c r="S92" i="2"/>
  <c r="R92" i="2"/>
  <c r="D92" i="2"/>
  <c r="C92" i="2"/>
  <c r="B92" i="2"/>
  <c r="AI91" i="2"/>
  <c r="Y91" i="2"/>
  <c r="X91" i="2"/>
  <c r="W91" i="2"/>
  <c r="S91" i="2"/>
  <c r="R91" i="2"/>
  <c r="E91" i="2"/>
  <c r="D91" i="2"/>
  <c r="C91" i="2"/>
  <c r="B91" i="2"/>
  <c r="S90" i="2"/>
  <c r="R90" i="2"/>
  <c r="E90" i="2"/>
  <c r="D90" i="2"/>
  <c r="C90" i="2"/>
  <c r="B90" i="2"/>
  <c r="S89" i="2"/>
  <c r="R89" i="2"/>
  <c r="E89" i="2"/>
  <c r="D89" i="2"/>
  <c r="C89" i="2"/>
  <c r="B89" i="2"/>
  <c r="S88" i="2"/>
  <c r="R88" i="2"/>
  <c r="E88" i="2"/>
  <c r="D88" i="2"/>
  <c r="C88" i="2"/>
  <c r="B88" i="2"/>
  <c r="Y87" i="2"/>
  <c r="X87" i="2"/>
  <c r="W87" i="2"/>
  <c r="S87" i="2"/>
  <c r="R87" i="2"/>
  <c r="E87" i="2"/>
  <c r="D87" i="2"/>
  <c r="C87" i="2"/>
  <c r="B87" i="2"/>
  <c r="Z86" i="2"/>
  <c r="Y86" i="2"/>
  <c r="X86" i="2"/>
  <c r="W86" i="2"/>
  <c r="S86" i="2"/>
  <c r="R86" i="2"/>
  <c r="Z85" i="2"/>
  <c r="Y85" i="2"/>
  <c r="X85" i="2"/>
  <c r="W85" i="2"/>
  <c r="S85" i="2"/>
  <c r="R85" i="2"/>
  <c r="Z84" i="2"/>
  <c r="Y84" i="2"/>
  <c r="X84" i="2"/>
  <c r="W84" i="2"/>
  <c r="J83" i="2"/>
  <c r="H83" i="2"/>
  <c r="AB80" i="2"/>
  <c r="AB79" i="2"/>
  <c r="AB78" i="2"/>
  <c r="R77" i="2"/>
  <c r="Q77" i="2"/>
  <c r="P77" i="2"/>
  <c r="O77" i="2"/>
  <c r="Y76" i="2"/>
  <c r="X76" i="2"/>
  <c r="W76" i="2"/>
  <c r="S76" i="2"/>
  <c r="R76" i="2"/>
  <c r="C76" i="2"/>
  <c r="B76" i="2"/>
  <c r="AI75" i="2"/>
  <c r="Y75" i="2"/>
  <c r="X75" i="2"/>
  <c r="W75" i="2"/>
  <c r="S75" i="2"/>
  <c r="R75" i="2"/>
  <c r="D75" i="2"/>
  <c r="C75" i="2"/>
  <c r="B75" i="2"/>
  <c r="AI74" i="2"/>
  <c r="Y74" i="2"/>
  <c r="X74" i="2"/>
  <c r="W74" i="2"/>
  <c r="S74" i="2"/>
  <c r="R74" i="2"/>
  <c r="E74" i="2"/>
  <c r="D74" i="2"/>
  <c r="C74" i="2"/>
  <c r="B74" i="2"/>
  <c r="S73" i="2"/>
  <c r="R73" i="2"/>
  <c r="E73" i="2"/>
  <c r="D73" i="2"/>
  <c r="C73" i="2"/>
  <c r="B73" i="2"/>
  <c r="S72" i="2"/>
  <c r="R72" i="2"/>
  <c r="E72" i="2"/>
  <c r="D72" i="2"/>
  <c r="C72" i="2"/>
  <c r="B72" i="2"/>
  <c r="S71" i="2"/>
  <c r="R71" i="2"/>
  <c r="E71" i="2"/>
  <c r="D71" i="2"/>
  <c r="C71" i="2"/>
  <c r="B71" i="2"/>
  <c r="Y70" i="2"/>
  <c r="X70" i="2"/>
  <c r="W70" i="2"/>
  <c r="S70" i="2"/>
  <c r="R70" i="2"/>
  <c r="E70" i="2"/>
  <c r="D70" i="2"/>
  <c r="C70" i="2"/>
  <c r="B70" i="2"/>
  <c r="Z69" i="2"/>
  <c r="Y69" i="2"/>
  <c r="X69" i="2"/>
  <c r="W69" i="2"/>
  <c r="S69" i="2"/>
  <c r="R69" i="2"/>
  <c r="Z68" i="2"/>
  <c r="Y68" i="2"/>
  <c r="X68" i="2"/>
  <c r="W68" i="2"/>
  <c r="S68" i="2"/>
  <c r="R68" i="2"/>
  <c r="Z67" i="2"/>
  <c r="Y67" i="2"/>
  <c r="X67" i="2"/>
  <c r="W67" i="2"/>
  <c r="J66" i="2"/>
  <c r="H66" i="2"/>
  <c r="AB64" i="2"/>
  <c r="AB63" i="2"/>
  <c r="AB62" i="2"/>
  <c r="Q61" i="2"/>
  <c r="P61" i="2"/>
  <c r="O61" i="2"/>
  <c r="Y60" i="2"/>
  <c r="W60" i="2"/>
  <c r="S60" i="2"/>
  <c r="R60" i="2"/>
  <c r="B60" i="2"/>
  <c r="Y59" i="2"/>
  <c r="S59" i="2"/>
  <c r="R59" i="2"/>
  <c r="B59" i="2"/>
  <c r="Y58" i="2"/>
  <c r="W58" i="2"/>
  <c r="S58" i="2"/>
  <c r="R58" i="2"/>
  <c r="B58" i="2"/>
  <c r="S57" i="2"/>
  <c r="X60" i="2" s="1"/>
  <c r="R57" i="2"/>
  <c r="B57" i="2"/>
  <c r="S56" i="2"/>
  <c r="X59" i="2" s="1"/>
  <c r="R56" i="2"/>
  <c r="X52" i="2" s="1"/>
  <c r="B56" i="2"/>
  <c r="S55" i="2"/>
  <c r="X58" i="2" s="1"/>
  <c r="R55" i="2"/>
  <c r="B55" i="2"/>
  <c r="Y54" i="2"/>
  <c r="S54" i="2"/>
  <c r="R54" i="2"/>
  <c r="B54" i="2"/>
  <c r="Y53" i="2"/>
  <c r="X53" i="2"/>
  <c r="W53" i="2"/>
  <c r="S53" i="2"/>
  <c r="W59" i="2" s="1"/>
  <c r="R53" i="2"/>
  <c r="Y52" i="2"/>
  <c r="W52" i="2"/>
  <c r="W54" i="2" s="1"/>
  <c r="S52" i="2"/>
  <c r="R52" i="2"/>
  <c r="Y51" i="2"/>
  <c r="X51" i="2"/>
  <c r="Z51" i="2" s="1"/>
  <c r="W51" i="2"/>
  <c r="H50" i="2"/>
  <c r="R45" i="2"/>
  <c r="Q45" i="2"/>
  <c r="P45" i="2"/>
  <c r="O45" i="2"/>
  <c r="Y44" i="2"/>
  <c r="X44" i="2"/>
  <c r="W44" i="2"/>
  <c r="S44" i="2"/>
  <c r="R44" i="2"/>
  <c r="C44" i="2"/>
  <c r="B44" i="2"/>
  <c r="Y43" i="2"/>
  <c r="X43" i="2"/>
  <c r="W43" i="2"/>
  <c r="S43" i="2"/>
  <c r="R43" i="2"/>
  <c r="D43" i="2"/>
  <c r="C43" i="2"/>
  <c r="B43" i="2"/>
  <c r="Y42" i="2"/>
  <c r="X42" i="2"/>
  <c r="W42" i="2"/>
  <c r="S42" i="2"/>
  <c r="R42" i="2"/>
  <c r="E42" i="2"/>
  <c r="D42" i="2"/>
  <c r="C42" i="2"/>
  <c r="B42" i="2"/>
  <c r="S41" i="2"/>
  <c r="R41" i="2"/>
  <c r="E41" i="2"/>
  <c r="D41" i="2"/>
  <c r="C41" i="2"/>
  <c r="B41" i="2"/>
  <c r="S40" i="2"/>
  <c r="R40" i="2"/>
  <c r="E40" i="2"/>
  <c r="D40" i="2"/>
  <c r="C40" i="2"/>
  <c r="B40" i="2"/>
  <c r="S39" i="2"/>
  <c r="R39" i="2"/>
  <c r="E39" i="2"/>
  <c r="D39" i="2"/>
  <c r="C39" i="2"/>
  <c r="B39" i="2"/>
  <c r="Y38" i="2"/>
  <c r="X38" i="2"/>
  <c r="W38" i="2"/>
  <c r="S38" i="2"/>
  <c r="R38" i="2"/>
  <c r="E38" i="2"/>
  <c r="D38" i="2"/>
  <c r="C38" i="2"/>
  <c r="B38" i="2"/>
  <c r="Z37" i="2"/>
  <c r="Y37" i="2"/>
  <c r="X37" i="2"/>
  <c r="W37" i="2"/>
  <c r="S37" i="2"/>
  <c r="R37" i="2"/>
  <c r="Z36" i="2"/>
  <c r="Y36" i="2"/>
  <c r="X36" i="2"/>
  <c r="W36" i="2"/>
  <c r="S36" i="2"/>
  <c r="R36" i="2"/>
  <c r="Z35" i="2"/>
  <c r="Y35" i="2"/>
  <c r="X35" i="2"/>
  <c r="W35" i="2"/>
  <c r="J34" i="2"/>
  <c r="H34" i="2"/>
  <c r="R29" i="2"/>
  <c r="Q29" i="2"/>
  <c r="P29" i="2"/>
  <c r="O29" i="2"/>
  <c r="Y28" i="2"/>
  <c r="X28" i="2"/>
  <c r="W28" i="2"/>
  <c r="S28" i="2"/>
  <c r="R28" i="2"/>
  <c r="C28" i="2"/>
  <c r="B28" i="2"/>
  <c r="Y27" i="2"/>
  <c r="X27" i="2"/>
  <c r="W27" i="2"/>
  <c r="S27" i="2"/>
  <c r="R27" i="2"/>
  <c r="D27" i="2"/>
  <c r="C27" i="2"/>
  <c r="B27" i="2"/>
  <c r="Y26" i="2"/>
  <c r="X26" i="2"/>
  <c r="W26" i="2"/>
  <c r="S26" i="2"/>
  <c r="R26" i="2"/>
  <c r="E26" i="2"/>
  <c r="D26" i="2"/>
  <c r="C26" i="2"/>
  <c r="B26" i="2"/>
  <c r="S25" i="2"/>
  <c r="R25" i="2"/>
  <c r="E25" i="2"/>
  <c r="D25" i="2"/>
  <c r="C25" i="2"/>
  <c r="B25" i="2"/>
  <c r="S24" i="2"/>
  <c r="R24" i="2"/>
  <c r="E24" i="2"/>
  <c r="D24" i="2"/>
  <c r="C24" i="2"/>
  <c r="B24" i="2"/>
  <c r="S23" i="2"/>
  <c r="R23" i="2"/>
  <c r="E23" i="2"/>
  <c r="D23" i="2"/>
  <c r="C23" i="2"/>
  <c r="B23" i="2"/>
  <c r="Y22" i="2"/>
  <c r="X22" i="2"/>
  <c r="W22" i="2"/>
  <c r="S22" i="2"/>
  <c r="R22" i="2"/>
  <c r="E22" i="2"/>
  <c r="D22" i="2"/>
  <c r="C22" i="2"/>
  <c r="B22" i="2"/>
  <c r="Z21" i="2"/>
  <c r="Y21" i="2"/>
  <c r="X21" i="2"/>
  <c r="W21" i="2"/>
  <c r="S21" i="2"/>
  <c r="R21" i="2"/>
  <c r="Z20" i="2"/>
  <c r="Y20" i="2"/>
  <c r="X20" i="2"/>
  <c r="W20" i="2"/>
  <c r="S20" i="2"/>
  <c r="R20" i="2"/>
  <c r="Z19" i="2"/>
  <c r="Y19" i="2"/>
  <c r="X19" i="2"/>
  <c r="W19" i="2"/>
  <c r="J18" i="2"/>
  <c r="H18" i="2"/>
  <c r="Y13" i="2"/>
  <c r="X13" i="2"/>
  <c r="W13" i="2"/>
  <c r="R13" i="2"/>
  <c r="Q13" i="2"/>
  <c r="P13" i="2"/>
  <c r="O13" i="2"/>
  <c r="Z12" i="2"/>
  <c r="Y12" i="2"/>
  <c r="X12" i="2"/>
  <c r="W12" i="2"/>
  <c r="S12" i="2"/>
  <c r="R12" i="2"/>
  <c r="C12" i="2"/>
  <c r="B12" i="2"/>
  <c r="Z11" i="2"/>
  <c r="Y11" i="2"/>
  <c r="X11" i="2"/>
  <c r="W11" i="2"/>
  <c r="S11" i="2"/>
  <c r="R11" i="2"/>
  <c r="D11" i="2"/>
  <c r="C11" i="2"/>
  <c r="B11" i="2"/>
  <c r="Z10" i="2"/>
  <c r="Y10" i="2"/>
  <c r="X10" i="2"/>
  <c r="W10" i="2"/>
  <c r="S10" i="2"/>
  <c r="R10" i="2"/>
  <c r="E10" i="2"/>
  <c r="D10" i="2"/>
  <c r="C10" i="2"/>
  <c r="B10" i="2"/>
  <c r="S9" i="2"/>
  <c r="R9" i="2"/>
  <c r="E9" i="2"/>
  <c r="D9" i="2"/>
  <c r="C9" i="2"/>
  <c r="B9" i="2"/>
  <c r="S8" i="2"/>
  <c r="R8" i="2"/>
  <c r="E8" i="2"/>
  <c r="D8" i="2"/>
  <c r="C8" i="2"/>
  <c r="B8" i="2"/>
  <c r="S7" i="2"/>
  <c r="R7" i="2"/>
  <c r="E7" i="2"/>
  <c r="D7" i="2"/>
  <c r="C7" i="2"/>
  <c r="B7" i="2"/>
  <c r="Y6" i="2"/>
  <c r="X6" i="2"/>
  <c r="W6" i="2"/>
  <c r="S6" i="2"/>
  <c r="R6" i="2"/>
  <c r="E6" i="2"/>
  <c r="D6" i="2"/>
  <c r="C6" i="2"/>
  <c r="B6" i="2"/>
  <c r="Z5" i="2"/>
  <c r="Y5" i="2"/>
  <c r="X5" i="2"/>
  <c r="W5" i="2"/>
  <c r="S5" i="2"/>
  <c r="R5" i="2"/>
  <c r="Z4" i="2"/>
  <c r="Y4" i="2"/>
  <c r="X4" i="2"/>
  <c r="W4" i="2"/>
  <c r="S4" i="2"/>
  <c r="R4" i="2"/>
  <c r="Z3" i="2"/>
  <c r="Y3" i="2"/>
  <c r="X3" i="2"/>
  <c r="W3" i="2"/>
  <c r="J2" i="2"/>
  <c r="H2" i="2"/>
  <c r="T135" i="1"/>
  <c r="R135" i="1"/>
  <c r="P135" i="1"/>
  <c r="T134" i="1"/>
  <c r="R134" i="1"/>
  <c r="P134" i="1"/>
  <c r="T133" i="1"/>
  <c r="R133" i="1"/>
  <c r="P133" i="1"/>
  <c r="T132" i="1"/>
  <c r="R132" i="1"/>
  <c r="P132" i="1"/>
  <c r="T131" i="1"/>
  <c r="R131" i="1"/>
  <c r="P131" i="1"/>
  <c r="T130" i="1"/>
  <c r="R130" i="1"/>
  <c r="P130" i="1"/>
  <c r="T129" i="1"/>
  <c r="R129" i="1"/>
  <c r="P129" i="1"/>
  <c r="AC128" i="1"/>
  <c r="AB128" i="1"/>
  <c r="AC127" i="1"/>
  <c r="AB127" i="1"/>
  <c r="AA127" i="1"/>
  <c r="Z127" i="1"/>
  <c r="Y127" i="1"/>
  <c r="X127" i="1"/>
  <c r="W127" i="1"/>
  <c r="AC126" i="1"/>
  <c r="AB126" i="1"/>
  <c r="AA126" i="1"/>
  <c r="Z126" i="1"/>
  <c r="Y126" i="1"/>
  <c r="X126" i="1"/>
  <c r="W126" i="1"/>
  <c r="AC125" i="1"/>
  <c r="AB125" i="1"/>
  <c r="AA125" i="1"/>
  <c r="Z125" i="1"/>
  <c r="Y125" i="1"/>
  <c r="X125" i="1"/>
  <c r="W125" i="1"/>
  <c r="AC123" i="1"/>
  <c r="AB123" i="1"/>
  <c r="AA123" i="1"/>
  <c r="Z123" i="1"/>
  <c r="Y123" i="1"/>
  <c r="X123" i="1"/>
  <c r="W123" i="1"/>
  <c r="AC122" i="1"/>
  <c r="AB122" i="1"/>
  <c r="AA122" i="1"/>
  <c r="Z122" i="1"/>
  <c r="Y122" i="1"/>
  <c r="X122" i="1"/>
  <c r="W122" i="1"/>
  <c r="G122" i="1"/>
  <c r="E122" i="1"/>
  <c r="C122" i="1"/>
  <c r="AC121" i="1"/>
  <c r="AB121" i="1"/>
  <c r="AA121" i="1"/>
  <c r="Z121" i="1"/>
  <c r="Y121" i="1"/>
  <c r="X121" i="1"/>
  <c r="W121" i="1"/>
  <c r="G121" i="1"/>
  <c r="E121" i="1"/>
  <c r="C121" i="1"/>
  <c r="G120" i="1"/>
  <c r="E120" i="1"/>
  <c r="C120" i="1"/>
  <c r="G119" i="1"/>
  <c r="E119" i="1"/>
  <c r="C119" i="1"/>
  <c r="G118" i="1"/>
  <c r="E118" i="1"/>
  <c r="C118" i="1"/>
  <c r="G117" i="1"/>
  <c r="E117" i="1"/>
  <c r="C117" i="1"/>
  <c r="G116" i="1"/>
  <c r="E116" i="1"/>
  <c r="C116" i="1"/>
  <c r="Y112" i="1"/>
  <c r="X112" i="1"/>
  <c r="W112" i="1"/>
  <c r="R112" i="1"/>
  <c r="Q112" i="1"/>
  <c r="P112" i="1"/>
  <c r="O112" i="1"/>
  <c r="Z111" i="1"/>
  <c r="Y111" i="1"/>
  <c r="X111" i="1"/>
  <c r="W111" i="1"/>
  <c r="S111" i="1"/>
  <c r="R111" i="1"/>
  <c r="C111" i="1"/>
  <c r="B111" i="1"/>
  <c r="Z110" i="1"/>
  <c r="Y110" i="1"/>
  <c r="X110" i="1"/>
  <c r="W110" i="1"/>
  <c r="S110" i="1"/>
  <c r="R110" i="1"/>
  <c r="D110" i="1"/>
  <c r="C110" i="1"/>
  <c r="B110" i="1"/>
  <c r="AE109" i="1"/>
  <c r="AC109" i="1"/>
  <c r="AB109" i="1"/>
  <c r="Y109" i="1"/>
  <c r="X109" i="1"/>
  <c r="W109" i="1"/>
  <c r="S109" i="1"/>
  <c r="R109" i="1"/>
  <c r="E109" i="1"/>
  <c r="D109" i="1"/>
  <c r="C109" i="1"/>
  <c r="B109" i="1"/>
  <c r="AE108" i="1"/>
  <c r="AC108" i="1"/>
  <c r="AB108" i="1"/>
  <c r="S108" i="1"/>
  <c r="R108" i="1"/>
  <c r="E108" i="1"/>
  <c r="D108" i="1"/>
  <c r="C108" i="1"/>
  <c r="B108" i="1"/>
  <c r="AE107" i="1"/>
  <c r="AB107" i="1"/>
  <c r="S107" i="1"/>
  <c r="R107" i="1"/>
  <c r="E107" i="1"/>
  <c r="D107" i="1"/>
  <c r="C107" i="1"/>
  <c r="B107" i="1"/>
  <c r="S106" i="1"/>
  <c r="R106" i="1"/>
  <c r="E106" i="1"/>
  <c r="D106" i="1"/>
  <c r="C106" i="1"/>
  <c r="B106" i="1"/>
  <c r="Y105" i="1"/>
  <c r="X105" i="1"/>
  <c r="W105" i="1"/>
  <c r="S105" i="1"/>
  <c r="R105" i="1"/>
  <c r="E105" i="1"/>
  <c r="D105" i="1"/>
  <c r="C105" i="1"/>
  <c r="B105" i="1"/>
  <c r="Z104" i="1"/>
  <c r="Y104" i="1"/>
  <c r="X104" i="1"/>
  <c r="W104" i="1"/>
  <c r="S104" i="1"/>
  <c r="R104" i="1"/>
  <c r="AI103" i="1"/>
  <c r="AF103" i="1"/>
  <c r="Z103" i="1"/>
  <c r="Y103" i="1"/>
  <c r="X103" i="1"/>
  <c r="W103" i="1"/>
  <c r="S103" i="1"/>
  <c r="R103" i="1"/>
  <c r="AI102" i="1"/>
  <c r="Z102" i="1"/>
  <c r="Y102" i="1"/>
  <c r="X102" i="1"/>
  <c r="W102" i="1"/>
  <c r="J101" i="1"/>
  <c r="H101" i="1"/>
  <c r="Y96" i="1"/>
  <c r="X96" i="1"/>
  <c r="W96" i="1"/>
  <c r="R96" i="1"/>
  <c r="Q96" i="1"/>
  <c r="P96" i="1"/>
  <c r="O96" i="1"/>
  <c r="AF95" i="1"/>
  <c r="AD95" i="1"/>
  <c r="Z95" i="1"/>
  <c r="Y95" i="1"/>
  <c r="X95" i="1"/>
  <c r="W95" i="1"/>
  <c r="S95" i="1"/>
  <c r="R95" i="1"/>
  <c r="C95" i="1"/>
  <c r="B95" i="1"/>
  <c r="AF94" i="1"/>
  <c r="AD94" i="1"/>
  <c r="Z94" i="1"/>
  <c r="Y94" i="1"/>
  <c r="X94" i="1"/>
  <c r="W94" i="1"/>
  <c r="S94" i="1"/>
  <c r="R94" i="1"/>
  <c r="D94" i="1"/>
  <c r="C94" i="1"/>
  <c r="B94" i="1"/>
  <c r="AF93" i="1"/>
  <c r="AD93" i="1"/>
  <c r="Z93" i="1"/>
  <c r="Y93" i="1"/>
  <c r="X93" i="1"/>
  <c r="W93" i="1"/>
  <c r="S93" i="1"/>
  <c r="R93" i="1"/>
  <c r="E93" i="1"/>
  <c r="D93" i="1"/>
  <c r="C93" i="1"/>
  <c r="B93" i="1"/>
  <c r="S92" i="1"/>
  <c r="R92" i="1"/>
  <c r="E92" i="1"/>
  <c r="D92" i="1"/>
  <c r="C92" i="1"/>
  <c r="B92" i="1"/>
  <c r="S91" i="1"/>
  <c r="R91" i="1"/>
  <c r="E91" i="1"/>
  <c r="D91" i="1"/>
  <c r="C91" i="1"/>
  <c r="B91" i="1"/>
  <c r="S90" i="1"/>
  <c r="R90" i="1"/>
  <c r="E90" i="1"/>
  <c r="D90" i="1"/>
  <c r="C90" i="1"/>
  <c r="B90" i="1"/>
  <c r="Y89" i="1"/>
  <c r="X89" i="1"/>
  <c r="W89" i="1"/>
  <c r="S89" i="1"/>
  <c r="R89" i="1"/>
  <c r="E89" i="1"/>
  <c r="D89" i="1"/>
  <c r="C89" i="1"/>
  <c r="B89" i="1"/>
  <c r="Z88" i="1"/>
  <c r="Y88" i="1"/>
  <c r="X88" i="1"/>
  <c r="W88" i="1"/>
  <c r="S88" i="1"/>
  <c r="R88" i="1"/>
  <c r="AI87" i="1"/>
  <c r="Z87" i="1"/>
  <c r="Y87" i="1"/>
  <c r="X87" i="1"/>
  <c r="W87" i="1"/>
  <c r="S87" i="1"/>
  <c r="R87" i="1"/>
  <c r="AI86" i="1"/>
  <c r="Z86" i="1"/>
  <c r="Y86" i="1"/>
  <c r="X86" i="1"/>
  <c r="W86" i="1"/>
  <c r="J85" i="1"/>
  <c r="H85" i="1"/>
  <c r="Y80" i="1"/>
  <c r="X80" i="1"/>
  <c r="W80" i="1"/>
  <c r="R80" i="1"/>
  <c r="Q80" i="1"/>
  <c r="P80" i="1"/>
  <c r="O80" i="1"/>
  <c r="Z79" i="1"/>
  <c r="Y79" i="1"/>
  <c r="X79" i="1"/>
  <c r="W79" i="1"/>
  <c r="S79" i="1"/>
  <c r="R79" i="1"/>
  <c r="C79" i="1"/>
  <c r="B79" i="1"/>
  <c r="Z78" i="1"/>
  <c r="Y78" i="1"/>
  <c r="X78" i="1"/>
  <c r="W78" i="1"/>
  <c r="S78" i="1"/>
  <c r="R78" i="1"/>
  <c r="D78" i="1"/>
  <c r="C78" i="1"/>
  <c r="B78" i="1"/>
  <c r="Z77" i="1"/>
  <c r="Y77" i="1"/>
  <c r="X77" i="1"/>
  <c r="W77" i="1"/>
  <c r="S77" i="1"/>
  <c r="R77" i="1"/>
  <c r="E77" i="1"/>
  <c r="D77" i="1"/>
  <c r="C77" i="1"/>
  <c r="B77" i="1"/>
  <c r="S76" i="1"/>
  <c r="R76" i="1"/>
  <c r="E76" i="1"/>
  <c r="D76" i="1"/>
  <c r="C76" i="1"/>
  <c r="B76" i="1"/>
  <c r="S75" i="1"/>
  <c r="R75" i="1"/>
  <c r="E75" i="1"/>
  <c r="D75" i="1"/>
  <c r="C75" i="1"/>
  <c r="B75" i="1"/>
  <c r="S74" i="1"/>
  <c r="R74" i="1"/>
  <c r="E74" i="1"/>
  <c r="D74" i="1"/>
  <c r="C74" i="1"/>
  <c r="B74" i="1"/>
  <c r="Y73" i="1"/>
  <c r="X73" i="1"/>
  <c r="W73" i="1"/>
  <c r="S73" i="1"/>
  <c r="R73" i="1"/>
  <c r="E73" i="1"/>
  <c r="D73" i="1"/>
  <c r="C73" i="1"/>
  <c r="B73" i="1"/>
  <c r="Z72" i="1"/>
  <c r="Y72" i="1"/>
  <c r="X72" i="1"/>
  <c r="W72" i="1"/>
  <c r="S72" i="1"/>
  <c r="R72" i="1"/>
  <c r="Z71" i="1"/>
  <c r="Y71" i="1"/>
  <c r="X71" i="1"/>
  <c r="W71" i="1"/>
  <c r="S71" i="1"/>
  <c r="R71" i="1"/>
  <c r="Z70" i="1"/>
  <c r="Y70" i="1"/>
  <c r="X70" i="1"/>
  <c r="W70" i="1"/>
  <c r="J69" i="1"/>
  <c r="H69" i="1"/>
  <c r="Y61" i="1"/>
  <c r="X61" i="1"/>
  <c r="W61" i="1"/>
  <c r="R61" i="1"/>
  <c r="Q61" i="1"/>
  <c r="P61" i="1"/>
  <c r="O61" i="1"/>
  <c r="Z60" i="1"/>
  <c r="Y60" i="1"/>
  <c r="X60" i="1"/>
  <c r="W60" i="1"/>
  <c r="S60" i="1"/>
  <c r="R60" i="1"/>
  <c r="C60" i="1"/>
  <c r="B60" i="1"/>
  <c r="Z59" i="1"/>
  <c r="Y59" i="1"/>
  <c r="X59" i="1"/>
  <c r="W59" i="1"/>
  <c r="S59" i="1"/>
  <c r="R59" i="1"/>
  <c r="D59" i="1"/>
  <c r="C59" i="1"/>
  <c r="B59" i="1"/>
  <c r="Z58" i="1"/>
  <c r="Y58" i="1"/>
  <c r="X58" i="1"/>
  <c r="W58" i="1"/>
  <c r="S58" i="1"/>
  <c r="R58" i="1"/>
  <c r="E58" i="1"/>
  <c r="D58" i="1"/>
  <c r="C58" i="1"/>
  <c r="B58" i="1"/>
  <c r="S57" i="1"/>
  <c r="R57" i="1"/>
  <c r="E57" i="1"/>
  <c r="D57" i="1"/>
  <c r="C57" i="1"/>
  <c r="B57" i="1"/>
  <c r="S56" i="1"/>
  <c r="R56" i="1"/>
  <c r="E56" i="1"/>
  <c r="D56" i="1"/>
  <c r="C56" i="1"/>
  <c r="B56" i="1"/>
  <c r="S55" i="1"/>
  <c r="R55" i="1"/>
  <c r="E55" i="1"/>
  <c r="D55" i="1"/>
  <c r="C55" i="1"/>
  <c r="B55" i="1"/>
  <c r="Y54" i="1"/>
  <c r="X54" i="1"/>
  <c r="W54" i="1"/>
  <c r="S54" i="1"/>
  <c r="R54" i="1"/>
  <c r="E54" i="1"/>
  <c r="D54" i="1"/>
  <c r="C54" i="1"/>
  <c r="B54" i="1"/>
  <c r="Z53" i="1"/>
  <c r="Y53" i="1"/>
  <c r="X53" i="1"/>
  <c r="W53" i="1"/>
  <c r="S53" i="1"/>
  <c r="R53" i="1"/>
  <c r="Z52" i="1"/>
  <c r="Y52" i="1"/>
  <c r="X52" i="1"/>
  <c r="W52" i="1"/>
  <c r="S52" i="1"/>
  <c r="R52" i="1"/>
  <c r="Z51" i="1"/>
  <c r="Y51" i="1"/>
  <c r="X51" i="1"/>
  <c r="W51" i="1"/>
  <c r="J50" i="1"/>
  <c r="H50" i="1"/>
  <c r="Y45" i="1"/>
  <c r="X45" i="1"/>
  <c r="W45" i="1"/>
  <c r="R45" i="1"/>
  <c r="Q45" i="1"/>
  <c r="P45" i="1"/>
  <c r="O45" i="1"/>
  <c r="Z44" i="1"/>
  <c r="Y44" i="1"/>
  <c r="X44" i="1"/>
  <c r="W44" i="1"/>
  <c r="S44" i="1"/>
  <c r="R44" i="1"/>
  <c r="C44" i="1"/>
  <c r="B44" i="1"/>
  <c r="Z43" i="1"/>
  <c r="Y43" i="1"/>
  <c r="X43" i="1"/>
  <c r="W43" i="1"/>
  <c r="S43" i="1"/>
  <c r="R43" i="1"/>
  <c r="D43" i="1"/>
  <c r="C43" i="1"/>
  <c r="B43" i="1"/>
  <c r="Z42" i="1"/>
  <c r="Y42" i="1"/>
  <c r="X42" i="1"/>
  <c r="W42" i="1"/>
  <c r="S42" i="1"/>
  <c r="R42" i="1"/>
  <c r="E42" i="1"/>
  <c r="D42" i="1"/>
  <c r="C42" i="1"/>
  <c r="B42" i="1"/>
  <c r="S41" i="1"/>
  <c r="R41" i="1"/>
  <c r="E41" i="1"/>
  <c r="D41" i="1"/>
  <c r="C41" i="1"/>
  <c r="B41" i="1"/>
  <c r="S40" i="1"/>
  <c r="R40" i="1"/>
  <c r="E40" i="1"/>
  <c r="D40" i="1"/>
  <c r="C40" i="1"/>
  <c r="B40" i="1"/>
  <c r="S39" i="1"/>
  <c r="R39" i="1"/>
  <c r="E39" i="1"/>
  <c r="D39" i="1"/>
  <c r="C39" i="1"/>
  <c r="B39" i="1"/>
  <c r="Y38" i="1"/>
  <c r="X38" i="1"/>
  <c r="W38" i="1"/>
  <c r="S38" i="1"/>
  <c r="R38" i="1"/>
  <c r="E38" i="1"/>
  <c r="D38" i="1"/>
  <c r="C38" i="1"/>
  <c r="B38" i="1"/>
  <c r="Z37" i="1"/>
  <c r="Y37" i="1"/>
  <c r="X37" i="1"/>
  <c r="W37" i="1"/>
  <c r="S37" i="1"/>
  <c r="R37" i="1"/>
  <c r="Z36" i="1"/>
  <c r="Y36" i="1"/>
  <c r="X36" i="1"/>
  <c r="W36" i="1"/>
  <c r="S36" i="1"/>
  <c r="R36" i="1"/>
  <c r="Z35" i="1"/>
  <c r="Y35" i="1"/>
  <c r="X35" i="1"/>
  <c r="W35" i="1"/>
  <c r="J34" i="1"/>
  <c r="H34" i="1"/>
  <c r="Y29" i="1"/>
  <c r="X29" i="1"/>
  <c r="W29" i="1"/>
  <c r="R29" i="1"/>
  <c r="Q29" i="1"/>
  <c r="P29" i="1"/>
  <c r="O29" i="1"/>
  <c r="Z28" i="1"/>
  <c r="Y28" i="1"/>
  <c r="X28" i="1"/>
  <c r="W28" i="1"/>
  <c r="S28" i="1"/>
  <c r="R28" i="1"/>
  <c r="C28" i="1"/>
  <c r="B28" i="1"/>
  <c r="Z27" i="1"/>
  <c r="Y27" i="1"/>
  <c r="X27" i="1"/>
  <c r="W27" i="1"/>
  <c r="S27" i="1"/>
  <c r="R27" i="1"/>
  <c r="D27" i="1"/>
  <c r="C27" i="1"/>
  <c r="B27" i="1"/>
  <c r="Z26" i="1"/>
  <c r="Y26" i="1"/>
  <c r="X26" i="1"/>
  <c r="W26" i="1"/>
  <c r="S26" i="1"/>
  <c r="R26" i="1"/>
  <c r="E26" i="1"/>
  <c r="D26" i="1"/>
  <c r="C26" i="1"/>
  <c r="B26" i="1"/>
  <c r="S25" i="1"/>
  <c r="R25" i="1"/>
  <c r="E25" i="1"/>
  <c r="D25" i="1"/>
  <c r="C25" i="1"/>
  <c r="B25" i="1"/>
  <c r="S24" i="1"/>
  <c r="R24" i="1"/>
  <c r="E24" i="1"/>
  <c r="D24" i="1"/>
  <c r="C24" i="1"/>
  <c r="B24" i="1"/>
  <c r="S23" i="1"/>
  <c r="R23" i="1"/>
  <c r="E23" i="1"/>
  <c r="D23" i="1"/>
  <c r="C23" i="1"/>
  <c r="B23" i="1"/>
  <c r="Y22" i="1"/>
  <c r="X22" i="1"/>
  <c r="W22" i="1"/>
  <c r="S22" i="1"/>
  <c r="R22" i="1"/>
  <c r="E22" i="1"/>
  <c r="D22" i="1"/>
  <c r="C22" i="1"/>
  <c r="B22" i="1"/>
  <c r="Z21" i="1"/>
  <c r="Y21" i="1"/>
  <c r="X21" i="1"/>
  <c r="W21" i="1"/>
  <c r="S21" i="1"/>
  <c r="R21" i="1"/>
  <c r="Z20" i="1"/>
  <c r="Y20" i="1"/>
  <c r="X20" i="1"/>
  <c r="W20" i="1"/>
  <c r="S20" i="1"/>
  <c r="R20" i="1"/>
  <c r="Z19" i="1"/>
  <c r="Y19" i="1"/>
  <c r="X19" i="1"/>
  <c r="W19" i="1"/>
  <c r="J18" i="1"/>
  <c r="H18" i="1"/>
  <c r="Y13" i="1"/>
  <c r="X13" i="1"/>
  <c r="W13" i="1"/>
  <c r="R13" i="1"/>
  <c r="Q13" i="1"/>
  <c r="P13" i="1"/>
  <c r="O13" i="1"/>
  <c r="Z12" i="1"/>
  <c r="Y12" i="1"/>
  <c r="X12" i="1"/>
  <c r="W12" i="1"/>
  <c r="S12" i="1"/>
  <c r="R12" i="1"/>
  <c r="C12" i="1"/>
  <c r="B12" i="1"/>
  <c r="Z11" i="1"/>
  <c r="Y11" i="1"/>
  <c r="X11" i="1"/>
  <c r="W11" i="1"/>
  <c r="S11" i="1"/>
  <c r="R11" i="1"/>
  <c r="D11" i="1"/>
  <c r="C11" i="1"/>
  <c r="B11" i="1"/>
  <c r="Z10" i="1"/>
  <c r="Y10" i="1"/>
  <c r="X10" i="1"/>
  <c r="W10" i="1"/>
  <c r="S10" i="1"/>
  <c r="R10" i="1"/>
  <c r="E10" i="1"/>
  <c r="D10" i="1"/>
  <c r="C10" i="1"/>
  <c r="B10" i="1"/>
  <c r="S9" i="1"/>
  <c r="R9" i="1"/>
  <c r="E9" i="1"/>
  <c r="D9" i="1"/>
  <c r="C9" i="1"/>
  <c r="B9" i="1"/>
  <c r="S8" i="1"/>
  <c r="R8" i="1"/>
  <c r="E8" i="1"/>
  <c r="D8" i="1"/>
  <c r="C8" i="1"/>
  <c r="B8" i="1"/>
  <c r="S7" i="1"/>
  <c r="R7" i="1"/>
  <c r="E7" i="1"/>
  <c r="D7" i="1"/>
  <c r="C7" i="1"/>
  <c r="B7" i="1"/>
  <c r="Y6" i="1"/>
  <c r="X6" i="1"/>
  <c r="W6" i="1"/>
  <c r="S6" i="1"/>
  <c r="R6" i="1"/>
  <c r="E6" i="1"/>
  <c r="D6" i="1"/>
  <c r="C6" i="1"/>
  <c r="B6" i="1"/>
  <c r="Z5" i="1"/>
  <c r="Y5" i="1"/>
  <c r="X5" i="1"/>
  <c r="W5" i="1"/>
  <c r="S5" i="1"/>
  <c r="R5" i="1"/>
  <c r="Z4" i="1"/>
  <c r="Y4" i="1"/>
  <c r="X4" i="1"/>
  <c r="W4" i="1"/>
  <c r="S4" i="1"/>
  <c r="R4" i="1"/>
  <c r="Z3" i="1"/>
  <c r="Y3" i="1"/>
  <c r="X3" i="1"/>
  <c r="W3" i="1"/>
  <c r="J2" i="1"/>
  <c r="H2" i="1"/>
  <c r="AC62" i="2" l="1"/>
  <c r="AC57" i="2"/>
  <c r="Z117" i="2"/>
  <c r="Z52" i="2"/>
  <c r="AF57" i="2"/>
  <c r="Z121" i="2"/>
  <c r="AF58" i="2"/>
  <c r="Z122" i="2"/>
  <c r="X54" i="2"/>
  <c r="R61" i="2"/>
  <c r="J50" i="2" s="1"/>
  <c r="C60" i="2" s="1"/>
  <c r="Z53" i="2"/>
  <c r="T34" i="7"/>
  <c r="U34" i="7"/>
  <c r="AJ34" i="7"/>
  <c r="AI46" i="7"/>
  <c r="C55" i="2" l="1"/>
  <c r="D55" i="2" s="1"/>
  <c r="C54" i="2"/>
  <c r="D54" i="2" s="1"/>
  <c r="C57" i="2"/>
  <c r="S33" i="8" s="1"/>
  <c r="C56" i="2"/>
  <c r="D57" i="2"/>
  <c r="AC63" i="2"/>
  <c r="AC58" i="2"/>
  <c r="Z118" i="2"/>
  <c r="D56" i="2"/>
  <c r="S32" i="8"/>
  <c r="AF59" i="2"/>
  <c r="Z123" i="2"/>
  <c r="C58" i="2"/>
  <c r="D58" i="2" s="1"/>
  <c r="S35" i="8"/>
  <c r="C59" i="2"/>
  <c r="T35" i="7"/>
  <c r="J24" i="7" s="1"/>
  <c r="AA27" i="7"/>
  <c r="T50" i="7"/>
  <c r="AA34" i="7"/>
  <c r="D59" i="2" l="1"/>
  <c r="E56" i="2" s="1"/>
  <c r="S34" i="8"/>
  <c r="T32" i="8"/>
  <c r="T33" i="8"/>
  <c r="C34" i="7"/>
  <c r="C29" i="7"/>
  <c r="C28" i="7"/>
  <c r="D28" i="7" s="1"/>
  <c r="AB34" i="7"/>
  <c r="AA35" i="7"/>
  <c r="AF27" i="7" s="1"/>
  <c r="AI43" i="7" s="1"/>
  <c r="AA28" i="7"/>
  <c r="C30" i="7" s="1"/>
  <c r="AB27" i="7"/>
  <c r="C31" i="7" s="1"/>
  <c r="E58" i="2" l="1"/>
  <c r="G121" i="2" s="1"/>
  <c r="E57" i="2"/>
  <c r="U33" i="8" s="1"/>
  <c r="E55" i="2"/>
  <c r="E121" i="2"/>
  <c r="U32" i="8"/>
  <c r="C121" i="2"/>
  <c r="T34" i="8"/>
  <c r="AI58" i="2"/>
  <c r="AI59" i="2" s="1"/>
  <c r="E54" i="2"/>
  <c r="D31" i="7"/>
  <c r="AF36" i="8"/>
  <c r="AF35" i="8"/>
  <c r="D30" i="7"/>
  <c r="AE36" i="7"/>
  <c r="AI27" i="7"/>
  <c r="C32" i="7"/>
  <c r="D32" i="7" s="1"/>
  <c r="D29" i="7"/>
  <c r="AF38" i="8"/>
  <c r="C33" i="7"/>
  <c r="AE64" i="2" l="1"/>
  <c r="AE62" i="2"/>
  <c r="AE63" i="2"/>
  <c r="Z120" i="2"/>
  <c r="AF37" i="8"/>
  <c r="D33" i="7"/>
  <c r="E29" i="7"/>
  <c r="AI48" i="7"/>
  <c r="AJ36" i="7"/>
  <c r="AG35" i="8"/>
  <c r="E30" i="7"/>
  <c r="AG36" i="8"/>
  <c r="E31" i="7"/>
  <c r="AH36" i="8" l="1"/>
  <c r="E21" i="3"/>
  <c r="C21" i="3"/>
  <c r="AH35" i="8"/>
  <c r="AI31" i="7"/>
  <c r="AI32" i="7" s="1"/>
  <c r="AG37" i="8"/>
  <c r="E28" i="7"/>
  <c r="E32" i="7"/>
  <c r="G21" i="3" s="1"/>
  <c r="AG36" i="7" l="1"/>
  <c r="AG34" i="7"/>
  <c r="AG35" i="7"/>
  <c r="AE37" i="7"/>
  <c r="AI49" i="7" s="1"/>
  <c r="AL35" i="7"/>
  <c r="AL34" i="7"/>
  <c r="AL36" i="7"/>
</calcChain>
</file>

<file path=xl/sharedStrings.xml><?xml version="1.0" encoding="utf-8"?>
<sst xmlns="http://schemas.openxmlformats.org/spreadsheetml/2006/main" count="1875" uniqueCount="169">
  <si>
    <t>Anova: Two-Factor Without Replication</t>
  </si>
  <si>
    <t>SUMMARY</t>
  </si>
  <si>
    <t>Count</t>
  </si>
  <si>
    <t>Sum</t>
  </si>
  <si>
    <t>Average</t>
  </si>
  <si>
    <t>Variance</t>
  </si>
  <si>
    <t>Row 1</t>
  </si>
  <si>
    <t>Row 2</t>
  </si>
  <si>
    <t>Row 3</t>
  </si>
  <si>
    <t>Row 4</t>
  </si>
  <si>
    <t>Row 5</t>
  </si>
  <si>
    <t>Row 6</t>
  </si>
  <si>
    <t>Row 7</t>
  </si>
  <si>
    <t>Row 8</t>
  </si>
  <si>
    <t>Row 9</t>
  </si>
  <si>
    <t>Column 1</t>
  </si>
  <si>
    <t>Column 2</t>
  </si>
  <si>
    <t>Column 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</si>
  <si>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</si>
  <si>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</si>
  <si>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</si>
  <si>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</si>
  <si>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</si>
  <si>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</si>
  <si>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</si>
  <si>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</si>
  <si>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Rows</t>
  </si>
  <si>
    <t>Columns</t>
  </si>
  <si>
    <t>Error</t>
  </si>
  <si>
    <t>Total</t>
  </si>
  <si>
    <t>7 hst</t>
  </si>
  <si>
    <t>7 HST</t>
  </si>
  <si>
    <t>R</t>
  </si>
  <si>
    <t>F1 Pupuk Kascing</t>
  </si>
  <si>
    <t>F2 POC Kotoran Kambing</t>
  </si>
  <si>
    <t>P*K</t>
  </si>
  <si>
    <t>FK</t>
  </si>
  <si>
    <t>PERLAKUAN</t>
  </si>
  <si>
    <t>ULANGAN</t>
  </si>
  <si>
    <t xml:space="preserve">JUMLAH </t>
  </si>
  <si>
    <t>RATA-RATA</t>
  </si>
  <si>
    <t>P0</t>
  </si>
  <si>
    <t>P1</t>
  </si>
  <si>
    <t>P2</t>
  </si>
  <si>
    <t>JUMLAH</t>
  </si>
  <si>
    <t>K0</t>
  </si>
  <si>
    <t>P0K0</t>
  </si>
  <si>
    <t>K1</t>
  </si>
  <si>
    <t>RK</t>
  </si>
  <si>
    <t>DB</t>
  </si>
  <si>
    <t>JK</t>
  </si>
  <si>
    <t>KT</t>
  </si>
  <si>
    <t>FH</t>
  </si>
  <si>
    <t>F5%</t>
  </si>
  <si>
    <t>F1%</t>
  </si>
  <si>
    <t>P0K1</t>
  </si>
  <si>
    <t>K2</t>
  </si>
  <si>
    <t>Kelompok</t>
  </si>
  <si>
    <t>tn</t>
  </si>
  <si>
    <t xml:space="preserve">3,63 </t>
  </si>
  <si>
    <t>6,23</t>
  </si>
  <si>
    <t>P0K2</t>
  </si>
  <si>
    <t xml:space="preserve">Perlakuan </t>
  </si>
  <si>
    <t>2,59</t>
  </si>
  <si>
    <t>3,89</t>
  </si>
  <si>
    <t>P1K0</t>
  </si>
  <si>
    <t>P</t>
  </si>
  <si>
    <t>P1K1</t>
  </si>
  <si>
    <t>K</t>
  </si>
  <si>
    <t>P1K2</t>
  </si>
  <si>
    <t>Rata - rata</t>
  </si>
  <si>
    <t>3,01</t>
  </si>
  <si>
    <t>4,77</t>
  </si>
  <si>
    <t>P2K0</t>
  </si>
  <si>
    <t>Gallat</t>
  </si>
  <si>
    <t>P2K1</t>
  </si>
  <si>
    <t>P2K2</t>
  </si>
  <si>
    <t>TOTAL</t>
  </si>
  <si>
    <t>14 hst</t>
  </si>
  <si>
    <t>21 hst</t>
  </si>
  <si>
    <t>28 hst</t>
  </si>
  <si>
    <t>35 hst</t>
  </si>
  <si>
    <t xml:space="preserve">42 hst </t>
  </si>
  <si>
    <t>42 hst</t>
  </si>
  <si>
    <t>BNJ TABEL 5%</t>
  </si>
  <si>
    <t>AKAR KTG</t>
  </si>
  <si>
    <t>BNJ 5%</t>
  </si>
  <si>
    <t>*</t>
  </si>
  <si>
    <t>a</t>
  </si>
  <si>
    <t>b</t>
  </si>
  <si>
    <t>45 hst</t>
  </si>
  <si>
    <t>NO</t>
  </si>
  <si>
    <t>Variabel Tinggi Tanaman</t>
  </si>
  <si>
    <t>Fhitung</t>
  </si>
  <si>
    <t xml:space="preserve"> POC Kotoran Kambing</t>
  </si>
  <si>
    <t>Pupuk Kascing</t>
  </si>
  <si>
    <t>Interaksi</t>
  </si>
  <si>
    <t>Umur 7 HST</t>
  </si>
  <si>
    <t>Umur 14 HST</t>
  </si>
  <si>
    <t>Umur 21 HST</t>
  </si>
  <si>
    <t>Umur 28 HST</t>
  </si>
  <si>
    <t>Perlakuan</t>
  </si>
  <si>
    <t>Umur</t>
  </si>
  <si>
    <t>Umur 35 HST</t>
  </si>
  <si>
    <t xml:space="preserve">    7 HST</t>
  </si>
  <si>
    <t xml:space="preserve">   14 HST</t>
  </si>
  <si>
    <t xml:space="preserve">  21 HST</t>
  </si>
  <si>
    <t xml:space="preserve">   28 HST</t>
  </si>
  <si>
    <t xml:space="preserve">   35 HST</t>
  </si>
  <si>
    <t xml:space="preserve">   42 HST</t>
  </si>
  <si>
    <t>45 HST</t>
  </si>
  <si>
    <t>Umur 42 HST</t>
  </si>
  <si>
    <t>tanpa POC kotoran kambing (P0)</t>
  </si>
  <si>
    <t>Umur 45 HST</t>
  </si>
  <si>
    <t>POC kotoran kambing 30 ml/L (P1)</t>
  </si>
  <si>
    <t>POC kotoran kambing 40 ml/L (P2)</t>
  </si>
  <si>
    <t>BNJ</t>
  </si>
  <si>
    <t>tanpa dosis pupuk kascing  (k0)</t>
  </si>
  <si>
    <t xml:space="preserve"> pupuk kascing 15 gram  (K1)</t>
  </si>
  <si>
    <t>pupuk kascing 20 gram  (K2)</t>
  </si>
  <si>
    <t>RATA - RATA</t>
  </si>
  <si>
    <t>c</t>
  </si>
  <si>
    <t>Rata - rata Bobot Basah</t>
  </si>
  <si>
    <t>^0.5</t>
  </si>
  <si>
    <t xml:space="preserve">Rata - rata Bobot Kering </t>
  </si>
  <si>
    <t>POC kotoran kambing 30 ml/l (P1)</t>
  </si>
  <si>
    <t>POC kotoran kambing 40 ml/l (P2)</t>
  </si>
  <si>
    <t>BNJ TABEL</t>
  </si>
  <si>
    <t>BNJ HITUNG</t>
  </si>
  <si>
    <t>NO.</t>
  </si>
  <si>
    <t>VARIABEL GENERATIF</t>
  </si>
  <si>
    <t>POC Kotoran Kambing</t>
  </si>
  <si>
    <t>interaksi</t>
  </si>
  <si>
    <t>Bobot Basah</t>
  </si>
  <si>
    <t>Rata - rata Panjang Akar</t>
  </si>
  <si>
    <t>Bobot Kering</t>
  </si>
  <si>
    <t>Panjang Akar</t>
  </si>
  <si>
    <t>Indeks Panen</t>
  </si>
  <si>
    <t>Berat Basah</t>
  </si>
  <si>
    <t>Berat Ekonomis</t>
  </si>
  <si>
    <t xml:space="preserve">indeks </t>
  </si>
  <si>
    <t>berat ekonomis x 100 %</t>
  </si>
  <si>
    <t>keseluruhan</t>
  </si>
  <si>
    <t>BNJ TABEL 1%</t>
  </si>
  <si>
    <t>BNJ 1%</t>
  </si>
  <si>
    <t>tanpa perlakuan (P0)</t>
  </si>
  <si>
    <t>30 ml/l (P1)</t>
  </si>
  <si>
    <t>40 ml/l (P2)</t>
  </si>
  <si>
    <t>tanpa perlakuan (K0)</t>
  </si>
  <si>
    <t>15 ton/gr (K1)</t>
  </si>
  <si>
    <t>20 ton/gr (K2)</t>
  </si>
  <si>
    <t>TINGGI TANAMAN</t>
  </si>
  <si>
    <t xml:space="preserve">JUMLAH DAUN </t>
  </si>
  <si>
    <t xml:space="preserve">bobot basah </t>
  </si>
  <si>
    <t>SK</t>
  </si>
  <si>
    <t>F Hitung</t>
  </si>
  <si>
    <t>F tabel</t>
  </si>
  <si>
    <t>Notasi</t>
  </si>
  <si>
    <t>p</t>
  </si>
  <si>
    <t>k</t>
  </si>
  <si>
    <t>galat</t>
  </si>
  <si>
    <t>14 HST</t>
  </si>
  <si>
    <t xml:space="preserve">Bobot kering </t>
  </si>
  <si>
    <t>21 HST</t>
  </si>
  <si>
    <t>panjang akar</t>
  </si>
  <si>
    <t>28 HST</t>
  </si>
  <si>
    <t xml:space="preserve">berat eknonomis </t>
  </si>
  <si>
    <t>35 HST</t>
  </si>
  <si>
    <t>42 HST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</si>
</sst>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9">
    <font>
      <sz val="11"/>
      <color theme="1"/>
      <name val="Calibri"/>
      <charset val="134"/>
      <scheme val="minor"/>
    </font>
    <font>
      <sz val="10"/>
      <color rgb="FF000000"/>
      <name val="Times New Roman"/>
      <charset val="134"/>
    </font>
    <font>
      <sz val="10"/>
      <color theme="1"/>
      <name val="Times New Roman"/>
      <charset val="134"/>
    </font>
    <font>
      <sz val="11"/>
      <color rgb="FF000000"/>
      <name val="Calibri"/>
      <charset val="134"/>
      <scheme val="minor"/>
    </font>
    <font>
      <sz val="11"/>
      <name val="Calibri"/>
      <charset val="134"/>
    </font>
    <font>
      <sz val="12"/>
      <color theme="1"/>
      <name val="Times New Roman"/>
      <charset val="134"/>
    </font>
    <font>
      <sz val="10"/>
      <name val="Times New Roman"/>
      <charset val="134"/>
    </font>
    <font>
      <b/>
      <sz val="10"/>
      <color rgb="FF000000"/>
      <name val="Times New Roman"/>
      <charset val="134"/>
    </font>
    <font>
      <i/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/>
    <xf numFmtId="0" fontId="0" fillId="0" borderId="7" xfId="0" applyBorder="1"/>
    <xf numFmtId="1" fontId="0" fillId="0" borderId="7" xfId="0" applyNumberForma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right"/>
    </xf>
    <xf numFmtId="1" fontId="0" fillId="2" borderId="0" xfId="0" applyNumberFormat="1" applyFill="1"/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/>
    <xf numFmtId="0" fontId="0" fillId="0" borderId="7" xfId="0" applyBorder="1" applyAlignment="1">
      <alignment horizontal="right" vertical="center"/>
    </xf>
    <xf numFmtId="0" fontId="0" fillId="0" borderId="7" xfId="0" applyBorder="1" applyAlignment="1">
      <alignment horizontal="center"/>
    </xf>
    <xf numFmtId="164" fontId="0" fillId="0" borderId="7" xfId="0" applyNumberFormat="1" applyBorder="1"/>
    <xf numFmtId="165" fontId="0" fillId="0" borderId="7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0" fontId="0" fillId="0" borderId="0" xfId="0" applyBorder="1"/>
    <xf numFmtId="0" fontId="0" fillId="0" borderId="9" xfId="0" applyFill="1" applyBorder="1"/>
    <xf numFmtId="2" fontId="0" fillId="0" borderId="11" xfId="0" applyNumberForma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2" fontId="1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1" fillId="0" borderId="13" xfId="0" applyFont="1" applyBorder="1" applyAlignment="1">
      <alignment vertical="center"/>
    </xf>
    <xf numFmtId="2" fontId="1" fillId="0" borderId="13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14" xfId="0" applyFont="1" applyBorder="1" applyAlignment="1">
      <alignment vertical="center"/>
    </xf>
    <xf numFmtId="2" fontId="1" fillId="0" borderId="14" xfId="0" applyNumberFormat="1" applyFont="1" applyBorder="1" applyAlignment="1">
      <alignment horizontal="center" vertical="center"/>
    </xf>
    <xf numFmtId="0" fontId="0" fillId="0" borderId="7" xfId="0" applyBorder="1" applyAlignment="1"/>
    <xf numFmtId="2" fontId="0" fillId="0" borderId="7" xfId="0" applyNumberFormat="1" applyBorder="1" applyAlignment="1"/>
    <xf numFmtId="0" fontId="6" fillId="0" borderId="0" xfId="0" applyFont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2" fontId="2" fillId="0" borderId="0" xfId="0" applyNumberFormat="1" applyFont="1" applyAlignment="1">
      <alignment horizontal="center"/>
    </xf>
    <xf numFmtId="0" fontId="0" fillId="0" borderId="0" xfId="0" applyFill="1" applyBorder="1"/>
    <xf numFmtId="2" fontId="2" fillId="0" borderId="0" xfId="0" applyNumberFormat="1" applyFont="1" applyAlignment="1">
      <alignment horizontal="center" vertical="center"/>
    </xf>
    <xf numFmtId="0" fontId="0" fillId="3" borderId="0" xfId="0" applyFill="1"/>
    <xf numFmtId="0" fontId="2" fillId="0" borderId="7" xfId="0" applyFont="1" applyBorder="1" applyAlignment="1"/>
    <xf numFmtId="2" fontId="2" fillId="0" borderId="7" xfId="0" applyNumberFormat="1" applyFont="1" applyBorder="1" applyAlignment="1"/>
    <xf numFmtId="2" fontId="2" fillId="0" borderId="0" xfId="0" applyNumberFormat="1" applyFont="1" applyAlignment="1">
      <alignment vertical="center"/>
    </xf>
    <xf numFmtId="0" fontId="4" fillId="0" borderId="10" xfId="0" applyFont="1" applyBorder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2" fontId="6" fillId="0" borderId="17" xfId="0" applyNumberFormat="1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2" fontId="6" fillId="0" borderId="18" xfId="0" applyNumberFormat="1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/>
    </xf>
    <xf numFmtId="0" fontId="4" fillId="0" borderId="10" xfId="0" applyFont="1" applyBorder="1" applyAlignment="1">
      <alignment vertical="center"/>
    </xf>
    <xf numFmtId="2" fontId="2" fillId="0" borderId="17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2" fontId="2" fillId="0" borderId="18" xfId="0" applyNumberFormat="1" applyFont="1" applyBorder="1" applyAlignment="1">
      <alignment vertical="center"/>
    </xf>
    <xf numFmtId="0" fontId="2" fillId="0" borderId="10" xfId="0" applyFont="1" applyBorder="1"/>
    <xf numFmtId="0" fontId="8" fillId="0" borderId="19" xfId="0" applyFont="1" applyFill="1" applyBorder="1" applyAlignment="1">
      <alignment horizontal="center"/>
    </xf>
    <xf numFmtId="0" fontId="0" fillId="0" borderId="0" xfId="0" applyFill="1" applyBorder="1" applyAlignment="1"/>
    <xf numFmtId="166" fontId="0" fillId="0" borderId="7" xfId="0" applyNumberFormat="1" applyBorder="1" applyAlignment="1">
      <alignment horizontal="right"/>
    </xf>
    <xf numFmtId="166" fontId="0" fillId="0" borderId="7" xfId="0" applyNumberFormat="1" applyBorder="1"/>
    <xf numFmtId="166" fontId="0" fillId="0" borderId="0" xfId="0" applyNumberFormat="1" applyBorder="1"/>
    <xf numFmtId="166" fontId="0" fillId="0" borderId="0" xfId="0" applyNumberFormat="1"/>
    <xf numFmtId="0" fontId="0" fillId="0" borderId="16" xfId="0" applyFill="1" applyBorder="1" applyAlignment="1"/>
    <xf numFmtId="0" fontId="2" fillId="0" borderId="0" xfId="0" applyFont="1" applyBorder="1" applyAlignment="1"/>
    <xf numFmtId="2" fontId="2" fillId="0" borderId="0" xfId="0" applyNumberFormat="1" applyFont="1" applyBorder="1" applyAlignment="1"/>
    <xf numFmtId="2" fontId="2" fillId="0" borderId="0" xfId="0" applyNumberFormat="1" applyFont="1" applyBorder="1" applyAlignment="1">
      <alignment vertical="center"/>
    </xf>
    <xf numFmtId="166" fontId="2" fillId="0" borderId="0" xfId="0" applyNumberFormat="1" applyFont="1" applyAlignment="1">
      <alignment vertical="center"/>
    </xf>
    <xf numFmtId="2" fontId="6" fillId="0" borderId="10" xfId="0" applyNumberFormat="1" applyFont="1" applyBorder="1" applyAlignment="1">
      <alignment vertical="center" wrapText="1"/>
    </xf>
    <xf numFmtId="2" fontId="2" fillId="0" borderId="10" xfId="0" applyNumberFormat="1" applyFont="1" applyBorder="1"/>
    <xf numFmtId="0" fontId="0" fillId="0" borderId="0" xfId="0" applyBorder="1" applyAlignment="1"/>
    <xf numFmtId="2" fontId="0" fillId="0" borderId="0" xfId="0" applyNumberFormat="1" applyBorder="1" applyAlignment="1"/>
    <xf numFmtId="2" fontId="0" fillId="0" borderId="0" xfId="0" applyNumberForma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2" fontId="1" fillId="0" borderId="10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3" workbookViewId="0">
      <selection activeCell="A20" sqref="A20:G25"/>
    </sheetView>
  </sheetViews>
  <sheetFormatPr defaultColWidth="9" defaultRowHeight="15"/>
  <sheetData>
    <row r="1" spans="1:5">
      <c r="A1" t="s">
        <v>0</v>
      </c>
    </row>
    <row r="3" spans="1:5">
      <c r="A3" s="77" t="s">
        <v>1</v>
      </c>
      <c r="B3" s="77" t="s">
        <v>2</v>
      </c>
      <c r="C3" s="77" t="s">
        <v>3</v>
      </c>
      <c r="D3" s="77" t="s">
        <v>4</v>
      </c>
      <c r="E3" s="77" t="s">
        <v>5</v>
      </c>
    </row>
    <row r="4" spans="1:5">
      <c r="A4" s="78" t="s">
        <v>6</v>
      </c>
      <c r="B4" s="78">
        <v>3</v>
      </c>
      <c r="C4" s="78">
        <v>34.5</v>
      </c>
      <c r="D4" s="78">
        <v>11.5</v>
      </c>
      <c r="E4" s="78">
        <v>1.75</v>
      </c>
    </row>
    <row r="5" spans="1:5">
      <c r="A5" s="78" t="s">
        <v>7</v>
      </c>
      <c r="B5" s="78">
        <v>3</v>
      </c>
      <c r="C5" s="78">
        <v>35.5</v>
      </c>
      <c r="D5" s="78">
        <v>11.8333333333333</v>
      </c>
      <c r="E5" s="78">
        <v>0.58333333333333304</v>
      </c>
    </row>
    <row r="6" spans="1:5">
      <c r="A6" s="78" t="s">
        <v>8</v>
      </c>
      <c r="B6" s="78">
        <v>3</v>
      </c>
      <c r="C6" s="78">
        <v>39</v>
      </c>
      <c r="D6" s="78">
        <v>13</v>
      </c>
      <c r="E6" s="78">
        <v>0.25</v>
      </c>
    </row>
    <row r="7" spans="1:5">
      <c r="A7" s="78" t="s">
        <v>9</v>
      </c>
      <c r="B7" s="78">
        <v>3</v>
      </c>
      <c r="C7" s="78">
        <v>38</v>
      </c>
      <c r="D7" s="78">
        <v>12.6666666666667</v>
      </c>
      <c r="E7" s="78">
        <v>0.58333333333333304</v>
      </c>
    </row>
    <row r="8" spans="1:5">
      <c r="A8" s="78" t="s">
        <v>10</v>
      </c>
      <c r="B8" s="78">
        <v>3</v>
      </c>
      <c r="C8" s="78">
        <v>37.5</v>
      </c>
      <c r="D8" s="78">
        <v>12.5</v>
      </c>
      <c r="E8" s="78">
        <v>0.25</v>
      </c>
    </row>
    <row r="9" spans="1:5">
      <c r="A9" s="78" t="s">
        <v>11</v>
      </c>
      <c r="B9" s="78">
        <v>3</v>
      </c>
      <c r="C9" s="78">
        <v>40</v>
      </c>
      <c r="D9" s="78">
        <v>13.3333333333333</v>
      </c>
      <c r="E9" s="78">
        <v>0.58333333333333304</v>
      </c>
    </row>
    <row r="10" spans="1:5">
      <c r="A10" s="78" t="s">
        <v>12</v>
      </c>
      <c r="B10" s="78">
        <v>3</v>
      </c>
      <c r="C10" s="78">
        <v>38.5</v>
      </c>
      <c r="D10" s="78">
        <v>12.8333333333333</v>
      </c>
      <c r="E10" s="78">
        <v>1.5833333333333299</v>
      </c>
    </row>
    <row r="11" spans="1:5">
      <c r="A11" s="78" t="s">
        <v>13</v>
      </c>
      <c r="B11" s="78">
        <v>3</v>
      </c>
      <c r="C11" s="78">
        <v>38.5</v>
      </c>
      <c r="D11" s="78">
        <v>12.8333333333333</v>
      </c>
      <c r="E11" s="78">
        <v>3.5833333333333401</v>
      </c>
    </row>
    <row r="12" spans="1:5">
      <c r="A12" s="78" t="s">
        <v>14</v>
      </c>
      <c r="B12" s="78">
        <v>3</v>
      </c>
      <c r="C12" s="78">
        <v>43.5</v>
      </c>
      <c r="D12" s="78">
        <v>14.5</v>
      </c>
      <c r="E12" s="78">
        <v>0.25</v>
      </c>
    </row>
    <row r="13" spans="1:5">
      <c r="A13" s="78"/>
      <c r="B13" s="78"/>
      <c r="C13" s="78"/>
      <c r="D13" s="78"/>
      <c r="E13" s="78"/>
    </row>
    <row r="14" spans="1:5">
      <c r="A14" s="78" t="s">
        <v>15</v>
      </c>
      <c r="B14" s="78">
        <v>9</v>
      </c>
      <c r="C14" s="78">
        <v>116.5</v>
      </c>
      <c r="D14" s="78">
        <v>12.9444444444444</v>
      </c>
      <c r="E14" s="78">
        <v>1.2777777777777799</v>
      </c>
    </row>
    <row r="15" spans="1:5">
      <c r="A15" s="78" t="s">
        <v>16</v>
      </c>
      <c r="B15" s="78">
        <v>9</v>
      </c>
      <c r="C15" s="78">
        <v>113.5</v>
      </c>
      <c r="D15" s="78">
        <v>12.6111111111111</v>
      </c>
      <c r="E15" s="78">
        <v>2.4236111111111098</v>
      </c>
    </row>
    <row r="16" spans="1:5">
      <c r="A16" s="83" t="s">
        <v>17</v>
      </c>
      <c r="B16" s="83">
        <v>9</v>
      </c>
      <c r="C16" s="83">
        <v>115</v>
      </c>
      <c r="D16" s="83">
        <v>12.7777777777778</v>
      </c>
      <c r="E16" s="83">
        <v>0.81944444444444398</v>
      </c>
    </row>
    <row r="19" spans="1:7">
      <c r="A19" t="s">
        <v>18</v>
      </c>
    </row>
    <row r="20" spans="1:7">
      <c r="A20" s="77" t="s">
        <v>19</v>
      </c>
      <c r="B20" s="77" t="s">
        <v>20</v>
      </c>
      <c r="C20" s="77" t="s">
        <v>21</v>
      </c>
      <c r="D20" s="77" t="s">
        <v>22</v>
      </c>
      <c r="E20" s="77" t="s">
        <v>23</v>
      </c>
      <c r="F20" s="77" t="s">
        <v>24</v>
      </c>
      <c r="G20" s="77" t="s">
        <v>25</v>
      </c>
    </row>
    <row r="21" spans="1:7">
      <c r="A21" s="78" t="s">
        <v>26</v>
      </c>
      <c r="B21" s="78">
        <v>17.8333333333333</v>
      </c>
      <c r="C21" s="78">
        <v>8</v>
      </c>
      <c r="D21" s="78">
        <v>2.2291666666666701</v>
      </c>
      <c r="E21" s="78">
        <v>1.94545454545455</v>
      </c>
      <c r="F21" s="78">
        <v>0.12243985054565799</v>
      </c>
      <c r="G21" s="78">
        <v>2.5910961798744001</v>
      </c>
    </row>
    <row r="22" spans="1:7">
      <c r="A22" s="78" t="s">
        <v>27</v>
      </c>
      <c r="B22" s="78">
        <v>0.50000000000000699</v>
      </c>
      <c r="C22" s="78">
        <v>2</v>
      </c>
      <c r="D22" s="78">
        <v>0.250000000000004</v>
      </c>
      <c r="E22" s="78">
        <v>0.218181818181821</v>
      </c>
      <c r="F22" s="78">
        <v>0.80633207035895804</v>
      </c>
      <c r="G22" s="78">
        <v>3.6337234675916301</v>
      </c>
    </row>
    <row r="23" spans="1:7">
      <c r="A23" s="78" t="s">
        <v>28</v>
      </c>
      <c r="B23" s="78">
        <v>18.3333333333333</v>
      </c>
      <c r="C23" s="78">
        <v>16</v>
      </c>
      <c r="D23" s="78">
        <v>1.1458333333333299</v>
      </c>
      <c r="E23" s="78"/>
      <c r="F23" s="78"/>
      <c r="G23" s="78"/>
    </row>
    <row r="24" spans="1:7">
      <c r="A24" s="78"/>
      <c r="B24" s="78"/>
      <c r="C24" s="78"/>
      <c r="D24" s="78"/>
      <c r="E24" s="78"/>
      <c r="F24" s="78"/>
      <c r="G24" s="78"/>
    </row>
    <row r="25" spans="1:7">
      <c r="A25" s="83" t="s">
        <v>29</v>
      </c>
      <c r="B25" s="83">
        <v>36.6666666666667</v>
      </c>
      <c r="C25" s="83">
        <v>26</v>
      </c>
      <c r="D25" s="83"/>
      <c r="E25" s="83"/>
      <c r="F25" s="83"/>
      <c r="G25" s="83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3"/>
  <sheetViews>
    <sheetView topLeftCell="S82" zoomScale="98" zoomScaleNormal="98" workbookViewId="0">
      <selection activeCell="Z93" sqref="Z93"/>
    </sheetView>
  </sheetViews>
  <sheetFormatPr defaultColWidth="9" defaultRowHeight="15"/>
  <cols>
    <col min="2" max="2" width="16.5703125" customWidth="1"/>
    <col min="7" max="7" width="11" customWidth="1"/>
    <col min="8" max="8" width="13.42578125" customWidth="1"/>
    <col min="13" max="13" width="7.85546875" customWidth="1"/>
    <col min="14" max="14" width="10.7109375" customWidth="1"/>
    <col min="19" max="19" width="10.42578125" customWidth="1"/>
    <col min="21" max="21" width="6.85546875" customWidth="1"/>
    <col min="22" max="22" width="17.28515625" customWidth="1"/>
    <col min="23" max="23" width="8" customWidth="1"/>
    <col min="24" max="24" width="8.140625" customWidth="1"/>
    <col min="25" max="25" width="7.7109375" customWidth="1"/>
    <col min="26" max="26" width="10" customWidth="1"/>
    <col min="27" max="27" width="8.42578125" customWidth="1"/>
    <col min="28" max="28" width="8.7109375" customWidth="1"/>
    <col min="29" max="29" width="7.42578125" customWidth="1"/>
    <col min="34" max="34" width="15.28515625" customWidth="1"/>
  </cols>
  <sheetData>
    <row r="1" spans="1:26">
      <c r="A1" s="61" t="s">
        <v>30</v>
      </c>
      <c r="N1" t="s">
        <v>30</v>
      </c>
      <c r="V1" t="s">
        <v>31</v>
      </c>
    </row>
    <row r="2" spans="1:26">
      <c r="A2" s="12" t="s">
        <v>32</v>
      </c>
      <c r="B2" s="12">
        <v>3</v>
      </c>
      <c r="C2" s="12" t="s">
        <v>33</v>
      </c>
      <c r="D2" s="12">
        <v>3</v>
      </c>
      <c r="E2" s="12" t="s">
        <v>34</v>
      </c>
      <c r="F2" s="12">
        <v>3</v>
      </c>
      <c r="G2" s="12" t="s">
        <v>35</v>
      </c>
      <c r="H2" s="12">
        <f>D2*F2</f>
        <v>9</v>
      </c>
      <c r="I2" s="12" t="s">
        <v>36</v>
      </c>
      <c r="J2" s="20">
        <f>R13^2/(B2*D2*F2)</f>
        <v>1083</v>
      </c>
      <c r="N2" s="101" t="s">
        <v>37</v>
      </c>
      <c r="O2" s="104" t="s">
        <v>38</v>
      </c>
      <c r="P2" s="104"/>
      <c r="Q2" s="104"/>
      <c r="R2" s="101" t="s">
        <v>39</v>
      </c>
      <c r="S2" s="101" t="s">
        <v>40</v>
      </c>
      <c r="V2" s="13"/>
      <c r="W2" s="13" t="s">
        <v>41</v>
      </c>
      <c r="X2" s="13" t="s">
        <v>42</v>
      </c>
      <c r="Y2" s="13" t="s">
        <v>43</v>
      </c>
      <c r="Z2" s="13" t="s">
        <v>44</v>
      </c>
    </row>
    <row r="3" spans="1:26">
      <c r="N3" s="101"/>
      <c r="O3" s="25">
        <v>1</v>
      </c>
      <c r="P3" s="25">
        <v>2</v>
      </c>
      <c r="Q3" s="25">
        <v>3</v>
      </c>
      <c r="R3" s="101"/>
      <c r="S3" s="101"/>
      <c r="V3" s="13" t="s">
        <v>45</v>
      </c>
      <c r="W3" s="80">
        <f>R4</f>
        <v>17.5</v>
      </c>
      <c r="X3" s="80">
        <f>R7</f>
        <v>16.5</v>
      </c>
      <c r="Y3" s="80">
        <f>R10</f>
        <v>17.5</v>
      </c>
      <c r="Z3" s="13">
        <f>SUM(W3:Y3)</f>
        <v>51.5</v>
      </c>
    </row>
    <row r="4" spans="1:26">
      <c r="N4" s="13" t="s">
        <v>46</v>
      </c>
      <c r="O4" s="79">
        <v>6</v>
      </c>
      <c r="P4" s="79">
        <v>6.5</v>
      </c>
      <c r="Q4" s="79">
        <v>5</v>
      </c>
      <c r="R4" s="80">
        <f>SUM(O4:Q4)</f>
        <v>17.5</v>
      </c>
      <c r="S4" s="23">
        <f>AVERAGE(O4:Q4)</f>
        <v>5.8333333333333304</v>
      </c>
      <c r="V4" s="13" t="s">
        <v>47</v>
      </c>
      <c r="W4" s="80">
        <f>R5</f>
        <v>21.5</v>
      </c>
      <c r="X4" s="80">
        <f>R8</f>
        <v>21</v>
      </c>
      <c r="Y4" s="80">
        <f>R11</f>
        <v>21</v>
      </c>
      <c r="Z4" s="13">
        <f>SUM(W4:Y4)</f>
        <v>63.5</v>
      </c>
    </row>
    <row r="5" spans="1:26">
      <c r="A5" s="13" t="s">
        <v>48</v>
      </c>
      <c r="B5" s="13" t="s">
        <v>49</v>
      </c>
      <c r="C5" s="13" t="s">
        <v>50</v>
      </c>
      <c r="D5" s="13" t="s">
        <v>51</v>
      </c>
      <c r="E5" s="13" t="s">
        <v>52</v>
      </c>
      <c r="F5" s="13"/>
      <c r="G5" s="13" t="s">
        <v>53</v>
      </c>
      <c r="H5" s="13" t="s">
        <v>54</v>
      </c>
      <c r="N5" s="13" t="s">
        <v>55</v>
      </c>
      <c r="O5" s="79">
        <v>8</v>
      </c>
      <c r="P5" s="79">
        <v>7</v>
      </c>
      <c r="Q5" s="79">
        <v>6.5</v>
      </c>
      <c r="R5" s="80">
        <f t="shared" ref="R5:R7" si="0">SUM(O5:Q5)</f>
        <v>21.5</v>
      </c>
      <c r="S5" s="23">
        <f t="shared" ref="S5:S7" si="1">AVERAGE(O5:Q5)</f>
        <v>7.1666666666666696</v>
      </c>
      <c r="V5" s="13" t="s">
        <v>56</v>
      </c>
      <c r="W5" s="80">
        <f>R6</f>
        <v>18.5</v>
      </c>
      <c r="X5" s="80">
        <f>R9</f>
        <v>18</v>
      </c>
      <c r="Y5" s="80">
        <f>R12</f>
        <v>19.5</v>
      </c>
      <c r="Z5" s="13">
        <f>SUM(W5:Y5)</f>
        <v>56</v>
      </c>
    </row>
    <row r="6" spans="1:26">
      <c r="A6" s="13" t="s">
        <v>57</v>
      </c>
      <c r="B6" s="13">
        <f>B2-1</f>
        <v>2</v>
      </c>
      <c r="C6" s="13">
        <f>SUMSQ(O13:Q13)/H2-J2</f>
        <v>0.38888888888891399</v>
      </c>
      <c r="D6" s="13">
        <f t="shared" ref="D6:D11" si="2">C6/B6</f>
        <v>0.19444444444445699</v>
      </c>
      <c r="E6" s="13">
        <f>D6/D$11</f>
        <v>0.16568047337279099</v>
      </c>
      <c r="F6" s="13" t="s">
        <v>58</v>
      </c>
      <c r="G6" s="13" t="s">
        <v>59</v>
      </c>
      <c r="H6" s="13" t="s">
        <v>60</v>
      </c>
      <c r="N6" s="13" t="s">
        <v>61</v>
      </c>
      <c r="O6" s="79">
        <v>6</v>
      </c>
      <c r="P6" s="79">
        <v>6</v>
      </c>
      <c r="Q6" s="79">
        <v>6.5</v>
      </c>
      <c r="R6" s="80">
        <f t="shared" si="0"/>
        <v>18.5</v>
      </c>
      <c r="S6" s="23">
        <f t="shared" si="1"/>
        <v>6.1666666666666696</v>
      </c>
      <c r="V6" s="13" t="s">
        <v>44</v>
      </c>
      <c r="W6" s="13">
        <f>SUM(W3:W5)</f>
        <v>57.5</v>
      </c>
      <c r="X6" s="13">
        <f>SUM(X3:X5)</f>
        <v>55.5</v>
      </c>
      <c r="Y6" s="13">
        <f>SUM(Y3:Y5)</f>
        <v>58</v>
      </c>
      <c r="Z6" s="13"/>
    </row>
    <row r="7" spans="1:26">
      <c r="A7" s="13" t="s">
        <v>62</v>
      </c>
      <c r="B7" s="13">
        <f>H2-1</f>
        <v>8</v>
      </c>
      <c r="C7" s="13">
        <f>SUMSQ(R4:R12)/B2-J2</f>
        <v>8.8333333333332593</v>
      </c>
      <c r="D7" s="13">
        <f t="shared" si="2"/>
        <v>1.1041666666666601</v>
      </c>
      <c r="E7" s="13">
        <f>D7/D$11</f>
        <v>0.94082840236685294</v>
      </c>
      <c r="F7" s="13" t="s">
        <v>58</v>
      </c>
      <c r="G7" s="13" t="s">
        <v>63</v>
      </c>
      <c r="H7" s="13" t="s">
        <v>64</v>
      </c>
      <c r="N7" s="13" t="s">
        <v>65</v>
      </c>
      <c r="O7" s="79">
        <v>4</v>
      </c>
      <c r="P7" s="79">
        <v>4</v>
      </c>
      <c r="Q7" s="79">
        <v>8.5</v>
      </c>
      <c r="R7" s="80">
        <f t="shared" si="0"/>
        <v>16.5</v>
      </c>
      <c r="S7" s="23">
        <f t="shared" si="1"/>
        <v>5.5</v>
      </c>
    </row>
    <row r="8" spans="1:26">
      <c r="A8" s="13" t="s">
        <v>66</v>
      </c>
      <c r="B8" s="13">
        <f>D2-1</f>
        <v>2</v>
      </c>
      <c r="C8" s="13">
        <f>SUMSQ(W6:Y6)/(B2*F2)-J2</f>
        <v>0.38888888888891399</v>
      </c>
      <c r="D8" s="13">
        <f t="shared" si="2"/>
        <v>0.19444444444445699</v>
      </c>
      <c r="E8" s="13">
        <f>D8/D$11</f>
        <v>0.16568047337279099</v>
      </c>
      <c r="F8" s="13" t="s">
        <v>58</v>
      </c>
      <c r="G8" s="13" t="s">
        <v>59</v>
      </c>
      <c r="H8" s="13" t="s">
        <v>60</v>
      </c>
      <c r="N8" s="13" t="s">
        <v>67</v>
      </c>
      <c r="O8" s="79">
        <v>7</v>
      </c>
      <c r="P8" s="79">
        <v>6.5</v>
      </c>
      <c r="Q8" s="79">
        <v>7.5</v>
      </c>
      <c r="R8" s="80">
        <f t="shared" ref="R8:R11" si="3">SUM(O8:Q8)</f>
        <v>21</v>
      </c>
      <c r="S8" s="23">
        <f t="shared" ref="S8:S12" si="4">AVERAGE(O8:Q8)</f>
        <v>7</v>
      </c>
    </row>
    <row r="9" spans="1:26">
      <c r="A9" s="13" t="s">
        <v>68</v>
      </c>
      <c r="B9" s="13">
        <f>F2-1</f>
        <v>2</v>
      </c>
      <c r="C9" s="13">
        <f>SUMSQ(Z3:Z5)/(B2*D2)-J2</f>
        <v>8.1666666666667407</v>
      </c>
      <c r="D9" s="13">
        <f t="shared" si="2"/>
        <v>4.0833333333333703</v>
      </c>
      <c r="E9" s="13">
        <f>D9/D$11</f>
        <v>3.4792899408284299</v>
      </c>
      <c r="F9" s="13" t="s">
        <v>58</v>
      </c>
      <c r="G9" s="13" t="s">
        <v>59</v>
      </c>
      <c r="H9" s="13" t="s">
        <v>60</v>
      </c>
      <c r="N9" s="13" t="s">
        <v>69</v>
      </c>
      <c r="O9" s="79">
        <v>6.5</v>
      </c>
      <c r="P9" s="79">
        <v>5.5</v>
      </c>
      <c r="Q9" s="79">
        <v>6</v>
      </c>
      <c r="R9" s="80">
        <f t="shared" si="3"/>
        <v>18</v>
      </c>
      <c r="S9" s="23">
        <f t="shared" si="4"/>
        <v>6</v>
      </c>
      <c r="V9" s="13"/>
      <c r="W9" s="13" t="s">
        <v>41</v>
      </c>
      <c r="X9" s="13" t="s">
        <v>42</v>
      </c>
      <c r="Y9" s="13" t="s">
        <v>43</v>
      </c>
      <c r="Z9" s="13" t="s">
        <v>70</v>
      </c>
    </row>
    <row r="10" spans="1:26">
      <c r="A10" s="13" t="s">
        <v>35</v>
      </c>
      <c r="B10" s="13">
        <f>B7-B8-B9</f>
        <v>4</v>
      </c>
      <c r="C10" s="13">
        <f>C7-C8-C9</f>
        <v>0.27777777777760099</v>
      </c>
      <c r="D10" s="13">
        <f t="shared" si="2"/>
        <v>6.9444444444400205E-2</v>
      </c>
      <c r="E10" s="13">
        <f>D10/D$11</f>
        <v>5.9171597633098302E-2</v>
      </c>
      <c r="F10" s="13" t="s">
        <v>58</v>
      </c>
      <c r="G10" s="13" t="s">
        <v>71</v>
      </c>
      <c r="H10" s="13" t="s">
        <v>72</v>
      </c>
      <c r="N10" s="13" t="s">
        <v>73</v>
      </c>
      <c r="O10" s="79">
        <v>6.5</v>
      </c>
      <c r="P10" s="79">
        <v>6</v>
      </c>
      <c r="Q10" s="79">
        <v>5</v>
      </c>
      <c r="R10" s="80">
        <f t="shared" si="3"/>
        <v>17.5</v>
      </c>
      <c r="S10" s="23">
        <f t="shared" si="4"/>
        <v>5.8333333333333304</v>
      </c>
      <c r="V10" s="13" t="s">
        <v>45</v>
      </c>
      <c r="W10" s="80">
        <f>S4</f>
        <v>5.8333333333333304</v>
      </c>
      <c r="X10" s="80">
        <f>S7</f>
        <v>5.5</v>
      </c>
      <c r="Y10" s="80">
        <f>S10</f>
        <v>5.8333333333333304</v>
      </c>
      <c r="Z10" s="80">
        <f>AVERAGE(W10:Y10)</f>
        <v>5.7222222222222197</v>
      </c>
    </row>
    <row r="11" spans="1:26">
      <c r="A11" s="13" t="s">
        <v>74</v>
      </c>
      <c r="B11" s="13">
        <f>B12-B7-B8</f>
        <v>16</v>
      </c>
      <c r="C11" s="14">
        <f>C12-C6-C7</f>
        <v>18.7777777777778</v>
      </c>
      <c r="D11" s="13">
        <f t="shared" si="2"/>
        <v>1.1736111111111101</v>
      </c>
      <c r="E11" s="13"/>
      <c r="F11" s="13"/>
      <c r="G11" s="13"/>
      <c r="H11" s="13"/>
      <c r="N11" s="13" t="s">
        <v>75</v>
      </c>
      <c r="O11" s="79">
        <v>6.5</v>
      </c>
      <c r="P11" s="79">
        <v>7.5</v>
      </c>
      <c r="Q11" s="79">
        <v>7</v>
      </c>
      <c r="R11" s="80">
        <f t="shared" si="3"/>
        <v>21</v>
      </c>
      <c r="S11" s="23">
        <f t="shared" si="4"/>
        <v>7</v>
      </c>
      <c r="V11" s="13" t="s">
        <v>47</v>
      </c>
      <c r="W11" s="80">
        <f>S5</f>
        <v>7.1666666666666696</v>
      </c>
      <c r="X11" s="80">
        <f>S8</f>
        <v>7</v>
      </c>
      <c r="Y11" s="80">
        <f>S11</f>
        <v>7</v>
      </c>
      <c r="Z11" s="80">
        <f>AVERAGE(W11:Y11)</f>
        <v>7.0555555555555598</v>
      </c>
    </row>
    <row r="12" spans="1:26">
      <c r="A12" s="13" t="s">
        <v>29</v>
      </c>
      <c r="B12" s="13">
        <f>B2*D2*F2-1</f>
        <v>26</v>
      </c>
      <c r="C12" s="14">
        <f>SUMSQ(O4:Q12)-J2</f>
        <v>28</v>
      </c>
      <c r="D12" s="13"/>
      <c r="E12" s="13"/>
      <c r="F12" s="13"/>
      <c r="G12" s="13"/>
      <c r="H12" s="13"/>
      <c r="N12" s="13" t="s">
        <v>76</v>
      </c>
      <c r="O12" s="79">
        <v>7</v>
      </c>
      <c r="P12" s="79">
        <v>6.5</v>
      </c>
      <c r="Q12" s="79">
        <v>6</v>
      </c>
      <c r="R12" s="80">
        <f t="shared" ref="R12" si="5">SUM(O12:Q12)</f>
        <v>19.5</v>
      </c>
      <c r="S12" s="23">
        <f t="shared" si="4"/>
        <v>6.5</v>
      </c>
      <c r="V12" s="13" t="s">
        <v>56</v>
      </c>
      <c r="W12" s="80">
        <f>S6</f>
        <v>6.1666666666666696</v>
      </c>
      <c r="X12" s="80">
        <f>S9</f>
        <v>6</v>
      </c>
      <c r="Y12" s="80">
        <f>S12</f>
        <v>6.5</v>
      </c>
      <c r="Z12" s="80">
        <f t="shared" ref="Z12" si="6">AVERAGE(W12:Y12)</f>
        <v>6.2222222222222197</v>
      </c>
    </row>
    <row r="13" spans="1:26">
      <c r="N13" s="13" t="s">
        <v>77</v>
      </c>
      <c r="O13" s="13">
        <f>SUM(O4:O12)</f>
        <v>57.5</v>
      </c>
      <c r="P13" s="13">
        <f>SUM(P4:P12)</f>
        <v>55.5</v>
      </c>
      <c r="Q13" s="13">
        <f>SUM(Q4:Q12)</f>
        <v>58</v>
      </c>
      <c r="R13" s="80">
        <f>SUM(R4:R12)</f>
        <v>171</v>
      </c>
      <c r="S13" s="13"/>
      <c r="V13" s="13" t="s">
        <v>70</v>
      </c>
      <c r="W13" s="80">
        <f>AVERAGE(W10:W12)</f>
        <v>6.3888888888888902</v>
      </c>
      <c r="X13" s="80">
        <f t="shared" ref="X13:Y13" si="7">AVERAGE(X10:X12)</f>
        <v>6.1666666666666696</v>
      </c>
      <c r="Y13" s="80">
        <f t="shared" si="7"/>
        <v>6.4444444444444402</v>
      </c>
      <c r="Z13" s="13"/>
    </row>
    <row r="17" spans="1:26">
      <c r="A17" s="61" t="s">
        <v>78</v>
      </c>
      <c r="N17" t="s">
        <v>78</v>
      </c>
      <c r="V17" t="s">
        <v>78</v>
      </c>
    </row>
    <row r="18" spans="1:26">
      <c r="A18" s="12" t="s">
        <v>32</v>
      </c>
      <c r="B18" s="12">
        <v>3</v>
      </c>
      <c r="C18" s="12" t="s">
        <v>33</v>
      </c>
      <c r="D18" s="12">
        <v>3</v>
      </c>
      <c r="E18" s="12" t="s">
        <v>34</v>
      </c>
      <c r="F18" s="12">
        <v>3</v>
      </c>
      <c r="G18" s="12" t="s">
        <v>35</v>
      </c>
      <c r="H18" s="12">
        <f>D18*F18</f>
        <v>9</v>
      </c>
      <c r="I18" s="12" t="s">
        <v>36</v>
      </c>
      <c r="J18" s="20">
        <f>R29^2/(B18*D18*F18)</f>
        <v>3201.3333333333298</v>
      </c>
      <c r="N18" s="101" t="s">
        <v>37</v>
      </c>
      <c r="O18" s="104" t="s">
        <v>38</v>
      </c>
      <c r="P18" s="104"/>
      <c r="Q18" s="104"/>
      <c r="R18" s="101" t="s">
        <v>39</v>
      </c>
      <c r="S18" s="101" t="s">
        <v>40</v>
      </c>
      <c r="V18" s="13"/>
      <c r="W18" s="13" t="s">
        <v>41</v>
      </c>
      <c r="X18" s="13" t="s">
        <v>42</v>
      </c>
      <c r="Y18" s="13" t="s">
        <v>43</v>
      </c>
      <c r="Z18" s="13" t="s">
        <v>44</v>
      </c>
    </row>
    <row r="19" spans="1:26">
      <c r="N19" s="101"/>
      <c r="O19" s="13">
        <v>1</v>
      </c>
      <c r="P19" s="13">
        <v>2</v>
      </c>
      <c r="Q19" s="13">
        <v>3</v>
      </c>
      <c r="R19" s="101"/>
      <c r="S19" s="101"/>
      <c r="V19" s="13" t="s">
        <v>45</v>
      </c>
      <c r="W19" s="13">
        <f>R20</f>
        <v>31.5</v>
      </c>
      <c r="X19" s="13">
        <f>R23</f>
        <v>27</v>
      </c>
      <c r="Y19" s="13">
        <f>R26</f>
        <v>33</v>
      </c>
      <c r="Z19" s="13">
        <f>SUM(W19:Y19)</f>
        <v>91.5</v>
      </c>
    </row>
    <row r="20" spans="1:26">
      <c r="N20" s="13" t="s">
        <v>46</v>
      </c>
      <c r="O20" s="79">
        <v>12</v>
      </c>
      <c r="P20" s="79">
        <v>9.5</v>
      </c>
      <c r="Q20" s="79">
        <v>10</v>
      </c>
      <c r="R20" s="13">
        <f>SUM(O20:Q20)</f>
        <v>31.5</v>
      </c>
      <c r="S20" s="13">
        <f>AVERAGE(O20:Q20)</f>
        <v>10.5</v>
      </c>
      <c r="V20" s="13" t="s">
        <v>47</v>
      </c>
      <c r="W20" s="13">
        <f>R21</f>
        <v>32.5</v>
      </c>
      <c r="X20" s="13">
        <f>R24</f>
        <v>35.5</v>
      </c>
      <c r="Y20" s="13">
        <f>R27</f>
        <v>33.5</v>
      </c>
      <c r="Z20" s="13">
        <f>SUM(W20:Y20)</f>
        <v>101.5</v>
      </c>
    </row>
    <row r="21" spans="1:26">
      <c r="A21" s="13" t="s">
        <v>48</v>
      </c>
      <c r="B21" s="13" t="s">
        <v>49</v>
      </c>
      <c r="C21" s="13" t="s">
        <v>50</v>
      </c>
      <c r="D21" s="13" t="s">
        <v>51</v>
      </c>
      <c r="E21" s="13" t="s">
        <v>52</v>
      </c>
      <c r="F21" s="13"/>
      <c r="G21" s="13" t="s">
        <v>53</v>
      </c>
      <c r="H21" s="13" t="s">
        <v>54</v>
      </c>
      <c r="N21" s="13" t="s">
        <v>55</v>
      </c>
      <c r="O21" s="79">
        <v>11.5</v>
      </c>
      <c r="P21" s="79">
        <v>10</v>
      </c>
      <c r="Q21" s="79">
        <v>11</v>
      </c>
      <c r="R21" s="13">
        <f t="shared" ref="R21" si="8">SUM(O21:Q21)</f>
        <v>32.5</v>
      </c>
      <c r="S21" s="13">
        <f t="shared" ref="S21:S28" si="9">AVERAGE(O21:Q21)</f>
        <v>10.8333333333333</v>
      </c>
      <c r="V21" s="13" t="s">
        <v>56</v>
      </c>
      <c r="W21" s="13">
        <f>R22</f>
        <v>35</v>
      </c>
      <c r="X21" s="13">
        <f>R25</f>
        <v>32.5</v>
      </c>
      <c r="Y21" s="13">
        <f>R28</f>
        <v>33.5</v>
      </c>
      <c r="Z21" s="13">
        <f>SUM(W21:Y21)</f>
        <v>101</v>
      </c>
    </row>
    <row r="22" spans="1:26">
      <c r="A22" s="13" t="s">
        <v>57</v>
      </c>
      <c r="B22" s="13">
        <f>B18-1</f>
        <v>2</v>
      </c>
      <c r="C22" s="13">
        <f>SUMSQ(O29:Q29)/H18-J18</f>
        <v>5.0555555555552001</v>
      </c>
      <c r="D22" s="13">
        <f t="shared" ref="D22:D27" si="10">C22/B22</f>
        <v>2.5277777777776</v>
      </c>
      <c r="E22" s="13">
        <f>D22/D$27</f>
        <v>1.2660869565216399</v>
      </c>
      <c r="F22" s="13" t="s">
        <v>58</v>
      </c>
      <c r="G22" s="13" t="s">
        <v>59</v>
      </c>
      <c r="H22" s="13" t="s">
        <v>60</v>
      </c>
      <c r="N22" s="13" t="s">
        <v>61</v>
      </c>
      <c r="O22" s="79">
        <v>12.5</v>
      </c>
      <c r="P22" s="79">
        <v>11.5</v>
      </c>
      <c r="Q22" s="79">
        <v>11</v>
      </c>
      <c r="R22" s="13">
        <f>SUM(O22,P22,Q22)</f>
        <v>35</v>
      </c>
      <c r="S22" s="13">
        <f t="shared" si="9"/>
        <v>11.6666666666667</v>
      </c>
      <c r="V22" s="13" t="s">
        <v>44</v>
      </c>
      <c r="W22" s="13">
        <f>SUM(W19:W21)</f>
        <v>99</v>
      </c>
      <c r="X22" s="13">
        <f>SUM(X19:X21)</f>
        <v>95</v>
      </c>
      <c r="Y22" s="13">
        <f>SUM(Y19:Y21)</f>
        <v>100</v>
      </c>
      <c r="Z22" s="13"/>
    </row>
    <row r="23" spans="1:26">
      <c r="A23" s="13" t="s">
        <v>62</v>
      </c>
      <c r="B23" s="13">
        <f>H18-1</f>
        <v>8</v>
      </c>
      <c r="C23" s="13">
        <f>SUMSQ(R20:R28)/B18-J18</f>
        <v>16.166666666666501</v>
      </c>
      <c r="D23" s="13">
        <f t="shared" si="10"/>
        <v>2.0208333333333099</v>
      </c>
      <c r="E23" s="13">
        <f>D23/D$27</f>
        <v>1.0121739130434599</v>
      </c>
      <c r="F23" s="13" t="s">
        <v>58</v>
      </c>
      <c r="G23" s="13" t="s">
        <v>63</v>
      </c>
      <c r="H23" s="13" t="s">
        <v>64</v>
      </c>
      <c r="N23" s="13" t="s">
        <v>65</v>
      </c>
      <c r="O23" s="79">
        <v>10</v>
      </c>
      <c r="P23" s="79">
        <v>8</v>
      </c>
      <c r="Q23" s="79">
        <v>9</v>
      </c>
      <c r="R23" s="13">
        <f t="shared" ref="R23:R28" si="11">SUM(O23:Q23)</f>
        <v>27</v>
      </c>
      <c r="S23" s="13">
        <f t="shared" si="9"/>
        <v>9</v>
      </c>
    </row>
    <row r="24" spans="1:26">
      <c r="A24" s="13" t="s">
        <v>66</v>
      </c>
      <c r="B24" s="13">
        <f>D18-1</f>
        <v>2</v>
      </c>
      <c r="C24" s="13">
        <f>SUMSQ(W22:Y22)/(B18*F18)-J18</f>
        <v>1.5555555555552001</v>
      </c>
      <c r="D24" s="13">
        <f t="shared" si="10"/>
        <v>0.77777777777760104</v>
      </c>
      <c r="E24" s="13">
        <f>D24/D$27</f>
        <v>0.38956521739121103</v>
      </c>
      <c r="F24" s="13" t="s">
        <v>58</v>
      </c>
      <c r="G24" s="13" t="s">
        <v>59</v>
      </c>
      <c r="H24" s="13" t="s">
        <v>60</v>
      </c>
      <c r="N24" s="13" t="s">
        <v>67</v>
      </c>
      <c r="O24" s="79">
        <v>12</v>
      </c>
      <c r="P24" s="79">
        <v>11.5</v>
      </c>
      <c r="Q24" s="79">
        <v>12</v>
      </c>
      <c r="R24" s="13">
        <f t="shared" si="11"/>
        <v>35.5</v>
      </c>
      <c r="S24" s="13">
        <f t="shared" si="9"/>
        <v>11.8333333333333</v>
      </c>
    </row>
    <row r="25" spans="1:26">
      <c r="A25" s="13" t="s">
        <v>68</v>
      </c>
      <c r="B25" s="13">
        <f>F18-1</f>
        <v>2</v>
      </c>
      <c r="C25" s="13">
        <f>SUMSQ(Z19:Z21)/(B18*D18)-J18</f>
        <v>7.0555555555552001</v>
      </c>
      <c r="D25" s="13">
        <f t="shared" si="10"/>
        <v>3.5277777777776</v>
      </c>
      <c r="E25" s="13">
        <f>D25/D$27</f>
        <v>1.76695652173902</v>
      </c>
      <c r="F25" s="13" t="s">
        <v>58</v>
      </c>
      <c r="G25" s="13" t="s">
        <v>59</v>
      </c>
      <c r="H25" s="13" t="s">
        <v>60</v>
      </c>
      <c r="N25" s="13" t="s">
        <v>69</v>
      </c>
      <c r="O25" s="79">
        <v>11</v>
      </c>
      <c r="P25" s="79">
        <v>9</v>
      </c>
      <c r="Q25" s="79">
        <v>12.5</v>
      </c>
      <c r="R25" s="13">
        <f t="shared" si="11"/>
        <v>32.5</v>
      </c>
      <c r="S25" s="13">
        <f t="shared" si="9"/>
        <v>10.8333333333333</v>
      </c>
      <c r="V25" s="13"/>
      <c r="W25" s="13" t="s">
        <v>41</v>
      </c>
      <c r="X25" s="13" t="s">
        <v>42</v>
      </c>
      <c r="Y25" s="13" t="s">
        <v>43</v>
      </c>
      <c r="Z25" s="13" t="s">
        <v>70</v>
      </c>
    </row>
    <row r="26" spans="1:26">
      <c r="A26" s="13" t="s">
        <v>35</v>
      </c>
      <c r="B26" s="13">
        <f>B23-B24-B25</f>
        <v>4</v>
      </c>
      <c r="C26" s="13">
        <f>C23-C24-C25</f>
        <v>7.5555555555561096</v>
      </c>
      <c r="D26" s="13">
        <f t="shared" si="10"/>
        <v>1.8888888888890301</v>
      </c>
      <c r="E26" s="13">
        <f>D26/D$27</f>
        <v>0.94608695652179797</v>
      </c>
      <c r="F26" s="13" t="s">
        <v>58</v>
      </c>
      <c r="G26" s="13" t="s">
        <v>71</v>
      </c>
      <c r="H26" s="13" t="s">
        <v>72</v>
      </c>
      <c r="N26" s="13" t="s">
        <v>73</v>
      </c>
      <c r="O26" s="79">
        <v>10.5</v>
      </c>
      <c r="P26" s="79">
        <v>13</v>
      </c>
      <c r="Q26" s="79">
        <v>9.5</v>
      </c>
      <c r="R26" s="13">
        <f t="shared" si="11"/>
        <v>33</v>
      </c>
      <c r="S26" s="13">
        <f t="shared" si="9"/>
        <v>11</v>
      </c>
      <c r="V26" s="13" t="s">
        <v>45</v>
      </c>
      <c r="W26" s="80">
        <f>S20</f>
        <v>10.5</v>
      </c>
      <c r="X26" s="80">
        <f>S23</f>
        <v>9</v>
      </c>
      <c r="Y26" s="80">
        <f>S26</f>
        <v>11</v>
      </c>
      <c r="Z26" s="80">
        <f>AVERAGE(W26:Y26)</f>
        <v>10.1666666666667</v>
      </c>
    </row>
    <row r="27" spans="1:26">
      <c r="A27" s="13" t="s">
        <v>74</v>
      </c>
      <c r="B27" s="13">
        <f>B28-B23-B24</f>
        <v>16</v>
      </c>
      <c r="C27" s="14">
        <f>C28-C22-C23</f>
        <v>31.944444444444802</v>
      </c>
      <c r="D27" s="13">
        <f t="shared" si="10"/>
        <v>1.9965277777778001</v>
      </c>
      <c r="E27" s="13"/>
      <c r="F27" s="13"/>
      <c r="G27" s="13"/>
      <c r="H27" s="13"/>
      <c r="N27" s="13" t="s">
        <v>75</v>
      </c>
      <c r="O27" s="79">
        <v>11</v>
      </c>
      <c r="P27" s="79">
        <v>12</v>
      </c>
      <c r="Q27" s="79">
        <v>10.5</v>
      </c>
      <c r="R27" s="13">
        <f t="shared" si="11"/>
        <v>33.5</v>
      </c>
      <c r="S27" s="13">
        <f t="shared" si="9"/>
        <v>11.1666666666667</v>
      </c>
      <c r="V27" s="13" t="s">
        <v>47</v>
      </c>
      <c r="W27" s="80">
        <f>S21</f>
        <v>10.8333333333333</v>
      </c>
      <c r="X27" s="80">
        <f>S24</f>
        <v>11.8333333333333</v>
      </c>
      <c r="Y27" s="80">
        <f>S27</f>
        <v>11.1666666666667</v>
      </c>
      <c r="Z27" s="80">
        <f>AVERAGE(W27:Y27)</f>
        <v>11.2777777777778</v>
      </c>
    </row>
    <row r="28" spans="1:26">
      <c r="A28" s="13" t="s">
        <v>29</v>
      </c>
      <c r="B28" s="13">
        <f>B18*D18*F18-1</f>
        <v>26</v>
      </c>
      <c r="C28" s="14">
        <f>SUMSQ(O20:Q28)-J18</f>
        <v>53.166666666666501</v>
      </c>
      <c r="D28" s="13"/>
      <c r="E28" s="13"/>
      <c r="F28" s="13"/>
      <c r="G28" s="13"/>
      <c r="H28" s="13"/>
      <c r="N28" s="13" t="s">
        <v>76</v>
      </c>
      <c r="O28" s="79">
        <v>12.5</v>
      </c>
      <c r="P28" s="79">
        <v>13</v>
      </c>
      <c r="Q28" s="79">
        <v>8</v>
      </c>
      <c r="R28" s="13">
        <f t="shared" si="11"/>
        <v>33.5</v>
      </c>
      <c r="S28" s="13">
        <f t="shared" si="9"/>
        <v>11.1666666666667</v>
      </c>
      <c r="V28" s="13" t="s">
        <v>56</v>
      </c>
      <c r="W28" s="80">
        <f>S22</f>
        <v>11.6666666666667</v>
      </c>
      <c r="X28" s="80">
        <f>S25</f>
        <v>10.8333333333333</v>
      </c>
      <c r="Y28" s="80">
        <f>S28</f>
        <v>11.1666666666667</v>
      </c>
      <c r="Z28" s="80">
        <f t="shared" ref="Z28" si="12">AVERAGE(W28:Y28)</f>
        <v>11.2222222222222</v>
      </c>
    </row>
    <row r="29" spans="1:26">
      <c r="N29" s="13" t="s">
        <v>77</v>
      </c>
      <c r="O29" s="13">
        <f>SUM(O20:O28)</f>
        <v>103</v>
      </c>
      <c r="P29" s="13">
        <f>SUM(P20:P28)</f>
        <v>97.5</v>
      </c>
      <c r="Q29" s="13">
        <f>SUM(Q20:Q28)</f>
        <v>93.5</v>
      </c>
      <c r="R29" s="13">
        <f>SUM(R20:R28)</f>
        <v>294</v>
      </c>
      <c r="S29" s="13"/>
      <c r="V29" s="13" t="s">
        <v>70</v>
      </c>
      <c r="W29" s="80">
        <f>AVERAGE(W26:W28)</f>
        <v>11</v>
      </c>
      <c r="X29" s="80">
        <f t="shared" ref="X29" si="13">AVERAGE(X26:X28)</f>
        <v>10.5555555555556</v>
      </c>
      <c r="Y29" s="80">
        <f t="shared" ref="Y29" si="14">AVERAGE(Y26:Y28)</f>
        <v>11.1111111111111</v>
      </c>
      <c r="Z29" s="13"/>
    </row>
    <row r="33" spans="1:33">
      <c r="A33" s="61" t="s">
        <v>79</v>
      </c>
      <c r="N33" t="s">
        <v>79</v>
      </c>
      <c r="V33" t="s">
        <v>79</v>
      </c>
    </row>
    <row r="34" spans="1:33">
      <c r="A34" s="12" t="s">
        <v>32</v>
      </c>
      <c r="B34" s="12">
        <v>3</v>
      </c>
      <c r="C34" s="12" t="s">
        <v>33</v>
      </c>
      <c r="D34" s="12">
        <v>3</v>
      </c>
      <c r="E34" s="12" t="s">
        <v>34</v>
      </c>
      <c r="F34" s="12">
        <v>3</v>
      </c>
      <c r="G34" s="12" t="s">
        <v>35</v>
      </c>
      <c r="H34" s="12">
        <f>D34*F34</f>
        <v>9</v>
      </c>
      <c r="I34" s="12" t="s">
        <v>36</v>
      </c>
      <c r="J34" s="20">
        <f>R45^2/(B34*D34*F34)</f>
        <v>4418.5614814814799</v>
      </c>
      <c r="N34" s="101" t="s">
        <v>37</v>
      </c>
      <c r="O34" s="104" t="s">
        <v>38</v>
      </c>
      <c r="P34" s="104"/>
      <c r="Q34" s="104"/>
      <c r="R34" s="101" t="s">
        <v>39</v>
      </c>
      <c r="S34" s="101" t="s">
        <v>40</v>
      </c>
      <c r="V34" s="13"/>
      <c r="W34" s="13" t="s">
        <v>41</v>
      </c>
      <c r="X34" s="13" t="s">
        <v>42</v>
      </c>
      <c r="Y34" s="13" t="s">
        <v>43</v>
      </c>
      <c r="Z34" s="13" t="s">
        <v>44</v>
      </c>
    </row>
    <row r="35" spans="1:33">
      <c r="N35" s="101"/>
      <c r="O35" s="13">
        <v>1</v>
      </c>
      <c r="P35" s="13">
        <v>2</v>
      </c>
      <c r="Q35" s="13">
        <v>3</v>
      </c>
      <c r="R35" s="101"/>
      <c r="S35" s="101"/>
      <c r="V35" s="13" t="s">
        <v>45</v>
      </c>
      <c r="W35" s="23">
        <f>R36</f>
        <v>37.5</v>
      </c>
      <c r="X35" s="23">
        <f>R39</f>
        <v>38.5</v>
      </c>
      <c r="Y35" s="23">
        <f>R42</f>
        <v>36.1</v>
      </c>
      <c r="Z35" s="23">
        <f>SUM(W35:Y35)</f>
        <v>112.1</v>
      </c>
    </row>
    <row r="36" spans="1:33">
      <c r="N36" s="13" t="s">
        <v>46</v>
      </c>
      <c r="O36" s="79">
        <v>12.5</v>
      </c>
      <c r="P36" s="79">
        <v>11.5</v>
      </c>
      <c r="Q36" s="79">
        <v>13.5</v>
      </c>
      <c r="R36" s="13">
        <f>SUM(O36,P36,Q36)</f>
        <v>37.5</v>
      </c>
      <c r="S36" s="13">
        <f>AVERAGE(O36:Q36)</f>
        <v>12.5</v>
      </c>
      <c r="V36" s="13" t="s">
        <v>47</v>
      </c>
      <c r="W36" s="23">
        <f>R37</f>
        <v>35.5</v>
      </c>
      <c r="X36" s="23">
        <f>R40</f>
        <v>37.5</v>
      </c>
      <c r="Y36" s="23">
        <f>R43</f>
        <v>40</v>
      </c>
      <c r="Z36" s="23">
        <f>SUM(W36:Y36)</f>
        <v>113</v>
      </c>
    </row>
    <row r="37" spans="1:33">
      <c r="A37" s="13" t="s">
        <v>48</v>
      </c>
      <c r="B37" s="13" t="s">
        <v>49</v>
      </c>
      <c r="C37" s="13" t="s">
        <v>50</v>
      </c>
      <c r="D37" s="13" t="s">
        <v>51</v>
      </c>
      <c r="E37" s="13" t="s">
        <v>52</v>
      </c>
      <c r="F37" s="13"/>
      <c r="G37" s="13" t="s">
        <v>53</v>
      </c>
      <c r="H37" s="13" t="s">
        <v>54</v>
      </c>
      <c r="N37" s="13" t="s">
        <v>55</v>
      </c>
      <c r="O37" s="79">
        <v>12</v>
      </c>
      <c r="P37" s="79">
        <v>11.5</v>
      </c>
      <c r="Q37" s="79">
        <v>12</v>
      </c>
      <c r="R37" s="13">
        <f t="shared" ref="R37:R44" si="15">SUM(O37,P37,Q37)</f>
        <v>35.5</v>
      </c>
      <c r="S37" s="13">
        <f t="shared" ref="S37:S44" si="16">AVERAGE(O37:Q37)</f>
        <v>11.8333333333333</v>
      </c>
      <c r="V37" s="13" t="s">
        <v>56</v>
      </c>
      <c r="W37" s="23">
        <f>R38</f>
        <v>37.5</v>
      </c>
      <c r="X37" s="23">
        <f>R41</f>
        <v>39.799999999999997</v>
      </c>
      <c r="Y37" s="23">
        <f>R44</f>
        <v>43</v>
      </c>
      <c r="Z37" s="23">
        <f>SUM(W37:Y37)</f>
        <v>120.3</v>
      </c>
    </row>
    <row r="38" spans="1:33">
      <c r="A38" s="13" t="s">
        <v>57</v>
      </c>
      <c r="B38" s="13">
        <f>B34-1</f>
        <v>2</v>
      </c>
      <c r="C38" s="13">
        <f>SUMSQ(O45:Q45)/H34-J34</f>
        <v>1.6718518518509899</v>
      </c>
      <c r="D38" s="13">
        <f t="shared" ref="D38:D43" si="17">C38/B38</f>
        <v>0.83592592592549397</v>
      </c>
      <c r="E38" s="13">
        <f>D38/D43</f>
        <v>0.58333602558684805</v>
      </c>
      <c r="F38" s="13" t="s">
        <v>58</v>
      </c>
      <c r="G38" s="13" t="s">
        <v>59</v>
      </c>
      <c r="H38" s="13" t="s">
        <v>60</v>
      </c>
      <c r="N38" s="13" t="s">
        <v>61</v>
      </c>
      <c r="O38" s="79">
        <v>12</v>
      </c>
      <c r="P38" s="79">
        <v>13</v>
      </c>
      <c r="Q38" s="79">
        <v>12.5</v>
      </c>
      <c r="R38" s="13">
        <f t="shared" si="15"/>
        <v>37.5</v>
      </c>
      <c r="S38" s="13">
        <f t="shared" si="16"/>
        <v>12.5</v>
      </c>
      <c r="V38" s="13" t="s">
        <v>44</v>
      </c>
      <c r="W38" s="23">
        <f>SUM(W35:W37)</f>
        <v>110.5</v>
      </c>
      <c r="X38" s="23">
        <f>SUM(X35:X37)</f>
        <v>115.8</v>
      </c>
      <c r="Y38" s="23">
        <f>SUM(Y35:Y37)</f>
        <v>119.1</v>
      </c>
      <c r="Z38" s="23"/>
    </row>
    <row r="39" spans="1:33">
      <c r="A39" s="13" t="s">
        <v>62</v>
      </c>
      <c r="B39" s="13">
        <f>H34-1</f>
        <v>8</v>
      </c>
      <c r="C39" s="13">
        <f>SUMSQ(R36:R44)/B34-J34</f>
        <v>13.9385185185174</v>
      </c>
      <c r="D39" s="13">
        <f t="shared" si="17"/>
        <v>1.7423148148146801</v>
      </c>
      <c r="E39" s="13">
        <f>D39/D43</f>
        <v>1.21584337544002</v>
      </c>
      <c r="F39" s="13" t="s">
        <v>58</v>
      </c>
      <c r="G39" s="13" t="s">
        <v>63</v>
      </c>
      <c r="H39" s="13" t="s">
        <v>64</v>
      </c>
      <c r="N39" s="13" t="s">
        <v>65</v>
      </c>
      <c r="O39" s="79">
        <v>11.5</v>
      </c>
      <c r="P39" s="79">
        <v>12.5</v>
      </c>
      <c r="Q39" s="79">
        <v>14.5</v>
      </c>
      <c r="R39" s="13">
        <f t="shared" si="15"/>
        <v>38.5</v>
      </c>
      <c r="S39" s="13">
        <f t="shared" si="16"/>
        <v>12.8333333333333</v>
      </c>
    </row>
    <row r="40" spans="1:33">
      <c r="A40" s="13" t="s">
        <v>66</v>
      </c>
      <c r="B40" s="13">
        <f>D34-1</f>
        <v>2</v>
      </c>
      <c r="C40" s="13">
        <f>SUMSQ(W38:Y38)/(B34*F34)-J34</f>
        <v>4.1829629629619403</v>
      </c>
      <c r="D40" s="13">
        <f t="shared" si="17"/>
        <v>2.0914814814809701</v>
      </c>
      <c r="E40" s="13">
        <f>D40/D43</f>
        <v>1.4595031176295199</v>
      </c>
      <c r="F40" s="13" t="s">
        <v>58</v>
      </c>
      <c r="G40" s="13" t="s">
        <v>59</v>
      </c>
      <c r="H40" s="13" t="s">
        <v>60</v>
      </c>
      <c r="N40" s="13" t="s">
        <v>67</v>
      </c>
      <c r="O40" s="79">
        <v>12.5</v>
      </c>
      <c r="P40" s="79">
        <v>12.5</v>
      </c>
      <c r="Q40" s="79">
        <v>12.5</v>
      </c>
      <c r="R40" s="13">
        <f t="shared" si="15"/>
        <v>37.5</v>
      </c>
      <c r="S40" s="13">
        <f t="shared" si="16"/>
        <v>12.5</v>
      </c>
    </row>
    <row r="41" spans="1:33">
      <c r="A41" s="13" t="s">
        <v>68</v>
      </c>
      <c r="B41" s="13">
        <f>F34-1</f>
        <v>2</v>
      </c>
      <c r="C41" s="13">
        <f>SUMSQ(Z35:Z37)/(B34*D34)-J34</f>
        <v>4.4940740740730698</v>
      </c>
      <c r="D41" s="13">
        <f t="shared" si="17"/>
        <v>2.24703703703653</v>
      </c>
      <c r="E41" s="13">
        <f>D41/D43</f>
        <v>1.56805479274986</v>
      </c>
      <c r="F41" s="13" t="s">
        <v>58</v>
      </c>
      <c r="G41" s="13" t="s">
        <v>59</v>
      </c>
      <c r="H41" s="13" t="s">
        <v>60</v>
      </c>
      <c r="N41" s="13" t="s">
        <v>69</v>
      </c>
      <c r="O41" s="79">
        <v>12</v>
      </c>
      <c r="P41" s="79">
        <v>13.5</v>
      </c>
      <c r="Q41" s="79">
        <v>14.3</v>
      </c>
      <c r="R41" s="13">
        <f t="shared" si="15"/>
        <v>39.799999999999997</v>
      </c>
      <c r="S41" s="13">
        <f t="shared" si="16"/>
        <v>13.266666666666699</v>
      </c>
      <c r="V41" s="13"/>
      <c r="W41" s="13" t="s">
        <v>41</v>
      </c>
      <c r="X41" s="13" t="s">
        <v>42</v>
      </c>
      <c r="Y41" s="13" t="s">
        <v>43</v>
      </c>
      <c r="Z41" s="13" t="s">
        <v>70</v>
      </c>
      <c r="AC41" s="82"/>
      <c r="AF41" s="82"/>
    </row>
    <row r="42" spans="1:33">
      <c r="A42" s="13" t="s">
        <v>35</v>
      </c>
      <c r="B42" s="13">
        <f>B39-B40-B41</f>
        <v>4</v>
      </c>
      <c r="C42" s="13">
        <f>C39-C40-C41</f>
        <v>5.2614814814824102</v>
      </c>
      <c r="D42" s="13">
        <f t="shared" si="17"/>
        <v>1.3153703703705999</v>
      </c>
      <c r="E42" s="13">
        <f>D42/D43</f>
        <v>0.91790779569035197</v>
      </c>
      <c r="F42" s="13" t="s">
        <v>58</v>
      </c>
      <c r="G42" s="13" t="s">
        <v>71</v>
      </c>
      <c r="H42" s="13" t="s">
        <v>72</v>
      </c>
      <c r="N42" s="13" t="s">
        <v>73</v>
      </c>
      <c r="O42" s="79">
        <v>10.6</v>
      </c>
      <c r="P42" s="79">
        <v>13</v>
      </c>
      <c r="Q42" s="79">
        <v>12.5</v>
      </c>
      <c r="R42" s="13">
        <f t="shared" si="15"/>
        <v>36.1</v>
      </c>
      <c r="S42" s="13">
        <f t="shared" si="16"/>
        <v>12.033333333333299</v>
      </c>
      <c r="V42" s="13" t="s">
        <v>45</v>
      </c>
      <c r="W42" s="23">
        <f>S36</f>
        <v>12.5</v>
      </c>
      <c r="X42" s="23">
        <f>S39</f>
        <v>12.8333333333333</v>
      </c>
      <c r="Y42" s="23">
        <f>S42</f>
        <v>12.033333333333299</v>
      </c>
      <c r="Z42" s="23">
        <f>AVERAGE(W42:Y42)</f>
        <v>12.4555555555556</v>
      </c>
      <c r="AC42" s="82"/>
      <c r="AF42" s="82"/>
    </row>
    <row r="43" spans="1:33">
      <c r="A43" s="13" t="s">
        <v>74</v>
      </c>
      <c r="B43" s="13">
        <f>B44-B39-B40</f>
        <v>16</v>
      </c>
      <c r="C43" s="14">
        <f>C44-C38-C39</f>
        <v>22.9281481481494</v>
      </c>
      <c r="D43" s="13">
        <f t="shared" si="17"/>
        <v>1.43300925925934</v>
      </c>
      <c r="E43" s="13"/>
      <c r="F43" s="13"/>
      <c r="G43" s="13"/>
      <c r="H43" s="13"/>
      <c r="N43" s="13" t="s">
        <v>75</v>
      </c>
      <c r="O43" s="79">
        <v>16</v>
      </c>
      <c r="P43" s="79">
        <v>11.5</v>
      </c>
      <c r="Q43" s="79">
        <v>12.5</v>
      </c>
      <c r="R43" s="13">
        <f t="shared" si="15"/>
        <v>40</v>
      </c>
      <c r="S43" s="13">
        <f t="shared" si="16"/>
        <v>13.3333333333333</v>
      </c>
      <c r="V43" s="13" t="s">
        <v>47</v>
      </c>
      <c r="W43" s="23">
        <f>S37</f>
        <v>11.8333333333333</v>
      </c>
      <c r="X43" s="23">
        <f>S40</f>
        <v>12.5</v>
      </c>
      <c r="Y43" s="23">
        <f>S43</f>
        <v>13.3333333333333</v>
      </c>
      <c r="Z43" s="23">
        <f>AVERAGE(W43:Y43)</f>
        <v>12.5555555555556</v>
      </c>
      <c r="AC43" s="82"/>
      <c r="AF43" s="82"/>
    </row>
    <row r="44" spans="1:33">
      <c r="A44" s="13" t="s">
        <v>29</v>
      </c>
      <c r="B44" s="13">
        <f>B34*D34*F34-1</f>
        <v>26</v>
      </c>
      <c r="C44" s="14">
        <f>SUMSQ(O36:Q44)-J34</f>
        <v>38.538518518517797</v>
      </c>
      <c r="D44" s="13"/>
      <c r="E44" s="13"/>
      <c r="F44" s="13"/>
      <c r="G44" s="13"/>
      <c r="H44" s="13"/>
      <c r="N44" s="13" t="s">
        <v>76</v>
      </c>
      <c r="O44" s="79">
        <v>14.5</v>
      </c>
      <c r="P44" s="79">
        <v>14.5</v>
      </c>
      <c r="Q44" s="79">
        <v>14</v>
      </c>
      <c r="R44" s="13">
        <f t="shared" si="15"/>
        <v>43</v>
      </c>
      <c r="S44" s="13">
        <f t="shared" si="16"/>
        <v>14.3333333333333</v>
      </c>
      <c r="V44" s="13" t="s">
        <v>56</v>
      </c>
      <c r="W44" s="23">
        <f>S38</f>
        <v>12.5</v>
      </c>
      <c r="X44" s="23">
        <f>S41</f>
        <v>13.266666666666699</v>
      </c>
      <c r="Y44" s="23">
        <f>S44</f>
        <v>14.3333333333333</v>
      </c>
      <c r="Z44" s="23">
        <f t="shared" ref="Z44" si="18">AVERAGE(W44:Y44)</f>
        <v>13.366666666666699</v>
      </c>
    </row>
    <row r="45" spans="1:33">
      <c r="N45" s="13" t="s">
        <v>77</v>
      </c>
      <c r="O45" s="13">
        <f>SUM(O36:O44)</f>
        <v>113.6</v>
      </c>
      <c r="P45" s="13">
        <f>SUM(P36:P44)</f>
        <v>113.5</v>
      </c>
      <c r="Q45" s="13">
        <f>SUM(Q36:Q44)</f>
        <v>118.3</v>
      </c>
      <c r="R45" s="13">
        <f>SUM(R36:R44)</f>
        <v>345.4</v>
      </c>
      <c r="S45" s="13"/>
      <c r="V45" s="13" t="s">
        <v>70</v>
      </c>
      <c r="W45" s="23">
        <f>AVERAGE(W42:W44)</f>
        <v>12.2777777777778</v>
      </c>
      <c r="X45" s="23">
        <f t="shared" ref="X45" si="19">AVERAGE(X42:X44)</f>
        <v>12.866666666666699</v>
      </c>
      <c r="Y45" s="23">
        <f t="shared" ref="Y45" si="20">AVERAGE(Y42:Y44)</f>
        <v>13.233333333333301</v>
      </c>
      <c r="Z45" s="23"/>
    </row>
    <row r="46" spans="1:33">
      <c r="AG46" s="82"/>
    </row>
    <row r="47" spans="1:33">
      <c r="AG47" s="82"/>
    </row>
    <row r="48" spans="1:33">
      <c r="AG48" s="82"/>
    </row>
    <row r="49" spans="1:32">
      <c r="A49" s="61" t="s">
        <v>80</v>
      </c>
      <c r="N49" t="s">
        <v>80</v>
      </c>
      <c r="V49" t="s">
        <v>80</v>
      </c>
    </row>
    <row r="50" spans="1:32">
      <c r="A50" s="12" t="s">
        <v>32</v>
      </c>
      <c r="B50" s="12">
        <v>3</v>
      </c>
      <c r="C50" s="12" t="s">
        <v>33</v>
      </c>
      <c r="D50" s="12">
        <v>3</v>
      </c>
      <c r="E50" s="12" t="s">
        <v>34</v>
      </c>
      <c r="F50" s="12">
        <v>3</v>
      </c>
      <c r="G50" s="12" t="s">
        <v>35</v>
      </c>
      <c r="H50" s="12">
        <f>D50*F50</f>
        <v>9</v>
      </c>
      <c r="I50" s="12" t="s">
        <v>36</v>
      </c>
      <c r="J50" s="20">
        <f>R61^2/(B50*D50*F50)</f>
        <v>4168.8981481481496</v>
      </c>
      <c r="N50" s="22" t="s">
        <v>37</v>
      </c>
      <c r="O50" s="13"/>
      <c r="P50" s="25" t="s">
        <v>38</v>
      </c>
      <c r="Q50" s="25"/>
      <c r="R50" s="22" t="s">
        <v>39</v>
      </c>
      <c r="S50" s="22" t="s">
        <v>40</v>
      </c>
      <c r="V50" s="13"/>
      <c r="W50" s="13" t="s">
        <v>41</v>
      </c>
      <c r="X50" s="13" t="s">
        <v>42</v>
      </c>
      <c r="Y50" s="13" t="s">
        <v>43</v>
      </c>
      <c r="Z50" s="13" t="s">
        <v>44</v>
      </c>
      <c r="AB50" s="30"/>
      <c r="AC50" s="30"/>
      <c r="AD50" s="30"/>
      <c r="AE50" s="30"/>
      <c r="AF50" s="30"/>
    </row>
    <row r="51" spans="1:32">
      <c r="N51" s="22"/>
      <c r="O51" s="13">
        <v>1</v>
      </c>
      <c r="P51" s="13">
        <v>2</v>
      </c>
      <c r="Q51" s="13">
        <v>3</v>
      </c>
      <c r="R51" s="22"/>
      <c r="S51" s="22"/>
      <c r="V51" s="13" t="s">
        <v>45</v>
      </c>
      <c r="W51" s="23">
        <f>R52</f>
        <v>34.5</v>
      </c>
      <c r="X51" s="23">
        <f>R55</f>
        <v>38</v>
      </c>
      <c r="Y51" s="23">
        <f>R58</f>
        <v>38.5</v>
      </c>
      <c r="Z51" s="23">
        <f>SUM(W51:Y51)</f>
        <v>111</v>
      </c>
      <c r="AB51" s="30"/>
      <c r="AC51" s="30"/>
      <c r="AD51" s="30"/>
      <c r="AE51" s="30"/>
      <c r="AF51" s="30"/>
    </row>
    <row r="52" spans="1:32">
      <c r="N52" s="13" t="s">
        <v>46</v>
      </c>
      <c r="O52" s="19">
        <v>12.5</v>
      </c>
      <c r="P52" s="19">
        <v>10</v>
      </c>
      <c r="Q52" s="19">
        <v>12</v>
      </c>
      <c r="R52" s="13">
        <f t="shared" ref="R52:R60" si="21">SUM(O52,P52,Q52)</f>
        <v>34.5</v>
      </c>
      <c r="S52" s="13">
        <f t="shared" ref="S52:S60" si="22">AVERAGE(O52:Q52)</f>
        <v>11.5</v>
      </c>
      <c r="V52" s="13" t="s">
        <v>47</v>
      </c>
      <c r="W52" s="23">
        <f>R53</f>
        <v>35.5</v>
      </c>
      <c r="X52" s="23">
        <f>R56</f>
        <v>37.5</v>
      </c>
      <c r="Y52" s="23">
        <f>R59</f>
        <v>38.5</v>
      </c>
      <c r="Z52" s="23">
        <f>SUM(W52:Y52)</f>
        <v>111.5</v>
      </c>
      <c r="AB52" s="30"/>
      <c r="AC52" s="30"/>
      <c r="AD52" s="30"/>
      <c r="AE52" s="30"/>
      <c r="AF52" s="30"/>
    </row>
    <row r="53" spans="1:32">
      <c r="A53" s="13" t="s">
        <v>48</v>
      </c>
      <c r="B53" s="13" t="s">
        <v>49</v>
      </c>
      <c r="C53" s="13" t="s">
        <v>50</v>
      </c>
      <c r="D53" s="13" t="s">
        <v>51</v>
      </c>
      <c r="E53" s="13" t="s">
        <v>52</v>
      </c>
      <c r="F53" s="13"/>
      <c r="G53" s="13" t="s">
        <v>53</v>
      </c>
      <c r="H53" s="13" t="s">
        <v>54</v>
      </c>
      <c r="N53" s="13" t="s">
        <v>55</v>
      </c>
      <c r="O53" s="19">
        <v>12.5</v>
      </c>
      <c r="P53" s="19">
        <v>11</v>
      </c>
      <c r="Q53" s="19">
        <v>12</v>
      </c>
      <c r="R53" s="13">
        <f t="shared" si="21"/>
        <v>35.5</v>
      </c>
      <c r="S53" s="13">
        <f t="shared" si="22"/>
        <v>11.8333333333333</v>
      </c>
      <c r="V53" s="13" t="s">
        <v>56</v>
      </c>
      <c r="W53" s="23">
        <f>R54</f>
        <v>34</v>
      </c>
      <c r="X53" s="23">
        <f>R57</f>
        <v>40</v>
      </c>
      <c r="Y53" s="23">
        <f>R60</f>
        <v>39</v>
      </c>
      <c r="Z53" s="23">
        <f>SUM(W53:Y53)</f>
        <v>113</v>
      </c>
      <c r="AB53" s="30"/>
      <c r="AC53" s="30"/>
      <c r="AD53" s="30"/>
      <c r="AE53" s="30"/>
      <c r="AF53" s="30"/>
    </row>
    <row r="54" spans="1:32">
      <c r="A54" s="13" t="s">
        <v>57</v>
      </c>
      <c r="B54" s="13">
        <f>B50-1</f>
        <v>2</v>
      </c>
      <c r="C54" s="26">
        <f>SUMSQ(O61:Q61)/H50-J50</f>
        <v>1.68518518518522</v>
      </c>
      <c r="D54" s="26">
        <f t="shared" ref="D54:D59" si="23">C54/B54</f>
        <v>0.84259259259260899</v>
      </c>
      <c r="E54" s="26">
        <f>D54/D$59</f>
        <v>0.40466926070039799</v>
      </c>
      <c r="F54" s="13" t="s">
        <v>58</v>
      </c>
      <c r="G54" s="13" t="s">
        <v>59</v>
      </c>
      <c r="H54" s="13" t="s">
        <v>60</v>
      </c>
      <c r="N54" s="13" t="s">
        <v>61</v>
      </c>
      <c r="O54" s="19">
        <v>11.5</v>
      </c>
      <c r="P54" s="19">
        <v>10</v>
      </c>
      <c r="Q54" s="19">
        <v>12.5</v>
      </c>
      <c r="R54" s="13">
        <f t="shared" si="21"/>
        <v>34</v>
      </c>
      <c r="S54" s="13">
        <f t="shared" si="22"/>
        <v>11.3333333333333</v>
      </c>
      <c r="V54" s="13" t="s">
        <v>44</v>
      </c>
      <c r="W54" s="23">
        <f>SUM(W51:W53)</f>
        <v>104</v>
      </c>
      <c r="X54" s="23">
        <f>SUM(X51:X53)</f>
        <v>115.5</v>
      </c>
      <c r="Y54" s="23">
        <f>SUM(Y51:Y53)</f>
        <v>116</v>
      </c>
      <c r="Z54" s="23"/>
      <c r="AB54" s="30"/>
      <c r="AC54" s="30"/>
      <c r="AD54" s="30"/>
      <c r="AE54" s="30"/>
      <c r="AF54" s="30"/>
    </row>
    <row r="55" spans="1:32">
      <c r="A55" s="13" t="s">
        <v>62</v>
      </c>
      <c r="B55" s="13">
        <f>H50-1</f>
        <v>8</v>
      </c>
      <c r="C55" s="26">
        <f>SUMSQ(R52:R60)/B50-J50</f>
        <v>11.851851851852199</v>
      </c>
      <c r="D55" s="26">
        <f t="shared" si="23"/>
        <v>1.48148148148152</v>
      </c>
      <c r="E55" s="26">
        <f>D55/D$59</f>
        <v>0.71150639244026503</v>
      </c>
      <c r="F55" s="13" t="s">
        <v>58</v>
      </c>
      <c r="G55" s="13" t="s">
        <v>63</v>
      </c>
      <c r="H55" s="13" t="s">
        <v>64</v>
      </c>
      <c r="N55" s="13" t="s">
        <v>65</v>
      </c>
      <c r="O55" s="19">
        <v>12</v>
      </c>
      <c r="P55" s="19">
        <v>12.5</v>
      </c>
      <c r="Q55" s="19">
        <v>13.5</v>
      </c>
      <c r="R55" s="13">
        <f t="shared" si="21"/>
        <v>38</v>
      </c>
      <c r="S55" s="13">
        <f t="shared" si="22"/>
        <v>12.6666666666667</v>
      </c>
      <c r="AB55" s="30"/>
      <c r="AC55" s="30"/>
      <c r="AD55" s="30"/>
      <c r="AE55" s="30"/>
      <c r="AF55" s="30"/>
    </row>
    <row r="56" spans="1:32">
      <c r="A56" s="13" t="s">
        <v>66</v>
      </c>
      <c r="B56" s="13">
        <f>D50-1</f>
        <v>2</v>
      </c>
      <c r="C56" s="26">
        <f>SUMSQ(W54:Y54)/(B50*F50)-J50</f>
        <v>10.2407407407409</v>
      </c>
      <c r="D56" s="26">
        <f t="shared" si="23"/>
        <v>5.1203703703704404</v>
      </c>
      <c r="E56" s="26">
        <f>D56/D$59</f>
        <v>2.4591439688716301</v>
      </c>
      <c r="F56" s="13" t="s">
        <v>58</v>
      </c>
      <c r="G56" s="13" t="s">
        <v>59</v>
      </c>
      <c r="H56" s="13" t="s">
        <v>60</v>
      </c>
      <c r="N56" s="13" t="s">
        <v>67</v>
      </c>
      <c r="O56" s="19">
        <v>13</v>
      </c>
      <c r="P56" s="19">
        <v>12</v>
      </c>
      <c r="Q56" s="19">
        <v>12.5</v>
      </c>
      <c r="R56" s="13">
        <f t="shared" si="21"/>
        <v>37.5</v>
      </c>
      <c r="S56" s="13">
        <f t="shared" si="22"/>
        <v>12.5</v>
      </c>
      <c r="AB56" s="30"/>
      <c r="AC56" s="38"/>
      <c r="AD56" s="30"/>
      <c r="AE56" s="30"/>
      <c r="AF56" s="30"/>
    </row>
    <row r="57" spans="1:32">
      <c r="A57" s="13" t="s">
        <v>68</v>
      </c>
      <c r="B57" s="13">
        <f>F50-1</f>
        <v>2</v>
      </c>
      <c r="C57" s="26">
        <f>SUMSQ(Z51:Z53)/(B50*D50)-J50</f>
        <v>0.24074074074087501</v>
      </c>
      <c r="D57" s="26">
        <f t="shared" si="23"/>
        <v>0.120370370370438</v>
      </c>
      <c r="E57" s="26">
        <f>D57/D$59</f>
        <v>5.78098943858023E-2</v>
      </c>
      <c r="F57" s="13" t="s">
        <v>58</v>
      </c>
      <c r="G57" s="13" t="s">
        <v>59</v>
      </c>
      <c r="H57" s="13" t="s">
        <v>60</v>
      </c>
      <c r="N57" s="13" t="s">
        <v>69</v>
      </c>
      <c r="O57" s="19">
        <v>12.5</v>
      </c>
      <c r="P57" s="19">
        <v>13.5</v>
      </c>
      <c r="Q57" s="19">
        <v>14</v>
      </c>
      <c r="R57" s="13">
        <f t="shared" si="21"/>
        <v>40</v>
      </c>
      <c r="S57" s="13">
        <f t="shared" si="22"/>
        <v>13.3333333333333</v>
      </c>
      <c r="V57" s="13"/>
      <c r="W57" s="13" t="s">
        <v>41</v>
      </c>
      <c r="X57" s="13" t="s">
        <v>42</v>
      </c>
      <c r="Y57" s="13" t="s">
        <v>43</v>
      </c>
      <c r="Z57" s="13" t="s">
        <v>70</v>
      </c>
      <c r="AB57" s="30"/>
      <c r="AC57" s="38"/>
      <c r="AD57" s="30"/>
      <c r="AE57" s="30"/>
      <c r="AF57" s="30"/>
    </row>
    <row r="58" spans="1:32">
      <c r="A58" s="13" t="s">
        <v>35</v>
      </c>
      <c r="B58" s="13">
        <f>B55-B56-B57</f>
        <v>4</v>
      </c>
      <c r="C58" s="26">
        <f>C55-C56-C57</f>
        <v>1.37037037037044</v>
      </c>
      <c r="D58" s="26">
        <f t="shared" si="23"/>
        <v>0.34259259259260899</v>
      </c>
      <c r="E58" s="26">
        <f>D58/D$59</f>
        <v>0.164535853251815</v>
      </c>
      <c r="F58" s="13" t="s">
        <v>58</v>
      </c>
      <c r="G58" s="13" t="s">
        <v>71</v>
      </c>
      <c r="H58" s="13" t="s">
        <v>72</v>
      </c>
      <c r="N58" s="13" t="s">
        <v>73</v>
      </c>
      <c r="O58" s="19">
        <v>11.5</v>
      </c>
      <c r="P58" s="19">
        <v>14</v>
      </c>
      <c r="Q58" s="19">
        <v>13</v>
      </c>
      <c r="R58" s="13">
        <f t="shared" si="21"/>
        <v>38.5</v>
      </c>
      <c r="S58" s="13">
        <f t="shared" si="22"/>
        <v>12.8333333333333</v>
      </c>
      <c r="V58" s="13" t="s">
        <v>45</v>
      </c>
      <c r="W58" s="23">
        <f>S52</f>
        <v>11.5</v>
      </c>
      <c r="X58" s="23">
        <f>S55</f>
        <v>12.6666666666667</v>
      </c>
      <c r="Y58" s="23">
        <f>S58</f>
        <v>12.8333333333333</v>
      </c>
      <c r="Z58" s="23">
        <f>AVERAGE(W58:Y58)</f>
        <v>12.3333333333333</v>
      </c>
      <c r="AB58" s="30"/>
      <c r="AC58" s="38"/>
      <c r="AD58" s="30"/>
      <c r="AE58" s="30"/>
      <c r="AF58" s="30"/>
    </row>
    <row r="59" spans="1:32">
      <c r="A59" s="13" t="s">
        <v>74</v>
      </c>
      <c r="B59" s="13">
        <f>B60-B55-B56</f>
        <v>16</v>
      </c>
      <c r="C59" s="26">
        <f>C60-C54-C55</f>
        <v>33.314814814814802</v>
      </c>
      <c r="D59" s="26">
        <f t="shared" si="23"/>
        <v>2.0821759259259198</v>
      </c>
      <c r="E59" s="26"/>
      <c r="F59" s="13"/>
      <c r="G59" s="13"/>
      <c r="H59" s="13"/>
      <c r="N59" s="13" t="s">
        <v>75</v>
      </c>
      <c r="O59" s="19">
        <v>15</v>
      </c>
      <c r="P59" s="19">
        <v>12</v>
      </c>
      <c r="Q59" s="19">
        <v>11.5</v>
      </c>
      <c r="R59" s="13">
        <f t="shared" si="21"/>
        <v>38.5</v>
      </c>
      <c r="S59" s="13">
        <f t="shared" si="22"/>
        <v>12.8333333333333</v>
      </c>
      <c r="V59" s="13" t="s">
        <v>47</v>
      </c>
      <c r="W59" s="23">
        <f>S53</f>
        <v>11.8333333333333</v>
      </c>
      <c r="X59" s="23">
        <f>S56</f>
        <v>12.5</v>
      </c>
      <c r="Y59" s="23">
        <f>S59</f>
        <v>12.8333333333333</v>
      </c>
      <c r="Z59" s="23">
        <f>AVERAGE(W59:Y59)</f>
        <v>12.3888888888889</v>
      </c>
    </row>
    <row r="60" spans="1:32">
      <c r="A60" s="13" t="s">
        <v>29</v>
      </c>
      <c r="B60" s="13">
        <f>B50*D50*F50-1</f>
        <v>26</v>
      </c>
      <c r="C60" s="26">
        <f>SUMSQ(O52:Q60)-J50</f>
        <v>46.851851851852203</v>
      </c>
      <c r="D60" s="26"/>
      <c r="E60" s="26"/>
      <c r="F60" s="13"/>
      <c r="G60" s="13"/>
      <c r="H60" s="13"/>
      <c r="N60" s="13" t="s">
        <v>76</v>
      </c>
      <c r="O60" s="19">
        <v>10</v>
      </c>
      <c r="P60" s="19">
        <v>15</v>
      </c>
      <c r="Q60" s="19">
        <v>14</v>
      </c>
      <c r="R60" s="13">
        <f t="shared" si="21"/>
        <v>39</v>
      </c>
      <c r="S60" s="13">
        <f t="shared" si="22"/>
        <v>13</v>
      </c>
      <c r="V60" s="13" t="s">
        <v>56</v>
      </c>
      <c r="W60" s="23">
        <f>S54</f>
        <v>11.3333333333333</v>
      </c>
      <c r="X60" s="23">
        <f>S57</f>
        <v>13.3333333333333</v>
      </c>
      <c r="Y60" s="23">
        <f>S60</f>
        <v>13</v>
      </c>
      <c r="Z60" s="23">
        <f t="shared" ref="Z60" si="24">AVERAGE(W60:Y60)</f>
        <v>12.5555555555556</v>
      </c>
    </row>
    <row r="61" spans="1:32">
      <c r="N61" s="13" t="s">
        <v>77</v>
      </c>
      <c r="O61" s="13">
        <f>SUM(O52:O60)</f>
        <v>110.5</v>
      </c>
      <c r="P61" s="13">
        <f>SUM(P52:P60)</f>
        <v>110</v>
      </c>
      <c r="Q61" s="13">
        <f>SUM(Q52:Q60)</f>
        <v>115</v>
      </c>
      <c r="R61" s="13">
        <f>SUM(R52:R60)</f>
        <v>335.5</v>
      </c>
      <c r="S61" s="13"/>
      <c r="V61" s="13" t="s">
        <v>70</v>
      </c>
      <c r="W61" s="23">
        <f>AVERAGE(W58:W60)</f>
        <v>11.5555555555556</v>
      </c>
      <c r="X61" s="23">
        <f t="shared" ref="X61" si="25">AVERAGE(X58:X60)</f>
        <v>12.8333333333333</v>
      </c>
      <c r="Y61" s="23">
        <f t="shared" ref="Y61" si="26">AVERAGE(Y58:Y60)</f>
        <v>12.8888888888889</v>
      </c>
      <c r="Z61" s="23"/>
    </row>
    <row r="62" spans="1:32">
      <c r="A62" s="77" t="s">
        <v>19</v>
      </c>
      <c r="B62" s="77" t="s">
        <v>21</v>
      </c>
      <c r="C62" s="77" t="s">
        <v>20</v>
      </c>
      <c r="D62" s="77" t="s">
        <v>22</v>
      </c>
      <c r="E62" s="77" t="s">
        <v>23</v>
      </c>
      <c r="F62" s="77" t="s">
        <v>24</v>
      </c>
      <c r="G62" s="77" t="s">
        <v>25</v>
      </c>
      <c r="N62" s="30"/>
      <c r="O62" s="30"/>
      <c r="P62" s="30"/>
      <c r="Q62" s="30"/>
      <c r="R62" s="30"/>
      <c r="S62" s="30"/>
      <c r="V62" s="30"/>
      <c r="W62" s="81"/>
      <c r="X62" s="81"/>
      <c r="Y62" s="81"/>
      <c r="Z62" s="30"/>
    </row>
    <row r="63" spans="1:32">
      <c r="A63" s="78" t="s">
        <v>26</v>
      </c>
      <c r="B63" s="78">
        <v>8</v>
      </c>
      <c r="C63" s="78">
        <v>17.8333333333333</v>
      </c>
      <c r="D63" s="78">
        <v>2.2291666666666701</v>
      </c>
      <c r="E63" s="78">
        <v>1.94545454545455</v>
      </c>
      <c r="F63" s="78">
        <v>0.12243985054565799</v>
      </c>
      <c r="G63" s="78">
        <v>2.5910961798744001</v>
      </c>
      <c r="N63" s="30"/>
      <c r="O63" s="30"/>
      <c r="P63" s="30"/>
      <c r="Q63" s="30"/>
      <c r="R63" s="30"/>
      <c r="S63" s="30"/>
      <c r="V63" s="30"/>
      <c r="W63" s="81"/>
      <c r="X63" s="81"/>
      <c r="Y63" s="81"/>
      <c r="Z63" s="30"/>
    </row>
    <row r="64" spans="1:32">
      <c r="A64" s="78" t="s">
        <v>27</v>
      </c>
      <c r="B64" s="78">
        <v>2</v>
      </c>
      <c r="C64" s="78">
        <v>0.50000000000000699</v>
      </c>
      <c r="D64" s="78">
        <v>0.250000000000004</v>
      </c>
      <c r="E64" s="78">
        <v>0.218181818181821</v>
      </c>
      <c r="F64" s="78">
        <v>0.80633207035895804</v>
      </c>
      <c r="G64" s="78">
        <v>3.6337234675916301</v>
      </c>
      <c r="N64" s="30"/>
      <c r="O64" s="30"/>
      <c r="P64" s="30"/>
      <c r="Q64" s="30"/>
      <c r="R64" s="30"/>
      <c r="S64" s="30"/>
      <c r="V64" s="30"/>
      <c r="W64" s="81"/>
      <c r="X64" s="81"/>
      <c r="Y64" s="81"/>
      <c r="Z64" s="30"/>
    </row>
    <row r="65" spans="1:36">
      <c r="A65" s="78" t="s">
        <v>28</v>
      </c>
      <c r="B65" s="78">
        <v>16</v>
      </c>
      <c r="C65" s="78">
        <v>18.3333333333333</v>
      </c>
      <c r="D65" s="78">
        <v>1.1458333333333299</v>
      </c>
      <c r="E65" s="78"/>
      <c r="F65" s="78"/>
      <c r="G65" s="78"/>
      <c r="Q65" s="30"/>
      <c r="R65" s="59"/>
      <c r="S65" s="30"/>
    </row>
    <row r="66" spans="1:36">
      <c r="A66" s="78"/>
      <c r="B66" s="78"/>
      <c r="C66" s="78"/>
      <c r="D66" s="78"/>
      <c r="E66" s="78"/>
      <c r="F66" s="78"/>
      <c r="G66" s="78"/>
    </row>
    <row r="67" spans="1:36">
      <c r="A67" s="83" t="s">
        <v>29</v>
      </c>
      <c r="B67" s="83">
        <v>26</v>
      </c>
      <c r="C67" s="83">
        <v>36.6666666666667</v>
      </c>
      <c r="D67" s="83"/>
      <c r="E67" s="83"/>
      <c r="F67" s="83"/>
      <c r="G67" s="83"/>
    </row>
    <row r="68" spans="1:36">
      <c r="A68" s="61" t="s">
        <v>81</v>
      </c>
      <c r="N68" t="s">
        <v>81</v>
      </c>
      <c r="V68" t="s">
        <v>81</v>
      </c>
    </row>
    <row r="69" spans="1:36">
      <c r="A69" s="12" t="s">
        <v>32</v>
      </c>
      <c r="B69" s="12">
        <v>3</v>
      </c>
      <c r="C69" s="12" t="s">
        <v>33</v>
      </c>
      <c r="D69" s="12">
        <v>3</v>
      </c>
      <c r="E69" s="12" t="s">
        <v>34</v>
      </c>
      <c r="F69" s="12">
        <v>3</v>
      </c>
      <c r="G69" s="12" t="s">
        <v>35</v>
      </c>
      <c r="H69" s="12">
        <f>D69*F69</f>
        <v>9</v>
      </c>
      <c r="I69" s="12" t="s">
        <v>36</v>
      </c>
      <c r="J69" s="20">
        <f>R80^2/(B69*D69*F69)</f>
        <v>4537.0370370370401</v>
      </c>
      <c r="N69" s="101" t="s">
        <v>37</v>
      </c>
      <c r="O69" s="104" t="s">
        <v>38</v>
      </c>
      <c r="P69" s="104"/>
      <c r="Q69" s="104"/>
      <c r="R69" s="101" t="s">
        <v>39</v>
      </c>
      <c r="S69" s="101" t="s">
        <v>40</v>
      </c>
      <c r="V69" s="13"/>
      <c r="W69" s="13" t="s">
        <v>41</v>
      </c>
      <c r="X69" s="13" t="s">
        <v>42</v>
      </c>
      <c r="Y69" s="13" t="s">
        <v>43</v>
      </c>
      <c r="Z69" s="13" t="s">
        <v>44</v>
      </c>
      <c r="AB69" s="30"/>
      <c r="AC69" s="30"/>
      <c r="AD69" s="30"/>
      <c r="AE69" s="30"/>
      <c r="AF69" s="30"/>
      <c r="AG69" s="30"/>
      <c r="AH69" s="30"/>
      <c r="AI69" s="30"/>
      <c r="AJ69" s="30"/>
    </row>
    <row r="70" spans="1:36">
      <c r="N70" s="101"/>
      <c r="O70" s="13">
        <v>1</v>
      </c>
      <c r="P70" s="13">
        <v>2</v>
      </c>
      <c r="Q70" s="13">
        <v>3</v>
      </c>
      <c r="R70" s="101"/>
      <c r="S70" s="101"/>
      <c r="V70" s="13" t="s">
        <v>45</v>
      </c>
      <c r="W70" s="80">
        <f>R71</f>
        <v>36</v>
      </c>
      <c r="X70" s="80">
        <f>R74</f>
        <v>39</v>
      </c>
      <c r="Y70" s="80">
        <f>R77</f>
        <v>39.5</v>
      </c>
      <c r="Z70" s="80">
        <f>SUM(W70:Y70)</f>
        <v>114.5</v>
      </c>
      <c r="AB70" s="30"/>
      <c r="AC70" s="30"/>
      <c r="AD70" s="30"/>
      <c r="AE70" s="30"/>
      <c r="AF70" s="30"/>
      <c r="AG70" s="30"/>
      <c r="AH70" s="30"/>
      <c r="AI70" s="30"/>
      <c r="AJ70" s="30"/>
    </row>
    <row r="71" spans="1:36">
      <c r="N71" s="13" t="s">
        <v>46</v>
      </c>
      <c r="O71" s="19">
        <v>13</v>
      </c>
      <c r="P71" s="19">
        <v>10.5</v>
      </c>
      <c r="Q71" s="19">
        <v>12.5</v>
      </c>
      <c r="R71" s="13">
        <f>SUM(O71,P71,Q71)</f>
        <v>36</v>
      </c>
      <c r="S71" s="13">
        <f>AVERAGE(O71:Q71)</f>
        <v>12</v>
      </c>
      <c r="V71" s="13" t="s">
        <v>47</v>
      </c>
      <c r="W71" s="80">
        <f>R72</f>
        <v>35.5</v>
      </c>
      <c r="X71" s="80">
        <f>R75</f>
        <v>38.5</v>
      </c>
      <c r="Y71" s="80">
        <f>R78</f>
        <v>37.5</v>
      </c>
      <c r="Z71" s="80">
        <f>SUM(W71:Y71)</f>
        <v>111.5</v>
      </c>
      <c r="AB71" s="30"/>
      <c r="AC71" s="30"/>
      <c r="AD71" s="30"/>
      <c r="AE71" s="30"/>
      <c r="AF71" s="30"/>
      <c r="AG71" s="30"/>
      <c r="AH71" s="30"/>
      <c r="AI71" s="30"/>
      <c r="AJ71" s="30"/>
    </row>
    <row r="72" spans="1:36">
      <c r="A72" s="13" t="s">
        <v>48</v>
      </c>
      <c r="B72" s="13" t="s">
        <v>49</v>
      </c>
      <c r="C72" s="13" t="s">
        <v>50</v>
      </c>
      <c r="D72" s="13" t="s">
        <v>51</v>
      </c>
      <c r="E72" s="13" t="s">
        <v>52</v>
      </c>
      <c r="F72" s="13"/>
      <c r="G72" s="13" t="s">
        <v>53</v>
      </c>
      <c r="H72" s="13" t="s">
        <v>54</v>
      </c>
      <c r="N72" s="13" t="s">
        <v>55</v>
      </c>
      <c r="O72" s="19">
        <v>12.5</v>
      </c>
      <c r="P72" s="19">
        <v>11</v>
      </c>
      <c r="Q72" s="19">
        <v>12</v>
      </c>
      <c r="R72" s="13">
        <f t="shared" ref="R72:R79" si="27">SUM(O72,P72,Q72)</f>
        <v>35.5</v>
      </c>
      <c r="S72" s="13">
        <f t="shared" ref="S72:S79" si="28">AVERAGE(O72:Q72)</f>
        <v>11.8333333333333</v>
      </c>
      <c r="V72" s="13" t="s">
        <v>56</v>
      </c>
      <c r="W72" s="80">
        <f>R73</f>
        <v>45.5</v>
      </c>
      <c r="X72" s="80">
        <f>R76</f>
        <v>39.5</v>
      </c>
      <c r="Y72" s="80">
        <f>R79</f>
        <v>39</v>
      </c>
      <c r="Z72" s="80">
        <f>SUM(W72:Y72)</f>
        <v>124</v>
      </c>
      <c r="AB72" s="30"/>
      <c r="AC72" s="30"/>
      <c r="AD72" s="30"/>
      <c r="AE72" s="30"/>
      <c r="AF72" s="30"/>
      <c r="AG72" s="30"/>
      <c r="AH72" s="30"/>
      <c r="AI72" s="30"/>
      <c r="AJ72" s="30"/>
    </row>
    <row r="73" spans="1:36">
      <c r="A73" s="13" t="s">
        <v>57</v>
      </c>
      <c r="B73" s="13">
        <f>B69-1</f>
        <v>2</v>
      </c>
      <c r="C73" s="13">
        <f>SUMSQ(O80:Q80)/H69-J69</f>
        <v>0.12962962962956201</v>
      </c>
      <c r="D73" s="13">
        <f t="shared" ref="D73:D78" si="29">C73/B73</f>
        <v>6.4814814814781102E-2</v>
      </c>
      <c r="E73" s="13">
        <f>D73/D$78</f>
        <v>2.7144934561304498E-2</v>
      </c>
      <c r="F73" s="13" t="s">
        <v>58</v>
      </c>
      <c r="G73" s="13" t="s">
        <v>59</v>
      </c>
      <c r="H73" s="13" t="s">
        <v>60</v>
      </c>
      <c r="N73" s="13" t="s">
        <v>61</v>
      </c>
      <c r="O73" s="19">
        <v>15.5</v>
      </c>
      <c r="P73" s="19">
        <v>14.5</v>
      </c>
      <c r="Q73" s="19">
        <v>15.5</v>
      </c>
      <c r="R73" s="13">
        <f t="shared" si="27"/>
        <v>45.5</v>
      </c>
      <c r="S73" s="13">
        <f t="shared" si="28"/>
        <v>15.1666666666667</v>
      </c>
      <c r="V73" s="13" t="s">
        <v>44</v>
      </c>
      <c r="W73" s="80">
        <f>SUM(W70:W72)</f>
        <v>117</v>
      </c>
      <c r="X73" s="80">
        <f>SUM(X70:X72)</f>
        <v>117</v>
      </c>
      <c r="Y73" s="80">
        <f>SUM(Y70:Y72)</f>
        <v>116</v>
      </c>
      <c r="Z73" s="80"/>
      <c r="AB73" s="30"/>
      <c r="AC73" s="30"/>
      <c r="AD73" s="30"/>
      <c r="AE73" s="30"/>
      <c r="AF73" s="30"/>
      <c r="AG73" s="30"/>
      <c r="AH73" s="30"/>
      <c r="AI73" s="30"/>
      <c r="AJ73" s="30"/>
    </row>
    <row r="74" spans="1:36">
      <c r="A74" s="13" t="s">
        <v>62</v>
      </c>
      <c r="B74" s="13">
        <f>H69-1</f>
        <v>8</v>
      </c>
      <c r="C74" s="13">
        <f>SUMSQ(R71:R79)/B69-J69</f>
        <v>22.129629629629601</v>
      </c>
      <c r="D74" s="13">
        <f t="shared" si="29"/>
        <v>2.7662037037037002</v>
      </c>
      <c r="E74" s="13">
        <f>D74/D$78</f>
        <v>1.1585070285991299</v>
      </c>
      <c r="F74" s="13" t="s">
        <v>58</v>
      </c>
      <c r="G74" s="13" t="s">
        <v>63</v>
      </c>
      <c r="H74" s="13" t="s">
        <v>64</v>
      </c>
      <c r="N74" s="13" t="s">
        <v>65</v>
      </c>
      <c r="O74" s="19">
        <v>12.5</v>
      </c>
      <c r="P74" s="19">
        <v>12.5</v>
      </c>
      <c r="Q74" s="19">
        <v>14</v>
      </c>
      <c r="R74" s="13">
        <f t="shared" si="27"/>
        <v>39</v>
      </c>
      <c r="S74" s="13">
        <f t="shared" si="28"/>
        <v>13</v>
      </c>
      <c r="AB74" s="30"/>
      <c r="AC74" s="30"/>
      <c r="AD74" s="30"/>
      <c r="AE74" s="30"/>
      <c r="AF74" s="30"/>
      <c r="AG74" s="30"/>
      <c r="AH74" s="30"/>
      <c r="AI74" s="30"/>
      <c r="AJ74" s="30"/>
    </row>
    <row r="75" spans="1:36">
      <c r="A75" s="13" t="s">
        <v>66</v>
      </c>
      <c r="B75" s="13">
        <f>D69-1</f>
        <v>2</v>
      </c>
      <c r="C75" s="13">
        <f>SUMSQ(W73:Y73)/(B69*F69)-J69</f>
        <v>7.4074074073905594E-2</v>
      </c>
      <c r="D75" s="13">
        <f t="shared" si="29"/>
        <v>3.7037037036952797E-2</v>
      </c>
      <c r="E75" s="13">
        <f>D75/D$78</f>
        <v>1.55113911778611E-2</v>
      </c>
      <c r="F75" s="13" t="s">
        <v>58</v>
      </c>
      <c r="G75" s="13" t="s">
        <v>59</v>
      </c>
      <c r="H75" s="13" t="s">
        <v>60</v>
      </c>
      <c r="N75" s="13" t="s">
        <v>67</v>
      </c>
      <c r="O75" s="19">
        <v>13.5</v>
      </c>
      <c r="P75" s="19">
        <v>12</v>
      </c>
      <c r="Q75" s="19">
        <v>13</v>
      </c>
      <c r="R75" s="13">
        <f t="shared" si="27"/>
        <v>38.5</v>
      </c>
      <c r="S75" s="13">
        <f t="shared" si="28"/>
        <v>12.8333333333333</v>
      </c>
      <c r="AB75" s="30"/>
      <c r="AC75" s="30"/>
      <c r="AD75" s="30"/>
      <c r="AE75" s="30"/>
      <c r="AF75" s="30"/>
      <c r="AG75" s="30"/>
      <c r="AH75" s="30"/>
      <c r="AI75" s="30"/>
      <c r="AJ75" s="30"/>
    </row>
    <row r="76" spans="1:36">
      <c r="A76" s="13" t="s">
        <v>68</v>
      </c>
      <c r="B76" s="13">
        <f>F69-1</f>
        <v>2</v>
      </c>
      <c r="C76" s="13">
        <f>SUMSQ(Z70:Z72)/(B69*D69)-J69</f>
        <v>9.4629629629625907</v>
      </c>
      <c r="D76" s="13">
        <f t="shared" si="29"/>
        <v>4.7314814814812998</v>
      </c>
      <c r="E76" s="13">
        <f>D76/D$78</f>
        <v>1.9815802229761801</v>
      </c>
      <c r="F76" s="13" t="s">
        <v>58</v>
      </c>
      <c r="G76" s="13" t="s">
        <v>59</v>
      </c>
      <c r="H76" s="13" t="s">
        <v>60</v>
      </c>
      <c r="N76" s="13" t="s">
        <v>69</v>
      </c>
      <c r="O76" s="19">
        <v>10.5</v>
      </c>
      <c r="P76" s="19">
        <v>15.5</v>
      </c>
      <c r="Q76" s="19">
        <v>13.5</v>
      </c>
      <c r="R76" s="13">
        <f t="shared" si="27"/>
        <v>39.5</v>
      </c>
      <c r="S76" s="13">
        <f t="shared" si="28"/>
        <v>13.1666666666667</v>
      </c>
      <c r="V76" s="13"/>
      <c r="W76" s="13" t="s">
        <v>41</v>
      </c>
      <c r="X76" s="13" t="s">
        <v>42</v>
      </c>
      <c r="Y76" s="13" t="s">
        <v>43</v>
      </c>
      <c r="Z76" s="13" t="s">
        <v>70</v>
      </c>
      <c r="AB76" s="30"/>
      <c r="AC76" s="38"/>
      <c r="AD76" s="30"/>
      <c r="AE76" s="30"/>
      <c r="AF76" s="30"/>
      <c r="AG76" s="30"/>
      <c r="AH76" s="30"/>
      <c r="AI76" s="30"/>
      <c r="AJ76" s="30"/>
    </row>
    <row r="77" spans="1:36">
      <c r="A77" s="13" t="s">
        <v>35</v>
      </c>
      <c r="B77" s="13">
        <f>B74-B75-B76</f>
        <v>4</v>
      </c>
      <c r="C77" s="13">
        <f>C74-C75-C76</f>
        <v>12.5925925925931</v>
      </c>
      <c r="D77" s="13">
        <f t="shared" si="29"/>
        <v>3.14814814814827</v>
      </c>
      <c r="E77" s="13">
        <f>D77/D$78</f>
        <v>1.3184682501212399</v>
      </c>
      <c r="F77" s="13" t="s">
        <v>58</v>
      </c>
      <c r="G77" s="13" t="s">
        <v>71</v>
      </c>
      <c r="H77" s="13" t="s">
        <v>72</v>
      </c>
      <c r="N77" s="13" t="s">
        <v>73</v>
      </c>
      <c r="O77" s="19">
        <v>12</v>
      </c>
      <c r="P77" s="19">
        <v>14.5</v>
      </c>
      <c r="Q77" s="19">
        <v>13</v>
      </c>
      <c r="R77" s="13">
        <f t="shared" si="27"/>
        <v>39.5</v>
      </c>
      <c r="S77" s="13">
        <f t="shared" si="28"/>
        <v>13.1666666666667</v>
      </c>
      <c r="V77" s="13" t="s">
        <v>45</v>
      </c>
      <c r="W77" s="23">
        <f>S71</f>
        <v>12</v>
      </c>
      <c r="X77" s="23">
        <f>S74</f>
        <v>13</v>
      </c>
      <c r="Y77" s="23">
        <f>S77</f>
        <v>13.1666666666667</v>
      </c>
      <c r="Z77" s="23">
        <f>AVERAGE(W77:Y77)</f>
        <v>12.7222222222222</v>
      </c>
    </row>
    <row r="78" spans="1:36">
      <c r="A78" s="13" t="s">
        <v>74</v>
      </c>
      <c r="B78" s="13">
        <f>B79-B74-B75</f>
        <v>16</v>
      </c>
      <c r="C78" s="14">
        <f>C79-C73-C74</f>
        <v>38.203703703703503</v>
      </c>
      <c r="D78" s="13">
        <f t="shared" si="29"/>
        <v>2.3877314814814699</v>
      </c>
      <c r="E78" s="13"/>
      <c r="F78" s="13"/>
      <c r="G78" s="13"/>
      <c r="H78" s="13"/>
      <c r="N78" s="13" t="s">
        <v>75</v>
      </c>
      <c r="O78" s="19">
        <v>15</v>
      </c>
      <c r="P78" s="19">
        <v>12.5</v>
      </c>
      <c r="Q78" s="19">
        <v>10</v>
      </c>
      <c r="R78" s="13">
        <f t="shared" si="27"/>
        <v>37.5</v>
      </c>
      <c r="S78" s="13">
        <f t="shared" si="28"/>
        <v>12.5</v>
      </c>
      <c r="V78" s="13" t="s">
        <v>47</v>
      </c>
      <c r="W78" s="23">
        <f>S72</f>
        <v>11.8333333333333</v>
      </c>
      <c r="X78" s="23">
        <f>S75</f>
        <v>12.8333333333333</v>
      </c>
      <c r="Y78" s="23">
        <f>S78</f>
        <v>12.5</v>
      </c>
      <c r="Z78" s="23">
        <f>AVERAGE(W78:Y78)</f>
        <v>12.3888888888889</v>
      </c>
    </row>
    <row r="79" spans="1:36">
      <c r="A79" s="13" t="s">
        <v>29</v>
      </c>
      <c r="B79" s="13">
        <f>B69*D69*F69-1</f>
        <v>26</v>
      </c>
      <c r="C79" s="14">
        <f>SUMSQ(O71:Q79)-J69</f>
        <v>60.4629629629626</v>
      </c>
      <c r="D79" s="13"/>
      <c r="E79" s="13"/>
      <c r="F79" s="13"/>
      <c r="G79" s="13"/>
      <c r="H79" s="13"/>
      <c r="N79" s="13" t="s">
        <v>76</v>
      </c>
      <c r="O79" s="19">
        <v>12</v>
      </c>
      <c r="P79" s="19">
        <v>13</v>
      </c>
      <c r="Q79" s="19">
        <v>14</v>
      </c>
      <c r="R79" s="13">
        <f t="shared" si="27"/>
        <v>39</v>
      </c>
      <c r="S79" s="13">
        <f t="shared" si="28"/>
        <v>13</v>
      </c>
      <c r="V79" s="13" t="s">
        <v>56</v>
      </c>
      <c r="W79" s="23">
        <f>S73</f>
        <v>15.1666666666667</v>
      </c>
      <c r="X79" s="23">
        <f>S76</f>
        <v>13.1666666666667</v>
      </c>
      <c r="Y79" s="23">
        <f>S79</f>
        <v>13</v>
      </c>
      <c r="Z79" s="23">
        <f t="shared" ref="Z79" si="30">AVERAGE(W79:Y79)</f>
        <v>13.7777777777778</v>
      </c>
    </row>
    <row r="80" spans="1:36">
      <c r="N80" s="13" t="s">
        <v>77</v>
      </c>
      <c r="O80" s="13">
        <f>SUM(O71:O79)</f>
        <v>116.5</v>
      </c>
      <c r="P80" s="13">
        <f>SUM(P71:P79)</f>
        <v>116</v>
      </c>
      <c r="Q80" s="13">
        <f>SUM(Q71:Q79)</f>
        <v>117.5</v>
      </c>
      <c r="R80" s="13">
        <f>SUM(R71:R79)</f>
        <v>350</v>
      </c>
      <c r="S80" s="13"/>
      <c r="V80" s="13" t="s">
        <v>70</v>
      </c>
      <c r="W80" s="23">
        <f>AVERAGE(W77:W79)</f>
        <v>13</v>
      </c>
      <c r="X80" s="23">
        <f t="shared" ref="X80" si="31">AVERAGE(X77:X79)</f>
        <v>13</v>
      </c>
      <c r="Y80" s="23">
        <f t="shared" ref="Y80" si="32">AVERAGE(Y77:Y79)</f>
        <v>12.8888888888889</v>
      </c>
      <c r="Z80" s="23"/>
    </row>
    <row r="84" spans="1:36">
      <c r="A84" s="61" t="s">
        <v>82</v>
      </c>
      <c r="N84" t="s">
        <v>83</v>
      </c>
      <c r="V84" t="s">
        <v>83</v>
      </c>
    </row>
    <row r="85" spans="1:36">
      <c r="A85" s="12" t="s">
        <v>32</v>
      </c>
      <c r="B85" s="12">
        <v>3</v>
      </c>
      <c r="C85" s="12" t="s">
        <v>33</v>
      </c>
      <c r="D85" s="12">
        <v>3</v>
      </c>
      <c r="E85" s="12" t="s">
        <v>34</v>
      </c>
      <c r="F85" s="12">
        <v>3</v>
      </c>
      <c r="G85" s="12" t="s">
        <v>35</v>
      </c>
      <c r="H85" s="12">
        <f>D85*F85</f>
        <v>9</v>
      </c>
      <c r="I85" s="12" t="s">
        <v>36</v>
      </c>
      <c r="J85" s="20">
        <f>R96^2/(B85*D85*F85)</f>
        <v>5376.3333333333303</v>
      </c>
      <c r="N85" s="101" t="s">
        <v>37</v>
      </c>
      <c r="O85" s="104" t="s">
        <v>38</v>
      </c>
      <c r="P85" s="104"/>
      <c r="Q85" s="104"/>
      <c r="R85" s="101" t="s">
        <v>39</v>
      </c>
      <c r="S85" s="101" t="s">
        <v>40</v>
      </c>
      <c r="V85" s="13"/>
      <c r="W85" s="13" t="s">
        <v>41</v>
      </c>
      <c r="X85" s="13" t="s">
        <v>42</v>
      </c>
      <c r="Y85" s="13" t="s">
        <v>43</v>
      </c>
      <c r="Z85" s="13" t="s">
        <v>44</v>
      </c>
      <c r="AB85" s="13" t="s">
        <v>41</v>
      </c>
      <c r="AC85" s="13">
        <v>13.3</v>
      </c>
      <c r="AE85" s="13" t="s">
        <v>45</v>
      </c>
      <c r="AF85" s="23">
        <v>13.5</v>
      </c>
      <c r="AH85" t="s">
        <v>84</v>
      </c>
      <c r="AI85">
        <v>3.65</v>
      </c>
    </row>
    <row r="86" spans="1:36">
      <c r="N86" s="101"/>
      <c r="O86" s="13">
        <v>1</v>
      </c>
      <c r="P86" s="13">
        <v>2</v>
      </c>
      <c r="Q86" s="13">
        <v>3</v>
      </c>
      <c r="R86" s="101"/>
      <c r="S86" s="101"/>
      <c r="V86" s="13" t="s">
        <v>45</v>
      </c>
      <c r="W86" s="23">
        <f>R87</f>
        <v>39.5</v>
      </c>
      <c r="X86" s="23">
        <f>R90</f>
        <v>40.5</v>
      </c>
      <c r="Y86" s="23">
        <f>R93</f>
        <v>41.5</v>
      </c>
      <c r="Z86" s="23">
        <f>SUM(W86:Y86)</f>
        <v>121.5</v>
      </c>
      <c r="AB86" s="13" t="s">
        <v>42</v>
      </c>
      <c r="AC86" s="13">
        <v>13.7</v>
      </c>
      <c r="AE86" s="13" t="s">
        <v>47</v>
      </c>
      <c r="AF86" s="23">
        <v>13.6111111111111</v>
      </c>
      <c r="AH86" t="s">
        <v>85</v>
      </c>
      <c r="AI86">
        <f>(D94/9)^0.5</f>
        <v>0.43390275977258602</v>
      </c>
    </row>
    <row r="87" spans="1:36">
      <c r="N87" s="13" t="s">
        <v>46</v>
      </c>
      <c r="O87" s="19">
        <v>14.5</v>
      </c>
      <c r="P87" s="19">
        <v>12</v>
      </c>
      <c r="Q87" s="19">
        <v>13</v>
      </c>
      <c r="R87" s="13">
        <f>SUM(O87,P87,Q87)</f>
        <v>39.5</v>
      </c>
      <c r="S87" s="13">
        <f>AVERAGE(O87:Q87)</f>
        <v>13.1666666666667</v>
      </c>
      <c r="V87" s="13" t="s">
        <v>47</v>
      </c>
      <c r="W87" s="23">
        <f>R88</f>
        <v>40</v>
      </c>
      <c r="X87" s="23">
        <f>R91</f>
        <v>41</v>
      </c>
      <c r="Y87" s="23">
        <f>R94</f>
        <v>41.5</v>
      </c>
      <c r="Z87" s="23">
        <f>SUM(W87:Y87)</f>
        <v>122.5</v>
      </c>
      <c r="AB87" s="13" t="s">
        <v>43</v>
      </c>
      <c r="AC87" s="13">
        <v>14.4</v>
      </c>
      <c r="AE87" s="13" t="s">
        <v>56</v>
      </c>
      <c r="AF87" s="23">
        <v>15.2222222222222</v>
      </c>
      <c r="AH87" t="s">
        <v>86</v>
      </c>
      <c r="AI87">
        <f>AI85*AI86</f>
        <v>1.5837450731699401</v>
      </c>
    </row>
    <row r="88" spans="1:36">
      <c r="A88" s="13" t="s">
        <v>48</v>
      </c>
      <c r="B88" s="13" t="s">
        <v>49</v>
      </c>
      <c r="C88" s="13" t="s">
        <v>50</v>
      </c>
      <c r="D88" s="13" t="s">
        <v>51</v>
      </c>
      <c r="E88" s="13" t="s">
        <v>52</v>
      </c>
      <c r="F88" s="13"/>
      <c r="G88" s="13" t="s">
        <v>53</v>
      </c>
      <c r="H88" s="13" t="s">
        <v>54</v>
      </c>
      <c r="N88" s="13" t="s">
        <v>55</v>
      </c>
      <c r="O88" s="19">
        <v>14.5</v>
      </c>
      <c r="P88" s="19">
        <v>12.5</v>
      </c>
      <c r="Q88" s="19">
        <v>13</v>
      </c>
      <c r="R88" s="13">
        <f t="shared" ref="R88:R95" si="33">SUM(O88,P88,Q88)</f>
        <v>40</v>
      </c>
      <c r="S88" s="13">
        <f t="shared" ref="S88:S95" si="34">AVERAGE(O88:Q88)</f>
        <v>13.3333333333333</v>
      </c>
      <c r="V88" s="13" t="s">
        <v>56</v>
      </c>
      <c r="W88" s="23">
        <f>R89</f>
        <v>43.5</v>
      </c>
      <c r="X88" s="23">
        <f>R92</f>
        <v>45</v>
      </c>
      <c r="Y88" s="23">
        <f>R95</f>
        <v>48.5</v>
      </c>
      <c r="Z88" s="23">
        <f>SUM(W88:Y88)</f>
        <v>137</v>
      </c>
    </row>
    <row r="89" spans="1:36">
      <c r="A89" s="13" t="s">
        <v>57</v>
      </c>
      <c r="B89" s="13">
        <f>B85-1</f>
        <v>2</v>
      </c>
      <c r="C89" s="13">
        <f>SUMSQ(O96:Q96)/H85-J85</f>
        <v>0.88888888888959605</v>
      </c>
      <c r="D89" s="13">
        <f t="shared" ref="D89:D94" si="35">C89/B89</f>
        <v>0.44444444444479803</v>
      </c>
      <c r="E89" s="13">
        <f>D89/D$94</f>
        <v>0.26229508196742901</v>
      </c>
      <c r="F89" s="13" t="s">
        <v>58</v>
      </c>
      <c r="G89" s="13" t="s">
        <v>59</v>
      </c>
      <c r="H89" s="13" t="s">
        <v>60</v>
      </c>
      <c r="N89" s="13" t="s">
        <v>61</v>
      </c>
      <c r="O89" s="19">
        <v>13.5</v>
      </c>
      <c r="P89" s="19">
        <v>16</v>
      </c>
      <c r="Q89" s="19">
        <v>14</v>
      </c>
      <c r="R89" s="13">
        <f t="shared" si="33"/>
        <v>43.5</v>
      </c>
      <c r="S89" s="13">
        <f t="shared" si="34"/>
        <v>14.5</v>
      </c>
      <c r="V89" s="13" t="s">
        <v>44</v>
      </c>
      <c r="W89" s="23">
        <f>SUM(W86:W88)</f>
        <v>123</v>
      </c>
      <c r="X89" s="23">
        <f>SUM(X86:X88)</f>
        <v>126.5</v>
      </c>
      <c r="Y89" s="23">
        <f>SUM(Y86:Y88)</f>
        <v>131.5</v>
      </c>
      <c r="Z89" s="23"/>
    </row>
    <row r="90" spans="1:36">
      <c r="A90" s="13" t="s">
        <v>62</v>
      </c>
      <c r="B90" s="13">
        <f>H85-1</f>
        <v>8</v>
      </c>
      <c r="C90" s="13">
        <f>SUMSQ(R87:R95)/B85-J85</f>
        <v>22.166666666666998</v>
      </c>
      <c r="D90" s="13">
        <f t="shared" si="35"/>
        <v>2.7708333333333699</v>
      </c>
      <c r="E90" s="13">
        <f>D90/D$94</f>
        <v>1.6352459016394101</v>
      </c>
      <c r="F90" s="13" t="s">
        <v>58</v>
      </c>
      <c r="G90" s="13" t="s">
        <v>63</v>
      </c>
      <c r="H90" s="13" t="s">
        <v>64</v>
      </c>
      <c r="N90" s="13" t="s">
        <v>65</v>
      </c>
      <c r="O90" s="19">
        <v>13</v>
      </c>
      <c r="P90" s="19">
        <v>12.5</v>
      </c>
      <c r="Q90" s="19">
        <v>15</v>
      </c>
      <c r="R90" s="13">
        <f t="shared" si="33"/>
        <v>40.5</v>
      </c>
      <c r="S90" s="13">
        <f t="shared" si="34"/>
        <v>13.5</v>
      </c>
    </row>
    <row r="91" spans="1:36">
      <c r="A91" s="13" t="s">
        <v>66</v>
      </c>
      <c r="B91" s="13">
        <f>D85-1</f>
        <v>2</v>
      </c>
      <c r="C91" s="13">
        <f>SUMSQ(W89:Y89)/(B85*F85)-J85</f>
        <v>4.0555555555556602</v>
      </c>
      <c r="D91" s="13">
        <f t="shared" si="35"/>
        <v>2.0277777777778301</v>
      </c>
      <c r="E91" s="13">
        <f>D91/D$94</f>
        <v>1.19672131147547</v>
      </c>
      <c r="F91" s="13" t="s">
        <v>58</v>
      </c>
      <c r="G91" s="13" t="s">
        <v>59</v>
      </c>
      <c r="H91" s="13" t="s">
        <v>60</v>
      </c>
      <c r="N91" s="13" t="s">
        <v>67</v>
      </c>
      <c r="O91" s="19">
        <v>14.5</v>
      </c>
      <c r="P91" s="19">
        <v>13</v>
      </c>
      <c r="Q91" s="19">
        <v>13.5</v>
      </c>
      <c r="R91" s="13">
        <f t="shared" si="33"/>
        <v>41</v>
      </c>
      <c r="S91" s="13">
        <f t="shared" si="34"/>
        <v>13.6666666666667</v>
      </c>
      <c r="AG91" s="82"/>
      <c r="AI91" s="82"/>
      <c r="AJ91" s="82"/>
    </row>
    <row r="92" spans="1:36">
      <c r="A92" s="13" t="s">
        <v>68</v>
      </c>
      <c r="B92" s="13">
        <f>F85-1</f>
        <v>2</v>
      </c>
      <c r="C92" s="13">
        <f>SUMSQ(Z86:Z88)/(B85*D85)-J85</f>
        <v>16.722222222222602</v>
      </c>
      <c r="D92" s="13">
        <f t="shared" si="35"/>
        <v>8.3611111111113097</v>
      </c>
      <c r="E92" s="13">
        <f>D92/D$94</f>
        <v>4.93442622950844</v>
      </c>
      <c r="F92" s="13" t="s">
        <v>87</v>
      </c>
      <c r="G92" s="13" t="s">
        <v>59</v>
      </c>
      <c r="H92" s="13" t="s">
        <v>60</v>
      </c>
      <c r="N92" s="13" t="s">
        <v>69</v>
      </c>
      <c r="O92" s="19">
        <v>13.5</v>
      </c>
      <c r="P92" s="19">
        <v>16</v>
      </c>
      <c r="Q92" s="19">
        <v>15.5</v>
      </c>
      <c r="R92" s="13">
        <f t="shared" si="33"/>
        <v>45</v>
      </c>
      <c r="S92" s="13">
        <f t="shared" si="34"/>
        <v>15</v>
      </c>
      <c r="V92" s="13"/>
      <c r="W92" s="13" t="s">
        <v>41</v>
      </c>
      <c r="X92" s="13" t="s">
        <v>42</v>
      </c>
      <c r="Y92" s="13" t="s">
        <v>43</v>
      </c>
      <c r="Z92" s="13" t="s">
        <v>70</v>
      </c>
    </row>
    <row r="93" spans="1:36">
      <c r="A93" s="13" t="s">
        <v>35</v>
      </c>
      <c r="B93" s="13">
        <f>B90-B91-B92</f>
        <v>4</v>
      </c>
      <c r="C93" s="13">
        <f>C90-C91-C92</f>
        <v>1.3888888888886901</v>
      </c>
      <c r="D93" s="13">
        <f t="shared" si="35"/>
        <v>0.34722222222217197</v>
      </c>
      <c r="E93" s="13">
        <f>D93/D$94</f>
        <v>0.20491803278686099</v>
      </c>
      <c r="F93" s="13" t="s">
        <v>58</v>
      </c>
      <c r="G93" s="13" t="s">
        <v>71</v>
      </c>
      <c r="H93" s="13" t="s">
        <v>72</v>
      </c>
      <c r="N93" s="13" t="s">
        <v>73</v>
      </c>
      <c r="O93" s="19">
        <v>13</v>
      </c>
      <c r="P93" s="19">
        <v>14.5</v>
      </c>
      <c r="Q93" s="19">
        <v>14</v>
      </c>
      <c r="R93" s="13">
        <f t="shared" si="33"/>
        <v>41.5</v>
      </c>
      <c r="S93" s="13">
        <f t="shared" si="34"/>
        <v>13.8333333333333</v>
      </c>
      <c r="V93" s="13" t="s">
        <v>45</v>
      </c>
      <c r="W93" s="23">
        <f>S87</f>
        <v>13.1666666666667</v>
      </c>
      <c r="X93" s="23">
        <f>S90</f>
        <v>13.5</v>
      </c>
      <c r="Y93" s="23">
        <f>S93</f>
        <v>13.8333333333333</v>
      </c>
      <c r="Z93" s="23">
        <f>AVERAGE(W93:Y93)</f>
        <v>13.5</v>
      </c>
      <c r="AB93" s="30"/>
      <c r="AC93" s="23" t="s">
        <v>45</v>
      </c>
      <c r="AD93" s="23">
        <f>Z93</f>
        <v>13.5</v>
      </c>
      <c r="AE93" t="s">
        <v>88</v>
      </c>
      <c r="AF93" s="37">
        <f>AI87+AD93</f>
        <v>15.083745073169901</v>
      </c>
      <c r="AH93" s="30"/>
      <c r="AI93" s="81"/>
      <c r="AJ93" s="30"/>
    </row>
    <row r="94" spans="1:36">
      <c r="A94" s="13" t="s">
        <v>74</v>
      </c>
      <c r="B94" s="13">
        <f>B95-B90-B91</f>
        <v>16</v>
      </c>
      <c r="C94" s="14">
        <f>C95-C89-C90</f>
        <v>27.1111111111104</v>
      </c>
      <c r="D94" s="13">
        <f t="shared" si="35"/>
        <v>1.6944444444444</v>
      </c>
      <c r="E94" s="13"/>
      <c r="F94" s="13"/>
      <c r="G94" s="13"/>
      <c r="H94" s="13"/>
      <c r="N94" s="13" t="s">
        <v>75</v>
      </c>
      <c r="O94" s="19">
        <v>15.5</v>
      </c>
      <c r="P94" s="19">
        <v>14.5</v>
      </c>
      <c r="Q94" s="19">
        <v>11.5</v>
      </c>
      <c r="R94" s="13">
        <f t="shared" si="33"/>
        <v>41.5</v>
      </c>
      <c r="S94" s="13">
        <f t="shared" si="34"/>
        <v>13.8333333333333</v>
      </c>
      <c r="V94" s="13" t="s">
        <v>47</v>
      </c>
      <c r="W94" s="23">
        <f>S88</f>
        <v>13.3333333333333</v>
      </c>
      <c r="X94" s="23">
        <f>S91</f>
        <v>13.6666666666667</v>
      </c>
      <c r="Y94" s="23">
        <f>S94</f>
        <v>13.8333333333333</v>
      </c>
      <c r="Z94" s="23">
        <f>AVERAGE(W94:Y94)</f>
        <v>13.6111111111111</v>
      </c>
      <c r="AB94" s="30"/>
      <c r="AC94" s="23" t="s">
        <v>47</v>
      </c>
      <c r="AD94" s="23">
        <f>Z94</f>
        <v>13.6111111111111</v>
      </c>
      <c r="AE94" t="s">
        <v>88</v>
      </c>
      <c r="AF94" s="37">
        <f>AI87+AD94</f>
        <v>15.1948561842811</v>
      </c>
      <c r="AH94" s="30"/>
      <c r="AI94" s="81"/>
      <c r="AJ94" s="30"/>
    </row>
    <row r="95" spans="1:36">
      <c r="A95" s="13" t="s">
        <v>29</v>
      </c>
      <c r="B95" s="13">
        <f>B85*D85*F85-1</f>
        <v>26</v>
      </c>
      <c r="C95" s="14">
        <f>SUMSQ(O87:Q95)-J85</f>
        <v>50.166666666666998</v>
      </c>
      <c r="D95" s="13"/>
      <c r="E95" s="13"/>
      <c r="F95" s="13"/>
      <c r="G95" s="13"/>
      <c r="H95" s="13"/>
      <c r="N95" s="13" t="s">
        <v>76</v>
      </c>
      <c r="O95" s="19">
        <v>17</v>
      </c>
      <c r="P95" s="19">
        <v>16</v>
      </c>
      <c r="Q95" s="19">
        <v>15.5</v>
      </c>
      <c r="R95" s="13">
        <f t="shared" si="33"/>
        <v>48.5</v>
      </c>
      <c r="S95" s="13">
        <f t="shared" si="34"/>
        <v>16.1666666666667</v>
      </c>
      <c r="V95" s="13" t="s">
        <v>56</v>
      </c>
      <c r="W95" s="23">
        <f>S89</f>
        <v>14.5</v>
      </c>
      <c r="X95" s="23">
        <f>S92</f>
        <v>15</v>
      </c>
      <c r="Y95" s="23">
        <f>S95</f>
        <v>16.1666666666667</v>
      </c>
      <c r="Z95" s="23">
        <f t="shared" ref="Z95" si="36">AVERAGE(W95:Y95)</f>
        <v>15.2222222222222</v>
      </c>
      <c r="AB95" s="30"/>
      <c r="AC95" s="23" t="s">
        <v>56</v>
      </c>
      <c r="AD95" s="23">
        <f>Z95</f>
        <v>15.2222222222222</v>
      </c>
      <c r="AE95" t="s">
        <v>89</v>
      </c>
      <c r="AF95" s="37">
        <f>AI87+AD95</f>
        <v>16.8059672953922</v>
      </c>
      <c r="AH95" s="30"/>
      <c r="AI95" s="81"/>
      <c r="AJ95" s="30"/>
    </row>
    <row r="96" spans="1:36">
      <c r="N96" s="13" t="s">
        <v>77</v>
      </c>
      <c r="O96" s="13">
        <f>SUM(O87:O95)</f>
        <v>129</v>
      </c>
      <c r="P96" s="13">
        <f>SUM(P87:P95)</f>
        <v>127</v>
      </c>
      <c r="Q96" s="13">
        <f>SUM(Q87:Q95)</f>
        <v>125</v>
      </c>
      <c r="R96" s="13">
        <f>SUM(R87:R95)</f>
        <v>381</v>
      </c>
      <c r="S96" s="13"/>
      <c r="V96" s="13" t="s">
        <v>70</v>
      </c>
      <c r="W96" s="23">
        <f>AVERAGE(W93:W95)</f>
        <v>13.6666666666667</v>
      </c>
      <c r="X96" s="23">
        <f t="shared" ref="X96" si="37">AVERAGE(X93:X95)</f>
        <v>14.0555555555556</v>
      </c>
      <c r="Y96" s="23">
        <f t="shared" ref="Y96" si="38">AVERAGE(Y93:Y95)</f>
        <v>14.6111111111111</v>
      </c>
      <c r="Z96" s="23"/>
      <c r="AB96" s="30"/>
      <c r="AC96" s="38"/>
      <c r="AD96" s="30"/>
    </row>
    <row r="100" spans="1:35">
      <c r="A100" s="61" t="s">
        <v>90</v>
      </c>
      <c r="N100" t="s">
        <v>90</v>
      </c>
      <c r="V100" t="s">
        <v>90</v>
      </c>
    </row>
    <row r="101" spans="1:35">
      <c r="A101" s="12" t="s">
        <v>32</v>
      </c>
      <c r="B101" s="12">
        <v>3</v>
      </c>
      <c r="C101" s="12" t="s">
        <v>33</v>
      </c>
      <c r="D101" s="12">
        <v>3</v>
      </c>
      <c r="E101" s="12" t="s">
        <v>34</v>
      </c>
      <c r="F101" s="12">
        <v>3</v>
      </c>
      <c r="G101" s="12" t="s">
        <v>35</v>
      </c>
      <c r="H101" s="12">
        <f>D101*F101</f>
        <v>9</v>
      </c>
      <c r="I101" s="12" t="s">
        <v>36</v>
      </c>
      <c r="J101" s="20">
        <f>R112^2/(B101*D101*F101)</f>
        <v>5925.9259259259297</v>
      </c>
      <c r="N101" s="101" t="s">
        <v>37</v>
      </c>
      <c r="O101" s="104" t="s">
        <v>38</v>
      </c>
      <c r="P101" s="104"/>
      <c r="Q101" s="104"/>
      <c r="R101" s="101" t="s">
        <v>39</v>
      </c>
      <c r="S101" s="101" t="s">
        <v>40</v>
      </c>
      <c r="V101" s="13"/>
      <c r="W101" s="13" t="s">
        <v>41</v>
      </c>
      <c r="X101" s="13" t="s">
        <v>42</v>
      </c>
      <c r="Y101" s="13" t="s">
        <v>43</v>
      </c>
      <c r="Z101" s="13" t="s">
        <v>44</v>
      </c>
      <c r="AB101" s="13" t="s">
        <v>41</v>
      </c>
      <c r="AC101" s="13">
        <v>14.3</v>
      </c>
      <c r="AE101" s="13" t="s">
        <v>45</v>
      </c>
      <c r="AF101" s="13">
        <v>14.3</v>
      </c>
      <c r="AH101" t="s">
        <v>84</v>
      </c>
      <c r="AI101">
        <v>3.65</v>
      </c>
    </row>
    <row r="102" spans="1:35">
      <c r="N102" s="101"/>
      <c r="O102" s="13">
        <v>1</v>
      </c>
      <c r="P102" s="13">
        <v>2</v>
      </c>
      <c r="Q102" s="13">
        <v>3</v>
      </c>
      <c r="R102" s="101"/>
      <c r="S102" s="101"/>
      <c r="V102" s="13" t="s">
        <v>45</v>
      </c>
      <c r="W102" s="80">
        <f>R103</f>
        <v>41</v>
      </c>
      <c r="X102" s="80">
        <f>R106</f>
        <v>43</v>
      </c>
      <c r="Y102" s="80">
        <f>R109</f>
        <v>45.5</v>
      </c>
      <c r="Z102" s="80">
        <f>SUM(W102:Y102)</f>
        <v>129.5</v>
      </c>
      <c r="AB102" s="13" t="s">
        <v>42</v>
      </c>
      <c r="AC102" s="13">
        <v>14.6</v>
      </c>
      <c r="AE102" s="13" t="s">
        <v>47</v>
      </c>
      <c r="AF102" s="13">
        <v>14.1</v>
      </c>
      <c r="AH102" t="s">
        <v>85</v>
      </c>
      <c r="AI102">
        <f>(D110/9)^0.5</f>
        <v>0.41325765934113301</v>
      </c>
    </row>
    <row r="103" spans="1:35">
      <c r="N103" s="13" t="s">
        <v>46</v>
      </c>
      <c r="O103" s="19">
        <v>15.5</v>
      </c>
      <c r="P103" s="19">
        <v>13</v>
      </c>
      <c r="Q103" s="19">
        <v>12.5</v>
      </c>
      <c r="R103" s="13">
        <f>SUM(O103,P103,Q103)</f>
        <v>41</v>
      </c>
      <c r="S103" s="13">
        <f>AVERAGE(O103:Q103)</f>
        <v>13.6666666666667</v>
      </c>
      <c r="V103" s="13" t="s">
        <v>47</v>
      </c>
      <c r="W103" s="80">
        <f>R104</f>
        <v>43</v>
      </c>
      <c r="X103" s="80">
        <f>R107</f>
        <v>43</v>
      </c>
      <c r="Y103" s="80">
        <f>R110</f>
        <v>42</v>
      </c>
      <c r="Z103" s="80">
        <f>SUM(W103:Y103)</f>
        <v>128</v>
      </c>
      <c r="AB103" s="13" t="s">
        <v>43</v>
      </c>
      <c r="AC103" s="13">
        <v>15.3</v>
      </c>
      <c r="AE103" s="13" t="s">
        <v>56</v>
      </c>
      <c r="AF103" s="80">
        <f>Z111</f>
        <v>15.8333333333333</v>
      </c>
      <c r="AH103" t="s">
        <v>86</v>
      </c>
      <c r="AI103">
        <f>AI101*AI102</f>
        <v>1.50839045659514</v>
      </c>
    </row>
    <row r="104" spans="1:35">
      <c r="A104" s="13" t="s">
        <v>48</v>
      </c>
      <c r="B104" s="13" t="s">
        <v>49</v>
      </c>
      <c r="C104" s="13" t="s">
        <v>50</v>
      </c>
      <c r="D104" s="13" t="s">
        <v>51</v>
      </c>
      <c r="E104" s="13" t="s">
        <v>52</v>
      </c>
      <c r="F104" s="13"/>
      <c r="G104" s="13" t="s">
        <v>53</v>
      </c>
      <c r="H104" s="13" t="s">
        <v>54</v>
      </c>
      <c r="N104" s="13" t="s">
        <v>55</v>
      </c>
      <c r="O104" s="19">
        <v>14.5</v>
      </c>
      <c r="P104" s="19">
        <v>14</v>
      </c>
      <c r="Q104" s="19">
        <v>14.5</v>
      </c>
      <c r="R104" s="13">
        <f t="shared" ref="R104:R111" si="39">SUM(O104,P104,Q104)</f>
        <v>43</v>
      </c>
      <c r="S104" s="13">
        <f t="shared" ref="S104:S111" si="40">AVERAGE(O104:Q104)</f>
        <v>14.3333333333333</v>
      </c>
      <c r="V104" s="13" t="s">
        <v>56</v>
      </c>
      <c r="W104" s="80">
        <f>R105</f>
        <v>46</v>
      </c>
      <c r="X104" s="80">
        <f>R108</f>
        <v>46</v>
      </c>
      <c r="Y104" s="80">
        <f>R111</f>
        <v>50.5</v>
      </c>
      <c r="Z104" s="80">
        <f>SUM(W104:Y104)</f>
        <v>142.5</v>
      </c>
    </row>
    <row r="105" spans="1:35">
      <c r="A105" s="13" t="s">
        <v>57</v>
      </c>
      <c r="B105" s="13">
        <f>B101-1</f>
        <v>2</v>
      </c>
      <c r="C105" s="13">
        <f>SUMSQ(O112:Q112)/H101-J101</f>
        <v>0.24074074074087501</v>
      </c>
      <c r="D105" s="13">
        <f t="shared" ref="D105:D110" si="41">C105/B105</f>
        <v>0.120370370370438</v>
      </c>
      <c r="E105" s="13">
        <f>D105/D$110</f>
        <v>7.8313253012093395E-2</v>
      </c>
      <c r="F105" s="13" t="s">
        <v>58</v>
      </c>
      <c r="G105" s="13" t="s">
        <v>59</v>
      </c>
      <c r="H105" s="13" t="s">
        <v>60</v>
      </c>
      <c r="N105" s="13" t="s">
        <v>61</v>
      </c>
      <c r="O105" s="19">
        <v>14.5</v>
      </c>
      <c r="P105" s="19">
        <v>15.5</v>
      </c>
      <c r="Q105" s="19">
        <v>16</v>
      </c>
      <c r="R105" s="13">
        <f t="shared" si="39"/>
        <v>46</v>
      </c>
      <c r="S105" s="13">
        <f t="shared" si="40"/>
        <v>15.3333333333333</v>
      </c>
      <c r="V105" s="13" t="s">
        <v>44</v>
      </c>
      <c r="W105" s="80">
        <f>SUM(W102:W104)</f>
        <v>130</v>
      </c>
      <c r="X105" s="80">
        <f>SUM(X102:X104)</f>
        <v>132</v>
      </c>
      <c r="Y105" s="80">
        <f>SUM(Y102:Y104)</f>
        <v>138</v>
      </c>
      <c r="Z105" s="80"/>
    </row>
    <row r="106" spans="1:35">
      <c r="A106" s="13" t="s">
        <v>62</v>
      </c>
      <c r="B106" s="13">
        <f>H101-1</f>
        <v>8</v>
      </c>
      <c r="C106" s="13">
        <f>SUMSQ(R103:R111)/B101-J101</f>
        <v>22.2407407407409</v>
      </c>
      <c r="D106" s="13">
        <f t="shared" si="41"/>
        <v>2.7800925925926099</v>
      </c>
      <c r="E106" s="13">
        <f>D106/D$110</f>
        <v>1.80873493975908</v>
      </c>
      <c r="F106" s="13" t="s">
        <v>58</v>
      </c>
      <c r="G106" s="13" t="s">
        <v>63</v>
      </c>
      <c r="H106" s="13" t="s">
        <v>64</v>
      </c>
      <c r="N106" s="13" t="s">
        <v>65</v>
      </c>
      <c r="O106" s="19">
        <v>13.5</v>
      </c>
      <c r="P106" s="19">
        <v>13.5</v>
      </c>
      <c r="Q106" s="19">
        <v>16</v>
      </c>
      <c r="R106" s="13">
        <f t="shared" si="39"/>
        <v>43</v>
      </c>
      <c r="S106" s="13">
        <f t="shared" si="40"/>
        <v>14.3333333333333</v>
      </c>
    </row>
    <row r="107" spans="1:35">
      <c r="A107" s="13" t="s">
        <v>66</v>
      </c>
      <c r="B107" s="13">
        <f>D101-1</f>
        <v>2</v>
      </c>
      <c r="C107" s="13">
        <f>SUMSQ(W105:Y105)/(B101*F101)-J101</f>
        <v>3.8518518518512801</v>
      </c>
      <c r="D107" s="13">
        <f t="shared" si="41"/>
        <v>1.92592592592564</v>
      </c>
      <c r="E107" s="13">
        <f>D107/D$110</f>
        <v>1.2530120481926099</v>
      </c>
      <c r="F107" s="13" t="s">
        <v>58</v>
      </c>
      <c r="G107" s="13" t="s">
        <v>59</v>
      </c>
      <c r="H107" s="13" t="s">
        <v>60</v>
      </c>
      <c r="N107" s="13" t="s">
        <v>67</v>
      </c>
      <c r="O107" s="19">
        <v>15.5</v>
      </c>
      <c r="P107" s="19">
        <v>13.5</v>
      </c>
      <c r="Q107" s="19">
        <v>14</v>
      </c>
      <c r="R107" s="13">
        <f t="shared" si="39"/>
        <v>43</v>
      </c>
      <c r="S107" s="13">
        <f t="shared" si="40"/>
        <v>14.3333333333333</v>
      </c>
      <c r="AB107" s="13" t="str">
        <f>AE101</f>
        <v>K0</v>
      </c>
      <c r="AC107" s="23">
        <v>14.3</v>
      </c>
      <c r="AD107" s="13" t="s">
        <v>88</v>
      </c>
      <c r="AE107" s="37">
        <f>AI103+AC107</f>
        <v>15.808390456595101</v>
      </c>
    </row>
    <row r="108" spans="1:35">
      <c r="A108" s="13" t="s">
        <v>68</v>
      </c>
      <c r="B108" s="13">
        <f>F101-1</f>
        <v>2</v>
      </c>
      <c r="C108" s="13">
        <f>SUMSQ(Z102:Z104)/(B101*D101)-J101</f>
        <v>14.1296296296296</v>
      </c>
      <c r="D108" s="13">
        <f t="shared" si="41"/>
        <v>7.0648148148147802</v>
      </c>
      <c r="E108" s="13">
        <f>D108/D$110</f>
        <v>4.5963855421687301</v>
      </c>
      <c r="F108" s="13" t="s">
        <v>87</v>
      </c>
      <c r="G108" s="13" t="s">
        <v>59</v>
      </c>
      <c r="H108" s="13" t="s">
        <v>60</v>
      </c>
      <c r="N108" s="13" t="s">
        <v>69</v>
      </c>
      <c r="O108" s="19">
        <v>14</v>
      </c>
      <c r="P108" s="19">
        <v>15.5</v>
      </c>
      <c r="Q108" s="19">
        <v>16.5</v>
      </c>
      <c r="R108" s="13">
        <f t="shared" si="39"/>
        <v>46</v>
      </c>
      <c r="S108" s="13">
        <f t="shared" si="40"/>
        <v>15.3333333333333</v>
      </c>
      <c r="V108" s="13"/>
      <c r="W108" s="13" t="s">
        <v>41</v>
      </c>
      <c r="X108" s="13" t="s">
        <v>42</v>
      </c>
      <c r="Y108" s="13" t="s">
        <v>43</v>
      </c>
      <c r="Z108" s="13" t="s">
        <v>70</v>
      </c>
      <c r="AB108" s="13" t="str">
        <f>AE102</f>
        <v>K1</v>
      </c>
      <c r="AC108" s="23">
        <f>Z110</f>
        <v>14.2222222222222</v>
      </c>
      <c r="AD108" s="13" t="s">
        <v>88</v>
      </c>
      <c r="AE108" s="37">
        <f>AI103+AC108</f>
        <v>15.730612678817399</v>
      </c>
    </row>
    <row r="109" spans="1:35">
      <c r="A109" s="13" t="s">
        <v>35</v>
      </c>
      <c r="B109" s="13">
        <f>B106-B107-B108</f>
        <v>4</v>
      </c>
      <c r="C109" s="13">
        <f>C106-C107-C108</f>
        <v>4.2592592592600296</v>
      </c>
      <c r="D109" s="13">
        <f t="shared" si="41"/>
        <v>1.0648148148150101</v>
      </c>
      <c r="E109" s="13">
        <f>D109/D$110</f>
        <v>0.69277108433748802</v>
      </c>
      <c r="F109" s="13" t="s">
        <v>58</v>
      </c>
      <c r="G109" s="13" t="s">
        <v>71</v>
      </c>
      <c r="H109" s="13" t="s">
        <v>72</v>
      </c>
      <c r="N109" s="13" t="s">
        <v>73</v>
      </c>
      <c r="O109" s="19">
        <v>14</v>
      </c>
      <c r="P109" s="19">
        <v>16.5</v>
      </c>
      <c r="Q109" s="19">
        <v>15</v>
      </c>
      <c r="R109" s="13">
        <f t="shared" si="39"/>
        <v>45.5</v>
      </c>
      <c r="S109" s="13">
        <f t="shared" si="40"/>
        <v>15.1666666666667</v>
      </c>
      <c r="V109" s="13" t="s">
        <v>45</v>
      </c>
      <c r="W109" s="23">
        <f>S103</f>
        <v>13.6666666666667</v>
      </c>
      <c r="X109" s="23">
        <f>S106</f>
        <v>14.3333333333333</v>
      </c>
      <c r="Y109" s="23">
        <f>S109</f>
        <v>15.1666666666667</v>
      </c>
      <c r="Z109" s="23">
        <f>AVERAGE(W109:Y109)</f>
        <v>14.3888888888889</v>
      </c>
      <c r="AB109" s="13" t="str">
        <f>AE103</f>
        <v>K2</v>
      </c>
      <c r="AC109" s="23">
        <f>AF103</f>
        <v>15.8333333333333</v>
      </c>
      <c r="AD109" s="13" t="s">
        <v>89</v>
      </c>
      <c r="AE109" s="37">
        <f>AI103+AC109</f>
        <v>17.341723789928501</v>
      </c>
    </row>
    <row r="110" spans="1:35">
      <c r="A110" s="13" t="s">
        <v>74</v>
      </c>
      <c r="B110" s="13">
        <f>B111-B106-B107</f>
        <v>16</v>
      </c>
      <c r="C110" s="14">
        <f>C111-C105-C106</f>
        <v>24.592592592592201</v>
      </c>
      <c r="D110" s="13">
        <f t="shared" si="41"/>
        <v>1.5370370370370099</v>
      </c>
      <c r="E110" s="13"/>
      <c r="F110" s="13"/>
      <c r="G110" s="13"/>
      <c r="H110" s="13"/>
      <c r="N110" s="13" t="s">
        <v>75</v>
      </c>
      <c r="O110" s="19">
        <v>15.5</v>
      </c>
      <c r="P110" s="19">
        <v>14</v>
      </c>
      <c r="Q110" s="19">
        <v>12.5</v>
      </c>
      <c r="R110" s="13">
        <f t="shared" si="39"/>
        <v>42</v>
      </c>
      <c r="S110" s="13">
        <f t="shared" si="40"/>
        <v>14</v>
      </c>
      <c r="V110" s="13" t="s">
        <v>47</v>
      </c>
      <c r="W110" s="23">
        <f>S104</f>
        <v>14.3333333333333</v>
      </c>
      <c r="X110" s="23">
        <f>S107</f>
        <v>14.3333333333333</v>
      </c>
      <c r="Y110" s="23">
        <f>S110</f>
        <v>14</v>
      </c>
      <c r="Z110" s="23">
        <f>AVERAGE(W110:Y110)</f>
        <v>14.2222222222222</v>
      </c>
    </row>
    <row r="111" spans="1:35">
      <c r="A111" s="13" t="s">
        <v>29</v>
      </c>
      <c r="B111" s="13">
        <f>B101*D101*F101-1</f>
        <v>26</v>
      </c>
      <c r="C111" s="14">
        <f>SUMSQ(O103:Q111)-J101</f>
        <v>47.074074074073899</v>
      </c>
      <c r="D111" s="13"/>
      <c r="E111" s="13"/>
      <c r="F111" s="13"/>
      <c r="G111" s="13"/>
      <c r="H111" s="13"/>
      <c r="N111" s="13" t="s">
        <v>76</v>
      </c>
      <c r="O111" s="19">
        <v>17.5</v>
      </c>
      <c r="P111" s="19">
        <v>17</v>
      </c>
      <c r="Q111" s="19">
        <v>16</v>
      </c>
      <c r="R111" s="13">
        <f t="shared" si="39"/>
        <v>50.5</v>
      </c>
      <c r="S111" s="13">
        <f t="shared" si="40"/>
        <v>16.8333333333333</v>
      </c>
      <c r="V111" s="13" t="s">
        <v>56</v>
      </c>
      <c r="W111" s="23">
        <f>S105</f>
        <v>15.3333333333333</v>
      </c>
      <c r="X111" s="23">
        <f>S108</f>
        <v>15.3333333333333</v>
      </c>
      <c r="Y111" s="23">
        <f>S111</f>
        <v>16.8333333333333</v>
      </c>
      <c r="Z111" s="23">
        <f t="shared" ref="Z111" si="42">AVERAGE(W111:Y111)</f>
        <v>15.8333333333333</v>
      </c>
    </row>
    <row r="112" spans="1:35">
      <c r="N112" s="13" t="s">
        <v>77</v>
      </c>
      <c r="O112" s="13">
        <f>SUM(O103:O111)</f>
        <v>134.5</v>
      </c>
      <c r="P112" s="13">
        <f>SUM(P103:P111)</f>
        <v>132.5</v>
      </c>
      <c r="Q112" s="13">
        <f>SUM(Q103:Q111)</f>
        <v>133</v>
      </c>
      <c r="R112" s="13">
        <f>SUM(R103:R111)</f>
        <v>400</v>
      </c>
      <c r="S112" s="13"/>
      <c r="V112" s="13" t="s">
        <v>70</v>
      </c>
      <c r="W112" s="23">
        <f>AVERAGE(W109:W111)</f>
        <v>14.4444444444444</v>
      </c>
      <c r="X112" s="23">
        <f t="shared" ref="X112" si="43">AVERAGE(X109:X111)</f>
        <v>14.6666666666667</v>
      </c>
      <c r="Y112" s="23">
        <f t="shared" ref="Y112" si="44">AVERAGE(Y109:Y111)</f>
        <v>15.3333333333333</v>
      </c>
      <c r="Z112" s="23"/>
    </row>
    <row r="114" spans="1:29">
      <c r="A114" s="103" t="s">
        <v>91</v>
      </c>
      <c r="B114" s="103" t="s">
        <v>92</v>
      </c>
      <c r="C114" s="103" t="s">
        <v>93</v>
      </c>
      <c r="D114" s="103"/>
      <c r="E114" s="103"/>
      <c r="F114" s="103"/>
      <c r="G114" s="103"/>
      <c r="H114" s="103"/>
    </row>
    <row r="115" spans="1:29">
      <c r="A115" s="103"/>
      <c r="B115" s="103"/>
      <c r="C115" s="62" t="s">
        <v>94</v>
      </c>
      <c r="D115" s="62"/>
      <c r="E115" s="62" t="s">
        <v>95</v>
      </c>
      <c r="F115" s="62"/>
      <c r="G115" s="62" t="s">
        <v>96</v>
      </c>
      <c r="H115" s="62"/>
    </row>
    <row r="116" spans="1:29">
      <c r="A116" s="62">
        <v>1</v>
      </c>
      <c r="B116" s="62" t="s">
        <v>97</v>
      </c>
      <c r="C116" s="63">
        <f>E8</f>
        <v>0.16568047337279099</v>
      </c>
      <c r="D116" s="62" t="s">
        <v>58</v>
      </c>
      <c r="E116" s="63">
        <f>E9</f>
        <v>3.4792899408284299</v>
      </c>
      <c r="F116" s="62" t="s">
        <v>58</v>
      </c>
      <c r="G116" s="63">
        <f>E10</f>
        <v>5.9171597633098302E-2</v>
      </c>
      <c r="H116" s="62" t="s">
        <v>58</v>
      </c>
    </row>
    <row r="117" spans="1:29">
      <c r="A117" s="62">
        <v>2</v>
      </c>
      <c r="B117" s="62" t="s">
        <v>98</v>
      </c>
      <c r="C117" s="63">
        <f>E24</f>
        <v>0.38956521739121103</v>
      </c>
      <c r="D117" s="62" t="s">
        <v>58</v>
      </c>
      <c r="E117" s="63">
        <f>E25</f>
        <v>1.76695652173902</v>
      </c>
      <c r="F117" s="62" t="s">
        <v>58</v>
      </c>
      <c r="G117" s="63">
        <f>E26</f>
        <v>0.94608695652179797</v>
      </c>
      <c r="H117" s="62" t="s">
        <v>58</v>
      </c>
    </row>
    <row r="118" spans="1:29">
      <c r="A118" s="62">
        <v>3</v>
      </c>
      <c r="B118" s="62" t="s">
        <v>99</v>
      </c>
      <c r="C118" s="63">
        <f>E40</f>
        <v>1.4595031176295199</v>
      </c>
      <c r="D118" s="62" t="s">
        <v>58</v>
      </c>
      <c r="E118" s="63">
        <f>E41</f>
        <v>1.56805479274986</v>
      </c>
      <c r="F118" s="62" t="s">
        <v>58</v>
      </c>
      <c r="G118" s="63">
        <f>E42</f>
        <v>0.91790779569035197</v>
      </c>
      <c r="H118" s="62" t="s">
        <v>58</v>
      </c>
    </row>
    <row r="119" spans="1:29" ht="15" customHeight="1">
      <c r="A119" s="62">
        <v>4</v>
      </c>
      <c r="B119" s="62" t="s">
        <v>100</v>
      </c>
      <c r="C119" s="63">
        <f>E56</f>
        <v>2.4591439688716301</v>
      </c>
      <c r="D119" s="62" t="s">
        <v>58</v>
      </c>
      <c r="E119" s="63">
        <f>E57</f>
        <v>5.78098943858023E-2</v>
      </c>
      <c r="F119" s="62" t="s">
        <v>58</v>
      </c>
      <c r="G119" s="63">
        <f>E58</f>
        <v>0.164535853251815</v>
      </c>
      <c r="H119" s="62" t="s">
        <v>58</v>
      </c>
      <c r="V119" s="106" t="s">
        <v>101</v>
      </c>
      <c r="W119" s="105" t="s">
        <v>102</v>
      </c>
      <c r="X119" s="105"/>
      <c r="Y119" s="105"/>
      <c r="Z119" s="105"/>
      <c r="AA119" s="105"/>
      <c r="AB119" s="105"/>
      <c r="AC119" s="71"/>
    </row>
    <row r="120" spans="1:29">
      <c r="A120" s="62">
        <v>5</v>
      </c>
      <c r="B120" s="62" t="s">
        <v>103</v>
      </c>
      <c r="C120" s="63">
        <f>E75</f>
        <v>1.55113911778611E-2</v>
      </c>
      <c r="D120" s="62" t="s">
        <v>58</v>
      </c>
      <c r="E120" s="63">
        <f>E76</f>
        <v>1.9815802229761801</v>
      </c>
      <c r="F120" s="62" t="s">
        <v>58</v>
      </c>
      <c r="G120" s="63">
        <f>E77</f>
        <v>1.3184682501212399</v>
      </c>
      <c r="H120" s="62" t="s">
        <v>58</v>
      </c>
      <c r="V120" s="107"/>
      <c r="W120" s="65" t="s">
        <v>104</v>
      </c>
      <c r="X120" s="65" t="s">
        <v>105</v>
      </c>
      <c r="Y120" s="65" t="s">
        <v>106</v>
      </c>
      <c r="Z120" s="65" t="s">
        <v>107</v>
      </c>
      <c r="AA120" s="65" t="s">
        <v>108</v>
      </c>
      <c r="AB120" s="65" t="s">
        <v>109</v>
      </c>
      <c r="AC120" s="72" t="s">
        <v>110</v>
      </c>
    </row>
    <row r="121" spans="1:29" ht="25.5">
      <c r="A121" s="62">
        <v>6</v>
      </c>
      <c r="B121" s="62" t="s">
        <v>111</v>
      </c>
      <c r="C121" s="63">
        <f>E91</f>
        <v>1.19672131147547</v>
      </c>
      <c r="D121" s="62" t="s">
        <v>58</v>
      </c>
      <c r="E121" s="64">
        <f>E92</f>
        <v>4.93442622950844</v>
      </c>
      <c r="F121" s="62" t="s">
        <v>87</v>
      </c>
      <c r="G121" s="63">
        <f>E93</f>
        <v>0.20491803278686099</v>
      </c>
      <c r="H121" s="62" t="s">
        <v>58</v>
      </c>
      <c r="V121" s="51" t="s">
        <v>112</v>
      </c>
      <c r="W121" s="66">
        <f>W13</f>
        <v>6.3888888888888902</v>
      </c>
      <c r="X121" s="66">
        <f>W29</f>
        <v>11</v>
      </c>
      <c r="Y121" s="66">
        <f>W45</f>
        <v>12.2777777777778</v>
      </c>
      <c r="Z121" s="66">
        <f>W61</f>
        <v>11.5555555555556</v>
      </c>
      <c r="AA121" s="66">
        <f>W80</f>
        <v>13</v>
      </c>
      <c r="AB121" s="66">
        <f>W96</f>
        <v>13.6666666666667</v>
      </c>
      <c r="AC121" s="87">
        <f>W112</f>
        <v>14.4444444444444</v>
      </c>
    </row>
    <row r="122" spans="1:29" ht="25.5">
      <c r="A122" s="62">
        <v>7</v>
      </c>
      <c r="B122" s="62" t="s">
        <v>113</v>
      </c>
      <c r="C122" s="63">
        <f>E91</f>
        <v>1.19672131147547</v>
      </c>
      <c r="D122" s="62" t="s">
        <v>58</v>
      </c>
      <c r="E122" s="63">
        <f>E108</f>
        <v>4.5963855421687301</v>
      </c>
      <c r="F122" s="62" t="s">
        <v>87</v>
      </c>
      <c r="G122" s="63">
        <f>E109</f>
        <v>0.69277108433748802</v>
      </c>
      <c r="H122" s="62" t="s">
        <v>58</v>
      </c>
      <c r="V122" s="51" t="s">
        <v>114</v>
      </c>
      <c r="W122" s="66">
        <f>X13</f>
        <v>6.1666666666666696</v>
      </c>
      <c r="X122" s="66">
        <f>X29</f>
        <v>10.5555555555556</v>
      </c>
      <c r="Y122" s="66">
        <f>X45</f>
        <v>12.866666666666699</v>
      </c>
      <c r="Z122" s="66">
        <f>X61</f>
        <v>12.8333333333333</v>
      </c>
      <c r="AA122" s="66">
        <f>X80</f>
        <v>13</v>
      </c>
      <c r="AB122" s="66">
        <f>X96</f>
        <v>14.0555555555556</v>
      </c>
      <c r="AC122" s="64">
        <f>X112</f>
        <v>14.6666666666667</v>
      </c>
    </row>
    <row r="123" spans="1:29" ht="25.5">
      <c r="A123" s="84"/>
      <c r="B123" s="84"/>
      <c r="C123" s="85"/>
      <c r="D123" s="84"/>
      <c r="E123" s="85"/>
      <c r="F123" s="84"/>
      <c r="G123" s="85"/>
      <c r="H123" s="84"/>
      <c r="V123" s="52" t="s">
        <v>115</v>
      </c>
      <c r="W123" s="67">
        <f>Y13</f>
        <v>6.4444444444444402</v>
      </c>
      <c r="X123" s="67">
        <f>Y29</f>
        <v>11.1111111111111</v>
      </c>
      <c r="Y123" s="67">
        <f>Y45</f>
        <v>13.233333333333301</v>
      </c>
      <c r="Z123" s="67">
        <f>Y61</f>
        <v>12.8888888888889</v>
      </c>
      <c r="AA123" s="67">
        <f>Y80</f>
        <v>12.8888888888889</v>
      </c>
      <c r="AB123" s="67">
        <f>Y96</f>
        <v>14.6111111111111</v>
      </c>
      <c r="AC123" s="73">
        <f>Y112</f>
        <v>15.3333333333333</v>
      </c>
    </row>
    <row r="124" spans="1:29">
      <c r="A124" s="84"/>
      <c r="B124" s="84"/>
      <c r="C124" s="85"/>
      <c r="D124" s="84"/>
      <c r="E124" s="85"/>
      <c r="F124" s="84"/>
      <c r="G124" s="85"/>
      <c r="H124" s="84"/>
      <c r="V124" s="51" t="s">
        <v>116</v>
      </c>
      <c r="W124" s="51" t="s">
        <v>58</v>
      </c>
      <c r="X124" s="51" t="s">
        <v>58</v>
      </c>
      <c r="Y124" s="51" t="s">
        <v>58</v>
      </c>
      <c r="Z124" s="51" t="s">
        <v>58</v>
      </c>
      <c r="AA124" s="51" t="s">
        <v>58</v>
      </c>
      <c r="AB124" s="51" t="s">
        <v>58</v>
      </c>
      <c r="AC124" s="74" t="s">
        <v>58</v>
      </c>
    </row>
    <row r="125" spans="1:29">
      <c r="A125" s="84"/>
      <c r="B125" s="84"/>
      <c r="C125" s="85"/>
      <c r="D125" s="84"/>
      <c r="E125" s="85"/>
      <c r="F125" s="84"/>
      <c r="G125" s="85"/>
      <c r="H125" s="84"/>
      <c r="V125" s="68" t="s">
        <v>117</v>
      </c>
      <c r="W125" s="69">
        <f>Z10</f>
        <v>5.7222222222222197</v>
      </c>
      <c r="X125" s="69">
        <f>Z26</f>
        <v>10.1666666666667</v>
      </c>
      <c r="Y125" s="69">
        <f>Z42</f>
        <v>12.4555555555556</v>
      </c>
      <c r="Z125" s="69">
        <f>Z58</f>
        <v>12.3333333333333</v>
      </c>
      <c r="AA125" s="69">
        <f>Z77</f>
        <v>12.7222222222222</v>
      </c>
      <c r="AB125" s="69">
        <f>Z93</f>
        <v>13.5</v>
      </c>
      <c r="AC125" s="75">
        <f>Z109</f>
        <v>14.3888888888889</v>
      </c>
    </row>
    <row r="126" spans="1:29" ht="25.5">
      <c r="A126" s="84"/>
      <c r="B126" s="84"/>
      <c r="C126" s="85"/>
      <c r="D126" s="84"/>
      <c r="E126" s="86"/>
      <c r="F126" s="84"/>
      <c r="G126" s="85"/>
      <c r="H126" s="84"/>
      <c r="V126" s="51" t="s">
        <v>118</v>
      </c>
      <c r="W126" s="66">
        <f>Z11</f>
        <v>7.0555555555555598</v>
      </c>
      <c r="X126" s="66">
        <f>Z27</f>
        <v>11.2777777777778</v>
      </c>
      <c r="Y126" s="66">
        <f>Z43</f>
        <v>12.5555555555556</v>
      </c>
      <c r="Z126" s="66">
        <f>Z59</f>
        <v>12.3888888888889</v>
      </c>
      <c r="AA126" s="66">
        <f>Z78</f>
        <v>12.3888888888889</v>
      </c>
      <c r="AB126" s="66">
        <f>Z94</f>
        <v>13.6111111111111</v>
      </c>
      <c r="AC126" s="64">
        <f>Z110</f>
        <v>14.2222222222222</v>
      </c>
    </row>
    <row r="127" spans="1:29">
      <c r="A127" s="84"/>
      <c r="B127" s="84"/>
      <c r="C127" s="85"/>
      <c r="D127" s="84"/>
      <c r="E127" s="85"/>
      <c r="F127" s="84"/>
      <c r="G127" s="85"/>
      <c r="H127" s="84"/>
      <c r="N127" s="103" t="s">
        <v>91</v>
      </c>
      <c r="O127" s="103" t="s">
        <v>92</v>
      </c>
      <c r="P127" s="103" t="s">
        <v>93</v>
      </c>
      <c r="Q127" s="103"/>
      <c r="R127" s="103"/>
      <c r="S127" s="103"/>
      <c r="T127" s="103"/>
      <c r="U127" s="103"/>
      <c r="V127" s="57" t="s">
        <v>119</v>
      </c>
      <c r="W127" s="66">
        <f>Z12</f>
        <v>6.2222222222222197</v>
      </c>
      <c r="X127" s="66">
        <f>Z28</f>
        <v>11.2222222222222</v>
      </c>
      <c r="Y127" s="66">
        <f>Z44</f>
        <v>13.366666666666699</v>
      </c>
      <c r="Z127" s="66">
        <f>Z60</f>
        <v>12.5555555555556</v>
      </c>
      <c r="AA127" s="66">
        <f>Z79</f>
        <v>13.7777777777778</v>
      </c>
      <c r="AB127" s="66">
        <f>Z95</f>
        <v>15.2222222222222</v>
      </c>
      <c r="AC127" s="64">
        <f>Z111</f>
        <v>15.8333333333333</v>
      </c>
    </row>
    <row r="128" spans="1:29">
      <c r="N128" s="103"/>
      <c r="O128" s="103"/>
      <c r="P128" s="62" t="s">
        <v>94</v>
      </c>
      <c r="Q128" s="62"/>
      <c r="R128" s="62" t="s">
        <v>95</v>
      </c>
      <c r="S128" s="62"/>
      <c r="T128" s="62" t="s">
        <v>96</v>
      </c>
      <c r="U128" s="62"/>
      <c r="V128" s="70" t="s">
        <v>116</v>
      </c>
      <c r="W128" s="70" t="s">
        <v>58</v>
      </c>
      <c r="X128" s="70" t="s">
        <v>58</v>
      </c>
      <c r="Y128" s="70" t="s">
        <v>58</v>
      </c>
      <c r="Z128" s="88" t="s">
        <v>58</v>
      </c>
      <c r="AA128" s="88" t="s">
        <v>58</v>
      </c>
      <c r="AB128" s="88">
        <f>AI87</f>
        <v>1.5837450731699401</v>
      </c>
      <c r="AC128" s="89">
        <f>AI103</f>
        <v>1.50839045659514</v>
      </c>
    </row>
    <row r="129" spans="1:21">
      <c r="N129" s="62">
        <v>1</v>
      </c>
      <c r="O129" s="62" t="s">
        <v>97</v>
      </c>
      <c r="P129" s="63">
        <f>E121</f>
        <v>4.93442622950844</v>
      </c>
      <c r="Q129" s="62" t="s">
        <v>58</v>
      </c>
      <c r="R129" s="63">
        <f t="shared" ref="R129:R135" si="45">C121</f>
        <v>1.19672131147547</v>
      </c>
      <c r="S129" s="62" t="s">
        <v>58</v>
      </c>
      <c r="T129" s="63">
        <f t="shared" ref="T129:T135" si="46">G121</f>
        <v>0.20491803278686099</v>
      </c>
      <c r="U129" s="62" t="s">
        <v>58</v>
      </c>
    </row>
    <row r="130" spans="1:21">
      <c r="N130" s="62">
        <v>2</v>
      </c>
      <c r="O130" s="62" t="s">
        <v>98</v>
      </c>
      <c r="P130" s="63">
        <f t="shared" ref="P130:P135" si="47">E122</f>
        <v>4.5963855421687301</v>
      </c>
      <c r="Q130" s="62" t="s">
        <v>58</v>
      </c>
      <c r="R130" s="63">
        <f t="shared" si="45"/>
        <v>1.19672131147547</v>
      </c>
      <c r="S130" s="62" t="s">
        <v>58</v>
      </c>
      <c r="T130" s="63">
        <f t="shared" si="46"/>
        <v>0.69277108433748802</v>
      </c>
      <c r="U130" s="62" t="s">
        <v>58</v>
      </c>
    </row>
    <row r="131" spans="1:21">
      <c r="A131" s="102"/>
      <c r="B131" s="102"/>
      <c r="C131" s="102"/>
      <c r="D131" s="102"/>
      <c r="E131" s="102"/>
      <c r="F131" s="102"/>
      <c r="G131" s="102"/>
      <c r="H131" s="102"/>
      <c r="I131" s="30"/>
      <c r="N131" s="62">
        <v>3</v>
      </c>
      <c r="O131" s="62" t="s">
        <v>99</v>
      </c>
      <c r="P131" s="63">
        <f t="shared" si="47"/>
        <v>0</v>
      </c>
      <c r="Q131" s="62" t="s">
        <v>58</v>
      </c>
      <c r="R131" s="63">
        <f t="shared" si="45"/>
        <v>0</v>
      </c>
      <c r="S131" s="62" t="s">
        <v>58</v>
      </c>
      <c r="T131" s="63">
        <f t="shared" si="46"/>
        <v>0</v>
      </c>
      <c r="U131" s="62" t="s">
        <v>58</v>
      </c>
    </row>
    <row r="132" spans="1:21">
      <c r="A132" s="102"/>
      <c r="B132" s="102"/>
      <c r="C132" s="90"/>
      <c r="D132" s="90"/>
      <c r="E132" s="90"/>
      <c r="F132" s="90"/>
      <c r="G132" s="90"/>
      <c r="H132" s="90"/>
      <c r="I132" s="30"/>
      <c r="N132" s="62">
        <v>4</v>
      </c>
      <c r="O132" s="62" t="s">
        <v>100</v>
      </c>
      <c r="P132" s="63">
        <f t="shared" si="47"/>
        <v>0</v>
      </c>
      <c r="Q132" s="62" t="s">
        <v>58</v>
      </c>
      <c r="R132" s="63">
        <f t="shared" si="45"/>
        <v>0</v>
      </c>
      <c r="S132" s="62" t="s">
        <v>58</v>
      </c>
      <c r="T132" s="63">
        <f t="shared" si="46"/>
        <v>0</v>
      </c>
      <c r="U132" s="62" t="s">
        <v>58</v>
      </c>
    </row>
    <row r="133" spans="1:21">
      <c r="A133" s="90"/>
      <c r="B133" s="90"/>
      <c r="C133" s="91"/>
      <c r="D133" s="90"/>
      <c r="E133" s="91"/>
      <c r="F133" s="90"/>
      <c r="G133" s="91"/>
      <c r="H133" s="90"/>
      <c r="I133" s="30"/>
      <c r="N133" s="62">
        <v>5</v>
      </c>
      <c r="O133" s="62" t="s">
        <v>103</v>
      </c>
      <c r="P133" s="63">
        <f t="shared" si="47"/>
        <v>0</v>
      </c>
      <c r="Q133" s="62" t="s">
        <v>58</v>
      </c>
      <c r="R133" s="63">
        <f t="shared" si="45"/>
        <v>0</v>
      </c>
      <c r="S133" s="62" t="s">
        <v>58</v>
      </c>
      <c r="T133" s="63">
        <f t="shared" si="46"/>
        <v>0</v>
      </c>
      <c r="U133" s="62" t="s">
        <v>58</v>
      </c>
    </row>
    <row r="134" spans="1:21">
      <c r="A134" s="90"/>
      <c r="B134" s="90"/>
      <c r="C134" s="91"/>
      <c r="D134" s="90"/>
      <c r="E134" s="91"/>
      <c r="F134" s="90"/>
      <c r="G134" s="91"/>
      <c r="H134" s="90"/>
      <c r="I134" s="30"/>
      <c r="N134" s="62">
        <v>6</v>
      </c>
      <c r="O134" s="62" t="s">
        <v>111</v>
      </c>
      <c r="P134" s="63">
        <f t="shared" si="47"/>
        <v>0</v>
      </c>
      <c r="Q134" s="62" t="s">
        <v>58</v>
      </c>
      <c r="R134" s="64">
        <f t="shared" si="45"/>
        <v>0</v>
      </c>
      <c r="S134" s="62" t="s">
        <v>87</v>
      </c>
      <c r="T134" s="63">
        <f t="shared" si="46"/>
        <v>0</v>
      </c>
      <c r="U134" s="62" t="s">
        <v>58</v>
      </c>
    </row>
    <row r="135" spans="1:21">
      <c r="A135" s="90"/>
      <c r="B135" s="90"/>
      <c r="C135" s="91"/>
      <c r="D135" s="90"/>
      <c r="E135" s="91"/>
      <c r="F135" s="90"/>
      <c r="G135" s="91"/>
      <c r="H135" s="90"/>
      <c r="I135" s="30"/>
      <c r="N135" s="62">
        <v>7</v>
      </c>
      <c r="O135" s="62" t="s">
        <v>113</v>
      </c>
      <c r="P135" s="63">
        <f t="shared" si="47"/>
        <v>0</v>
      </c>
      <c r="Q135" s="62" t="s">
        <v>58</v>
      </c>
      <c r="R135" s="63">
        <f t="shared" si="45"/>
        <v>0</v>
      </c>
      <c r="S135" s="62" t="s">
        <v>87</v>
      </c>
      <c r="T135" s="63">
        <f t="shared" si="46"/>
        <v>0</v>
      </c>
      <c r="U135" s="62" t="s">
        <v>58</v>
      </c>
    </row>
    <row r="136" spans="1:21">
      <c r="A136" s="90"/>
      <c r="B136" s="90"/>
      <c r="C136" s="91"/>
      <c r="D136" s="90"/>
      <c r="E136" s="91"/>
      <c r="F136" s="90"/>
      <c r="G136" s="91"/>
      <c r="H136" s="90"/>
      <c r="I136" s="30"/>
    </row>
    <row r="137" spans="1:21">
      <c r="A137" s="90"/>
      <c r="B137" s="90"/>
      <c r="C137" s="91"/>
      <c r="D137" s="90"/>
      <c r="E137" s="91"/>
      <c r="F137" s="90"/>
      <c r="G137" s="91"/>
      <c r="H137" s="90"/>
      <c r="I137" s="30"/>
    </row>
    <row r="138" spans="1:21">
      <c r="A138" s="90"/>
      <c r="B138" s="90"/>
      <c r="C138" s="91"/>
      <c r="D138" s="90"/>
      <c r="E138" s="92"/>
      <c r="F138" s="90"/>
      <c r="G138" s="91"/>
      <c r="H138" s="90"/>
      <c r="I138" s="30"/>
    </row>
    <row r="139" spans="1:21">
      <c r="A139" s="90"/>
      <c r="B139" s="90"/>
      <c r="C139" s="91"/>
      <c r="D139" s="90"/>
      <c r="E139" s="91"/>
      <c r="F139" s="90"/>
      <c r="G139" s="91"/>
      <c r="H139" s="90"/>
      <c r="I139" s="30"/>
    </row>
    <row r="140" spans="1:21">
      <c r="A140" s="30"/>
      <c r="B140" s="30"/>
      <c r="C140" s="30"/>
      <c r="D140" s="30"/>
      <c r="E140" s="30"/>
      <c r="F140" s="30"/>
      <c r="G140" s="30"/>
      <c r="H140" s="30"/>
      <c r="I140" s="30"/>
    </row>
    <row r="141" spans="1:21">
      <c r="A141" s="30"/>
      <c r="B141" s="30"/>
      <c r="C141" s="30"/>
      <c r="D141" s="30"/>
      <c r="E141" s="30"/>
      <c r="F141" s="30"/>
      <c r="G141" s="30"/>
      <c r="H141" s="30"/>
      <c r="I141" s="30"/>
    </row>
    <row r="142" spans="1:21">
      <c r="A142" s="30"/>
      <c r="B142" s="102"/>
      <c r="C142" s="102"/>
      <c r="D142" s="102"/>
      <c r="E142" s="102"/>
      <c r="F142" s="102"/>
      <c r="G142" s="102"/>
      <c r="H142" s="102"/>
      <c r="I142" s="102"/>
    </row>
    <row r="143" spans="1:21">
      <c r="A143" s="30"/>
      <c r="B143" s="102"/>
      <c r="C143" s="102"/>
      <c r="D143" s="90"/>
      <c r="E143" s="90"/>
      <c r="F143" s="90"/>
      <c r="G143" s="90"/>
      <c r="H143" s="90"/>
      <c r="I143" s="90"/>
    </row>
    <row r="144" spans="1:21">
      <c r="A144" s="30"/>
      <c r="B144" s="90"/>
      <c r="C144" s="90"/>
      <c r="D144" s="91"/>
      <c r="E144" s="90"/>
      <c r="F144" s="91"/>
      <c r="G144" s="90"/>
      <c r="H144" s="91"/>
      <c r="I144" s="90"/>
    </row>
    <row r="145" spans="1:9">
      <c r="A145" s="30"/>
      <c r="B145" s="90"/>
      <c r="C145" s="90"/>
      <c r="D145" s="91"/>
      <c r="E145" s="90"/>
      <c r="F145" s="91"/>
      <c r="G145" s="90"/>
      <c r="H145" s="91"/>
      <c r="I145" s="90"/>
    </row>
    <row r="146" spans="1:9">
      <c r="A146" s="30"/>
      <c r="B146" s="90"/>
      <c r="C146" s="90"/>
      <c r="D146" s="91"/>
      <c r="E146" s="90"/>
      <c r="F146" s="91"/>
      <c r="G146" s="90"/>
      <c r="H146" s="91"/>
      <c r="I146" s="90"/>
    </row>
    <row r="147" spans="1:9">
      <c r="A147" s="30"/>
      <c r="B147" s="90"/>
      <c r="C147" s="90"/>
      <c r="D147" s="91"/>
      <c r="E147" s="90"/>
      <c r="F147" s="91"/>
      <c r="G147" s="90"/>
      <c r="H147" s="91"/>
      <c r="I147" s="90"/>
    </row>
    <row r="148" spans="1:9">
      <c r="A148" s="30"/>
      <c r="B148" s="90"/>
      <c r="C148" s="90"/>
      <c r="D148" s="91"/>
      <c r="E148" s="90"/>
      <c r="F148" s="91"/>
      <c r="G148" s="90"/>
      <c r="H148" s="91"/>
      <c r="I148" s="90"/>
    </row>
    <row r="149" spans="1:9">
      <c r="A149" s="30"/>
      <c r="B149" s="90"/>
      <c r="C149" s="90"/>
      <c r="D149" s="91"/>
      <c r="E149" s="90"/>
      <c r="F149" s="92"/>
      <c r="G149" s="90"/>
      <c r="H149" s="91"/>
      <c r="I149" s="90"/>
    </row>
    <row r="150" spans="1:9">
      <c r="A150" s="30"/>
      <c r="B150" s="90"/>
      <c r="C150" s="90"/>
      <c r="D150" s="91"/>
      <c r="E150" s="90"/>
      <c r="F150" s="91"/>
      <c r="G150" s="90"/>
      <c r="H150" s="91"/>
      <c r="I150" s="90"/>
    </row>
    <row r="151" spans="1:9">
      <c r="A151" s="30"/>
      <c r="B151" s="30"/>
      <c r="C151" s="30"/>
      <c r="D151" s="30"/>
      <c r="E151" s="30"/>
      <c r="F151" s="30"/>
      <c r="G151" s="30"/>
      <c r="H151" s="30"/>
      <c r="I151" s="30"/>
    </row>
    <row r="152" spans="1:9">
      <c r="A152" s="30"/>
      <c r="B152" s="30"/>
      <c r="C152" s="30"/>
      <c r="D152" s="30"/>
      <c r="E152" s="30"/>
      <c r="F152" s="30"/>
      <c r="G152" s="30"/>
      <c r="H152" s="30"/>
      <c r="I152" s="30"/>
    </row>
    <row r="153" spans="1:9">
      <c r="A153" s="30"/>
      <c r="B153" s="30"/>
      <c r="C153" s="30"/>
      <c r="D153" s="30"/>
      <c r="E153" s="30"/>
      <c r="F153" s="30"/>
      <c r="G153" s="30"/>
      <c r="H153" s="30"/>
      <c r="I153" s="30"/>
    </row>
  </sheetData>
  <sortState ref="AC74:AE76">
    <sortCondition ref="AE74"/>
  </sortState>
  <mergeCells count="38">
    <mergeCell ref="O2:Q2"/>
    <mergeCell ref="O18:Q18"/>
    <mergeCell ref="O34:Q34"/>
    <mergeCell ref="O69:Q69"/>
    <mergeCell ref="O85:Q85"/>
    <mergeCell ref="O101:Q101"/>
    <mergeCell ref="C114:H114"/>
    <mergeCell ref="W119:AB119"/>
    <mergeCell ref="P127:U127"/>
    <mergeCell ref="C131:H131"/>
    <mergeCell ref="N101:N102"/>
    <mergeCell ref="N127:N128"/>
    <mergeCell ref="O127:O128"/>
    <mergeCell ref="R101:R102"/>
    <mergeCell ref="S101:S102"/>
    <mergeCell ref="V119:V120"/>
    <mergeCell ref="D142:I142"/>
    <mergeCell ref="A114:A115"/>
    <mergeCell ref="A131:A132"/>
    <mergeCell ref="B114:B115"/>
    <mergeCell ref="B131:B132"/>
    <mergeCell ref="B142:B143"/>
    <mergeCell ref="C142:C143"/>
    <mergeCell ref="N2:N3"/>
    <mergeCell ref="N18:N19"/>
    <mergeCell ref="N34:N35"/>
    <mergeCell ref="N69:N70"/>
    <mergeCell ref="N85:N86"/>
    <mergeCell ref="R2:R3"/>
    <mergeCell ref="R18:R19"/>
    <mergeCell ref="R34:R35"/>
    <mergeCell ref="R69:R70"/>
    <mergeCell ref="R85:R86"/>
    <mergeCell ref="S2:S3"/>
    <mergeCell ref="S18:S19"/>
    <mergeCell ref="S34:S35"/>
    <mergeCell ref="S69:S70"/>
    <mergeCell ref="S85:S86"/>
  </mergeCell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4"/>
  <sheetViews>
    <sheetView topLeftCell="M1" workbookViewId="0">
      <selection activeCell="W13" sqref="W13"/>
    </sheetView>
  </sheetViews>
  <sheetFormatPr defaultColWidth="9" defaultRowHeight="15"/>
  <cols>
    <col min="3" max="3" width="12.140625" customWidth="1"/>
    <col min="4" max="4" width="11.42578125" customWidth="1"/>
    <col min="5" max="5" width="15.85546875" customWidth="1"/>
    <col min="14" max="14" width="11" customWidth="1"/>
    <col min="19" max="19" width="11.28515625" customWidth="1"/>
    <col min="22" max="22" width="16.7109375" customWidth="1"/>
    <col min="25" max="25" width="10.85546875" customWidth="1"/>
    <col min="26" max="26" width="10.42578125" customWidth="1"/>
    <col min="27" max="27" width="9.5703125" customWidth="1"/>
    <col min="28" max="28" width="8.85546875" customWidth="1"/>
    <col min="34" max="34" width="11.85546875" customWidth="1"/>
  </cols>
  <sheetData>
    <row r="1" spans="1:27">
      <c r="A1" s="61" t="s">
        <v>30</v>
      </c>
      <c r="N1" t="s">
        <v>30</v>
      </c>
      <c r="V1" t="s">
        <v>31</v>
      </c>
    </row>
    <row r="2" spans="1:27">
      <c r="A2" s="12" t="s">
        <v>32</v>
      </c>
      <c r="B2" s="12">
        <v>3</v>
      </c>
      <c r="C2" s="12" t="s">
        <v>33</v>
      </c>
      <c r="D2" s="12">
        <v>3</v>
      </c>
      <c r="E2" s="12" t="s">
        <v>34</v>
      </c>
      <c r="F2" s="12">
        <v>3</v>
      </c>
      <c r="G2" s="12" t="s">
        <v>35</v>
      </c>
      <c r="H2" s="12">
        <f>D2*F2</f>
        <v>9</v>
      </c>
      <c r="I2" s="12" t="s">
        <v>36</v>
      </c>
      <c r="J2" s="20">
        <f>R13^2/(B2*D2*F2)</f>
        <v>1147.25925925926</v>
      </c>
      <c r="N2" s="108" t="s">
        <v>37</v>
      </c>
      <c r="O2" s="110" t="s">
        <v>38</v>
      </c>
      <c r="P2" s="111"/>
      <c r="Q2" s="112"/>
      <c r="R2" s="108" t="s">
        <v>39</v>
      </c>
      <c r="S2" s="108" t="s">
        <v>40</v>
      </c>
      <c r="V2" s="13"/>
      <c r="W2" s="13" t="s">
        <v>41</v>
      </c>
      <c r="X2" s="13" t="s">
        <v>42</v>
      </c>
      <c r="Y2" s="13" t="s">
        <v>43</v>
      </c>
      <c r="Z2" s="13" t="s">
        <v>44</v>
      </c>
      <c r="AA2" s="30"/>
    </row>
    <row r="3" spans="1:27">
      <c r="N3" s="109"/>
      <c r="O3" s="25">
        <v>1</v>
      </c>
      <c r="P3" s="25">
        <v>2</v>
      </c>
      <c r="Q3" s="25">
        <v>3</v>
      </c>
      <c r="R3" s="109"/>
      <c r="S3" s="109"/>
      <c r="V3" s="13" t="s">
        <v>45</v>
      </c>
      <c r="W3" s="13">
        <f>R4</f>
        <v>19</v>
      </c>
      <c r="X3" s="13">
        <f>R7</f>
        <v>18</v>
      </c>
      <c r="Y3" s="13">
        <f>R10</f>
        <v>19</v>
      </c>
      <c r="Z3" s="13">
        <f>SUM(W3:Y3)</f>
        <v>56</v>
      </c>
      <c r="AA3" s="30"/>
    </row>
    <row r="4" spans="1:27">
      <c r="N4" s="13" t="s">
        <v>46</v>
      </c>
      <c r="O4" s="14">
        <v>7</v>
      </c>
      <c r="P4" s="14">
        <v>6</v>
      </c>
      <c r="Q4" s="14">
        <v>6</v>
      </c>
      <c r="R4" s="13">
        <f>SUM(O4:Q4)</f>
        <v>19</v>
      </c>
      <c r="S4" s="23">
        <f>AVERAGE(O4:Q4)</f>
        <v>6.3333333333333304</v>
      </c>
      <c r="V4" s="13" t="s">
        <v>47</v>
      </c>
      <c r="W4" s="13">
        <f>R5</f>
        <v>18</v>
      </c>
      <c r="X4" s="13">
        <f>R8</f>
        <v>19</v>
      </c>
      <c r="Y4" s="13">
        <f>R11</f>
        <v>20</v>
      </c>
      <c r="Z4" s="13">
        <f>SUM(W4:Y4)</f>
        <v>57</v>
      </c>
      <c r="AA4" s="30"/>
    </row>
    <row r="5" spans="1:27">
      <c r="A5" s="13" t="s">
        <v>48</v>
      </c>
      <c r="B5" s="13" t="s">
        <v>49</v>
      </c>
      <c r="C5" s="13" t="s">
        <v>50</v>
      </c>
      <c r="D5" s="13" t="s">
        <v>51</v>
      </c>
      <c r="E5" s="13" t="s">
        <v>52</v>
      </c>
      <c r="F5" s="13"/>
      <c r="G5" s="13" t="s">
        <v>53</v>
      </c>
      <c r="H5" s="13" t="s">
        <v>54</v>
      </c>
      <c r="N5" s="13" t="s">
        <v>55</v>
      </c>
      <c r="O5" s="14">
        <v>6</v>
      </c>
      <c r="P5" s="14">
        <v>6</v>
      </c>
      <c r="Q5" s="14">
        <v>6</v>
      </c>
      <c r="R5" s="13">
        <f t="shared" ref="R5:R12" si="0">SUM(O5:Q5)</f>
        <v>18</v>
      </c>
      <c r="S5" s="23">
        <f t="shared" ref="S5:S12" si="1">AVERAGE(O5:Q5)</f>
        <v>6</v>
      </c>
      <c r="V5" s="13" t="s">
        <v>56</v>
      </c>
      <c r="W5" s="13">
        <f>R6</f>
        <v>20</v>
      </c>
      <c r="X5" s="13">
        <f>R9</f>
        <v>20</v>
      </c>
      <c r="Y5" s="13">
        <f>R12</f>
        <v>23</v>
      </c>
      <c r="Z5" s="13">
        <f>SUM(W5:Y5)</f>
        <v>63</v>
      </c>
      <c r="AA5" s="30"/>
    </row>
    <row r="6" spans="1:27">
      <c r="A6" s="13" t="s">
        <v>57</v>
      </c>
      <c r="B6" s="13">
        <f>B2-1</f>
        <v>2</v>
      </c>
      <c r="C6" s="13">
        <f>SUMSQ(O13:Q13)/H2-J2</f>
        <v>1.4074074074073899</v>
      </c>
      <c r="D6" s="13">
        <f t="shared" ref="D6:D11" si="2">C6/B6</f>
        <v>0.70370370370369495</v>
      </c>
      <c r="E6" s="13">
        <f>D6/D$11</f>
        <v>0.65236051502144798</v>
      </c>
      <c r="F6" s="13" t="s">
        <v>58</v>
      </c>
      <c r="G6" s="13" t="s">
        <v>59</v>
      </c>
      <c r="H6" s="13" t="s">
        <v>60</v>
      </c>
      <c r="N6" s="13" t="s">
        <v>61</v>
      </c>
      <c r="O6" s="14">
        <v>6</v>
      </c>
      <c r="P6" s="14">
        <v>7</v>
      </c>
      <c r="Q6" s="14">
        <v>7</v>
      </c>
      <c r="R6" s="13">
        <f t="shared" si="0"/>
        <v>20</v>
      </c>
      <c r="S6" s="23">
        <f t="shared" si="1"/>
        <v>6.6666666666666696</v>
      </c>
      <c r="V6" s="13" t="s">
        <v>44</v>
      </c>
      <c r="W6" s="13">
        <f>SUM(W3:W5)</f>
        <v>57</v>
      </c>
      <c r="X6" s="13">
        <f>SUM(X3:X5)</f>
        <v>57</v>
      </c>
      <c r="Y6" s="13">
        <f>SUM(Y3:Y5)</f>
        <v>62</v>
      </c>
      <c r="Z6" s="13"/>
      <c r="AA6" s="30"/>
    </row>
    <row r="7" spans="1:27">
      <c r="A7" s="13" t="s">
        <v>62</v>
      </c>
      <c r="B7" s="13">
        <f>H2-1</f>
        <v>8</v>
      </c>
      <c r="C7" s="13">
        <f>SUMSQ(R4:R12)/B2-J2</f>
        <v>6.0740740740739101</v>
      </c>
      <c r="D7" s="13">
        <f t="shared" si="2"/>
        <v>0.75925925925923798</v>
      </c>
      <c r="E7" s="13">
        <f>D7/D$11</f>
        <v>0.70386266094418304</v>
      </c>
      <c r="F7" s="13" t="s">
        <v>58</v>
      </c>
      <c r="G7" s="13" t="s">
        <v>63</v>
      </c>
      <c r="H7" s="13" t="s">
        <v>64</v>
      </c>
      <c r="N7" s="13" t="s">
        <v>65</v>
      </c>
      <c r="O7" s="14">
        <v>5</v>
      </c>
      <c r="P7" s="14">
        <v>7</v>
      </c>
      <c r="Q7" s="14">
        <v>6</v>
      </c>
      <c r="R7" s="13">
        <f t="shared" si="0"/>
        <v>18</v>
      </c>
      <c r="S7" s="23">
        <f t="shared" si="1"/>
        <v>6</v>
      </c>
    </row>
    <row r="8" spans="1:27">
      <c r="A8" s="13" t="s">
        <v>66</v>
      </c>
      <c r="B8" s="13">
        <f>D2-1</f>
        <v>2</v>
      </c>
      <c r="C8" s="13">
        <f>SUMSQ(W6:Y6)/(B2*F2)-J2</f>
        <v>1.85185185185173</v>
      </c>
      <c r="D8" s="13">
        <f t="shared" si="2"/>
        <v>0.92592592592586698</v>
      </c>
      <c r="E8" s="13">
        <f>D8/D$11</f>
        <v>0.85836909871238698</v>
      </c>
      <c r="F8" s="13" t="s">
        <v>58</v>
      </c>
      <c r="G8" s="13" t="s">
        <v>59</v>
      </c>
      <c r="H8" s="13" t="s">
        <v>60</v>
      </c>
      <c r="N8" s="13" t="s">
        <v>67</v>
      </c>
      <c r="O8" s="14">
        <v>8</v>
      </c>
      <c r="P8" s="14">
        <v>5</v>
      </c>
      <c r="Q8" s="14">
        <v>6</v>
      </c>
      <c r="R8" s="13">
        <f t="shared" si="0"/>
        <v>19</v>
      </c>
      <c r="S8" s="23">
        <f t="shared" si="1"/>
        <v>6.3333333333333304</v>
      </c>
    </row>
    <row r="9" spans="1:27">
      <c r="A9" s="13" t="s">
        <v>68</v>
      </c>
      <c r="B9" s="13">
        <f>F2-1</f>
        <v>2</v>
      </c>
      <c r="C9" s="13">
        <f>SUMSQ(Z3:Z5)/(B2*D2)-J2</f>
        <v>3.1851851851849902</v>
      </c>
      <c r="D9" s="13">
        <f t="shared" si="2"/>
        <v>1.5925925925925</v>
      </c>
      <c r="E9" s="13">
        <f>D9/D$11</f>
        <v>1.4763948497853101</v>
      </c>
      <c r="F9" s="13" t="s">
        <v>58</v>
      </c>
      <c r="G9" s="13" t="s">
        <v>59</v>
      </c>
      <c r="H9" s="13" t="s">
        <v>60</v>
      </c>
      <c r="N9" s="13" t="s">
        <v>69</v>
      </c>
      <c r="O9" s="14">
        <v>6</v>
      </c>
      <c r="P9" s="14">
        <v>7</v>
      </c>
      <c r="Q9" s="14">
        <v>7</v>
      </c>
      <c r="R9" s="13">
        <f t="shared" si="0"/>
        <v>20</v>
      </c>
      <c r="S9" s="23">
        <f t="shared" si="1"/>
        <v>6.6666666666666696</v>
      </c>
      <c r="V9" s="13"/>
      <c r="W9" s="13" t="s">
        <v>41</v>
      </c>
      <c r="X9" s="13" t="s">
        <v>42</v>
      </c>
      <c r="Y9" s="13" t="s">
        <v>43</v>
      </c>
      <c r="Z9" s="13" t="s">
        <v>120</v>
      </c>
    </row>
    <row r="10" spans="1:27">
      <c r="A10" s="13" t="s">
        <v>35</v>
      </c>
      <c r="B10" s="13">
        <f>B7-B8-B9</f>
        <v>4</v>
      </c>
      <c r="C10" s="13">
        <f>C7-C8-C9</f>
        <v>1.03703703703718</v>
      </c>
      <c r="D10" s="13">
        <f t="shared" si="2"/>
        <v>0.25925925925929499</v>
      </c>
      <c r="E10" s="13">
        <f>D10/D$11</f>
        <v>0.24034334763951701</v>
      </c>
      <c r="F10" s="13" t="s">
        <v>58</v>
      </c>
      <c r="G10" s="13" t="s">
        <v>71</v>
      </c>
      <c r="H10" s="13" t="s">
        <v>72</v>
      </c>
      <c r="N10" s="13" t="s">
        <v>73</v>
      </c>
      <c r="O10" s="14">
        <v>8</v>
      </c>
      <c r="P10" s="14">
        <v>6</v>
      </c>
      <c r="Q10" s="14">
        <v>5</v>
      </c>
      <c r="R10" s="13">
        <f t="shared" si="0"/>
        <v>19</v>
      </c>
      <c r="S10" s="23">
        <f t="shared" si="1"/>
        <v>6.3333333333333304</v>
      </c>
      <c r="V10" s="13" t="s">
        <v>45</v>
      </c>
      <c r="W10" s="23">
        <f>S4</f>
        <v>6.3333333333333304</v>
      </c>
      <c r="X10" s="23">
        <f>S7</f>
        <v>6</v>
      </c>
      <c r="Y10" s="23">
        <f>S10</f>
        <v>6.3333333333333304</v>
      </c>
      <c r="Z10" s="13">
        <f>SUM(W10:Y10)</f>
        <v>18.6666666666667</v>
      </c>
    </row>
    <row r="11" spans="1:27">
      <c r="A11" s="13" t="s">
        <v>74</v>
      </c>
      <c r="B11" s="13">
        <f>B12-B7-B8</f>
        <v>16</v>
      </c>
      <c r="C11" s="14">
        <f>C12-C6-C7</f>
        <v>17.259259259259402</v>
      </c>
      <c r="D11" s="13">
        <f t="shared" si="2"/>
        <v>1.0787037037037099</v>
      </c>
      <c r="E11" s="13"/>
      <c r="F11" s="13"/>
      <c r="G11" s="13"/>
      <c r="H11" s="13"/>
      <c r="N11" s="13" t="s">
        <v>75</v>
      </c>
      <c r="O11" s="14">
        <v>7</v>
      </c>
      <c r="P11" s="14">
        <v>8</v>
      </c>
      <c r="Q11" s="14">
        <v>5</v>
      </c>
      <c r="R11" s="13">
        <f t="shared" si="0"/>
        <v>20</v>
      </c>
      <c r="S11" s="23">
        <f t="shared" si="1"/>
        <v>6.6666666666666696</v>
      </c>
      <c r="V11" s="13" t="s">
        <v>47</v>
      </c>
      <c r="W11" s="23">
        <f>S5</f>
        <v>6</v>
      </c>
      <c r="X11" s="23">
        <f>S8</f>
        <v>6.3333333333333304</v>
      </c>
      <c r="Y11" s="23">
        <f>S11</f>
        <v>6.6666666666666696</v>
      </c>
      <c r="Z11" s="13">
        <f>SUM(W11:Y11)</f>
        <v>19</v>
      </c>
    </row>
    <row r="12" spans="1:27">
      <c r="A12" s="13" t="s">
        <v>29</v>
      </c>
      <c r="B12" s="13">
        <f>B2*D2*F2-1</f>
        <v>26</v>
      </c>
      <c r="C12" s="14">
        <f>SUMSQ(O4:Q12)-J2</f>
        <v>24.740740740740598</v>
      </c>
      <c r="D12" s="13"/>
      <c r="E12" s="13"/>
      <c r="F12" s="13"/>
      <c r="G12" s="13"/>
      <c r="H12" s="13"/>
      <c r="N12" s="13" t="s">
        <v>76</v>
      </c>
      <c r="O12" s="14">
        <v>8</v>
      </c>
      <c r="P12" s="14">
        <v>7</v>
      </c>
      <c r="Q12" s="14">
        <v>8</v>
      </c>
      <c r="R12" s="13">
        <f t="shared" si="0"/>
        <v>23</v>
      </c>
      <c r="S12" s="23">
        <f t="shared" si="1"/>
        <v>7.6666666666666696</v>
      </c>
      <c r="V12" s="13" t="s">
        <v>56</v>
      </c>
      <c r="W12" s="23">
        <f>S6</f>
        <v>6.6666666666666696</v>
      </c>
      <c r="X12" s="23">
        <f>S9</f>
        <v>6.6666666666666696</v>
      </c>
      <c r="Y12" s="23">
        <f>S12</f>
        <v>7.6666666666666696</v>
      </c>
      <c r="Z12" s="13">
        <f>SUM(W12:Y12)</f>
        <v>21</v>
      </c>
    </row>
    <row r="13" spans="1:27">
      <c r="N13" s="13" t="s">
        <v>77</v>
      </c>
      <c r="O13" s="13">
        <f>SUM(O4:O12)</f>
        <v>61</v>
      </c>
      <c r="P13" s="13">
        <f>SUM(P4:P12)</f>
        <v>59</v>
      </c>
      <c r="Q13" s="13">
        <f>SUM(Q4:Q12)</f>
        <v>56</v>
      </c>
      <c r="R13" s="13">
        <f>SUM(R4:R12)</f>
        <v>176</v>
      </c>
      <c r="S13" s="13"/>
      <c r="V13" s="13" t="s">
        <v>120</v>
      </c>
      <c r="W13" s="13">
        <f>SUM(W10:W12)</f>
        <v>19</v>
      </c>
      <c r="X13" s="13">
        <f>SUM(X10:X12)</f>
        <v>19</v>
      </c>
      <c r="Y13" s="13">
        <f>SUM(Y10:Y12)</f>
        <v>20.6666666666667</v>
      </c>
      <c r="Z13" s="13"/>
    </row>
    <row r="14" spans="1:27">
      <c r="N14" s="30"/>
      <c r="O14" s="30"/>
      <c r="P14" s="30"/>
      <c r="Q14" s="30"/>
      <c r="R14" s="30"/>
      <c r="S14" s="38"/>
    </row>
    <row r="15" spans="1:27">
      <c r="N15" s="30"/>
      <c r="O15" s="30"/>
      <c r="P15" s="30"/>
      <c r="Q15" s="30"/>
      <c r="R15" s="30"/>
      <c r="S15" s="38"/>
    </row>
    <row r="16" spans="1:27">
      <c r="N16" s="30"/>
      <c r="O16" s="30"/>
      <c r="P16" s="30"/>
      <c r="Q16" s="30"/>
      <c r="R16" s="30"/>
      <c r="S16" s="30"/>
    </row>
    <row r="17" spans="1:26">
      <c r="A17" s="61" t="s">
        <v>78</v>
      </c>
      <c r="N17" t="s">
        <v>78</v>
      </c>
      <c r="V17" t="s">
        <v>78</v>
      </c>
    </row>
    <row r="18" spans="1:26">
      <c r="A18" s="12" t="s">
        <v>32</v>
      </c>
      <c r="B18" s="12">
        <v>3</v>
      </c>
      <c r="C18" s="12" t="s">
        <v>33</v>
      </c>
      <c r="D18" s="12">
        <v>3</v>
      </c>
      <c r="E18" s="12" t="s">
        <v>34</v>
      </c>
      <c r="F18" s="12">
        <v>3</v>
      </c>
      <c r="G18" s="12" t="s">
        <v>35</v>
      </c>
      <c r="H18" s="12">
        <f>D18*F18</f>
        <v>9</v>
      </c>
      <c r="I18" s="12" t="s">
        <v>36</v>
      </c>
      <c r="J18" s="20">
        <f>R29^2/(B18*D18*F18)</f>
        <v>2277.9259259259302</v>
      </c>
      <c r="N18" s="108" t="s">
        <v>37</v>
      </c>
      <c r="O18" s="110" t="s">
        <v>38</v>
      </c>
      <c r="P18" s="111"/>
      <c r="Q18" s="112"/>
      <c r="R18" s="108" t="s">
        <v>39</v>
      </c>
      <c r="S18" s="108" t="s">
        <v>40</v>
      </c>
      <c r="V18" s="13"/>
      <c r="W18" s="13" t="s">
        <v>41</v>
      </c>
      <c r="X18" s="13" t="s">
        <v>42</v>
      </c>
      <c r="Y18" s="13" t="s">
        <v>43</v>
      </c>
      <c r="Z18" s="13" t="s">
        <v>44</v>
      </c>
    </row>
    <row r="19" spans="1:26">
      <c r="N19" s="109"/>
      <c r="O19" s="13">
        <v>1</v>
      </c>
      <c r="P19" s="13">
        <v>2</v>
      </c>
      <c r="Q19" s="13">
        <v>3</v>
      </c>
      <c r="R19" s="109"/>
      <c r="S19" s="109"/>
      <c r="V19" s="13" t="s">
        <v>45</v>
      </c>
      <c r="W19" s="13">
        <f>R20</f>
        <v>26</v>
      </c>
      <c r="X19" s="13">
        <f>R23</f>
        <v>24</v>
      </c>
      <c r="Y19" s="13">
        <f>R26</f>
        <v>28</v>
      </c>
      <c r="Z19" s="13">
        <f>SUM(W19:Y19)</f>
        <v>78</v>
      </c>
    </row>
    <row r="20" spans="1:26">
      <c r="N20" s="13" t="s">
        <v>46</v>
      </c>
      <c r="O20" s="14">
        <v>9</v>
      </c>
      <c r="P20" s="14">
        <v>8</v>
      </c>
      <c r="Q20" s="14">
        <v>9</v>
      </c>
      <c r="R20" s="13">
        <f>SUM(O20:Q20)</f>
        <v>26</v>
      </c>
      <c r="S20" s="13">
        <f>AVERAGE(O20:Q20)</f>
        <v>8.6666666666666696</v>
      </c>
      <c r="V20" s="13" t="s">
        <v>47</v>
      </c>
      <c r="W20" s="13">
        <f>R21</f>
        <v>27</v>
      </c>
      <c r="X20" s="13">
        <f>R24</f>
        <v>28</v>
      </c>
      <c r="Y20" s="13">
        <f>R27</f>
        <v>31</v>
      </c>
      <c r="Z20" s="13">
        <f>SUM(W20:Y20)</f>
        <v>86</v>
      </c>
    </row>
    <row r="21" spans="1:26">
      <c r="A21" s="13" t="s">
        <v>48</v>
      </c>
      <c r="B21" s="13" t="s">
        <v>49</v>
      </c>
      <c r="C21" s="13" t="s">
        <v>50</v>
      </c>
      <c r="D21" s="13" t="s">
        <v>51</v>
      </c>
      <c r="E21" s="13" t="s">
        <v>52</v>
      </c>
      <c r="F21" s="13"/>
      <c r="G21" s="13" t="s">
        <v>53</v>
      </c>
      <c r="H21" s="13" t="s">
        <v>54</v>
      </c>
      <c r="N21" s="13" t="s">
        <v>55</v>
      </c>
      <c r="O21" s="14">
        <v>7</v>
      </c>
      <c r="P21" s="14">
        <v>12</v>
      </c>
      <c r="Q21" s="14">
        <v>8</v>
      </c>
      <c r="R21" s="13">
        <f>SUM(O21:Q21)</f>
        <v>27</v>
      </c>
      <c r="S21" s="13">
        <f>AVERAGE(O21:Q21)</f>
        <v>9</v>
      </c>
      <c r="V21" s="13" t="s">
        <v>56</v>
      </c>
      <c r="W21" s="13">
        <f>R22</f>
        <v>24</v>
      </c>
      <c r="X21" s="13">
        <f>R25</f>
        <v>31</v>
      </c>
      <c r="Y21" s="13">
        <f>R28</f>
        <v>29</v>
      </c>
      <c r="Z21" s="13">
        <f>SUM(W21:Y21)</f>
        <v>84</v>
      </c>
    </row>
    <row r="22" spans="1:26">
      <c r="A22" s="13" t="s">
        <v>57</v>
      </c>
      <c r="B22" s="13">
        <f>B18-1</f>
        <v>2</v>
      </c>
      <c r="C22" s="13">
        <f>SUMSQ(O29:Q29)/H18-J18</f>
        <v>20.9629629629626</v>
      </c>
      <c r="D22" s="13">
        <f t="shared" ref="D22:D27" si="3">C22/B22</f>
        <v>10.4814814814813</v>
      </c>
      <c r="E22" s="13">
        <f>D22/D$27</f>
        <v>2.8406524466749601</v>
      </c>
      <c r="F22" s="13" t="s">
        <v>58</v>
      </c>
      <c r="G22" s="13" t="s">
        <v>59</v>
      </c>
      <c r="H22" s="13" t="s">
        <v>60</v>
      </c>
      <c r="N22" s="13" t="s">
        <v>61</v>
      </c>
      <c r="O22" s="14">
        <v>7</v>
      </c>
      <c r="P22" s="14">
        <v>9</v>
      </c>
      <c r="Q22" s="14">
        <v>8</v>
      </c>
      <c r="R22" s="13">
        <f t="shared" ref="R22:R28" si="4">SUM(O22:Q22)</f>
        <v>24</v>
      </c>
      <c r="S22" s="13">
        <f t="shared" ref="S22:S28" si="5">AVERAGE(O22:Q22)</f>
        <v>8</v>
      </c>
      <c r="V22" s="13" t="s">
        <v>44</v>
      </c>
      <c r="W22" s="13">
        <f>SUM(W19:W21)</f>
        <v>77</v>
      </c>
      <c r="X22" s="13">
        <f>SUM(X19:X21)</f>
        <v>83</v>
      </c>
      <c r="Y22" s="13">
        <f>SUM(Y19:Y21)</f>
        <v>88</v>
      </c>
      <c r="Z22" s="13"/>
    </row>
    <row r="23" spans="1:26">
      <c r="A23" s="13" t="s">
        <v>62</v>
      </c>
      <c r="B23" s="13">
        <f>H18-1</f>
        <v>8</v>
      </c>
      <c r="C23" s="13">
        <f>SUMSQ(R20:R28)/B18-J18</f>
        <v>18.074074074073899</v>
      </c>
      <c r="D23" s="13">
        <f t="shared" si="3"/>
        <v>2.25925925925924</v>
      </c>
      <c r="E23" s="13">
        <f>D23/D$27</f>
        <v>0.61229611041404297</v>
      </c>
      <c r="F23" s="13" t="s">
        <v>58</v>
      </c>
      <c r="G23" s="13" t="s">
        <v>63</v>
      </c>
      <c r="H23" s="13" t="s">
        <v>64</v>
      </c>
      <c r="N23" s="13" t="s">
        <v>65</v>
      </c>
      <c r="O23" s="14">
        <v>9</v>
      </c>
      <c r="P23" s="14">
        <v>8</v>
      </c>
      <c r="Q23" s="14">
        <v>7</v>
      </c>
      <c r="R23" s="13">
        <f t="shared" si="4"/>
        <v>24</v>
      </c>
      <c r="S23" s="13">
        <f t="shared" si="5"/>
        <v>8</v>
      </c>
    </row>
    <row r="24" spans="1:26">
      <c r="A24" s="13" t="s">
        <v>66</v>
      </c>
      <c r="B24" s="13">
        <f>D18-1</f>
        <v>2</v>
      </c>
      <c r="C24" s="13">
        <f>SUMSQ(W22:Y22)/(B18*F18)-J18</f>
        <v>6.7407407407404198</v>
      </c>
      <c r="D24" s="13">
        <f t="shared" si="3"/>
        <v>3.3703703703702099</v>
      </c>
      <c r="E24" s="13">
        <f>D24/D$27</f>
        <v>0.91342534504386597</v>
      </c>
      <c r="F24" s="13" t="s">
        <v>58</v>
      </c>
      <c r="G24" s="13" t="s">
        <v>59</v>
      </c>
      <c r="H24" s="13" t="s">
        <v>60</v>
      </c>
      <c r="N24" s="13" t="s">
        <v>67</v>
      </c>
      <c r="O24" s="14">
        <v>11</v>
      </c>
      <c r="P24" s="14">
        <v>11</v>
      </c>
      <c r="Q24" s="14">
        <v>6</v>
      </c>
      <c r="R24" s="13">
        <f t="shared" si="4"/>
        <v>28</v>
      </c>
      <c r="S24" s="13">
        <f t="shared" si="5"/>
        <v>9.3333333333333304</v>
      </c>
    </row>
    <row r="25" spans="1:26">
      <c r="A25" s="13" t="s">
        <v>68</v>
      </c>
      <c r="B25" s="13">
        <f>F18-1</f>
        <v>2</v>
      </c>
      <c r="C25" s="13">
        <f>SUMSQ(Z19:Z21)/(B18*D18)-J18</f>
        <v>3.85185185185173</v>
      </c>
      <c r="D25" s="13">
        <f t="shared" si="3"/>
        <v>1.9259259259258701</v>
      </c>
      <c r="E25" s="13">
        <f>D25/D$27</f>
        <v>0.52195734002507499</v>
      </c>
      <c r="F25" s="13" t="s">
        <v>58</v>
      </c>
      <c r="G25" s="13" t="s">
        <v>59</v>
      </c>
      <c r="H25" s="13" t="s">
        <v>60</v>
      </c>
      <c r="N25" s="13" t="s">
        <v>69</v>
      </c>
      <c r="O25" s="14">
        <v>12</v>
      </c>
      <c r="P25" s="14">
        <v>11</v>
      </c>
      <c r="Q25" s="14">
        <v>8</v>
      </c>
      <c r="R25" s="13">
        <f t="shared" si="4"/>
        <v>31</v>
      </c>
      <c r="S25" s="13">
        <f t="shared" si="5"/>
        <v>10.3333333333333</v>
      </c>
      <c r="V25" s="13"/>
      <c r="W25" s="13" t="s">
        <v>41</v>
      </c>
      <c r="X25" s="13" t="s">
        <v>42</v>
      </c>
      <c r="Y25" s="13" t="s">
        <v>43</v>
      </c>
      <c r="Z25" s="13" t="s">
        <v>120</v>
      </c>
    </row>
    <row r="26" spans="1:26">
      <c r="A26" s="13" t="s">
        <v>35</v>
      </c>
      <c r="B26" s="13">
        <f>B23-B24-B25</f>
        <v>4</v>
      </c>
      <c r="C26" s="13">
        <f>C23-C24-C25</f>
        <v>7.4814814814817501</v>
      </c>
      <c r="D26" s="13">
        <f t="shared" si="3"/>
        <v>1.87037037037044</v>
      </c>
      <c r="E26" s="13">
        <f>D26/D$27</f>
        <v>0.50690087829361596</v>
      </c>
      <c r="F26" s="13" t="s">
        <v>58</v>
      </c>
      <c r="G26" s="13" t="s">
        <v>71</v>
      </c>
      <c r="H26" s="13" t="s">
        <v>72</v>
      </c>
      <c r="N26" s="13" t="s">
        <v>73</v>
      </c>
      <c r="O26" s="14">
        <v>10</v>
      </c>
      <c r="P26" s="14">
        <v>7</v>
      </c>
      <c r="Q26" s="14">
        <v>11</v>
      </c>
      <c r="R26" s="13">
        <f t="shared" si="4"/>
        <v>28</v>
      </c>
      <c r="S26" s="13">
        <f t="shared" si="5"/>
        <v>9.3333333333333304</v>
      </c>
      <c r="V26" s="13" t="s">
        <v>45</v>
      </c>
      <c r="W26" s="23">
        <f>S20</f>
        <v>8.6666666666666696</v>
      </c>
      <c r="X26" s="23">
        <f>S23</f>
        <v>8</v>
      </c>
      <c r="Y26" s="23">
        <f>S26</f>
        <v>9.3333333333333304</v>
      </c>
      <c r="Z26" s="23">
        <f>SUM(W26:Y26)</f>
        <v>26</v>
      </c>
    </row>
    <row r="27" spans="1:26">
      <c r="A27" s="13" t="s">
        <v>74</v>
      </c>
      <c r="B27" s="13">
        <f>B28-B23-B24</f>
        <v>16</v>
      </c>
      <c r="C27" s="14">
        <f>C28-C22-C23</f>
        <v>59.0370370370374</v>
      </c>
      <c r="D27" s="13">
        <f t="shared" si="3"/>
        <v>3.6898148148148402</v>
      </c>
      <c r="E27" s="13"/>
      <c r="F27" s="13"/>
      <c r="G27" s="13"/>
      <c r="H27" s="13"/>
      <c r="N27" s="13" t="s">
        <v>75</v>
      </c>
      <c r="O27" s="14">
        <v>11</v>
      </c>
      <c r="P27" s="14">
        <v>13</v>
      </c>
      <c r="Q27" s="14">
        <v>7</v>
      </c>
      <c r="R27" s="13">
        <f t="shared" si="4"/>
        <v>31</v>
      </c>
      <c r="S27" s="13">
        <f t="shared" si="5"/>
        <v>10.3333333333333</v>
      </c>
      <c r="V27" s="13" t="s">
        <v>47</v>
      </c>
      <c r="W27" s="23">
        <f>S21</f>
        <v>9</v>
      </c>
      <c r="X27" s="23">
        <f>S24</f>
        <v>9.3333333333333304</v>
      </c>
      <c r="Y27" s="23">
        <f>S27</f>
        <v>10.3333333333333</v>
      </c>
      <c r="Z27" s="23">
        <f t="shared" ref="Z27:Z28" si="6">SUM(W27:Y27)</f>
        <v>28.666666666666629</v>
      </c>
    </row>
    <row r="28" spans="1:26">
      <c r="A28" s="13" t="s">
        <v>29</v>
      </c>
      <c r="B28" s="13">
        <f>B18*D18*F18-1</f>
        <v>26</v>
      </c>
      <c r="C28" s="14">
        <f>SUMSQ(O20:Q28)-J18</f>
        <v>98.074074074073906</v>
      </c>
      <c r="D28" s="13"/>
      <c r="E28" s="13"/>
      <c r="F28" s="13"/>
      <c r="G28" s="13"/>
      <c r="H28" s="13"/>
      <c r="N28" s="13" t="s">
        <v>76</v>
      </c>
      <c r="O28" s="14">
        <v>9</v>
      </c>
      <c r="P28" s="14">
        <v>12</v>
      </c>
      <c r="Q28" s="14">
        <v>8</v>
      </c>
      <c r="R28" s="13">
        <f t="shared" si="4"/>
        <v>29</v>
      </c>
      <c r="S28" s="13">
        <f t="shared" si="5"/>
        <v>9.6666666666666696</v>
      </c>
      <c r="V28" s="13" t="s">
        <v>56</v>
      </c>
      <c r="W28" s="23">
        <f>S22</f>
        <v>8</v>
      </c>
      <c r="X28" s="23">
        <f>S25</f>
        <v>10.3333333333333</v>
      </c>
      <c r="Y28" s="23">
        <f>S28</f>
        <v>9.6666666666666696</v>
      </c>
      <c r="Z28" s="23">
        <f t="shared" si="6"/>
        <v>27.999999999999972</v>
      </c>
    </row>
    <row r="29" spans="1:26">
      <c r="N29" s="13" t="s">
        <v>77</v>
      </c>
      <c r="O29" s="13">
        <f>SUM(O20:O28)</f>
        <v>85</v>
      </c>
      <c r="P29" s="13">
        <f>SUM(P20:P28)</f>
        <v>91</v>
      </c>
      <c r="Q29" s="13">
        <f>SUM(Q20:Q28)</f>
        <v>72</v>
      </c>
      <c r="R29" s="13">
        <f>SUM(R20:R28)</f>
        <v>248</v>
      </c>
      <c r="S29" s="13"/>
      <c r="V29" s="13" t="s">
        <v>120</v>
      </c>
      <c r="W29" s="23">
        <f>SUM(W26:W28)</f>
        <v>25.666666666666671</v>
      </c>
      <c r="X29" s="23">
        <f t="shared" ref="X29:Y29" si="7">SUM(X26:X28)</f>
        <v>27.666666666666629</v>
      </c>
      <c r="Y29" s="23">
        <f t="shared" si="7"/>
        <v>29.3333333333333</v>
      </c>
      <c r="Z29" s="13"/>
    </row>
    <row r="33" spans="1:32">
      <c r="A33" s="61" t="s">
        <v>79</v>
      </c>
      <c r="N33" t="s">
        <v>79</v>
      </c>
      <c r="V33" t="s">
        <v>79</v>
      </c>
    </row>
    <row r="34" spans="1:32">
      <c r="A34" s="12" t="s">
        <v>32</v>
      </c>
      <c r="B34" s="12">
        <v>3</v>
      </c>
      <c r="C34" s="12" t="s">
        <v>33</v>
      </c>
      <c r="D34" s="12">
        <v>3</v>
      </c>
      <c r="E34" s="12" t="s">
        <v>34</v>
      </c>
      <c r="F34" s="12">
        <v>3</v>
      </c>
      <c r="G34" s="12" t="s">
        <v>35</v>
      </c>
      <c r="H34" s="12">
        <f>D34*F34</f>
        <v>9</v>
      </c>
      <c r="I34" s="12" t="s">
        <v>36</v>
      </c>
      <c r="J34" s="20">
        <f>R45^2/(B34*D34*F34)</f>
        <v>3093.37037037037</v>
      </c>
      <c r="N34" s="108" t="s">
        <v>37</v>
      </c>
      <c r="O34" s="110" t="s">
        <v>38</v>
      </c>
      <c r="P34" s="111"/>
      <c r="Q34" s="112"/>
      <c r="R34" s="101" t="s">
        <v>39</v>
      </c>
      <c r="S34" s="101" t="s">
        <v>40</v>
      </c>
      <c r="V34" s="13"/>
      <c r="W34" s="13" t="s">
        <v>41</v>
      </c>
      <c r="X34" s="13" t="s">
        <v>42</v>
      </c>
      <c r="Y34" s="13" t="s">
        <v>43</v>
      </c>
      <c r="Z34" s="13" t="s">
        <v>44</v>
      </c>
    </row>
    <row r="35" spans="1:32">
      <c r="N35" s="109"/>
      <c r="O35" s="13">
        <v>1</v>
      </c>
      <c r="P35" s="13">
        <v>2</v>
      </c>
      <c r="Q35" s="13">
        <v>3</v>
      </c>
      <c r="R35" s="101"/>
      <c r="S35" s="101"/>
      <c r="V35" s="13" t="s">
        <v>45</v>
      </c>
      <c r="W35" s="13">
        <f>R36</f>
        <v>36</v>
      </c>
      <c r="X35" s="13">
        <f>R39</f>
        <v>28</v>
      </c>
      <c r="Y35" s="13">
        <f>R42</f>
        <v>32</v>
      </c>
      <c r="Z35" s="13">
        <f>SUM(W35:Y35)</f>
        <v>96</v>
      </c>
    </row>
    <row r="36" spans="1:32">
      <c r="N36" s="13" t="s">
        <v>46</v>
      </c>
      <c r="O36" s="14">
        <v>12</v>
      </c>
      <c r="P36" s="14">
        <v>14</v>
      </c>
      <c r="Q36" s="14">
        <v>10</v>
      </c>
      <c r="R36" s="13">
        <f t="shared" ref="R36:R44" si="8">SUM(O36:Q36)</f>
        <v>36</v>
      </c>
      <c r="S36" s="13">
        <f t="shared" ref="S36:S44" si="9">AVERAGE(O36:Q36)</f>
        <v>12</v>
      </c>
      <c r="V36" s="13" t="s">
        <v>47</v>
      </c>
      <c r="W36" s="13">
        <f>R37</f>
        <v>34</v>
      </c>
      <c r="X36" s="13">
        <f>R40</f>
        <v>31</v>
      </c>
      <c r="Y36" s="13">
        <f>R43</f>
        <v>31</v>
      </c>
      <c r="Z36" s="13">
        <f>SUM(W36:Y36)</f>
        <v>96</v>
      </c>
    </row>
    <row r="37" spans="1:32">
      <c r="A37" s="13" t="s">
        <v>48</v>
      </c>
      <c r="B37" s="13" t="s">
        <v>49</v>
      </c>
      <c r="C37" s="13" t="s">
        <v>50</v>
      </c>
      <c r="D37" s="13" t="s">
        <v>51</v>
      </c>
      <c r="E37" s="13" t="s">
        <v>52</v>
      </c>
      <c r="F37" s="13"/>
      <c r="G37" s="13" t="s">
        <v>53</v>
      </c>
      <c r="H37" s="13" t="s">
        <v>54</v>
      </c>
      <c r="N37" s="13" t="s">
        <v>55</v>
      </c>
      <c r="O37" s="14">
        <v>7</v>
      </c>
      <c r="P37" s="14">
        <v>16</v>
      </c>
      <c r="Q37" s="14">
        <v>11</v>
      </c>
      <c r="R37" s="13">
        <f t="shared" si="8"/>
        <v>34</v>
      </c>
      <c r="S37" s="13">
        <f t="shared" si="9"/>
        <v>11.3333333333333</v>
      </c>
      <c r="V37" s="13" t="s">
        <v>56</v>
      </c>
      <c r="W37" s="13">
        <f>R38</f>
        <v>29</v>
      </c>
      <c r="X37" s="13">
        <f>R41</f>
        <v>39</v>
      </c>
      <c r="Y37" s="13">
        <f>R44</f>
        <v>29</v>
      </c>
      <c r="Z37" s="13">
        <f>SUM(W37:Y37)</f>
        <v>97</v>
      </c>
    </row>
    <row r="38" spans="1:32">
      <c r="A38" s="13" t="s">
        <v>57</v>
      </c>
      <c r="B38" s="13">
        <f>B34-1</f>
        <v>2</v>
      </c>
      <c r="C38" s="13">
        <f>SUMSQ(O45:Q45)/H34-J34</f>
        <v>56.962962962962997</v>
      </c>
      <c r="D38" s="13">
        <f t="shared" ref="D38:D43" si="10">C38/B38</f>
        <v>28.481481481481499</v>
      </c>
      <c r="E38" s="13">
        <f>D38/D$43</f>
        <v>6.0195694716242896</v>
      </c>
      <c r="F38" s="13" t="s">
        <v>87</v>
      </c>
      <c r="G38" s="13" t="s">
        <v>59</v>
      </c>
      <c r="H38" s="13" t="s">
        <v>60</v>
      </c>
      <c r="N38" s="13" t="s">
        <v>61</v>
      </c>
      <c r="O38" s="14">
        <v>8</v>
      </c>
      <c r="P38" s="14">
        <v>12</v>
      </c>
      <c r="Q38" s="14">
        <v>9</v>
      </c>
      <c r="R38" s="13">
        <f t="shared" si="8"/>
        <v>29</v>
      </c>
      <c r="S38" s="13">
        <f t="shared" si="9"/>
        <v>9.6666666666666696</v>
      </c>
      <c r="V38" s="13" t="s">
        <v>44</v>
      </c>
      <c r="W38" s="13">
        <f>SUM(W35:W37)</f>
        <v>99</v>
      </c>
      <c r="X38" s="13">
        <f>SUM(X35:X37)</f>
        <v>98</v>
      </c>
      <c r="Y38" s="13">
        <f>SUM(Y35:Y37)</f>
        <v>92</v>
      </c>
      <c r="Z38" s="13"/>
    </row>
    <row r="39" spans="1:32">
      <c r="A39" s="13" t="s">
        <v>62</v>
      </c>
      <c r="B39" s="13">
        <f>H34-1</f>
        <v>8</v>
      </c>
      <c r="C39" s="13">
        <f>SUMSQ(R36:R44)/B34-J34</f>
        <v>34.962962962962997</v>
      </c>
      <c r="D39" s="13">
        <f t="shared" si="10"/>
        <v>4.37037037037038</v>
      </c>
      <c r="E39" s="13">
        <f>D39/D$43</f>
        <v>0.92367906066536698</v>
      </c>
      <c r="F39" s="13" t="s">
        <v>58</v>
      </c>
      <c r="G39" s="13" t="s">
        <v>63</v>
      </c>
      <c r="H39" s="13" t="s">
        <v>64</v>
      </c>
      <c r="N39" s="13" t="s">
        <v>65</v>
      </c>
      <c r="O39" s="14">
        <v>10</v>
      </c>
      <c r="P39" s="14">
        <v>10</v>
      </c>
      <c r="Q39" s="14">
        <v>8</v>
      </c>
      <c r="R39" s="13">
        <f t="shared" si="8"/>
        <v>28</v>
      </c>
      <c r="S39" s="13">
        <f t="shared" si="9"/>
        <v>9.3333333333333304</v>
      </c>
    </row>
    <row r="40" spans="1:32">
      <c r="A40" s="13" t="s">
        <v>66</v>
      </c>
      <c r="B40" s="13">
        <f>D34-1</f>
        <v>2</v>
      </c>
      <c r="C40" s="13">
        <f>SUMSQ(W38:Y38)/(B34*F34)-J34</f>
        <v>3.1851851851852202</v>
      </c>
      <c r="D40" s="13">
        <f t="shared" si="10"/>
        <v>1.5925925925926101</v>
      </c>
      <c r="E40" s="13">
        <f>D40/D$43</f>
        <v>0.336594911937382</v>
      </c>
      <c r="F40" s="13" t="s">
        <v>58</v>
      </c>
      <c r="G40" s="13" t="s">
        <v>59</v>
      </c>
      <c r="H40" s="13" t="s">
        <v>60</v>
      </c>
      <c r="N40" s="13" t="s">
        <v>67</v>
      </c>
      <c r="O40" s="14">
        <v>12</v>
      </c>
      <c r="P40" s="14">
        <v>12</v>
      </c>
      <c r="Q40" s="14">
        <v>7</v>
      </c>
      <c r="R40" s="13">
        <f t="shared" si="8"/>
        <v>31</v>
      </c>
      <c r="S40" s="13">
        <f t="shared" si="9"/>
        <v>10.3333333333333</v>
      </c>
    </row>
    <row r="41" spans="1:32">
      <c r="A41" s="13" t="s">
        <v>68</v>
      </c>
      <c r="B41" s="13">
        <f>F34-1</f>
        <v>2</v>
      </c>
      <c r="C41" s="13">
        <f>SUMSQ(Z35:Z37)/(B34*D34)-J34</f>
        <v>7.4074074073905594E-2</v>
      </c>
      <c r="D41" s="13">
        <f t="shared" si="10"/>
        <v>3.7037037036952797E-2</v>
      </c>
      <c r="E41" s="13">
        <f>D41/D$43</f>
        <v>7.82778864968868E-3</v>
      </c>
      <c r="F41" s="13" t="s">
        <v>58</v>
      </c>
      <c r="G41" s="13" t="s">
        <v>59</v>
      </c>
      <c r="H41" s="13" t="s">
        <v>60</v>
      </c>
      <c r="N41" s="13" t="s">
        <v>69</v>
      </c>
      <c r="O41" s="14">
        <v>14</v>
      </c>
      <c r="P41" s="14">
        <v>15</v>
      </c>
      <c r="Q41" s="14">
        <v>10</v>
      </c>
      <c r="R41" s="13">
        <f t="shared" si="8"/>
        <v>39</v>
      </c>
      <c r="S41" s="13">
        <f t="shared" si="9"/>
        <v>13</v>
      </c>
      <c r="V41" s="13"/>
      <c r="W41" s="13" t="s">
        <v>41</v>
      </c>
      <c r="X41" s="13" t="s">
        <v>42</v>
      </c>
      <c r="Y41" s="13" t="s">
        <v>43</v>
      </c>
      <c r="Z41" s="13" t="s">
        <v>120</v>
      </c>
      <c r="AF41" s="38"/>
    </row>
    <row r="42" spans="1:32">
      <c r="A42" s="13" t="s">
        <v>35</v>
      </c>
      <c r="B42" s="13">
        <f>B39-B40-B41</f>
        <v>4</v>
      </c>
      <c r="C42" s="13">
        <f>C39-C40-C41</f>
        <v>31.703703703703901</v>
      </c>
      <c r="D42" s="13">
        <f t="shared" si="10"/>
        <v>7.9259259259259798</v>
      </c>
      <c r="E42" s="13">
        <f>D42/D$43</f>
        <v>1.6751467710372001</v>
      </c>
      <c r="F42" s="13" t="s">
        <v>58</v>
      </c>
      <c r="G42" s="13" t="s">
        <v>71</v>
      </c>
      <c r="H42" s="13" t="s">
        <v>72</v>
      </c>
      <c r="N42" s="13" t="s">
        <v>73</v>
      </c>
      <c r="O42" s="14">
        <v>13</v>
      </c>
      <c r="P42" s="14">
        <v>9</v>
      </c>
      <c r="Q42" s="14">
        <v>10</v>
      </c>
      <c r="R42" s="13">
        <f t="shared" si="8"/>
        <v>32</v>
      </c>
      <c r="S42" s="13">
        <f t="shared" si="9"/>
        <v>10.6666666666667</v>
      </c>
      <c r="V42" s="13" t="s">
        <v>45</v>
      </c>
      <c r="W42" s="23">
        <f>S36</f>
        <v>12</v>
      </c>
      <c r="X42" s="23">
        <f>S39</f>
        <v>9.3333333333333304</v>
      </c>
      <c r="Y42" s="23">
        <f>S42</f>
        <v>10.6666666666667</v>
      </c>
      <c r="Z42" s="23">
        <f>SUM(W42:Y42)</f>
        <v>32.000000000000028</v>
      </c>
      <c r="AC42" s="30"/>
      <c r="AF42" s="30"/>
    </row>
    <row r="43" spans="1:32">
      <c r="A43" s="13" t="s">
        <v>74</v>
      </c>
      <c r="B43" s="13">
        <f>B44-B39-B40</f>
        <v>16</v>
      </c>
      <c r="C43" s="14">
        <f>C44-C38-C39</f>
        <v>75.703703703703496</v>
      </c>
      <c r="D43" s="13">
        <f t="shared" si="10"/>
        <v>4.7314814814814703</v>
      </c>
      <c r="E43" s="13"/>
      <c r="F43" s="13"/>
      <c r="G43" s="13"/>
      <c r="H43" s="13"/>
      <c r="N43" s="13" t="s">
        <v>75</v>
      </c>
      <c r="O43" s="14">
        <v>11</v>
      </c>
      <c r="P43" s="14">
        <v>14</v>
      </c>
      <c r="Q43" s="14">
        <v>6</v>
      </c>
      <c r="R43" s="13">
        <f t="shared" si="8"/>
        <v>31</v>
      </c>
      <c r="S43" s="13">
        <f t="shared" si="9"/>
        <v>10.3333333333333</v>
      </c>
      <c r="V43" s="13" t="s">
        <v>47</v>
      </c>
      <c r="W43" s="23">
        <f>S37</f>
        <v>11.3333333333333</v>
      </c>
      <c r="X43" s="23">
        <f>S40</f>
        <v>10.3333333333333</v>
      </c>
      <c r="Y43" s="23">
        <f>S43</f>
        <v>10.3333333333333</v>
      </c>
      <c r="Z43" s="23">
        <f t="shared" ref="Z43:Z44" si="11">SUM(W43:Y43)</f>
        <v>31.999999999999901</v>
      </c>
      <c r="AC43" s="30"/>
      <c r="AF43" s="30"/>
    </row>
    <row r="44" spans="1:32">
      <c r="A44" s="13" t="s">
        <v>29</v>
      </c>
      <c r="B44" s="13">
        <f>B34*D34*F34-1</f>
        <v>26</v>
      </c>
      <c r="C44" s="14">
        <f>SUMSQ(O36:Q44)-J34</f>
        <v>167.62962962962999</v>
      </c>
      <c r="D44" s="13"/>
      <c r="E44" s="13"/>
      <c r="F44" s="13"/>
      <c r="G44" s="13"/>
      <c r="H44" s="13"/>
      <c r="N44" s="13" t="s">
        <v>76</v>
      </c>
      <c r="O44" s="14">
        <v>10</v>
      </c>
      <c r="P44" s="14">
        <v>10</v>
      </c>
      <c r="Q44" s="14">
        <v>9</v>
      </c>
      <c r="R44" s="13">
        <f t="shared" si="8"/>
        <v>29</v>
      </c>
      <c r="S44" s="13">
        <f t="shared" si="9"/>
        <v>9.6666666666666696</v>
      </c>
      <c r="V44" s="13" t="s">
        <v>56</v>
      </c>
      <c r="W44" s="23">
        <f>S38</f>
        <v>9.6666666666666696</v>
      </c>
      <c r="X44" s="23">
        <f>S41</f>
        <v>13</v>
      </c>
      <c r="Y44" s="23">
        <f>S44</f>
        <v>9.6666666666666696</v>
      </c>
      <c r="Z44" s="23">
        <f t="shared" si="11"/>
        <v>32.333333333333343</v>
      </c>
    </row>
    <row r="45" spans="1:32">
      <c r="N45" s="13" t="s">
        <v>77</v>
      </c>
      <c r="O45" s="13">
        <f>SUM(O36:O44)</f>
        <v>97</v>
      </c>
      <c r="P45" s="13">
        <f>SUM(P36:P44)</f>
        <v>112</v>
      </c>
      <c r="Q45" s="13">
        <f>SUM(Q36:Q44)</f>
        <v>80</v>
      </c>
      <c r="R45" s="13">
        <f>SUM(R36:R44)</f>
        <v>289</v>
      </c>
      <c r="S45" s="13"/>
      <c r="V45" s="13" t="s">
        <v>120</v>
      </c>
      <c r="W45" s="23">
        <f>SUM(W42:W44)</f>
        <v>32.999999999999972</v>
      </c>
      <c r="X45" s="23">
        <f t="shared" ref="X45:Y45" si="12">SUM(X42:X44)</f>
        <v>32.666666666666629</v>
      </c>
      <c r="Y45" s="23">
        <f t="shared" si="12"/>
        <v>30.666666666666671</v>
      </c>
      <c r="Z45" s="13"/>
      <c r="AC45" s="38"/>
      <c r="AE45" s="37"/>
    </row>
    <row r="46" spans="1:32">
      <c r="AC46" s="30"/>
    </row>
    <row r="47" spans="1:32">
      <c r="AC47" s="30"/>
    </row>
    <row r="49" spans="1:35">
      <c r="A49" s="61" t="s">
        <v>80</v>
      </c>
      <c r="N49" t="s">
        <v>80</v>
      </c>
      <c r="V49" t="s">
        <v>80</v>
      </c>
    </row>
    <row r="50" spans="1:35">
      <c r="A50" s="12" t="s">
        <v>32</v>
      </c>
      <c r="B50" s="12">
        <v>3</v>
      </c>
      <c r="C50" s="12" t="s">
        <v>33</v>
      </c>
      <c r="D50" s="12">
        <v>3</v>
      </c>
      <c r="E50" s="12" t="s">
        <v>34</v>
      </c>
      <c r="F50" s="12">
        <v>3</v>
      </c>
      <c r="G50" s="12" t="s">
        <v>35</v>
      </c>
      <c r="H50" s="12">
        <f>D50*F50</f>
        <v>9</v>
      </c>
      <c r="I50" s="12" t="s">
        <v>36</v>
      </c>
      <c r="J50" s="20">
        <f>R61^2/(B50*D50*F50)</f>
        <v>12588.481481481482</v>
      </c>
      <c r="N50" s="15" t="s">
        <v>37</v>
      </c>
      <c r="O50" s="13"/>
      <c r="P50" s="16" t="s">
        <v>38</v>
      </c>
      <c r="Q50" s="21"/>
      <c r="R50" s="22" t="s">
        <v>39</v>
      </c>
      <c r="S50" s="22" t="s">
        <v>40</v>
      </c>
      <c r="V50" s="13"/>
      <c r="W50" s="13" t="s">
        <v>41</v>
      </c>
      <c r="X50" s="13" t="s">
        <v>42</v>
      </c>
      <c r="Y50" s="13" t="s">
        <v>43</v>
      </c>
      <c r="Z50" s="13" t="s">
        <v>44</v>
      </c>
    </row>
    <row r="51" spans="1:35">
      <c r="N51" s="18"/>
      <c r="O51" s="13">
        <v>1</v>
      </c>
      <c r="P51" s="13">
        <v>2</v>
      </c>
      <c r="Q51" s="13">
        <v>3</v>
      </c>
      <c r="R51" s="22"/>
      <c r="S51" s="22"/>
      <c r="V51" s="13" t="s">
        <v>45</v>
      </c>
      <c r="W51" s="13">
        <f>R52</f>
        <v>63</v>
      </c>
      <c r="X51" s="13">
        <f>R55</f>
        <v>59</v>
      </c>
      <c r="Y51" s="13">
        <f>R58</f>
        <v>70</v>
      </c>
      <c r="Z51" s="13">
        <f>SUM(W51:Y51)</f>
        <v>192</v>
      </c>
    </row>
    <row r="52" spans="1:35">
      <c r="N52" s="13" t="s">
        <v>46</v>
      </c>
      <c r="O52" s="14">
        <v>22</v>
      </c>
      <c r="P52" s="14">
        <v>19</v>
      </c>
      <c r="Q52" s="14">
        <v>22</v>
      </c>
      <c r="R52" s="13">
        <f t="shared" ref="R52:R60" si="13">SUM(O52:Q52)</f>
        <v>63</v>
      </c>
      <c r="S52" s="13">
        <f t="shared" ref="S52:S60" si="14">AVERAGE(O52:Q52)</f>
        <v>21</v>
      </c>
      <c r="V52" s="13" t="s">
        <v>47</v>
      </c>
      <c r="W52" s="13">
        <f>R53</f>
        <v>64</v>
      </c>
      <c r="X52" s="13">
        <f>R56</f>
        <v>66</v>
      </c>
      <c r="Y52" s="13">
        <f>R59</f>
        <v>69</v>
      </c>
      <c r="Z52" s="13">
        <f>SUM(W52:Y52)</f>
        <v>199</v>
      </c>
    </row>
    <row r="53" spans="1:35">
      <c r="A53" s="13" t="s">
        <v>48</v>
      </c>
      <c r="B53" s="13" t="s">
        <v>49</v>
      </c>
      <c r="C53" s="13" t="s">
        <v>50</v>
      </c>
      <c r="D53" s="13" t="s">
        <v>51</v>
      </c>
      <c r="E53" s="13" t="s">
        <v>52</v>
      </c>
      <c r="F53" s="13"/>
      <c r="G53" s="13" t="s">
        <v>53</v>
      </c>
      <c r="H53" s="13" t="s">
        <v>54</v>
      </c>
      <c r="N53" s="13" t="s">
        <v>55</v>
      </c>
      <c r="O53" s="14">
        <v>21</v>
      </c>
      <c r="P53" s="14">
        <v>25</v>
      </c>
      <c r="Q53" s="14">
        <v>18</v>
      </c>
      <c r="R53" s="13">
        <f t="shared" si="13"/>
        <v>64</v>
      </c>
      <c r="S53" s="13">
        <f t="shared" si="14"/>
        <v>21.333333333333332</v>
      </c>
      <c r="V53" s="13" t="s">
        <v>56</v>
      </c>
      <c r="W53" s="13">
        <f>R54</f>
        <v>52</v>
      </c>
      <c r="X53" s="13">
        <f>R57</f>
        <v>67</v>
      </c>
      <c r="Y53" s="13">
        <f>R60</f>
        <v>73</v>
      </c>
      <c r="Z53" s="13">
        <f>SUM(W53:Y53)</f>
        <v>192</v>
      </c>
    </row>
    <row r="54" spans="1:35">
      <c r="A54" s="13" t="s">
        <v>57</v>
      </c>
      <c r="B54" s="13">
        <f>B50-1</f>
        <v>2</v>
      </c>
      <c r="C54" s="13">
        <f>SUMSQ(O61:Q61)/H50-J50</f>
        <v>50.296296296295623</v>
      </c>
      <c r="D54" s="13">
        <f t="shared" ref="D54:D59" si="15">C54/B54</f>
        <v>25.148148148147811</v>
      </c>
      <c r="E54" s="13">
        <f>D54/D$59</f>
        <v>3.6021220159150493</v>
      </c>
      <c r="F54" s="13" t="s">
        <v>87</v>
      </c>
      <c r="G54" s="13" t="s">
        <v>59</v>
      </c>
      <c r="H54" s="13" t="s">
        <v>60</v>
      </c>
      <c r="N54" s="13" t="s">
        <v>61</v>
      </c>
      <c r="O54" s="14">
        <v>15</v>
      </c>
      <c r="P54" s="14">
        <v>21</v>
      </c>
      <c r="Q54" s="14">
        <v>16</v>
      </c>
      <c r="R54" s="13">
        <f t="shared" si="13"/>
        <v>52</v>
      </c>
      <c r="S54" s="13">
        <f t="shared" si="14"/>
        <v>17.3333333333333</v>
      </c>
      <c r="V54" s="13" t="s">
        <v>44</v>
      </c>
      <c r="W54" s="13">
        <f>SUM(W51:W53)</f>
        <v>179</v>
      </c>
      <c r="X54" s="13">
        <f>SUM(X51:X53)</f>
        <v>192</v>
      </c>
      <c r="Y54" s="13">
        <f>SUM(Y51:Y53)</f>
        <v>212</v>
      </c>
      <c r="Z54" s="13"/>
    </row>
    <row r="55" spans="1:35">
      <c r="A55" s="13" t="s">
        <v>62</v>
      </c>
      <c r="B55" s="13">
        <f>H50-1</f>
        <v>8</v>
      </c>
      <c r="C55" s="13">
        <f>SUMSQ(R52:R60)/B50-J50</f>
        <v>106.51851851851825</v>
      </c>
      <c r="D55" s="13">
        <f t="shared" si="15"/>
        <v>13.314814814814781</v>
      </c>
      <c r="E55" s="13">
        <f>D55/D$59</f>
        <v>1.9071618037135116</v>
      </c>
      <c r="F55" s="13" t="s">
        <v>58</v>
      </c>
      <c r="G55" s="13" t="s">
        <v>63</v>
      </c>
      <c r="H55" s="13" t="s">
        <v>64</v>
      </c>
      <c r="N55" s="13" t="s">
        <v>65</v>
      </c>
      <c r="O55" s="14">
        <v>20</v>
      </c>
      <c r="P55" s="14">
        <v>20</v>
      </c>
      <c r="Q55" s="14">
        <v>19</v>
      </c>
      <c r="R55" s="13">
        <f t="shared" si="13"/>
        <v>59</v>
      </c>
      <c r="S55" s="13">
        <f t="shared" si="14"/>
        <v>19.666666666666668</v>
      </c>
    </row>
    <row r="56" spans="1:35">
      <c r="A56" s="13" t="s">
        <v>66</v>
      </c>
      <c r="B56" s="13">
        <f>D50-1</f>
        <v>2</v>
      </c>
      <c r="C56" s="13">
        <f>SUMSQ(W54:Y54)/(B50*F50)-J50</f>
        <v>61.407407407406936</v>
      </c>
      <c r="D56" s="13">
        <f t="shared" si="15"/>
        <v>30.703703703703468</v>
      </c>
      <c r="E56" s="13">
        <f>D56/D$59</f>
        <v>4.3978779840848201</v>
      </c>
      <c r="F56" s="13" t="s">
        <v>87</v>
      </c>
      <c r="G56" s="13" t="s">
        <v>59</v>
      </c>
      <c r="H56" s="13" t="s">
        <v>60</v>
      </c>
      <c r="N56" s="13" t="s">
        <v>67</v>
      </c>
      <c r="O56" s="14">
        <v>24</v>
      </c>
      <c r="P56" s="14">
        <v>22</v>
      </c>
      <c r="Q56" s="14">
        <v>20</v>
      </c>
      <c r="R56" s="13">
        <f t="shared" si="13"/>
        <v>66</v>
      </c>
      <c r="S56" s="13">
        <f t="shared" si="14"/>
        <v>22</v>
      </c>
    </row>
    <row r="57" spans="1:35">
      <c r="A57" s="13" t="s">
        <v>68</v>
      </c>
      <c r="B57" s="13">
        <f>F50-1</f>
        <v>2</v>
      </c>
      <c r="C57" s="13">
        <f>SUMSQ(Z51:Z53)/(B50*D50)-J50</f>
        <v>3.6296296296295623</v>
      </c>
      <c r="D57" s="13">
        <f t="shared" si="15"/>
        <v>1.8148148148147811</v>
      </c>
      <c r="E57" s="13">
        <f>D57/D$59</f>
        <v>0.25994694960211562</v>
      </c>
      <c r="F57" s="13" t="s">
        <v>58</v>
      </c>
      <c r="G57" s="13" t="s">
        <v>59</v>
      </c>
      <c r="H57" s="13" t="s">
        <v>60</v>
      </c>
      <c r="N57" s="13" t="s">
        <v>69</v>
      </c>
      <c r="O57" s="14">
        <v>25</v>
      </c>
      <c r="P57" s="14">
        <v>25</v>
      </c>
      <c r="Q57" s="14">
        <v>17</v>
      </c>
      <c r="R57" s="13">
        <f t="shared" si="13"/>
        <v>67</v>
      </c>
      <c r="S57" s="13">
        <f t="shared" si="14"/>
        <v>22.333333333333332</v>
      </c>
      <c r="V57" s="13"/>
      <c r="W57" s="13" t="s">
        <v>41</v>
      </c>
      <c r="X57" s="13" t="s">
        <v>42</v>
      </c>
      <c r="Y57" s="13" t="s">
        <v>43</v>
      </c>
      <c r="Z57" s="13" t="s">
        <v>120</v>
      </c>
      <c r="AB57" s="13" t="s">
        <v>41</v>
      </c>
      <c r="AC57" s="23">
        <f>W61</f>
        <v>59.666666666666629</v>
      </c>
      <c r="AE57" s="13" t="s">
        <v>45</v>
      </c>
      <c r="AF57" s="23">
        <f>Z58</f>
        <v>63.999999999999972</v>
      </c>
      <c r="AH57" t="s">
        <v>84</v>
      </c>
      <c r="AI57">
        <v>3.65</v>
      </c>
    </row>
    <row r="58" spans="1:35">
      <c r="A58" s="13" t="s">
        <v>35</v>
      </c>
      <c r="B58" s="13">
        <f>B55-B56-B57</f>
        <v>4</v>
      </c>
      <c r="C58" s="13">
        <f>C55-C56-C57</f>
        <v>41.481481481481751</v>
      </c>
      <c r="D58" s="13">
        <f t="shared" si="15"/>
        <v>10.370370370370438</v>
      </c>
      <c r="E58" s="13">
        <f>D58/D$59</f>
        <v>1.4854111405835551</v>
      </c>
      <c r="F58" s="13" t="s">
        <v>58</v>
      </c>
      <c r="G58" s="13" t="s">
        <v>71</v>
      </c>
      <c r="H58" s="13" t="s">
        <v>72</v>
      </c>
      <c r="N58" s="13" t="s">
        <v>73</v>
      </c>
      <c r="O58" s="14">
        <v>20</v>
      </c>
      <c r="P58" s="14">
        <v>25</v>
      </c>
      <c r="Q58" s="14">
        <v>25</v>
      </c>
      <c r="R58" s="13">
        <f t="shared" si="13"/>
        <v>70</v>
      </c>
      <c r="S58" s="13">
        <f t="shared" si="14"/>
        <v>23.3333333333333</v>
      </c>
      <c r="V58" s="13" t="s">
        <v>45</v>
      </c>
      <c r="W58" s="23">
        <f>S52</f>
        <v>21</v>
      </c>
      <c r="X58" s="23">
        <f>S55</f>
        <v>19.666666666666668</v>
      </c>
      <c r="Y58" s="23">
        <f>S58</f>
        <v>23.3333333333333</v>
      </c>
      <c r="Z58" s="23">
        <f>SUM(W58:Y58)</f>
        <v>63.999999999999972</v>
      </c>
      <c r="AB58" s="13" t="s">
        <v>42</v>
      </c>
      <c r="AC58" s="23">
        <f>X61</f>
        <v>64</v>
      </c>
      <c r="AE58" s="13" t="s">
        <v>47</v>
      </c>
      <c r="AF58" s="23">
        <f>Z59</f>
        <v>66.333333333333329</v>
      </c>
      <c r="AH58" t="s">
        <v>85</v>
      </c>
      <c r="AI58">
        <f>(D59/9)^0.5</f>
        <v>0.88074977411808519</v>
      </c>
    </row>
    <row r="59" spans="1:35">
      <c r="A59" s="13" t="s">
        <v>74</v>
      </c>
      <c r="B59" s="13">
        <f>B60-B55-B56</f>
        <v>16</v>
      </c>
      <c r="C59" s="14">
        <f>C60-C54-C55</f>
        <v>111.70370370370438</v>
      </c>
      <c r="D59" s="13">
        <f t="shared" si="15"/>
        <v>6.9814814814815236</v>
      </c>
      <c r="E59" s="13"/>
      <c r="F59" s="13"/>
      <c r="G59" s="13"/>
      <c r="H59" s="13"/>
      <c r="N59" s="13" t="s">
        <v>75</v>
      </c>
      <c r="O59" s="14">
        <v>22</v>
      </c>
      <c r="P59" s="14">
        <v>28</v>
      </c>
      <c r="Q59" s="14">
        <v>19</v>
      </c>
      <c r="R59" s="13">
        <f t="shared" si="13"/>
        <v>69</v>
      </c>
      <c r="S59" s="13">
        <f t="shared" si="14"/>
        <v>23</v>
      </c>
      <c r="V59" s="13" t="s">
        <v>47</v>
      </c>
      <c r="W59" s="23">
        <f>S53</f>
        <v>21.333333333333332</v>
      </c>
      <c r="X59" s="23">
        <f>S56</f>
        <v>22</v>
      </c>
      <c r="Y59" s="23">
        <f>S59</f>
        <v>23</v>
      </c>
      <c r="Z59" s="23">
        <f t="shared" ref="Z59:Z60" si="16">SUM(W59:Y59)</f>
        <v>66.333333333333329</v>
      </c>
      <c r="AB59" s="13" t="s">
        <v>43</v>
      </c>
      <c r="AC59" s="23">
        <f>Y61</f>
        <v>70.6666666666666</v>
      </c>
      <c r="AE59" s="13" t="s">
        <v>56</v>
      </c>
      <c r="AF59" s="23">
        <f>Z60</f>
        <v>63.999999999999929</v>
      </c>
      <c r="AH59" t="s">
        <v>86</v>
      </c>
      <c r="AI59">
        <f>AI57*AI58</f>
        <v>3.2147366755310109</v>
      </c>
    </row>
    <row r="60" spans="1:35">
      <c r="A60" s="13" t="s">
        <v>29</v>
      </c>
      <c r="B60" s="13">
        <f>B50*D50*F50-1</f>
        <v>26</v>
      </c>
      <c r="C60" s="14">
        <f>SUMSQ(O52:Q60)-J50</f>
        <v>268.51851851851825</v>
      </c>
      <c r="D60" s="13"/>
      <c r="E60" s="13"/>
      <c r="F60" s="13"/>
      <c r="G60" s="13"/>
      <c r="H60" s="13"/>
      <c r="N60" s="13" t="s">
        <v>76</v>
      </c>
      <c r="O60" s="14">
        <v>24</v>
      </c>
      <c r="P60" s="14">
        <v>25</v>
      </c>
      <c r="Q60" s="14">
        <v>24</v>
      </c>
      <c r="R60" s="13">
        <f t="shared" si="13"/>
        <v>73</v>
      </c>
      <c r="S60" s="13">
        <f t="shared" si="14"/>
        <v>24.3333333333333</v>
      </c>
      <c r="V60" s="13" t="s">
        <v>56</v>
      </c>
      <c r="W60" s="23">
        <f>S54</f>
        <v>17.3333333333333</v>
      </c>
      <c r="X60" s="23">
        <f>S57</f>
        <v>22.333333333333332</v>
      </c>
      <c r="Y60" s="23">
        <f>S60</f>
        <v>24.3333333333333</v>
      </c>
      <c r="Z60" s="23">
        <f t="shared" si="16"/>
        <v>63.999999999999929</v>
      </c>
    </row>
    <row r="61" spans="1:35">
      <c r="N61" s="13" t="s">
        <v>77</v>
      </c>
      <c r="O61" s="13">
        <f>SUM(O52:O60)</f>
        <v>193</v>
      </c>
      <c r="P61" s="13">
        <f>SUM(P52:P60)</f>
        <v>210</v>
      </c>
      <c r="Q61" s="13">
        <f>SUM(Q52:Q60)</f>
        <v>180</v>
      </c>
      <c r="R61" s="13">
        <f>SUM(R52:R60)</f>
        <v>583</v>
      </c>
      <c r="S61" s="13"/>
      <c r="V61" s="13" t="s">
        <v>120</v>
      </c>
      <c r="W61" s="23">
        <f>SUM(W58:W60)</f>
        <v>59.666666666666629</v>
      </c>
      <c r="X61" s="23">
        <f t="shared" ref="X61:Y61" si="17">SUM(X58:X60)</f>
        <v>64</v>
      </c>
      <c r="Y61" s="23">
        <f t="shared" si="17"/>
        <v>70.6666666666666</v>
      </c>
      <c r="Z61" s="13"/>
    </row>
    <row r="62" spans="1:35">
      <c r="AB62" s="13" t="str">
        <f t="shared" ref="AB62:AB64" si="18">AB57</f>
        <v>P0</v>
      </c>
      <c r="AC62" s="23">
        <f>W61</f>
        <v>59.666666666666629</v>
      </c>
      <c r="AD62" s="13" t="s">
        <v>88</v>
      </c>
      <c r="AE62" s="37">
        <f>AI59+AC62</f>
        <v>62.881403342197643</v>
      </c>
    </row>
    <row r="63" spans="1:35">
      <c r="AB63" s="13" t="str">
        <f t="shared" si="18"/>
        <v>P1</v>
      </c>
      <c r="AC63" s="23">
        <f>X61</f>
        <v>64</v>
      </c>
      <c r="AD63" s="13" t="s">
        <v>88</v>
      </c>
      <c r="AE63" s="37">
        <f>AI59+AC63</f>
        <v>67.214736675531014</v>
      </c>
    </row>
    <row r="64" spans="1:35">
      <c r="AB64" s="13" t="str">
        <f t="shared" si="18"/>
        <v>P2</v>
      </c>
      <c r="AC64" s="23">
        <f>Y61</f>
        <v>70.6666666666666</v>
      </c>
      <c r="AD64" s="13" t="s">
        <v>89</v>
      </c>
      <c r="AE64" s="37">
        <f>AI59+AC64</f>
        <v>73.881403342197615</v>
      </c>
    </row>
    <row r="65" spans="1:35">
      <c r="A65" s="61" t="s">
        <v>81</v>
      </c>
      <c r="N65" t="s">
        <v>81</v>
      </c>
      <c r="V65" t="s">
        <v>81</v>
      </c>
    </row>
    <row r="66" spans="1:35">
      <c r="A66" s="12" t="s">
        <v>32</v>
      </c>
      <c r="B66" s="12">
        <v>3</v>
      </c>
      <c r="C66" s="12" t="s">
        <v>33</v>
      </c>
      <c r="D66" s="12">
        <v>3</v>
      </c>
      <c r="E66" s="12" t="s">
        <v>34</v>
      </c>
      <c r="F66" s="12">
        <v>3</v>
      </c>
      <c r="G66" s="12" t="s">
        <v>35</v>
      </c>
      <c r="H66" s="12">
        <f>D66*F66</f>
        <v>9</v>
      </c>
      <c r="I66" s="12" t="s">
        <v>36</v>
      </c>
      <c r="J66" s="20">
        <f>R77^2/(B66*D66*F66)</f>
        <v>15792.9259259259</v>
      </c>
      <c r="N66" s="108" t="s">
        <v>37</v>
      </c>
      <c r="O66" s="110" t="s">
        <v>38</v>
      </c>
      <c r="P66" s="111"/>
      <c r="Q66" s="112"/>
      <c r="R66" s="101" t="s">
        <v>39</v>
      </c>
      <c r="S66" s="101" t="s">
        <v>40</v>
      </c>
      <c r="V66" s="13"/>
      <c r="W66" s="13" t="s">
        <v>41</v>
      </c>
      <c r="X66" s="13" t="s">
        <v>42</v>
      </c>
      <c r="Y66" s="13" t="s">
        <v>43</v>
      </c>
      <c r="Z66" s="13" t="s">
        <v>44</v>
      </c>
    </row>
    <row r="67" spans="1:35">
      <c r="N67" s="109"/>
      <c r="O67" s="13">
        <v>1</v>
      </c>
      <c r="P67" s="13">
        <v>2</v>
      </c>
      <c r="Q67" s="13">
        <v>3</v>
      </c>
      <c r="R67" s="101"/>
      <c r="S67" s="101"/>
      <c r="V67" s="13" t="s">
        <v>45</v>
      </c>
      <c r="W67" s="13">
        <f>R68</f>
        <v>66</v>
      </c>
      <c r="X67" s="13">
        <f>R71</f>
        <v>66</v>
      </c>
      <c r="Y67" s="13">
        <f>R74</f>
        <v>81</v>
      </c>
      <c r="Z67" s="13">
        <f>SUM(W67:Y67)</f>
        <v>213</v>
      </c>
    </row>
    <row r="68" spans="1:35">
      <c r="N68" s="13" t="s">
        <v>46</v>
      </c>
      <c r="O68" s="14">
        <v>26</v>
      </c>
      <c r="P68" s="14">
        <v>15</v>
      </c>
      <c r="Q68" s="14">
        <v>25</v>
      </c>
      <c r="R68" s="13">
        <f t="shared" ref="R68:R76" si="19">SUM(O68:Q68)</f>
        <v>66</v>
      </c>
      <c r="S68" s="13">
        <f t="shared" ref="S68:S76" si="20">AVERAGE(O68:Q68)</f>
        <v>22</v>
      </c>
      <c r="V68" s="13" t="s">
        <v>47</v>
      </c>
      <c r="W68" s="13">
        <f>R69</f>
        <v>69</v>
      </c>
      <c r="X68" s="13">
        <f>R72</f>
        <v>71</v>
      </c>
      <c r="Y68" s="13">
        <f>R75</f>
        <v>83</v>
      </c>
      <c r="Z68" s="13">
        <f>SUM(W68:Y68)</f>
        <v>223</v>
      </c>
    </row>
    <row r="69" spans="1:35">
      <c r="A69" s="13" t="s">
        <v>48</v>
      </c>
      <c r="B69" s="13" t="s">
        <v>49</v>
      </c>
      <c r="C69" s="13" t="s">
        <v>50</v>
      </c>
      <c r="D69" s="13" t="s">
        <v>51</v>
      </c>
      <c r="E69" s="13" t="s">
        <v>52</v>
      </c>
      <c r="F69" s="13"/>
      <c r="G69" s="13" t="s">
        <v>53</v>
      </c>
      <c r="H69" s="13" t="s">
        <v>54</v>
      </c>
      <c r="N69" s="13" t="s">
        <v>55</v>
      </c>
      <c r="O69" s="14">
        <v>24</v>
      </c>
      <c r="P69" s="14">
        <v>28</v>
      </c>
      <c r="Q69" s="14">
        <v>17</v>
      </c>
      <c r="R69" s="13">
        <f t="shared" si="19"/>
        <v>69</v>
      </c>
      <c r="S69" s="13">
        <f t="shared" si="20"/>
        <v>23</v>
      </c>
      <c r="V69" s="13" t="s">
        <v>56</v>
      </c>
      <c r="W69" s="13">
        <f>R70</f>
        <v>60</v>
      </c>
      <c r="X69" s="13">
        <f>R73</f>
        <v>72</v>
      </c>
      <c r="Y69" s="13">
        <f>R76</f>
        <v>85</v>
      </c>
      <c r="Z69" s="13">
        <f>SUM(W69:Y69)</f>
        <v>217</v>
      </c>
    </row>
    <row r="70" spans="1:35">
      <c r="A70" s="13" t="s">
        <v>57</v>
      </c>
      <c r="B70" s="13">
        <f>B66-1</f>
        <v>2</v>
      </c>
      <c r="C70" s="13">
        <f>SUMSQ(O77:Q77)/H66-J66</f>
        <v>46.518518518520096</v>
      </c>
      <c r="D70" s="13">
        <f t="shared" ref="D70:D75" si="21">C70/B70</f>
        <v>23.259259259259998</v>
      </c>
      <c r="E70" s="13">
        <f>D70/D$75</f>
        <v>1.41242620185555</v>
      </c>
      <c r="F70" s="13" t="s">
        <v>58</v>
      </c>
      <c r="G70" s="13" t="s">
        <v>59</v>
      </c>
      <c r="H70" s="13" t="s">
        <v>60</v>
      </c>
      <c r="N70" s="13" t="s">
        <v>61</v>
      </c>
      <c r="O70" s="14">
        <v>17</v>
      </c>
      <c r="P70" s="14">
        <v>24</v>
      </c>
      <c r="Q70" s="14">
        <v>19</v>
      </c>
      <c r="R70" s="13">
        <f t="shared" si="19"/>
        <v>60</v>
      </c>
      <c r="S70" s="13">
        <f t="shared" si="20"/>
        <v>20</v>
      </c>
      <c r="V70" s="13" t="s">
        <v>44</v>
      </c>
      <c r="W70" s="13">
        <f>SUM(W67:W69)</f>
        <v>195</v>
      </c>
      <c r="X70" s="13">
        <f>SUM(X67:X69)</f>
        <v>209</v>
      </c>
      <c r="Y70" s="13">
        <f>SUM(Y67:Y69)</f>
        <v>249</v>
      </c>
      <c r="Z70" s="13"/>
    </row>
    <row r="71" spans="1:35">
      <c r="A71" s="13" t="s">
        <v>62</v>
      </c>
      <c r="B71" s="13">
        <f>H66-1</f>
        <v>8</v>
      </c>
      <c r="C71" s="13">
        <f>SUMSQ(R68:R76)/B66-J66</f>
        <v>198.07407407407501</v>
      </c>
      <c r="D71" s="13">
        <f t="shared" si="21"/>
        <v>24.759259259259402</v>
      </c>
      <c r="E71" s="13">
        <f>D71/D$75</f>
        <v>1.50351419735734</v>
      </c>
      <c r="F71" s="13" t="s">
        <v>58</v>
      </c>
      <c r="G71" s="13" t="s">
        <v>63</v>
      </c>
      <c r="H71" s="13" t="s">
        <v>64</v>
      </c>
      <c r="N71" s="13" t="s">
        <v>65</v>
      </c>
      <c r="O71" s="14">
        <v>22</v>
      </c>
      <c r="P71" s="14">
        <v>25</v>
      </c>
      <c r="Q71" s="14">
        <v>19</v>
      </c>
      <c r="R71" s="13">
        <f t="shared" si="19"/>
        <v>66</v>
      </c>
      <c r="S71" s="13">
        <f t="shared" si="20"/>
        <v>22</v>
      </c>
    </row>
    <row r="72" spans="1:35">
      <c r="A72" s="13" t="s">
        <v>66</v>
      </c>
      <c r="B72" s="13">
        <f>D66-1</f>
        <v>2</v>
      </c>
      <c r="C72" s="13">
        <f>SUMSQ(W70:Y70)/(B66*F66)-J66</f>
        <v>174.51851851852001</v>
      </c>
      <c r="D72" s="13">
        <f t="shared" si="21"/>
        <v>87.259259259260006</v>
      </c>
      <c r="E72" s="13">
        <f>D72/D$75</f>
        <v>5.2988473432668801</v>
      </c>
      <c r="F72" s="13" t="s">
        <v>87</v>
      </c>
      <c r="G72" s="13" t="s">
        <v>59</v>
      </c>
      <c r="H72" s="13" t="s">
        <v>60</v>
      </c>
      <c r="N72" s="13" t="s">
        <v>67</v>
      </c>
      <c r="O72" s="14">
        <v>27</v>
      </c>
      <c r="P72" s="14">
        <v>22</v>
      </c>
      <c r="Q72" s="14">
        <v>22</v>
      </c>
      <c r="R72" s="13">
        <f t="shared" si="19"/>
        <v>71</v>
      </c>
      <c r="S72" s="13">
        <f t="shared" si="20"/>
        <v>23.6666666666667</v>
      </c>
    </row>
    <row r="73" spans="1:35">
      <c r="A73" s="13" t="s">
        <v>68</v>
      </c>
      <c r="B73" s="13">
        <f>F66-1</f>
        <v>2</v>
      </c>
      <c r="C73" s="13">
        <f>SUMSQ(Z67:Z69)/(B66*D66)-J66</f>
        <v>5.6296296296295596</v>
      </c>
      <c r="D73" s="13">
        <f t="shared" si="21"/>
        <v>2.8148148148147798</v>
      </c>
      <c r="E73" s="13">
        <f>D73/D$75</f>
        <v>0.17093055946021801</v>
      </c>
      <c r="F73" s="13" t="s">
        <v>58</v>
      </c>
      <c r="G73" s="13" t="s">
        <v>59</v>
      </c>
      <c r="H73" s="13" t="s">
        <v>60</v>
      </c>
      <c r="N73" s="13" t="s">
        <v>69</v>
      </c>
      <c r="O73" s="14">
        <v>28</v>
      </c>
      <c r="P73" s="14">
        <v>28</v>
      </c>
      <c r="Q73" s="14">
        <v>16</v>
      </c>
      <c r="R73" s="13">
        <f t="shared" si="19"/>
        <v>72</v>
      </c>
      <c r="S73" s="13">
        <f t="shared" si="20"/>
        <v>24</v>
      </c>
      <c r="V73" s="13"/>
      <c r="W73" s="13" t="s">
        <v>41</v>
      </c>
      <c r="X73" s="13" t="s">
        <v>42</v>
      </c>
      <c r="Y73" s="13" t="s">
        <v>43</v>
      </c>
      <c r="Z73" s="13" t="s">
        <v>120</v>
      </c>
      <c r="AB73" s="13" t="s">
        <v>41</v>
      </c>
      <c r="AC73" s="23">
        <f>W77</f>
        <v>65</v>
      </c>
      <c r="AE73" s="13" t="s">
        <v>45</v>
      </c>
      <c r="AF73" s="23">
        <f>Z74</f>
        <v>71</v>
      </c>
      <c r="AH73" t="s">
        <v>84</v>
      </c>
      <c r="AI73">
        <v>3.65</v>
      </c>
    </row>
    <row r="74" spans="1:35">
      <c r="A74" s="13" t="s">
        <v>35</v>
      </c>
      <c r="B74" s="13">
        <f>B71-B72-B73</f>
        <v>4</v>
      </c>
      <c r="C74" s="13">
        <f>C71-C72-C73</f>
        <v>17.925925925925199</v>
      </c>
      <c r="D74" s="13">
        <f t="shared" si="21"/>
        <v>4.4814814814812998</v>
      </c>
      <c r="E74" s="13">
        <f>D74/D$75</f>
        <v>0.272139443351129</v>
      </c>
      <c r="F74" s="13" t="s">
        <v>58</v>
      </c>
      <c r="G74" s="13" t="s">
        <v>71</v>
      </c>
      <c r="H74" s="13" t="s">
        <v>72</v>
      </c>
      <c r="N74" s="13" t="s">
        <v>73</v>
      </c>
      <c r="O74" s="14">
        <v>25</v>
      </c>
      <c r="P74" s="14">
        <v>27</v>
      </c>
      <c r="Q74" s="14">
        <v>29</v>
      </c>
      <c r="R74" s="13">
        <f t="shared" si="19"/>
        <v>81</v>
      </c>
      <c r="S74" s="13">
        <f t="shared" si="20"/>
        <v>27</v>
      </c>
      <c r="V74" s="13" t="s">
        <v>45</v>
      </c>
      <c r="W74" s="23">
        <f>S68</f>
        <v>22</v>
      </c>
      <c r="X74" s="23">
        <f>S71</f>
        <v>22</v>
      </c>
      <c r="Y74" s="23">
        <f>S74</f>
        <v>27</v>
      </c>
      <c r="Z74" s="23">
        <f>SUM(W74:Y74)</f>
        <v>71</v>
      </c>
      <c r="AB74" s="13" t="s">
        <v>42</v>
      </c>
      <c r="AC74" s="23">
        <f>X77</f>
        <v>69.6666666666667</v>
      </c>
      <c r="AE74" s="13" t="s">
        <v>47</v>
      </c>
      <c r="AF74" s="23">
        <f>Z75</f>
        <v>74.3333333333334</v>
      </c>
      <c r="AH74" t="s">
        <v>85</v>
      </c>
      <c r="AI74">
        <f>(D75/9)^0.5</f>
        <v>1.3526760551913599</v>
      </c>
    </row>
    <row r="75" spans="1:35">
      <c r="A75" s="13" t="s">
        <v>74</v>
      </c>
      <c r="B75" s="13">
        <f>B76-B71-B72</f>
        <v>16</v>
      </c>
      <c r="C75" s="14">
        <f>C76-C70-C71</f>
        <v>263.48148148147999</v>
      </c>
      <c r="D75" s="13">
        <f t="shared" si="21"/>
        <v>16.467592592592499</v>
      </c>
      <c r="E75" s="13"/>
      <c r="F75" s="13"/>
      <c r="G75" s="13"/>
      <c r="H75" s="13"/>
      <c r="N75" s="13" t="s">
        <v>75</v>
      </c>
      <c r="O75" s="14">
        <v>27</v>
      </c>
      <c r="P75" s="14">
        <v>30</v>
      </c>
      <c r="Q75" s="14">
        <v>26</v>
      </c>
      <c r="R75" s="13">
        <f t="shared" si="19"/>
        <v>83</v>
      </c>
      <c r="S75" s="13">
        <f t="shared" si="20"/>
        <v>27.6666666666667</v>
      </c>
      <c r="V75" s="13" t="s">
        <v>47</v>
      </c>
      <c r="W75" s="23">
        <f>S69</f>
        <v>23</v>
      </c>
      <c r="X75" s="23">
        <f>S72</f>
        <v>23.6666666666667</v>
      </c>
      <c r="Y75" s="23">
        <f>S75</f>
        <v>27.6666666666667</v>
      </c>
      <c r="Z75" s="23">
        <f t="shared" ref="Z75:Z76" si="22">SUM(W75:Y75)</f>
        <v>74.3333333333334</v>
      </c>
      <c r="AB75" s="13" t="s">
        <v>43</v>
      </c>
      <c r="AC75" s="23">
        <f>Y77</f>
        <v>83</v>
      </c>
      <c r="AE75" s="13" t="s">
        <v>56</v>
      </c>
      <c r="AF75" s="23">
        <f>Z76</f>
        <v>72.3333333333333</v>
      </c>
      <c r="AH75" t="s">
        <v>86</v>
      </c>
      <c r="AI75">
        <f>AI73*AI74</f>
        <v>4.9372676014484602</v>
      </c>
    </row>
    <row r="76" spans="1:35">
      <c r="A76" s="13" t="s">
        <v>29</v>
      </c>
      <c r="B76" s="13">
        <f>B66*D66*F66-1</f>
        <v>26</v>
      </c>
      <c r="C76" s="14">
        <f>SUMSQ(O68:Q76)-J66</f>
        <v>508.07407407407499</v>
      </c>
      <c r="D76" s="13"/>
      <c r="E76" s="13"/>
      <c r="F76" s="13"/>
      <c r="G76" s="13"/>
      <c r="H76" s="13"/>
      <c r="N76" s="13" t="s">
        <v>76</v>
      </c>
      <c r="O76" s="14">
        <v>29</v>
      </c>
      <c r="P76" s="14">
        <v>28</v>
      </c>
      <c r="Q76" s="14">
        <v>28</v>
      </c>
      <c r="R76" s="13">
        <f t="shared" si="19"/>
        <v>85</v>
      </c>
      <c r="S76" s="13">
        <f t="shared" si="20"/>
        <v>28.3333333333333</v>
      </c>
      <c r="V76" s="13" t="s">
        <v>56</v>
      </c>
      <c r="W76" s="23">
        <f>S70</f>
        <v>20</v>
      </c>
      <c r="X76" s="23">
        <f>S73</f>
        <v>24</v>
      </c>
      <c r="Y76" s="23">
        <f>S76</f>
        <v>28.3333333333333</v>
      </c>
      <c r="Z76" s="23">
        <f t="shared" si="22"/>
        <v>72.3333333333333</v>
      </c>
    </row>
    <row r="77" spans="1:35">
      <c r="N77" s="13" t="s">
        <v>77</v>
      </c>
      <c r="O77" s="13">
        <f>SUM(O68:O76)</f>
        <v>225</v>
      </c>
      <c r="P77" s="13">
        <f>SUM(P68:P76)</f>
        <v>227</v>
      </c>
      <c r="Q77" s="13">
        <f>SUM(Q68:Q76)</f>
        <v>201</v>
      </c>
      <c r="R77" s="13">
        <f>SUM(R68:R76)</f>
        <v>653</v>
      </c>
      <c r="S77" s="13"/>
      <c r="V77" s="13" t="s">
        <v>120</v>
      </c>
      <c r="W77" s="23">
        <f>SUM(W74:W76)</f>
        <v>65</v>
      </c>
      <c r="X77" s="23">
        <f t="shared" ref="X77:Y77" si="23">SUM(X74:X76)</f>
        <v>69.6666666666667</v>
      </c>
      <c r="Y77" s="23">
        <f t="shared" si="23"/>
        <v>83</v>
      </c>
      <c r="Z77" s="13"/>
    </row>
    <row r="78" spans="1:35">
      <c r="AB78" s="13" t="str">
        <f t="shared" ref="AB78:AB80" si="24">AB73</f>
        <v>P0</v>
      </c>
      <c r="AC78" s="23">
        <f>AC73</f>
        <v>65</v>
      </c>
      <c r="AD78" s="13" t="s">
        <v>88</v>
      </c>
      <c r="AE78" s="37">
        <f>AI75+AC78</f>
        <v>69.937267601448454</v>
      </c>
    </row>
    <row r="79" spans="1:35">
      <c r="AB79" s="13" t="str">
        <f t="shared" si="24"/>
        <v>P1</v>
      </c>
      <c r="AC79" s="23">
        <f>AC74</f>
        <v>69.6666666666667</v>
      </c>
      <c r="AD79" s="13" t="s">
        <v>88</v>
      </c>
      <c r="AE79" s="37">
        <f>AI75+AC79</f>
        <v>74.603934268115154</v>
      </c>
    </row>
    <row r="80" spans="1:35">
      <c r="AB80" s="13" t="str">
        <f t="shared" si="24"/>
        <v>P2</v>
      </c>
      <c r="AC80" s="23">
        <f>AC75</f>
        <v>83</v>
      </c>
      <c r="AD80" s="13" t="s">
        <v>89</v>
      </c>
      <c r="AE80" s="37">
        <f>AI75+AC80</f>
        <v>87.937267601448454</v>
      </c>
    </row>
    <row r="82" spans="1:35">
      <c r="A82" s="61" t="s">
        <v>83</v>
      </c>
      <c r="N82" t="s">
        <v>83</v>
      </c>
      <c r="V82" t="s">
        <v>83</v>
      </c>
    </row>
    <row r="83" spans="1:35">
      <c r="A83" s="12" t="s">
        <v>32</v>
      </c>
      <c r="B83" s="12">
        <v>3</v>
      </c>
      <c r="C83" s="12" t="s">
        <v>33</v>
      </c>
      <c r="D83" s="12">
        <v>3</v>
      </c>
      <c r="E83" s="12" t="s">
        <v>34</v>
      </c>
      <c r="F83" s="12">
        <v>3</v>
      </c>
      <c r="G83" s="12" t="s">
        <v>35</v>
      </c>
      <c r="H83" s="12">
        <f>D83*F83</f>
        <v>9</v>
      </c>
      <c r="I83" s="12" t="s">
        <v>36</v>
      </c>
      <c r="J83" s="20">
        <f>R94^2/(B83*D83*F83)</f>
        <v>19413.925925925902</v>
      </c>
      <c r="N83" s="108" t="s">
        <v>37</v>
      </c>
      <c r="O83" s="110" t="s">
        <v>38</v>
      </c>
      <c r="P83" s="111"/>
      <c r="Q83" s="112"/>
      <c r="R83" s="101" t="s">
        <v>39</v>
      </c>
      <c r="S83" s="101" t="s">
        <v>40</v>
      </c>
      <c r="V83" s="13"/>
      <c r="W83" s="13" t="s">
        <v>41</v>
      </c>
      <c r="X83" s="13" t="s">
        <v>42</v>
      </c>
      <c r="Y83" s="13" t="s">
        <v>43</v>
      </c>
      <c r="Z83" s="13" t="s">
        <v>44</v>
      </c>
    </row>
    <row r="84" spans="1:35">
      <c r="N84" s="109"/>
      <c r="O84" s="13">
        <v>1</v>
      </c>
      <c r="P84" s="13">
        <v>2</v>
      </c>
      <c r="Q84" s="13">
        <v>3</v>
      </c>
      <c r="R84" s="101"/>
      <c r="S84" s="101"/>
      <c r="V84" s="13" t="s">
        <v>45</v>
      </c>
      <c r="W84" s="13">
        <f>R85</f>
        <v>83</v>
      </c>
      <c r="X84" s="13">
        <f>R88</f>
        <v>74</v>
      </c>
      <c r="Y84" s="13">
        <f>R91</f>
        <v>89</v>
      </c>
      <c r="Z84" s="13">
        <f>SUM(W84:Y84)</f>
        <v>246</v>
      </c>
    </row>
    <row r="85" spans="1:35">
      <c r="N85" s="13" t="s">
        <v>46</v>
      </c>
      <c r="O85" s="14">
        <v>31</v>
      </c>
      <c r="P85" s="14">
        <v>25</v>
      </c>
      <c r="Q85" s="14">
        <v>27</v>
      </c>
      <c r="R85" s="13">
        <f t="shared" ref="R85:R93" si="25">SUM(O85:Q85)</f>
        <v>83</v>
      </c>
      <c r="S85" s="13">
        <f t="shared" ref="S85:S93" si="26">AVERAGE(O85:Q85)</f>
        <v>27.6666666666667</v>
      </c>
      <c r="V85" s="13" t="s">
        <v>47</v>
      </c>
      <c r="W85" s="13">
        <f>R86</f>
        <v>76</v>
      </c>
      <c r="X85" s="13">
        <f>R89</f>
        <v>80</v>
      </c>
      <c r="Y85" s="13">
        <f>R92</f>
        <v>87</v>
      </c>
      <c r="Z85" s="13">
        <f>SUM(W85:Y85)</f>
        <v>243</v>
      </c>
    </row>
    <row r="86" spans="1:35">
      <c r="A86" s="13" t="s">
        <v>48</v>
      </c>
      <c r="B86" s="13" t="s">
        <v>49</v>
      </c>
      <c r="C86" s="13" t="s">
        <v>50</v>
      </c>
      <c r="D86" s="13" t="s">
        <v>51</v>
      </c>
      <c r="E86" s="13" t="s">
        <v>52</v>
      </c>
      <c r="F86" s="13"/>
      <c r="G86" s="13" t="s">
        <v>53</v>
      </c>
      <c r="H86" s="13" t="s">
        <v>54</v>
      </c>
      <c r="N86" s="13" t="s">
        <v>55</v>
      </c>
      <c r="O86" s="14">
        <v>26</v>
      </c>
      <c r="P86" s="14">
        <v>30</v>
      </c>
      <c r="Q86" s="14">
        <v>20</v>
      </c>
      <c r="R86" s="13">
        <f t="shared" si="25"/>
        <v>76</v>
      </c>
      <c r="S86" s="13">
        <f t="shared" si="26"/>
        <v>25.3333333333333</v>
      </c>
      <c r="V86" s="13" t="s">
        <v>56</v>
      </c>
      <c r="W86" s="13">
        <f>R87</f>
        <v>69</v>
      </c>
      <c r="X86" s="13">
        <f>R90</f>
        <v>77</v>
      </c>
      <c r="Y86" s="13">
        <f>R93</f>
        <v>89</v>
      </c>
      <c r="Z86" s="13">
        <f>SUM(W86:Y86)</f>
        <v>235</v>
      </c>
    </row>
    <row r="87" spans="1:35">
      <c r="A87" s="13" t="s">
        <v>57</v>
      </c>
      <c r="B87" s="13">
        <f>B83-1</f>
        <v>2</v>
      </c>
      <c r="C87" s="13">
        <f>SUMSQ(O94:Q94)/H83-J83</f>
        <v>41.185185185182497</v>
      </c>
      <c r="D87" s="13">
        <f t="shared" ref="D87:D92" si="27">C87/B87</f>
        <v>20.592592592591199</v>
      </c>
      <c r="E87" s="13">
        <f>D87/D$92</f>
        <v>1.9910474485226499</v>
      </c>
      <c r="F87" s="13" t="s">
        <v>58</v>
      </c>
      <c r="G87" s="13" t="s">
        <v>59</v>
      </c>
      <c r="H87" s="13" t="s">
        <v>60</v>
      </c>
      <c r="N87" s="13" t="s">
        <v>61</v>
      </c>
      <c r="O87" s="14">
        <v>23</v>
      </c>
      <c r="P87" s="14">
        <v>26</v>
      </c>
      <c r="Q87" s="14">
        <v>20</v>
      </c>
      <c r="R87" s="13">
        <f t="shared" si="25"/>
        <v>69</v>
      </c>
      <c r="S87" s="13">
        <f t="shared" si="26"/>
        <v>23</v>
      </c>
      <c r="V87" s="13" t="s">
        <v>44</v>
      </c>
      <c r="W87" s="13">
        <f>SUM(W84:W86)</f>
        <v>228</v>
      </c>
      <c r="X87" s="13">
        <f>SUM(X84:X86)</f>
        <v>231</v>
      </c>
      <c r="Y87" s="13">
        <f>SUM(Y84:Y86)</f>
        <v>265</v>
      </c>
      <c r="Z87" s="13"/>
    </row>
    <row r="88" spans="1:35">
      <c r="A88" s="13" t="s">
        <v>62</v>
      </c>
      <c r="B88" s="13">
        <f>H83-1</f>
        <v>8</v>
      </c>
      <c r="C88" s="13">
        <f>SUMSQ(R85:R93)/B83-J83</f>
        <v>133.407407407405</v>
      </c>
      <c r="D88" s="13">
        <f t="shared" si="27"/>
        <v>16.675925925925601</v>
      </c>
      <c r="E88" s="13">
        <f>D88/D$92</f>
        <v>1.61235452103843</v>
      </c>
      <c r="F88" s="13" t="s">
        <v>58</v>
      </c>
      <c r="G88" s="13" t="s">
        <v>63</v>
      </c>
      <c r="H88" s="13" t="s">
        <v>64</v>
      </c>
      <c r="N88" s="13" t="s">
        <v>65</v>
      </c>
      <c r="O88" s="14">
        <v>24</v>
      </c>
      <c r="P88" s="14">
        <v>28</v>
      </c>
      <c r="Q88" s="14">
        <v>22</v>
      </c>
      <c r="R88" s="13">
        <f t="shared" si="25"/>
        <v>74</v>
      </c>
      <c r="S88" s="13">
        <f t="shared" si="26"/>
        <v>24.6666666666667</v>
      </c>
    </row>
    <row r="89" spans="1:35">
      <c r="A89" s="13" t="s">
        <v>66</v>
      </c>
      <c r="B89" s="13">
        <f>D83-1</f>
        <v>2</v>
      </c>
      <c r="C89" s="13">
        <f>SUMSQ(W87:Y87)/(B83*F83)-J83</f>
        <v>93.851851851850398</v>
      </c>
      <c r="D89" s="13">
        <f t="shared" si="27"/>
        <v>46.925925925925199</v>
      </c>
      <c r="E89" s="13">
        <f>D89/D$92</f>
        <v>4.5371530886300802</v>
      </c>
      <c r="F89" s="13" t="s">
        <v>87</v>
      </c>
      <c r="G89" s="13" t="s">
        <v>59</v>
      </c>
      <c r="H89" s="13" t="s">
        <v>60</v>
      </c>
      <c r="N89" s="13" t="s">
        <v>67</v>
      </c>
      <c r="O89" s="14">
        <v>29</v>
      </c>
      <c r="P89" s="14">
        <v>25</v>
      </c>
      <c r="Q89" s="14">
        <v>26</v>
      </c>
      <c r="R89" s="13">
        <f t="shared" si="25"/>
        <v>80</v>
      </c>
      <c r="S89" s="13">
        <f t="shared" si="26"/>
        <v>26.6666666666667</v>
      </c>
    </row>
    <row r="90" spans="1:35">
      <c r="A90" s="13" t="s">
        <v>68</v>
      </c>
      <c r="B90" s="13">
        <f>F83-1</f>
        <v>2</v>
      </c>
      <c r="C90" s="13">
        <f>SUMSQ(Z84:Z86)/(B83*D83)-J83</f>
        <v>7.1851851851824904</v>
      </c>
      <c r="D90" s="13">
        <f t="shared" si="27"/>
        <v>3.5925925925912399</v>
      </c>
      <c r="E90" s="13">
        <f>D90/D$92</f>
        <v>0.34735899731409597</v>
      </c>
      <c r="F90" s="13" t="s">
        <v>58</v>
      </c>
      <c r="G90" s="13" t="s">
        <v>59</v>
      </c>
      <c r="H90" s="13" t="s">
        <v>60</v>
      </c>
      <c r="N90" s="13" t="s">
        <v>69</v>
      </c>
      <c r="O90" s="14">
        <v>28</v>
      </c>
      <c r="P90" s="14">
        <v>30</v>
      </c>
      <c r="Q90" s="14">
        <v>19</v>
      </c>
      <c r="R90" s="13">
        <f t="shared" si="25"/>
        <v>77</v>
      </c>
      <c r="S90" s="13">
        <f t="shared" si="26"/>
        <v>25.6666666666667</v>
      </c>
      <c r="V90" s="13"/>
      <c r="W90" s="13" t="s">
        <v>41</v>
      </c>
      <c r="X90" s="13" t="s">
        <v>42</v>
      </c>
      <c r="Y90" s="13" t="s">
        <v>43</v>
      </c>
      <c r="Z90" s="13" t="s">
        <v>120</v>
      </c>
      <c r="AB90" s="13" t="s">
        <v>41</v>
      </c>
      <c r="AC90" s="23">
        <f>W94</f>
        <v>76</v>
      </c>
      <c r="AE90" s="13" t="s">
        <v>45</v>
      </c>
      <c r="AF90" s="23">
        <f>Z91</f>
        <v>82.000000000000099</v>
      </c>
      <c r="AH90" t="s">
        <v>84</v>
      </c>
      <c r="AI90">
        <v>3.65</v>
      </c>
    </row>
    <row r="91" spans="1:35">
      <c r="A91" s="13" t="s">
        <v>35</v>
      </c>
      <c r="B91" s="13">
        <f>B88-B89-B90</f>
        <v>4</v>
      </c>
      <c r="C91" s="13">
        <f>C88-C89-C90</f>
        <v>32.370370370372299</v>
      </c>
      <c r="D91" s="13">
        <f t="shared" si="27"/>
        <v>8.0925925925930606</v>
      </c>
      <c r="E91" s="13">
        <f>D91/D$92</f>
        <v>0.78245299910477195</v>
      </c>
      <c r="F91" s="13" t="s">
        <v>58</v>
      </c>
      <c r="G91" s="13" t="s">
        <v>71</v>
      </c>
      <c r="H91" s="13" t="s">
        <v>72</v>
      </c>
      <c r="N91" s="13" t="s">
        <v>73</v>
      </c>
      <c r="O91" s="14">
        <v>27</v>
      </c>
      <c r="P91" s="14">
        <v>30</v>
      </c>
      <c r="Q91" s="14">
        <v>32</v>
      </c>
      <c r="R91" s="13">
        <f t="shared" si="25"/>
        <v>89</v>
      </c>
      <c r="S91" s="13">
        <f t="shared" si="26"/>
        <v>29.6666666666667</v>
      </c>
      <c r="V91" s="13" t="s">
        <v>45</v>
      </c>
      <c r="W91" s="23">
        <f>S85</f>
        <v>27.6666666666667</v>
      </c>
      <c r="X91" s="23">
        <f>S88</f>
        <v>24.6666666666667</v>
      </c>
      <c r="Y91" s="23">
        <f>S91</f>
        <v>29.6666666666667</v>
      </c>
      <c r="Z91" s="23">
        <f>SUM(W91:Y91)</f>
        <v>82.000000000000099</v>
      </c>
      <c r="AB91" s="13" t="s">
        <v>42</v>
      </c>
      <c r="AC91" s="23">
        <f>X94</f>
        <v>77.000000000000099</v>
      </c>
      <c r="AE91" s="13" t="s">
        <v>47</v>
      </c>
      <c r="AF91" s="23">
        <f>Z92</f>
        <v>81</v>
      </c>
      <c r="AH91" t="s">
        <v>85</v>
      </c>
      <c r="AI91">
        <f>(D92/9)^0.5</f>
        <v>1.07199671395604</v>
      </c>
    </row>
    <row r="92" spans="1:35">
      <c r="A92" s="13" t="s">
        <v>74</v>
      </c>
      <c r="B92" s="13">
        <f>B93-B88-B89</f>
        <v>16</v>
      </c>
      <c r="C92" s="14">
        <f>C93-C87-C88</f>
        <v>165.48148148148499</v>
      </c>
      <c r="D92" s="13">
        <f t="shared" si="27"/>
        <v>10.3425925925928</v>
      </c>
      <c r="E92" s="13"/>
      <c r="F92" s="13"/>
      <c r="G92" s="13"/>
      <c r="H92" s="13"/>
      <c r="N92" s="13" t="s">
        <v>75</v>
      </c>
      <c r="O92" s="14">
        <v>27</v>
      </c>
      <c r="P92" s="14">
        <v>30</v>
      </c>
      <c r="Q92" s="14">
        <v>30</v>
      </c>
      <c r="R92" s="13">
        <f t="shared" si="25"/>
        <v>87</v>
      </c>
      <c r="S92" s="13">
        <f t="shared" si="26"/>
        <v>29</v>
      </c>
      <c r="V92" s="13" t="s">
        <v>47</v>
      </c>
      <c r="W92" s="23">
        <f>S86</f>
        <v>25.3333333333333</v>
      </c>
      <c r="X92" s="23">
        <f>S89</f>
        <v>26.6666666666667</v>
      </c>
      <c r="Y92" s="23">
        <f>S92</f>
        <v>29</v>
      </c>
      <c r="Z92" s="23">
        <f t="shared" ref="Z92:Z93" si="28">SUM(W92:Y92)</f>
        <v>81</v>
      </c>
      <c r="AB92" s="13" t="s">
        <v>43</v>
      </c>
      <c r="AC92" s="23">
        <f>Y94</f>
        <v>88.3333333333334</v>
      </c>
      <c r="AE92" s="13" t="s">
        <v>56</v>
      </c>
      <c r="AF92" s="23">
        <f>Z93</f>
        <v>78.3333333333334</v>
      </c>
      <c r="AH92" t="s">
        <v>86</v>
      </c>
      <c r="AI92">
        <f>AI90*AI91</f>
        <v>3.9127880059395301</v>
      </c>
    </row>
    <row r="93" spans="1:35">
      <c r="A93" s="13" t="s">
        <v>29</v>
      </c>
      <c r="B93" s="13">
        <f>B83*D83*F83-1</f>
        <v>26</v>
      </c>
      <c r="C93" s="14">
        <f>SUMSQ(O85:Q93)-J83</f>
        <v>340.074074074073</v>
      </c>
      <c r="D93" s="13"/>
      <c r="E93" s="13"/>
      <c r="F93" s="13"/>
      <c r="G93" s="13"/>
      <c r="H93" s="13"/>
      <c r="N93" s="13" t="s">
        <v>76</v>
      </c>
      <c r="O93" s="14">
        <v>31</v>
      </c>
      <c r="P93" s="14">
        <v>28</v>
      </c>
      <c r="Q93" s="14">
        <v>30</v>
      </c>
      <c r="R93" s="13">
        <f t="shared" si="25"/>
        <v>89</v>
      </c>
      <c r="S93" s="13">
        <f t="shared" si="26"/>
        <v>29.6666666666667</v>
      </c>
      <c r="V93" s="13" t="s">
        <v>56</v>
      </c>
      <c r="W93" s="23">
        <f>S87</f>
        <v>23</v>
      </c>
      <c r="X93" s="23">
        <f>S90</f>
        <v>25.6666666666667</v>
      </c>
      <c r="Y93" s="23">
        <f>S93</f>
        <v>29.6666666666667</v>
      </c>
      <c r="Z93" s="23">
        <f t="shared" si="28"/>
        <v>78.3333333333334</v>
      </c>
    </row>
    <row r="94" spans="1:35">
      <c r="N94" s="13" t="s">
        <v>77</v>
      </c>
      <c r="O94" s="13">
        <f>SUM(O85:O93)</f>
        <v>246</v>
      </c>
      <c r="P94" s="13">
        <f>SUM(P85:P93)</f>
        <v>252</v>
      </c>
      <c r="Q94" s="13">
        <f>SUM(Q85:Q93)</f>
        <v>226</v>
      </c>
      <c r="R94" s="13">
        <f>SUM(R85:R93)</f>
        <v>724</v>
      </c>
      <c r="S94" s="13"/>
      <c r="V94" s="13" t="s">
        <v>120</v>
      </c>
      <c r="W94" s="23">
        <f>SUM(W91:W93)</f>
        <v>76</v>
      </c>
      <c r="X94" s="23">
        <f t="shared" ref="X94:Y94" si="29">SUM(X91:X93)</f>
        <v>77.000000000000099</v>
      </c>
      <c r="Y94" s="23">
        <f t="shared" si="29"/>
        <v>88.3333333333334</v>
      </c>
      <c r="Z94" s="13"/>
      <c r="AB94" s="13" t="str">
        <f t="shared" ref="AB94:AB96" si="30">AB90</f>
        <v>P0</v>
      </c>
      <c r="AC94" s="23">
        <f>AC90</f>
        <v>76</v>
      </c>
      <c r="AD94" s="13" t="s">
        <v>88</v>
      </c>
      <c r="AE94" s="37">
        <f>AI92+AC94</f>
        <v>79.912788005939532</v>
      </c>
    </row>
    <row r="95" spans="1:35">
      <c r="AB95" s="13" t="str">
        <f t="shared" si="30"/>
        <v>P1</v>
      </c>
      <c r="AC95" s="23">
        <f>AC91</f>
        <v>77.000000000000099</v>
      </c>
      <c r="AD95" s="13" t="s">
        <v>88</v>
      </c>
      <c r="AE95" s="37">
        <f>AI92+AC95</f>
        <v>80.912788005939632</v>
      </c>
    </row>
    <row r="96" spans="1:35">
      <c r="AB96" s="13" t="str">
        <f t="shared" si="30"/>
        <v>P2</v>
      </c>
      <c r="AC96" s="23">
        <f>AC92</f>
        <v>88.3333333333334</v>
      </c>
      <c r="AD96" s="13" t="s">
        <v>89</v>
      </c>
      <c r="AE96" s="37">
        <f>AI92+AC96</f>
        <v>92.246121339272932</v>
      </c>
    </row>
    <row r="98" spans="1:26">
      <c r="A98" s="61" t="s">
        <v>90</v>
      </c>
      <c r="N98" t="s">
        <v>90</v>
      </c>
      <c r="V98" t="s">
        <v>90</v>
      </c>
    </row>
    <row r="99" spans="1:26">
      <c r="A99" s="12" t="s">
        <v>32</v>
      </c>
      <c r="B99" s="12">
        <v>3</v>
      </c>
      <c r="C99" s="12" t="s">
        <v>33</v>
      </c>
      <c r="D99" s="12">
        <v>3</v>
      </c>
      <c r="E99" s="12" t="s">
        <v>34</v>
      </c>
      <c r="F99" s="12">
        <v>3</v>
      </c>
      <c r="G99" s="12" t="s">
        <v>35</v>
      </c>
      <c r="H99" s="12">
        <f>D99*F99</f>
        <v>9</v>
      </c>
      <c r="I99" s="12" t="s">
        <v>36</v>
      </c>
      <c r="J99" s="20">
        <f>R110^2/(B99*D99*F99)</f>
        <v>21056.148148148099</v>
      </c>
      <c r="N99" s="108" t="s">
        <v>37</v>
      </c>
      <c r="O99" s="110" t="s">
        <v>38</v>
      </c>
      <c r="P99" s="111"/>
      <c r="Q99" s="112"/>
      <c r="R99" s="101" t="s">
        <v>39</v>
      </c>
      <c r="S99" s="101" t="s">
        <v>40</v>
      </c>
      <c r="V99" s="13"/>
      <c r="W99" s="13" t="s">
        <v>41</v>
      </c>
      <c r="X99" s="13" t="s">
        <v>42</v>
      </c>
      <c r="Y99" s="13" t="s">
        <v>43</v>
      </c>
      <c r="Z99" s="13" t="s">
        <v>44</v>
      </c>
    </row>
    <row r="100" spans="1:26">
      <c r="N100" s="109"/>
      <c r="O100" s="13">
        <v>1</v>
      </c>
      <c r="P100" s="13">
        <v>2</v>
      </c>
      <c r="Q100" s="13">
        <v>3</v>
      </c>
      <c r="R100" s="101"/>
      <c r="S100" s="101"/>
      <c r="V100" s="13" t="s">
        <v>45</v>
      </c>
      <c r="W100" s="13">
        <f>R101</f>
        <v>90</v>
      </c>
      <c r="X100" s="13">
        <f>R104</f>
        <v>83</v>
      </c>
      <c r="Y100" s="13">
        <f>R107</f>
        <v>83</v>
      </c>
      <c r="Z100" s="13">
        <f>SUM(W100:Y100)</f>
        <v>256</v>
      </c>
    </row>
    <row r="101" spans="1:26">
      <c r="N101" s="13" t="s">
        <v>46</v>
      </c>
      <c r="O101" s="14">
        <v>33</v>
      </c>
      <c r="P101" s="14">
        <v>28</v>
      </c>
      <c r="Q101" s="14">
        <v>29</v>
      </c>
      <c r="R101" s="13">
        <f t="shared" ref="R101:R109" si="31">SUM(O101:Q101)</f>
        <v>90</v>
      </c>
      <c r="S101" s="13">
        <f t="shared" ref="S101:S109" si="32">AVERAGE(O101:Q101)</f>
        <v>30</v>
      </c>
      <c r="V101" s="13" t="s">
        <v>47</v>
      </c>
      <c r="W101" s="13">
        <f>R102</f>
        <v>78</v>
      </c>
      <c r="X101" s="13">
        <f>R105</f>
        <v>90</v>
      </c>
      <c r="Y101" s="13">
        <f>R108</f>
        <v>86</v>
      </c>
      <c r="Z101" s="13">
        <f>SUM(W101:Y101)</f>
        <v>254</v>
      </c>
    </row>
    <row r="102" spans="1:26">
      <c r="A102" s="13" t="s">
        <v>48</v>
      </c>
      <c r="B102" s="13" t="s">
        <v>49</v>
      </c>
      <c r="C102" s="13" t="s">
        <v>50</v>
      </c>
      <c r="D102" s="13" t="s">
        <v>51</v>
      </c>
      <c r="E102" s="13" t="s">
        <v>52</v>
      </c>
      <c r="F102" s="13"/>
      <c r="G102" s="13" t="s">
        <v>53</v>
      </c>
      <c r="H102" s="13" t="s">
        <v>54</v>
      </c>
      <c r="N102" s="13" t="s">
        <v>55</v>
      </c>
      <c r="O102" s="14">
        <v>29</v>
      </c>
      <c r="P102" s="14">
        <v>27</v>
      </c>
      <c r="Q102" s="14">
        <v>22</v>
      </c>
      <c r="R102" s="13">
        <f t="shared" si="31"/>
        <v>78</v>
      </c>
      <c r="S102" s="13">
        <f t="shared" si="32"/>
        <v>26</v>
      </c>
      <c r="V102" s="13" t="s">
        <v>56</v>
      </c>
      <c r="W102" s="13">
        <f>R103</f>
        <v>77</v>
      </c>
      <c r="X102" s="13">
        <f>R106</f>
        <v>82</v>
      </c>
      <c r="Y102" s="13">
        <f>R109</f>
        <v>85</v>
      </c>
      <c r="Z102" s="13">
        <f>SUM(W102:Y102)</f>
        <v>244</v>
      </c>
    </row>
    <row r="103" spans="1:26">
      <c r="A103" s="13" t="s">
        <v>57</v>
      </c>
      <c r="B103" s="13">
        <f>B99-1</f>
        <v>2</v>
      </c>
      <c r="C103" s="13">
        <f>SUMSQ(O110:Q110)/H99-J99</f>
        <v>104.96296296296001</v>
      </c>
      <c r="D103" s="13">
        <f t="shared" ref="D103:D108" si="33">C103/B103</f>
        <v>52.481481481479904</v>
      </c>
      <c r="E103" s="13">
        <f>D103/D$108</f>
        <v>6.2183214481620404</v>
      </c>
      <c r="F103" s="13" t="s">
        <v>87</v>
      </c>
      <c r="G103" s="13" t="s">
        <v>59</v>
      </c>
      <c r="H103" s="13" t="s">
        <v>60</v>
      </c>
      <c r="N103" s="13" t="s">
        <v>61</v>
      </c>
      <c r="O103" s="14">
        <v>25</v>
      </c>
      <c r="P103" s="14">
        <v>30</v>
      </c>
      <c r="Q103" s="14">
        <v>22</v>
      </c>
      <c r="R103" s="13">
        <f t="shared" si="31"/>
        <v>77</v>
      </c>
      <c r="S103" s="13">
        <f t="shared" si="32"/>
        <v>25.6666666666667</v>
      </c>
      <c r="V103" s="13" t="s">
        <v>44</v>
      </c>
      <c r="W103" s="13">
        <f>SUM(W100:W102)</f>
        <v>245</v>
      </c>
      <c r="X103" s="13">
        <f>SUM(X100:X102)</f>
        <v>255</v>
      </c>
      <c r="Y103" s="13">
        <f>SUM(Y100:Y102)</f>
        <v>254</v>
      </c>
      <c r="Z103" s="13"/>
    </row>
    <row r="104" spans="1:26">
      <c r="A104" s="13" t="s">
        <v>62</v>
      </c>
      <c r="B104" s="13">
        <f>H99-1</f>
        <v>8</v>
      </c>
      <c r="C104" s="13">
        <f>SUMSQ(R101:R109)/B99-J99</f>
        <v>55.851851851850398</v>
      </c>
      <c r="D104" s="13">
        <f t="shared" si="33"/>
        <v>6.9814814814812998</v>
      </c>
      <c r="E104" s="13">
        <f>D104/D$108</f>
        <v>0.82720789906742997</v>
      </c>
      <c r="F104" s="13" t="s">
        <v>58</v>
      </c>
      <c r="G104" s="13" t="s">
        <v>63</v>
      </c>
      <c r="H104" s="13" t="s">
        <v>64</v>
      </c>
      <c r="N104" s="13" t="s">
        <v>65</v>
      </c>
      <c r="O104" s="14">
        <v>26</v>
      </c>
      <c r="P104" s="14">
        <v>31</v>
      </c>
      <c r="Q104" s="14">
        <v>26</v>
      </c>
      <c r="R104" s="13">
        <f t="shared" si="31"/>
        <v>83</v>
      </c>
      <c r="S104" s="13">
        <f t="shared" si="32"/>
        <v>27.6666666666667</v>
      </c>
    </row>
    <row r="105" spans="1:26">
      <c r="A105" s="13" t="s">
        <v>66</v>
      </c>
      <c r="B105" s="13">
        <f>D99-1</f>
        <v>2</v>
      </c>
      <c r="C105" s="13">
        <f>SUMSQ(W103:Y103)/(B99*F99)-J99</f>
        <v>6.7407407407408799</v>
      </c>
      <c r="D105" s="13">
        <f t="shared" si="33"/>
        <v>3.37037037037044</v>
      </c>
      <c r="E105" s="13">
        <f>D105/D$108</f>
        <v>0.399341744377399</v>
      </c>
      <c r="F105" s="13" t="s">
        <v>58</v>
      </c>
      <c r="G105" s="13" t="s">
        <v>59</v>
      </c>
      <c r="H105" s="13" t="s">
        <v>60</v>
      </c>
      <c r="N105" s="13" t="s">
        <v>67</v>
      </c>
      <c r="O105" s="14">
        <v>32</v>
      </c>
      <c r="P105" s="14">
        <v>29</v>
      </c>
      <c r="Q105" s="14">
        <v>29</v>
      </c>
      <c r="R105" s="13">
        <f t="shared" si="31"/>
        <v>90</v>
      </c>
      <c r="S105" s="13">
        <f t="shared" si="32"/>
        <v>30</v>
      </c>
    </row>
    <row r="106" spans="1:26">
      <c r="A106" s="13" t="s">
        <v>68</v>
      </c>
      <c r="B106" s="13">
        <f>F99-1</f>
        <v>2</v>
      </c>
      <c r="C106" s="13">
        <f>SUMSQ(Z100:Z102)/(B99*D99)-J99</f>
        <v>9.1851851851824904</v>
      </c>
      <c r="D106" s="13">
        <f t="shared" si="33"/>
        <v>4.5925925925912496</v>
      </c>
      <c r="E106" s="13">
        <f>D106/D$108</f>
        <v>0.54415798134925197</v>
      </c>
      <c r="F106" s="13" t="s">
        <v>58</v>
      </c>
      <c r="G106" s="13" t="s">
        <v>59</v>
      </c>
      <c r="H106" s="13" t="s">
        <v>60</v>
      </c>
      <c r="N106" s="13" t="s">
        <v>69</v>
      </c>
      <c r="O106" s="14">
        <v>30</v>
      </c>
      <c r="P106" s="14">
        <v>32</v>
      </c>
      <c r="Q106" s="14">
        <v>20</v>
      </c>
      <c r="R106" s="13">
        <f t="shared" si="31"/>
        <v>82</v>
      </c>
      <c r="S106" s="13">
        <f t="shared" si="32"/>
        <v>27.3333333333333</v>
      </c>
      <c r="V106" s="13"/>
      <c r="W106" s="13" t="s">
        <v>41</v>
      </c>
      <c r="X106" s="13" t="s">
        <v>42</v>
      </c>
      <c r="Y106" s="13" t="s">
        <v>43</v>
      </c>
      <c r="Z106" s="13" t="s">
        <v>120</v>
      </c>
    </row>
    <row r="107" spans="1:26">
      <c r="A107" s="13" t="s">
        <v>35</v>
      </c>
      <c r="B107" s="13">
        <f>B104-B105-B106</f>
        <v>4</v>
      </c>
      <c r="C107" s="13">
        <f>C104-C105-C106</f>
        <v>39.925925925926997</v>
      </c>
      <c r="D107" s="13">
        <f t="shared" si="33"/>
        <v>9.9814814814817492</v>
      </c>
      <c r="E107" s="13">
        <f>D107/D$108</f>
        <v>1.1826659352715401</v>
      </c>
      <c r="F107" s="13" t="s">
        <v>58</v>
      </c>
      <c r="G107" s="13" t="s">
        <v>71</v>
      </c>
      <c r="H107" s="13" t="s">
        <v>72</v>
      </c>
      <c r="N107" s="13" t="s">
        <v>73</v>
      </c>
      <c r="O107" s="14">
        <v>27</v>
      </c>
      <c r="P107" s="14">
        <v>32</v>
      </c>
      <c r="Q107" s="14">
        <v>24</v>
      </c>
      <c r="R107" s="13">
        <f t="shared" si="31"/>
        <v>83</v>
      </c>
      <c r="S107" s="13">
        <f t="shared" si="32"/>
        <v>27.6666666666667</v>
      </c>
      <c r="V107" s="13" t="s">
        <v>45</v>
      </c>
      <c r="W107" s="23">
        <f>S101</f>
        <v>30</v>
      </c>
      <c r="X107" s="23">
        <f>S104</f>
        <v>27.6666666666667</v>
      </c>
      <c r="Y107" s="23">
        <f>S107</f>
        <v>27.6666666666667</v>
      </c>
      <c r="Z107" s="23">
        <f>SUM(W107:Y107)</f>
        <v>85.3333333333334</v>
      </c>
    </row>
    <row r="108" spans="1:26">
      <c r="A108" s="13" t="s">
        <v>74</v>
      </c>
      <c r="B108" s="13">
        <f>B109-B104-B105</f>
        <v>16</v>
      </c>
      <c r="C108" s="14">
        <f>C109-C103-C104</f>
        <v>135.03703703703999</v>
      </c>
      <c r="D108" s="13">
        <f t="shared" si="33"/>
        <v>8.4398148148150103</v>
      </c>
      <c r="E108" s="13"/>
      <c r="F108" s="13"/>
      <c r="G108" s="13"/>
      <c r="H108" s="13"/>
      <c r="N108" s="13" t="s">
        <v>75</v>
      </c>
      <c r="O108" s="14">
        <v>25</v>
      </c>
      <c r="P108" s="14">
        <v>32</v>
      </c>
      <c r="Q108" s="14">
        <v>29</v>
      </c>
      <c r="R108" s="13">
        <f t="shared" si="31"/>
        <v>86</v>
      </c>
      <c r="S108" s="13">
        <f t="shared" si="32"/>
        <v>28.6666666666667</v>
      </c>
      <c r="V108" s="13" t="s">
        <v>47</v>
      </c>
      <c r="W108" s="23">
        <f>S102</f>
        <v>26</v>
      </c>
      <c r="X108" s="23">
        <f>S105</f>
        <v>30</v>
      </c>
      <c r="Y108" s="23">
        <f>S108</f>
        <v>28.6666666666667</v>
      </c>
      <c r="Z108" s="23">
        <f t="shared" ref="Z108:Z109" si="34">SUM(W108:Y108)</f>
        <v>84.6666666666667</v>
      </c>
    </row>
    <row r="109" spans="1:26">
      <c r="A109" s="13" t="s">
        <v>29</v>
      </c>
      <c r="B109" s="13">
        <f>B99*D99*F99-1</f>
        <v>26</v>
      </c>
      <c r="C109" s="14">
        <f>SUMSQ(O101:Q109)-J99</f>
        <v>295.85185185184997</v>
      </c>
      <c r="D109" s="13"/>
      <c r="E109" s="13"/>
      <c r="F109" s="13"/>
      <c r="G109" s="13"/>
      <c r="H109" s="13"/>
      <c r="N109" s="13" t="s">
        <v>76</v>
      </c>
      <c r="O109" s="14">
        <v>28</v>
      </c>
      <c r="P109" s="14">
        <v>30</v>
      </c>
      <c r="Q109" s="14">
        <v>27</v>
      </c>
      <c r="R109" s="13">
        <f t="shared" si="31"/>
        <v>85</v>
      </c>
      <c r="S109" s="13">
        <f t="shared" si="32"/>
        <v>28.3333333333333</v>
      </c>
      <c r="V109" s="13" t="s">
        <v>56</v>
      </c>
      <c r="W109" s="23">
        <f>S103</f>
        <v>25.6666666666667</v>
      </c>
      <c r="X109" s="23">
        <f>S106</f>
        <v>27.3333333333333</v>
      </c>
      <c r="Y109" s="23">
        <f>S109</f>
        <v>28.3333333333333</v>
      </c>
      <c r="Z109" s="23">
        <f t="shared" si="34"/>
        <v>81.3333333333333</v>
      </c>
    </row>
    <row r="110" spans="1:26">
      <c r="N110" s="13" t="s">
        <v>77</v>
      </c>
      <c r="O110" s="13">
        <f>SUM(O101:O109)</f>
        <v>255</v>
      </c>
      <c r="P110" s="13">
        <f>SUM(P101:P109)</f>
        <v>271</v>
      </c>
      <c r="Q110" s="13">
        <f>SUM(Q101:Q109)</f>
        <v>228</v>
      </c>
      <c r="R110" s="13">
        <f>SUM(R101:R109)</f>
        <v>754</v>
      </c>
      <c r="S110" s="13"/>
      <c r="V110" s="13" t="s">
        <v>120</v>
      </c>
      <c r="W110" s="23">
        <f>SUM(W107:W109)</f>
        <v>81.6666666666667</v>
      </c>
      <c r="X110" s="23">
        <f t="shared" ref="X110:Y110" si="35">SUM(X107:X109)</f>
        <v>85</v>
      </c>
      <c r="Y110" s="23">
        <f t="shared" si="35"/>
        <v>84.6666666666667</v>
      </c>
      <c r="Z110" s="13"/>
    </row>
    <row r="115" spans="1:29">
      <c r="V115" s="106" t="s">
        <v>101</v>
      </c>
      <c r="W115" s="105" t="s">
        <v>102</v>
      </c>
      <c r="X115" s="105"/>
      <c r="Y115" s="105"/>
      <c r="Z115" s="105"/>
      <c r="AA115" s="105"/>
      <c r="AB115" s="105"/>
      <c r="AC115" s="71"/>
    </row>
    <row r="116" spans="1:29">
      <c r="A116" s="103" t="s">
        <v>91</v>
      </c>
      <c r="B116" s="103" t="s">
        <v>92</v>
      </c>
      <c r="C116" s="103" t="s">
        <v>93</v>
      </c>
      <c r="D116" s="103"/>
      <c r="E116" s="103"/>
      <c r="F116" s="103"/>
      <c r="G116" s="103"/>
      <c r="H116" s="103"/>
      <c r="V116" s="107"/>
      <c r="W116" s="65" t="s">
        <v>104</v>
      </c>
      <c r="X116" s="65" t="s">
        <v>105</v>
      </c>
      <c r="Y116" s="65" t="s">
        <v>106</v>
      </c>
      <c r="Z116" s="65" t="s">
        <v>107</v>
      </c>
      <c r="AA116" s="65" t="s">
        <v>108</v>
      </c>
      <c r="AB116" s="65" t="s">
        <v>109</v>
      </c>
      <c r="AC116" s="72" t="s">
        <v>110</v>
      </c>
    </row>
    <row r="117" spans="1:29" ht="25.5">
      <c r="A117" s="103"/>
      <c r="B117" s="103"/>
      <c r="C117" s="62" t="s">
        <v>94</v>
      </c>
      <c r="D117" s="62"/>
      <c r="E117" s="62" t="s">
        <v>95</v>
      </c>
      <c r="F117" s="62"/>
      <c r="G117" s="62" t="s">
        <v>96</v>
      </c>
      <c r="H117" s="62"/>
      <c r="V117" s="51" t="s">
        <v>112</v>
      </c>
      <c r="W117" s="66">
        <f>W13</f>
        <v>19</v>
      </c>
      <c r="X117" s="66">
        <f>W29</f>
        <v>25.666666666666671</v>
      </c>
      <c r="Y117" s="66">
        <f>W45</f>
        <v>32.999999999999972</v>
      </c>
      <c r="Z117" s="66">
        <f>W61</f>
        <v>59.666666666666629</v>
      </c>
      <c r="AA117" s="66">
        <f>W77</f>
        <v>65</v>
      </c>
      <c r="AB117" s="66">
        <f>W94</f>
        <v>76</v>
      </c>
      <c r="AC117" s="64">
        <f>W110</f>
        <v>81.6666666666667</v>
      </c>
    </row>
    <row r="118" spans="1:29" ht="38.25">
      <c r="A118" s="62">
        <v>1</v>
      </c>
      <c r="B118" s="62" t="s">
        <v>97</v>
      </c>
      <c r="C118" s="63">
        <f>E8</f>
        <v>0.85836909871238698</v>
      </c>
      <c r="D118" s="62" t="s">
        <v>58</v>
      </c>
      <c r="E118" s="63">
        <f>E9</f>
        <v>1.4763948497853101</v>
      </c>
      <c r="F118" s="62" t="s">
        <v>58</v>
      </c>
      <c r="G118" s="63">
        <f>E10</f>
        <v>0.24034334763951701</v>
      </c>
      <c r="H118" s="62" t="s">
        <v>58</v>
      </c>
      <c r="V118" s="51" t="s">
        <v>114</v>
      </c>
      <c r="W118" s="66">
        <f>X13</f>
        <v>19</v>
      </c>
      <c r="X118" s="66">
        <f>X29</f>
        <v>27.666666666666629</v>
      </c>
      <c r="Y118" s="66">
        <f>X45</f>
        <v>32.666666666666629</v>
      </c>
      <c r="Z118" s="66">
        <f>X61</f>
        <v>64</v>
      </c>
      <c r="AA118" s="66">
        <f>X77</f>
        <v>69.6666666666667</v>
      </c>
      <c r="AB118" s="66">
        <f>X94</f>
        <v>77.000000000000099</v>
      </c>
      <c r="AC118" s="64">
        <f>X110</f>
        <v>85</v>
      </c>
    </row>
    <row r="119" spans="1:29" ht="38.25">
      <c r="A119" s="62">
        <v>2</v>
      </c>
      <c r="B119" s="62" t="s">
        <v>98</v>
      </c>
      <c r="C119" s="63">
        <f>E24</f>
        <v>0.91342534504386597</v>
      </c>
      <c r="D119" s="62" t="s">
        <v>58</v>
      </c>
      <c r="E119" s="63">
        <f>E25</f>
        <v>0.52195734002507499</v>
      </c>
      <c r="F119" s="62" t="s">
        <v>58</v>
      </c>
      <c r="G119" s="63">
        <f>E26</f>
        <v>0.50690087829361596</v>
      </c>
      <c r="H119" s="62" t="s">
        <v>58</v>
      </c>
      <c r="V119" s="52" t="s">
        <v>115</v>
      </c>
      <c r="W119" s="67">
        <f>Y13</f>
        <v>20.6666666666667</v>
      </c>
      <c r="X119" s="67">
        <f>Y29</f>
        <v>29.3333333333333</v>
      </c>
      <c r="Y119" s="67">
        <f>Y45</f>
        <v>30.666666666666671</v>
      </c>
      <c r="Z119" s="67">
        <f>Y61</f>
        <v>70.6666666666666</v>
      </c>
      <c r="AA119" s="67">
        <f>Y77</f>
        <v>83</v>
      </c>
      <c r="AB119" s="67">
        <f>Y94</f>
        <v>88.3333333333334</v>
      </c>
      <c r="AC119" s="73">
        <f>Y110</f>
        <v>84.6666666666667</v>
      </c>
    </row>
    <row r="120" spans="1:29">
      <c r="A120" s="62">
        <v>3</v>
      </c>
      <c r="B120" s="62" t="s">
        <v>99</v>
      </c>
      <c r="C120" s="63">
        <f>E40</f>
        <v>0.336594911937382</v>
      </c>
      <c r="D120" s="62" t="s">
        <v>58</v>
      </c>
      <c r="E120" s="63">
        <f>E41</f>
        <v>7.82778864968868E-3</v>
      </c>
      <c r="F120" s="62" t="s">
        <v>58</v>
      </c>
      <c r="G120" s="63">
        <f>E42</f>
        <v>1.6751467710372001</v>
      </c>
      <c r="H120" s="62" t="s">
        <v>58</v>
      </c>
      <c r="V120" s="51" t="s">
        <v>116</v>
      </c>
      <c r="W120" s="51" t="s">
        <v>58</v>
      </c>
      <c r="X120" s="51" t="s">
        <v>58</v>
      </c>
      <c r="Y120" s="51" t="s">
        <v>58</v>
      </c>
      <c r="Z120" s="66">
        <f>AI59</f>
        <v>3.2147366755310109</v>
      </c>
      <c r="AA120" s="66">
        <f>AI75</f>
        <v>4.9372676014484602</v>
      </c>
      <c r="AB120" s="66">
        <f>AI92</f>
        <v>3.9127880059395301</v>
      </c>
      <c r="AC120" s="74" t="s">
        <v>58</v>
      </c>
    </row>
    <row r="121" spans="1:29">
      <c r="A121" s="62">
        <v>4</v>
      </c>
      <c r="B121" s="62" t="s">
        <v>100</v>
      </c>
      <c r="C121" s="63">
        <f>E56</f>
        <v>4.3978779840848201</v>
      </c>
      <c r="D121" s="62" t="s">
        <v>87</v>
      </c>
      <c r="E121" s="63">
        <f>E57</f>
        <v>0.25994694960211562</v>
      </c>
      <c r="F121" s="62" t="s">
        <v>58</v>
      </c>
      <c r="G121" s="63">
        <f>E58</f>
        <v>1.4854111405835551</v>
      </c>
      <c r="H121" s="62" t="s">
        <v>58</v>
      </c>
      <c r="V121" s="68" t="s">
        <v>117</v>
      </c>
      <c r="W121" s="69">
        <f>Z10</f>
        <v>18.6666666666667</v>
      </c>
      <c r="X121" s="69">
        <f>Z26</f>
        <v>26</v>
      </c>
      <c r="Y121" s="69">
        <f>Z42</f>
        <v>32.000000000000028</v>
      </c>
      <c r="Z121" s="69">
        <f>Z58</f>
        <v>63.999999999999972</v>
      </c>
      <c r="AA121" s="69">
        <f>Z74</f>
        <v>71</v>
      </c>
      <c r="AB121" s="69">
        <f>Z91</f>
        <v>82.000000000000099</v>
      </c>
      <c r="AC121" s="75">
        <f>Z107</f>
        <v>85.3333333333334</v>
      </c>
    </row>
    <row r="122" spans="1:29" ht="25.5">
      <c r="A122" s="62">
        <v>5</v>
      </c>
      <c r="B122" s="62" t="s">
        <v>103</v>
      </c>
      <c r="C122" s="63">
        <f>E72</f>
        <v>5.2988473432668801</v>
      </c>
      <c r="D122" s="62" t="s">
        <v>87</v>
      </c>
      <c r="E122" s="63">
        <f>E73</f>
        <v>0.17093055946021801</v>
      </c>
      <c r="F122" s="62" t="s">
        <v>58</v>
      </c>
      <c r="G122" s="63">
        <f>E74</f>
        <v>0.272139443351129</v>
      </c>
      <c r="H122" s="62" t="s">
        <v>58</v>
      </c>
      <c r="V122" s="51" t="s">
        <v>118</v>
      </c>
      <c r="W122" s="66">
        <f>Z11</f>
        <v>19</v>
      </c>
      <c r="X122" s="66">
        <f>Z27</f>
        <v>28.666666666666629</v>
      </c>
      <c r="Y122" s="66">
        <f>Z43</f>
        <v>31.999999999999901</v>
      </c>
      <c r="Z122" s="66">
        <f>Z59</f>
        <v>66.333333333333329</v>
      </c>
      <c r="AA122" s="66">
        <f>Z75</f>
        <v>74.3333333333334</v>
      </c>
      <c r="AB122" s="66">
        <f>Z92</f>
        <v>81</v>
      </c>
      <c r="AC122" s="64">
        <f>Z108</f>
        <v>84.6666666666667</v>
      </c>
    </row>
    <row r="123" spans="1:29">
      <c r="A123" s="62">
        <v>6</v>
      </c>
      <c r="B123" s="62" t="s">
        <v>111</v>
      </c>
      <c r="C123" s="63">
        <f>E89</f>
        <v>4.5371530886300802</v>
      </c>
      <c r="D123" s="62" t="s">
        <v>87</v>
      </c>
      <c r="E123" s="64">
        <f>E90</f>
        <v>0.34735899731409597</v>
      </c>
      <c r="F123" s="62" t="s">
        <v>58</v>
      </c>
      <c r="G123" s="63">
        <f>E91</f>
        <v>0.78245299910477195</v>
      </c>
      <c r="H123" s="62" t="s">
        <v>58</v>
      </c>
      <c r="V123" s="57" t="s">
        <v>119</v>
      </c>
      <c r="W123" s="66">
        <f>Z12</f>
        <v>21</v>
      </c>
      <c r="X123" s="66">
        <f>Z28</f>
        <v>27.999999999999972</v>
      </c>
      <c r="Y123" s="66">
        <f>Z44</f>
        <v>32.333333333333343</v>
      </c>
      <c r="Z123" s="66">
        <f>Z60</f>
        <v>63.999999999999929</v>
      </c>
      <c r="AA123" s="66">
        <f>Z76</f>
        <v>72.3333333333333</v>
      </c>
      <c r="AB123" s="66">
        <f>Z93</f>
        <v>78.3333333333334</v>
      </c>
      <c r="AC123" s="64">
        <f>Z109</f>
        <v>81.3333333333333</v>
      </c>
    </row>
    <row r="124" spans="1:29">
      <c r="A124" s="62">
        <v>7</v>
      </c>
      <c r="B124" s="62" t="s">
        <v>113</v>
      </c>
      <c r="C124" s="63">
        <f>E105</f>
        <v>0.399341744377399</v>
      </c>
      <c r="D124" s="62" t="s">
        <v>58</v>
      </c>
      <c r="E124" s="63">
        <f>E106</f>
        <v>0.54415798134925197</v>
      </c>
      <c r="F124" s="62" t="s">
        <v>58</v>
      </c>
      <c r="G124" s="63">
        <f>E107</f>
        <v>1.1826659352715401</v>
      </c>
      <c r="H124" s="62" t="s">
        <v>58</v>
      </c>
      <c r="V124" s="70" t="s">
        <v>116</v>
      </c>
      <c r="W124" s="70" t="s">
        <v>58</v>
      </c>
      <c r="X124" s="70" t="s">
        <v>58</v>
      </c>
      <c r="Y124" s="70" t="s">
        <v>58</v>
      </c>
      <c r="Z124" s="70" t="s">
        <v>58</v>
      </c>
      <c r="AA124" s="70" t="s">
        <v>58</v>
      </c>
      <c r="AB124" s="70" t="s">
        <v>58</v>
      </c>
      <c r="AC124" s="76" t="s">
        <v>58</v>
      </c>
    </row>
  </sheetData>
  <mergeCells count="29">
    <mergeCell ref="O2:Q2"/>
    <mergeCell ref="O18:Q18"/>
    <mergeCell ref="O34:Q34"/>
    <mergeCell ref="O66:Q66"/>
    <mergeCell ref="O83:Q83"/>
    <mergeCell ref="O99:Q99"/>
    <mergeCell ref="W115:AB115"/>
    <mergeCell ref="C116:H116"/>
    <mergeCell ref="A116:A117"/>
    <mergeCell ref="B116:B117"/>
    <mergeCell ref="N99:N100"/>
    <mergeCell ref="R99:R100"/>
    <mergeCell ref="S99:S100"/>
    <mergeCell ref="V115:V116"/>
    <mergeCell ref="N2:N3"/>
    <mergeCell ref="N18:N19"/>
    <mergeCell ref="N34:N35"/>
    <mergeCell ref="N66:N67"/>
    <mergeCell ref="N83:N84"/>
    <mergeCell ref="R2:R3"/>
    <mergeCell ref="R18:R19"/>
    <mergeCell ref="R34:R35"/>
    <mergeCell ref="R66:R67"/>
    <mergeCell ref="R83:R84"/>
    <mergeCell ref="S2:S3"/>
    <mergeCell ref="S18:S19"/>
    <mergeCell ref="S34:S35"/>
    <mergeCell ref="S66:S67"/>
    <mergeCell ref="S83:S8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"/>
  <sheetViews>
    <sheetView topLeftCell="V1" workbookViewId="0">
      <selection activeCell="AA5" sqref="AA5"/>
    </sheetView>
  </sheetViews>
  <sheetFormatPr defaultColWidth="9" defaultRowHeight="15"/>
  <cols>
    <col min="14" max="14" width="12.7109375" customWidth="1"/>
    <col min="19" max="19" width="13.28515625" customWidth="1"/>
    <col min="26" max="26" width="18.28515625" customWidth="1"/>
    <col min="27" max="27" width="23" customWidth="1"/>
    <col min="31" max="31" width="20.7109375" customWidth="1"/>
    <col min="32" max="32" width="21" customWidth="1"/>
    <col min="34" max="34" width="12.42578125" customWidth="1"/>
  </cols>
  <sheetData>
    <row r="1" spans="1:41">
      <c r="A1" s="12" t="s">
        <v>32</v>
      </c>
      <c r="B1" s="12">
        <v>3</v>
      </c>
      <c r="C1" s="12" t="s">
        <v>33</v>
      </c>
      <c r="D1" s="12">
        <v>3</v>
      </c>
      <c r="E1" s="12" t="s">
        <v>34</v>
      </c>
      <c r="F1" s="12">
        <v>3</v>
      </c>
      <c r="G1" s="12" t="s">
        <v>35</v>
      </c>
      <c r="H1" s="12">
        <f>D1*F1</f>
        <v>9</v>
      </c>
      <c r="I1" s="12" t="s">
        <v>36</v>
      </c>
      <c r="J1" s="20">
        <f>R12^2/(B1*D1*F1)</f>
        <v>53406.247125925896</v>
      </c>
      <c r="N1" s="15" t="s">
        <v>37</v>
      </c>
      <c r="O1" s="16" t="s">
        <v>38</v>
      </c>
      <c r="P1" s="17"/>
      <c r="Q1" s="21"/>
      <c r="R1" s="22" t="s">
        <v>39</v>
      </c>
      <c r="S1" s="22" t="s">
        <v>40</v>
      </c>
      <c r="V1" s="13"/>
      <c r="W1" s="13" t="s">
        <v>41</v>
      </c>
      <c r="X1" s="13" t="s">
        <v>42</v>
      </c>
      <c r="Y1" s="13" t="s">
        <v>43</v>
      </c>
      <c r="Z1" s="13" t="s">
        <v>44</v>
      </c>
    </row>
    <row r="2" spans="1:41">
      <c r="N2" s="18"/>
      <c r="O2" s="13">
        <v>1</v>
      </c>
      <c r="P2" s="13">
        <v>2</v>
      </c>
      <c r="Q2" s="13">
        <v>3</v>
      </c>
      <c r="R2" s="22"/>
      <c r="S2" s="22"/>
      <c r="V2" s="13" t="s">
        <v>45</v>
      </c>
      <c r="W2" s="23">
        <f>R3</f>
        <v>126.66</v>
      </c>
      <c r="X2" s="23">
        <f>R6</f>
        <v>147.43</v>
      </c>
      <c r="Y2" s="23">
        <f>R9</f>
        <v>117.18</v>
      </c>
      <c r="Z2" s="23">
        <f>SUM(W2:Y2)</f>
        <v>391.27</v>
      </c>
    </row>
    <row r="3" spans="1:41">
      <c r="N3" s="13" t="s">
        <v>46</v>
      </c>
      <c r="O3" s="13">
        <v>32.159999999999997</v>
      </c>
      <c r="P3" s="13">
        <v>54.7</v>
      </c>
      <c r="Q3" s="13">
        <v>39.799999999999997</v>
      </c>
      <c r="R3" s="13">
        <f>SUM(O3:Q3)</f>
        <v>126.66</v>
      </c>
      <c r="S3" s="23">
        <f>AVERAGE(O3:Q3)</f>
        <v>42.22</v>
      </c>
      <c r="V3" s="13" t="s">
        <v>47</v>
      </c>
      <c r="W3" s="23">
        <f>R4</f>
        <v>104.4</v>
      </c>
      <c r="X3" s="23">
        <f>R7</f>
        <v>116.48</v>
      </c>
      <c r="Y3" s="23">
        <f>R10</f>
        <v>121.96</v>
      </c>
      <c r="Z3" s="23">
        <f>SUM(W3:Y3)</f>
        <v>342.84</v>
      </c>
    </row>
    <row r="4" spans="1:41">
      <c r="A4" s="13" t="s">
        <v>48</v>
      </c>
      <c r="B4" s="13" t="s">
        <v>49</v>
      </c>
      <c r="C4" s="13" t="s">
        <v>50</v>
      </c>
      <c r="D4" s="13" t="s">
        <v>51</v>
      </c>
      <c r="E4" s="13" t="s">
        <v>52</v>
      </c>
      <c r="F4" s="13"/>
      <c r="G4" s="13" t="s">
        <v>53</v>
      </c>
      <c r="H4" s="13" t="s">
        <v>54</v>
      </c>
      <c r="N4" s="13" t="s">
        <v>55</v>
      </c>
      <c r="O4" s="13">
        <v>32.9</v>
      </c>
      <c r="P4" s="13">
        <v>41.6</v>
      </c>
      <c r="Q4" s="13">
        <v>29.9</v>
      </c>
      <c r="R4" s="13">
        <f t="shared" ref="R4:R11" si="0">SUM(O4:Q4)</f>
        <v>104.4</v>
      </c>
      <c r="S4" s="23">
        <f t="shared" ref="S4:S11" si="1">AVERAGE(O4:Q4)</f>
        <v>34.799999999999997</v>
      </c>
      <c r="V4" s="13" t="s">
        <v>56</v>
      </c>
      <c r="W4" s="23">
        <f>R5</f>
        <v>124.84</v>
      </c>
      <c r="X4" s="23">
        <f>R8</f>
        <v>150.75</v>
      </c>
      <c r="Y4" s="23">
        <f>R11</f>
        <v>191.12</v>
      </c>
      <c r="Z4" s="23">
        <f>SUM(W4:Y4)</f>
        <v>466.71</v>
      </c>
    </row>
    <row r="5" spans="1:41">
      <c r="A5" s="13" t="s">
        <v>57</v>
      </c>
      <c r="B5" s="13">
        <f>B1-1</f>
        <v>2</v>
      </c>
      <c r="C5" s="13">
        <f>SUMSQ(O12:Q12)/H1-J1</f>
        <v>1216.3576962963</v>
      </c>
      <c r="D5" s="13">
        <f t="shared" ref="D5:D10" si="2">C5/B5</f>
        <v>608.17884814814897</v>
      </c>
      <c r="E5" s="13">
        <f>D5/D$10</f>
        <v>5.3915679190338599</v>
      </c>
      <c r="F5" s="13" t="s">
        <v>58</v>
      </c>
      <c r="G5" s="13" t="s">
        <v>59</v>
      </c>
      <c r="H5" s="13" t="s">
        <v>60</v>
      </c>
      <c r="N5" s="13" t="s">
        <v>61</v>
      </c>
      <c r="O5" s="13">
        <v>35.229999999999997</v>
      </c>
      <c r="P5" s="13">
        <v>27.74</v>
      </c>
      <c r="Q5" s="13">
        <v>61.87</v>
      </c>
      <c r="R5" s="13">
        <f t="shared" si="0"/>
        <v>124.84</v>
      </c>
      <c r="S5" s="23">
        <f t="shared" si="1"/>
        <v>41.613333333333301</v>
      </c>
      <c r="V5" s="13" t="s">
        <v>44</v>
      </c>
      <c r="W5" s="23">
        <f>SUM(W2:W4)</f>
        <v>355.9</v>
      </c>
      <c r="X5" s="23">
        <f>SUM(X2:X4)</f>
        <v>414.66</v>
      </c>
      <c r="Y5" s="23">
        <f>SUM(Y2:Y4)</f>
        <v>430.26</v>
      </c>
      <c r="Z5" s="23"/>
    </row>
    <row r="6" spans="1:41">
      <c r="A6" s="13" t="s">
        <v>62</v>
      </c>
      <c r="B6" s="13">
        <f>H1-1</f>
        <v>8</v>
      </c>
      <c r="C6" s="13">
        <f>SUMSQ(R3:R11)/B1-J1</f>
        <v>1823.1353407407501</v>
      </c>
      <c r="D6" s="13">
        <f t="shared" si="2"/>
        <v>227.89191759259401</v>
      </c>
      <c r="E6" s="13">
        <f>D6/D$10</f>
        <v>2.0202852428041602</v>
      </c>
      <c r="F6" s="13" t="s">
        <v>58</v>
      </c>
      <c r="G6" s="13" t="s">
        <v>63</v>
      </c>
      <c r="H6" s="13" t="s">
        <v>64</v>
      </c>
      <c r="N6" s="13" t="s">
        <v>65</v>
      </c>
      <c r="O6" s="13">
        <v>42.35</v>
      </c>
      <c r="P6" s="13">
        <v>37.31</v>
      </c>
      <c r="Q6" s="13">
        <v>67.77</v>
      </c>
      <c r="R6" s="13">
        <f t="shared" si="0"/>
        <v>147.43</v>
      </c>
      <c r="S6" s="23">
        <f t="shared" si="1"/>
        <v>49.143333333333302</v>
      </c>
    </row>
    <row r="7" spans="1:41">
      <c r="A7" s="13" t="s">
        <v>66</v>
      </c>
      <c r="B7" s="13">
        <f>D1-1</f>
        <v>2</v>
      </c>
      <c r="C7" s="13">
        <f>SUMSQ(W5:Y5)/(B1*F1)-J1</f>
        <v>341.68545185185201</v>
      </c>
      <c r="D7" s="13">
        <f t="shared" si="2"/>
        <v>170.842725925926</v>
      </c>
      <c r="E7" s="13">
        <f>D7/D$10</f>
        <v>1.5145383025194299</v>
      </c>
      <c r="F7" s="13" t="s">
        <v>58</v>
      </c>
      <c r="G7" s="13" t="s">
        <v>59</v>
      </c>
      <c r="H7" s="13" t="s">
        <v>60</v>
      </c>
      <c r="N7" s="13" t="s">
        <v>67</v>
      </c>
      <c r="O7" s="13">
        <v>21.11</v>
      </c>
      <c r="P7" s="13">
        <v>33.5</v>
      </c>
      <c r="Q7" s="13">
        <v>61.87</v>
      </c>
      <c r="R7" s="13">
        <f t="shared" si="0"/>
        <v>116.48</v>
      </c>
      <c r="S7" s="23">
        <f t="shared" si="1"/>
        <v>38.826666666666704</v>
      </c>
    </row>
    <row r="8" spans="1:41">
      <c r="A8" s="13" t="s">
        <v>68</v>
      </c>
      <c r="B8" s="13">
        <f>F1-1</f>
        <v>2</v>
      </c>
      <c r="C8" s="13">
        <f>SUMSQ(Z2:Z4)/(B1*D1)-J1</f>
        <v>865.94205185186695</v>
      </c>
      <c r="D8" s="13">
        <f t="shared" si="2"/>
        <v>432.97102592593399</v>
      </c>
      <c r="E8" s="13">
        <f>D8/D$10</f>
        <v>3.83833258976609</v>
      </c>
      <c r="F8" s="13" t="s">
        <v>87</v>
      </c>
      <c r="G8" s="13" t="s">
        <v>59</v>
      </c>
      <c r="H8" s="13" t="s">
        <v>60</v>
      </c>
      <c r="N8" s="13" t="s">
        <v>69</v>
      </c>
      <c r="O8" s="13">
        <v>38.9</v>
      </c>
      <c r="P8" s="13">
        <v>55.63</v>
      </c>
      <c r="Q8" s="13">
        <v>56.22</v>
      </c>
      <c r="R8" s="13">
        <f t="shared" si="0"/>
        <v>150.75</v>
      </c>
      <c r="S8" s="23">
        <f t="shared" si="1"/>
        <v>50.25</v>
      </c>
      <c r="V8" s="13"/>
      <c r="W8" s="13" t="s">
        <v>41</v>
      </c>
      <c r="X8" s="13" t="s">
        <v>42</v>
      </c>
      <c r="Y8" s="13" t="s">
        <v>43</v>
      </c>
      <c r="Z8" s="13" t="s">
        <v>120</v>
      </c>
      <c r="AB8" s="13" t="s">
        <v>41</v>
      </c>
      <c r="AC8" s="23">
        <f>W12</f>
        <v>118.6333333333333</v>
      </c>
      <c r="AD8" s="30"/>
      <c r="AE8" s="13" t="str">
        <f>V9</f>
        <v>K0</v>
      </c>
      <c r="AF8" s="23">
        <f>Z9</f>
        <v>130.42333333333329</v>
      </c>
    </row>
    <row r="9" spans="1:41">
      <c r="A9" s="13" t="s">
        <v>35</v>
      </c>
      <c r="B9" s="13">
        <f>B6-B7-B8</f>
        <v>4</v>
      </c>
      <c r="C9" s="13">
        <f>C6-C7-C8</f>
        <v>615.507837037032</v>
      </c>
      <c r="D9" s="13">
        <f t="shared" si="2"/>
        <v>153.876959259258</v>
      </c>
      <c r="E9" s="13">
        <f>D9/D$10</f>
        <v>1.36413503946556</v>
      </c>
      <c r="F9" s="13" t="s">
        <v>58</v>
      </c>
      <c r="G9" s="13" t="s">
        <v>71</v>
      </c>
      <c r="H9" s="13" t="s">
        <v>72</v>
      </c>
      <c r="N9" s="13" t="s">
        <v>73</v>
      </c>
      <c r="O9" s="13">
        <v>43.55</v>
      </c>
      <c r="P9" s="13">
        <v>34.549999999999997</v>
      </c>
      <c r="Q9" s="13">
        <v>39.08</v>
      </c>
      <c r="R9" s="13">
        <f t="shared" si="0"/>
        <v>117.18</v>
      </c>
      <c r="S9" s="13">
        <f t="shared" si="1"/>
        <v>39.06</v>
      </c>
      <c r="V9" s="13" t="s">
        <v>45</v>
      </c>
      <c r="W9" s="23">
        <f>S3</f>
        <v>42.22</v>
      </c>
      <c r="X9" s="23">
        <f>S6</f>
        <v>49.143333333333302</v>
      </c>
      <c r="Y9" s="23">
        <f>S9</f>
        <v>39.06</v>
      </c>
      <c r="Z9" s="23">
        <f>SUM(W9:Y9)</f>
        <v>130.42333333333329</v>
      </c>
      <c r="AB9" s="13" t="s">
        <v>42</v>
      </c>
      <c r="AC9" s="23">
        <f>X12</f>
        <v>138.22</v>
      </c>
      <c r="AD9" s="30"/>
      <c r="AE9" s="13" t="str">
        <f>V10</f>
        <v>K1</v>
      </c>
      <c r="AF9" s="23">
        <f>Z10</f>
        <v>114.28</v>
      </c>
    </row>
    <row r="10" spans="1:41">
      <c r="A10" s="13" t="s">
        <v>74</v>
      </c>
      <c r="B10" s="13">
        <f>B11-B6-B7</f>
        <v>16</v>
      </c>
      <c r="C10" s="14">
        <f>C11-C5-C6</f>
        <v>1804.8296370370299</v>
      </c>
      <c r="D10" s="13">
        <f t="shared" si="2"/>
        <v>112.801852314814</v>
      </c>
      <c r="E10" s="13"/>
      <c r="F10" s="13"/>
      <c r="G10" s="13"/>
      <c r="H10" s="13"/>
      <c r="N10" s="13" t="s">
        <v>75</v>
      </c>
      <c r="O10" s="13">
        <v>31.25</v>
      </c>
      <c r="P10" s="19">
        <v>56.21</v>
      </c>
      <c r="Q10" s="13">
        <v>34.5</v>
      </c>
      <c r="R10" s="13">
        <f t="shared" si="0"/>
        <v>121.96</v>
      </c>
      <c r="S10" s="23">
        <f t="shared" si="1"/>
        <v>40.6533333333333</v>
      </c>
      <c r="V10" s="13" t="s">
        <v>47</v>
      </c>
      <c r="W10" s="23">
        <f>S4</f>
        <v>34.799999999999997</v>
      </c>
      <c r="X10" s="23">
        <f>S7</f>
        <v>38.826666666666704</v>
      </c>
      <c r="Y10" s="23">
        <f>S10</f>
        <v>40.6533333333333</v>
      </c>
      <c r="Z10" s="23">
        <f>SUM(W10:Y10)</f>
        <v>114.28</v>
      </c>
      <c r="AB10" s="13" t="s">
        <v>43</v>
      </c>
      <c r="AC10" s="23">
        <f>Y12</f>
        <v>143.42000000000002</v>
      </c>
      <c r="AD10" s="30"/>
      <c r="AE10" s="13" t="str">
        <f>V11</f>
        <v>K2</v>
      </c>
      <c r="AF10" s="23">
        <f>Z11</f>
        <v>155.57</v>
      </c>
    </row>
    <row r="11" spans="1:41">
      <c r="A11" s="13" t="s">
        <v>29</v>
      </c>
      <c r="B11" s="13">
        <f>B1*D1*F1-1</f>
        <v>26</v>
      </c>
      <c r="C11" s="14">
        <f>SUMSQ(O3:Q11)-J1</f>
        <v>4844.3226740740802</v>
      </c>
      <c r="D11" s="13"/>
      <c r="E11" s="13"/>
      <c r="F11" s="13"/>
      <c r="G11" s="13"/>
      <c r="H11" s="13"/>
      <c r="N11" s="13" t="s">
        <v>76</v>
      </c>
      <c r="O11" s="13">
        <v>67.98</v>
      </c>
      <c r="P11" s="13">
        <v>59.99</v>
      </c>
      <c r="Q11" s="13">
        <v>63.15</v>
      </c>
      <c r="R11" s="13">
        <f t="shared" si="0"/>
        <v>191.12</v>
      </c>
      <c r="S11" s="23">
        <f t="shared" si="1"/>
        <v>63.706666666666699</v>
      </c>
      <c r="V11" s="13" t="s">
        <v>56</v>
      </c>
      <c r="W11" s="23">
        <f>S5</f>
        <v>41.613333333333301</v>
      </c>
      <c r="X11" s="23">
        <f>S8</f>
        <v>50.25</v>
      </c>
      <c r="Y11" s="23">
        <f>S11</f>
        <v>63.706666666666699</v>
      </c>
      <c r="Z11" s="23">
        <f>SUM(W11:Y11)</f>
        <v>155.57</v>
      </c>
    </row>
    <row r="12" spans="1:41">
      <c r="N12" s="13" t="s">
        <v>77</v>
      </c>
      <c r="O12" s="13">
        <f>SUM(O2:O11)</f>
        <v>346.43</v>
      </c>
      <c r="P12" s="13">
        <f>SUM(P2:P11)</f>
        <v>403.23</v>
      </c>
      <c r="Q12" s="13">
        <f>SUM(Q2:Q11)</f>
        <v>457.16</v>
      </c>
      <c r="R12" s="13">
        <f>SUM(R3:R11)</f>
        <v>1200.82</v>
      </c>
      <c r="S12" s="13"/>
      <c r="V12" s="13" t="s">
        <v>120</v>
      </c>
      <c r="W12" s="23">
        <f>SUM(W9:W11)</f>
        <v>118.6333333333333</v>
      </c>
      <c r="X12" s="23">
        <f t="shared" ref="X12:Y12" si="3">SUM(X9:X11)</f>
        <v>138.22</v>
      </c>
      <c r="Y12" s="23">
        <f t="shared" si="3"/>
        <v>143.42000000000002</v>
      </c>
      <c r="Z12" s="13"/>
      <c r="AA12" t="s">
        <v>84</v>
      </c>
      <c r="AB12">
        <v>3.65</v>
      </c>
      <c r="AD12" s="30"/>
      <c r="AE12" s="30"/>
      <c r="AF12" s="13" t="s">
        <v>45</v>
      </c>
      <c r="AG12" s="23">
        <f>Z9</f>
        <v>130.42333333333329</v>
      </c>
      <c r="AH12" t="s">
        <v>89</v>
      </c>
      <c r="AI12" s="38">
        <f>AB14+AG12</f>
        <v>143.34533299568398</v>
      </c>
      <c r="AJ12" s="30"/>
      <c r="AK12" s="13" t="str">
        <f>AE9</f>
        <v>K1</v>
      </c>
      <c r="AL12" s="13"/>
      <c r="AM12" s="37">
        <f>AF9</f>
        <v>114.28</v>
      </c>
      <c r="AN12" t="s">
        <v>88</v>
      </c>
      <c r="AO12" s="37">
        <f>AB14+AM12</f>
        <v>127.2019996623507</v>
      </c>
    </row>
    <row r="13" spans="1:41">
      <c r="AA13" t="s">
        <v>85</v>
      </c>
      <c r="AB13">
        <f>(D10/9)^0.5</f>
        <v>3.5402738800960698</v>
      </c>
      <c r="AD13" s="30"/>
      <c r="AE13" s="30"/>
      <c r="AF13" s="13" t="s">
        <v>47</v>
      </c>
      <c r="AG13" s="23">
        <f>Z10</f>
        <v>114.28</v>
      </c>
      <c r="AH13" t="s">
        <v>88</v>
      </c>
      <c r="AI13" s="38">
        <f>AB14+AG13</f>
        <v>127.2019996623507</v>
      </c>
      <c r="AJ13" s="30"/>
      <c r="AK13" s="13" t="str">
        <f>AE8</f>
        <v>K0</v>
      </c>
      <c r="AL13" s="13"/>
      <c r="AM13" s="37">
        <f>AF8</f>
        <v>130.42333333333329</v>
      </c>
      <c r="AN13" t="s">
        <v>88</v>
      </c>
      <c r="AO13" s="37">
        <f>AB14+AM13</f>
        <v>143.34533299568398</v>
      </c>
    </row>
    <row r="14" spans="1:41">
      <c r="AA14" t="s">
        <v>86</v>
      </c>
      <c r="AB14">
        <f>AB12*AB13</f>
        <v>12.9219996623507</v>
      </c>
      <c r="AD14" s="30"/>
      <c r="AE14" s="30"/>
      <c r="AF14" s="13" t="s">
        <v>56</v>
      </c>
      <c r="AG14" s="13">
        <f>Z11</f>
        <v>155.57</v>
      </c>
      <c r="AH14" t="s">
        <v>121</v>
      </c>
      <c r="AI14" s="38">
        <f>AB14+AG14</f>
        <v>168.49199966235068</v>
      </c>
      <c r="AJ14" s="30"/>
      <c r="AK14" s="13" t="str">
        <f>AF13</f>
        <v>K1</v>
      </c>
      <c r="AL14" s="13"/>
      <c r="AM14" s="37">
        <f>AF10</f>
        <v>155.57</v>
      </c>
      <c r="AN14" t="s">
        <v>89</v>
      </c>
      <c r="AO14" s="37">
        <f>AB14+AM14</f>
        <v>168.49199966235068</v>
      </c>
    </row>
    <row r="17" spans="26:32">
      <c r="Z17" s="113"/>
      <c r="AA17" s="113"/>
      <c r="AE17" s="114" t="s">
        <v>101</v>
      </c>
      <c r="AF17" s="98" t="s">
        <v>122</v>
      </c>
    </row>
    <row r="18" spans="26:32">
      <c r="Z18" s="113"/>
      <c r="AA18" s="113"/>
      <c r="AE18" s="115"/>
      <c r="AF18" s="94"/>
    </row>
    <row r="19" spans="26:32" ht="30">
      <c r="Z19" s="34"/>
      <c r="AA19" s="35"/>
      <c r="AE19" s="95" t="s">
        <v>112</v>
      </c>
      <c r="AF19" s="35">
        <f>AC8</f>
        <v>118.6333333333333</v>
      </c>
    </row>
    <row r="20" spans="26:32" ht="30">
      <c r="Z20" s="34"/>
      <c r="AA20" s="35"/>
      <c r="AE20" s="95" t="s">
        <v>114</v>
      </c>
      <c r="AF20" s="35">
        <f>AC9</f>
        <v>138.22</v>
      </c>
    </row>
    <row r="21" spans="26:32" ht="30">
      <c r="Z21" s="34"/>
      <c r="AA21" s="35"/>
      <c r="AE21" s="95" t="s">
        <v>115</v>
      </c>
      <c r="AF21" s="35">
        <f>AC10</f>
        <v>143.42000000000002</v>
      </c>
    </row>
    <row r="22" spans="26:32" ht="15.75">
      <c r="Z22" s="34"/>
      <c r="AA22" s="36"/>
      <c r="AE22" s="99" t="s">
        <v>116</v>
      </c>
      <c r="AF22" s="93" t="s">
        <v>58</v>
      </c>
    </row>
    <row r="23" spans="26:32" ht="15.75">
      <c r="Z23" s="34"/>
      <c r="AA23" s="36"/>
      <c r="AE23" s="96" t="s">
        <v>117</v>
      </c>
      <c r="AF23" s="35">
        <f>AF8</f>
        <v>130.42333333333329</v>
      </c>
    </row>
    <row r="24" spans="26:32" ht="30">
      <c r="Z24" s="34"/>
      <c r="AA24" s="36"/>
      <c r="AE24" s="95" t="s">
        <v>118</v>
      </c>
      <c r="AF24" s="35">
        <f>AF9</f>
        <v>114.28</v>
      </c>
    </row>
    <row r="25" spans="26:32" ht="15.75">
      <c r="Z25" s="34"/>
      <c r="AA25" s="36"/>
      <c r="AE25" s="96" t="s">
        <v>119</v>
      </c>
      <c r="AF25" s="97">
        <f>AF10</f>
        <v>155.57</v>
      </c>
    </row>
    <row r="26" spans="26:32" ht="15.75">
      <c r="Z26" s="34"/>
      <c r="AA26" s="36"/>
      <c r="AE26" s="99" t="s">
        <v>116</v>
      </c>
      <c r="AF26" s="100">
        <f>AB14</f>
        <v>12.9219996623507</v>
      </c>
    </row>
    <row r="27" spans="26:32" ht="15.75">
      <c r="Z27" s="34"/>
      <c r="AA27" s="33"/>
    </row>
  </sheetData>
  <sortState ref="AK14:AM14">
    <sortCondition ref="AM12"/>
  </sortState>
  <mergeCells count="3">
    <mergeCell ref="Z17:Z18"/>
    <mergeCell ref="AA17:AA18"/>
    <mergeCell ref="AE17:AE1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opLeftCell="O1" workbookViewId="0">
      <selection activeCell="Z9" sqref="Z9:Z11"/>
    </sheetView>
  </sheetViews>
  <sheetFormatPr defaultColWidth="9" defaultRowHeight="15"/>
  <cols>
    <col min="26" max="26" width="16.42578125" customWidth="1"/>
    <col min="27" max="27" width="21.85546875" customWidth="1"/>
    <col min="31" max="31" width="14.28515625" customWidth="1"/>
    <col min="32" max="32" width="20.7109375" customWidth="1"/>
    <col min="36" max="36" width="11" customWidth="1"/>
  </cols>
  <sheetData>
    <row r="1" spans="1:35">
      <c r="A1" s="12" t="s">
        <v>32</v>
      </c>
      <c r="B1" s="12">
        <v>3</v>
      </c>
      <c r="C1" s="12" t="s">
        <v>33</v>
      </c>
      <c r="D1" s="12">
        <v>3</v>
      </c>
      <c r="E1" s="12" t="s">
        <v>34</v>
      </c>
      <c r="F1" s="12">
        <v>3</v>
      </c>
      <c r="G1" s="12" t="s">
        <v>35</v>
      </c>
      <c r="H1" s="12">
        <f>D1*F1</f>
        <v>9</v>
      </c>
      <c r="I1" s="12" t="s">
        <v>36</v>
      </c>
      <c r="J1" s="20">
        <f>R12^2/(B1*D1*F1)</f>
        <v>2179.8059259259298</v>
      </c>
      <c r="N1" s="108" t="s">
        <v>37</v>
      </c>
      <c r="O1" s="110" t="s">
        <v>38</v>
      </c>
      <c r="P1" s="111"/>
      <c r="Q1" s="112"/>
      <c r="R1" s="101" t="s">
        <v>39</v>
      </c>
      <c r="S1" s="101" t="s">
        <v>40</v>
      </c>
      <c r="V1" s="13"/>
      <c r="W1" s="13" t="s">
        <v>41</v>
      </c>
      <c r="X1" s="13" t="s">
        <v>42</v>
      </c>
      <c r="Y1" s="13" t="s">
        <v>43</v>
      </c>
      <c r="Z1" s="13" t="s">
        <v>44</v>
      </c>
      <c r="AB1" t="s">
        <v>123</v>
      </c>
    </row>
    <row r="2" spans="1:35">
      <c r="N2" s="109"/>
      <c r="O2" s="13">
        <v>1</v>
      </c>
      <c r="P2" s="13">
        <v>2</v>
      </c>
      <c r="Q2" s="13">
        <v>3</v>
      </c>
      <c r="R2" s="101"/>
      <c r="S2" s="101"/>
      <c r="V2" s="13" t="s">
        <v>45</v>
      </c>
      <c r="W2" s="13">
        <f>R3</f>
        <v>17.100000000000001</v>
      </c>
      <c r="X2" s="13">
        <f>R6</f>
        <v>26.7</v>
      </c>
      <c r="Y2" s="13">
        <f>R9</f>
        <v>29.7</v>
      </c>
      <c r="Z2" s="13">
        <f>SUM(W2:Y2)</f>
        <v>73.5</v>
      </c>
    </row>
    <row r="3" spans="1:35">
      <c r="N3" s="13" t="s">
        <v>46</v>
      </c>
      <c r="O3" s="13">
        <v>5.7</v>
      </c>
      <c r="P3" s="19">
        <v>6.5</v>
      </c>
      <c r="Q3" s="13">
        <v>4.9000000000000004</v>
      </c>
      <c r="R3" s="13">
        <f t="shared" ref="R3:R11" si="0">SUM(O3:Q3)</f>
        <v>17.100000000000001</v>
      </c>
      <c r="S3" s="13">
        <f t="shared" ref="S3:S11" si="1">AVERAGE(O3:Q3)</f>
        <v>5.7</v>
      </c>
      <c r="V3" s="13" t="s">
        <v>47</v>
      </c>
      <c r="W3" s="13">
        <f>R4</f>
        <v>23.7</v>
      </c>
      <c r="X3" s="13">
        <f>R7</f>
        <v>27.9</v>
      </c>
      <c r="Y3" s="13">
        <f>R10</f>
        <v>31.7</v>
      </c>
      <c r="Z3" s="13">
        <f>SUM(W3:Y3)</f>
        <v>83.3</v>
      </c>
    </row>
    <row r="4" spans="1:35">
      <c r="A4" s="13" t="s">
        <v>48</v>
      </c>
      <c r="B4" s="13" t="s">
        <v>49</v>
      </c>
      <c r="C4" s="13" t="s">
        <v>50</v>
      </c>
      <c r="D4" s="13" t="s">
        <v>51</v>
      </c>
      <c r="E4" s="13" t="s">
        <v>52</v>
      </c>
      <c r="F4" s="13"/>
      <c r="G4" s="13" t="s">
        <v>53</v>
      </c>
      <c r="H4" s="13" t="s">
        <v>54</v>
      </c>
      <c r="N4" s="13" t="s">
        <v>55</v>
      </c>
      <c r="O4" s="13">
        <v>6.8</v>
      </c>
      <c r="P4" s="13">
        <v>10.1</v>
      </c>
      <c r="Q4" s="13">
        <v>6.8</v>
      </c>
      <c r="R4" s="13">
        <f t="shared" si="0"/>
        <v>23.7</v>
      </c>
      <c r="S4" s="13">
        <f t="shared" si="1"/>
        <v>7.9</v>
      </c>
      <c r="V4" s="13" t="s">
        <v>56</v>
      </c>
      <c r="W4" s="13">
        <f>R5</f>
        <v>26.4</v>
      </c>
      <c r="X4" s="13">
        <f>R8</f>
        <v>29</v>
      </c>
      <c r="Y4" s="13">
        <f>R11</f>
        <v>30.4</v>
      </c>
      <c r="Z4" s="13">
        <f>SUM(W4:Y4)</f>
        <v>85.8</v>
      </c>
    </row>
    <row r="5" spans="1:35">
      <c r="A5" s="13" t="s">
        <v>57</v>
      </c>
      <c r="B5" s="13">
        <f>B1-1</f>
        <v>2</v>
      </c>
      <c r="C5" s="13">
        <f>SUMSQ(O12:Q12)/H1-J1</f>
        <v>8.8096296296303098</v>
      </c>
      <c r="D5" s="13">
        <f t="shared" ref="D5:D10" si="2">C5/B5</f>
        <v>4.4048148148151496</v>
      </c>
      <c r="E5" s="13">
        <f>D5/D$10</f>
        <v>1.0405529550724899</v>
      </c>
      <c r="F5" s="13" t="s">
        <v>58</v>
      </c>
      <c r="G5" s="13" t="s">
        <v>59</v>
      </c>
      <c r="H5" s="13" t="s">
        <v>60</v>
      </c>
      <c r="N5" s="13" t="s">
        <v>61</v>
      </c>
      <c r="O5" s="13">
        <v>10</v>
      </c>
      <c r="P5" s="13">
        <v>8.9</v>
      </c>
      <c r="Q5" s="13">
        <v>7.5</v>
      </c>
      <c r="R5" s="13">
        <f t="shared" si="0"/>
        <v>26.4</v>
      </c>
      <c r="S5" s="13">
        <f t="shared" si="1"/>
        <v>8.8000000000000007</v>
      </c>
      <c r="V5" s="13" t="s">
        <v>44</v>
      </c>
      <c r="W5" s="13">
        <f>SUM(W2:W4)</f>
        <v>67.2</v>
      </c>
      <c r="X5" s="13">
        <f>SUM(X2:X4)</f>
        <v>83.6</v>
      </c>
      <c r="Y5" s="13">
        <f>SUM(Y2:Y4)</f>
        <v>91.8</v>
      </c>
      <c r="Z5" s="13"/>
    </row>
    <row r="6" spans="1:35">
      <c r="A6" s="13" t="s">
        <v>62</v>
      </c>
      <c r="B6" s="13">
        <f>H1-1</f>
        <v>8</v>
      </c>
      <c r="C6" s="13">
        <f>SUMSQ(R3:R11)/B1-J1</f>
        <v>51.694074074074699</v>
      </c>
      <c r="D6" s="13">
        <f t="shared" si="2"/>
        <v>6.46175925925934</v>
      </c>
      <c r="E6" s="13">
        <f>D6/D$10</f>
        <v>1.52646659958882</v>
      </c>
      <c r="F6" s="13" t="s">
        <v>58</v>
      </c>
      <c r="G6" s="13" t="s">
        <v>63</v>
      </c>
      <c r="H6" s="13" t="s">
        <v>64</v>
      </c>
      <c r="N6" s="13" t="s">
        <v>65</v>
      </c>
      <c r="O6" s="13">
        <v>8.6999999999999993</v>
      </c>
      <c r="P6" s="13">
        <v>11.5</v>
      </c>
      <c r="Q6" s="13">
        <v>6.5</v>
      </c>
      <c r="R6" s="13">
        <f t="shared" si="0"/>
        <v>26.7</v>
      </c>
      <c r="S6" s="13">
        <f t="shared" si="1"/>
        <v>8.9</v>
      </c>
    </row>
    <row r="7" spans="1:35">
      <c r="A7" s="13" t="s">
        <v>66</v>
      </c>
      <c r="B7" s="13">
        <f>D1-1</f>
        <v>2</v>
      </c>
      <c r="C7" s="13">
        <f>SUMSQ(W5:Y5)/(B1*F1)-J1</f>
        <v>34.865185185185503</v>
      </c>
      <c r="D7" s="13">
        <f t="shared" si="2"/>
        <v>17.432592592592801</v>
      </c>
      <c r="E7" s="13">
        <f>D7/D$10</f>
        <v>4.1181154031235803</v>
      </c>
      <c r="F7" s="13" t="s">
        <v>87</v>
      </c>
      <c r="G7" s="13" t="s">
        <v>59</v>
      </c>
      <c r="H7" s="13" t="s">
        <v>60</v>
      </c>
      <c r="N7" s="13" t="s">
        <v>67</v>
      </c>
      <c r="O7" s="13">
        <v>9.6</v>
      </c>
      <c r="P7" s="13">
        <v>10.8</v>
      </c>
      <c r="Q7" s="13">
        <v>7.5</v>
      </c>
      <c r="R7" s="13">
        <f t="shared" si="0"/>
        <v>27.9</v>
      </c>
      <c r="S7" s="13">
        <f t="shared" si="1"/>
        <v>9.3000000000000007</v>
      </c>
    </row>
    <row r="8" spans="1:35">
      <c r="A8" s="13" t="s">
        <v>68</v>
      </c>
      <c r="B8" s="13">
        <f>F1-1</f>
        <v>2</v>
      </c>
      <c r="C8" s="13">
        <f>SUMSQ(Z2:Z4)/(B1*D1)-J1</f>
        <v>9.3918518518521505</v>
      </c>
      <c r="D8" s="13">
        <f t="shared" si="2"/>
        <v>4.6959259259260797</v>
      </c>
      <c r="E8" s="13">
        <f>D8/D$10</f>
        <v>1.10932236755768</v>
      </c>
      <c r="F8" s="13" t="s">
        <v>58</v>
      </c>
      <c r="G8" s="13" t="s">
        <v>59</v>
      </c>
      <c r="H8" s="13" t="s">
        <v>60</v>
      </c>
      <c r="N8" s="13" t="s">
        <v>69</v>
      </c>
      <c r="O8" s="13">
        <v>10.5</v>
      </c>
      <c r="P8" s="13">
        <v>7.9</v>
      </c>
      <c r="Q8" s="13">
        <v>10.6</v>
      </c>
      <c r="R8" s="13">
        <f t="shared" si="0"/>
        <v>29</v>
      </c>
      <c r="S8" s="13">
        <f t="shared" si="1"/>
        <v>9.6666666666666696</v>
      </c>
      <c r="V8" s="13"/>
      <c r="W8" s="13" t="s">
        <v>41</v>
      </c>
      <c r="X8" s="13" t="s">
        <v>42</v>
      </c>
      <c r="Y8" s="13" t="s">
        <v>43</v>
      </c>
      <c r="Z8" s="13" t="s">
        <v>120</v>
      </c>
    </row>
    <row r="9" spans="1:35">
      <c r="A9" s="13" t="s">
        <v>35</v>
      </c>
      <c r="B9" s="13">
        <f>B6-B7-B8</f>
        <v>4</v>
      </c>
      <c r="C9" s="13">
        <f>C6-C7-C8</f>
        <v>7.4370370370370402</v>
      </c>
      <c r="D9" s="13">
        <f t="shared" si="2"/>
        <v>1.8592592592592601</v>
      </c>
      <c r="E9" s="13">
        <f>D9/D$10</f>
        <v>0.43921431383700599</v>
      </c>
      <c r="F9" s="13" t="s">
        <v>58</v>
      </c>
      <c r="G9" s="13" t="s">
        <v>71</v>
      </c>
      <c r="H9" s="13" t="s">
        <v>72</v>
      </c>
      <c r="N9" s="13" t="s">
        <v>73</v>
      </c>
      <c r="O9" s="13">
        <v>9.6</v>
      </c>
      <c r="P9" s="13">
        <v>12.9</v>
      </c>
      <c r="Q9" s="13">
        <v>7.2</v>
      </c>
      <c r="R9" s="13">
        <f t="shared" si="0"/>
        <v>29.7</v>
      </c>
      <c r="S9" s="13">
        <f t="shared" si="1"/>
        <v>9.9</v>
      </c>
      <c r="V9" s="13" t="s">
        <v>45</v>
      </c>
      <c r="W9" s="23">
        <f>S3</f>
        <v>5.7</v>
      </c>
      <c r="X9" s="23">
        <f>S6</f>
        <v>8.9</v>
      </c>
      <c r="Y9" s="23">
        <f>S9</f>
        <v>9.9</v>
      </c>
      <c r="Z9" s="23">
        <f>SUM(W9:Y9)</f>
        <v>24.5</v>
      </c>
      <c r="AD9" s="13" t="str">
        <f>W8</f>
        <v>P0</v>
      </c>
      <c r="AE9" s="23">
        <f>W12</f>
        <v>22.400000000000002</v>
      </c>
      <c r="AG9" s="13" t="str">
        <f>V9</f>
        <v>K0</v>
      </c>
      <c r="AH9" s="23">
        <f>Z9</f>
        <v>24.5</v>
      </c>
    </row>
    <row r="10" spans="1:35">
      <c r="A10" s="13" t="s">
        <v>74</v>
      </c>
      <c r="B10" s="13">
        <f>B11-B6-B7</f>
        <v>16</v>
      </c>
      <c r="C10" s="14">
        <f>C11-C5-C6</f>
        <v>67.730370370369698</v>
      </c>
      <c r="D10" s="13">
        <f t="shared" si="2"/>
        <v>4.2331481481480999</v>
      </c>
      <c r="E10" s="13"/>
      <c r="F10" s="13"/>
      <c r="G10" s="13"/>
      <c r="H10" s="13"/>
      <c r="N10" s="13" t="s">
        <v>75</v>
      </c>
      <c r="O10" s="13">
        <v>13.5</v>
      </c>
      <c r="P10" s="13">
        <v>8.1999999999999993</v>
      </c>
      <c r="Q10" s="13">
        <v>10</v>
      </c>
      <c r="R10" s="13">
        <f t="shared" si="0"/>
        <v>31.7</v>
      </c>
      <c r="S10" s="13">
        <f t="shared" si="1"/>
        <v>10.5666666666667</v>
      </c>
      <c r="V10" s="13" t="s">
        <v>47</v>
      </c>
      <c r="W10" s="23">
        <f>S4</f>
        <v>7.9</v>
      </c>
      <c r="X10" s="23">
        <f>S7</f>
        <v>9.3000000000000007</v>
      </c>
      <c r="Y10" s="23">
        <f>S10</f>
        <v>10.5666666666667</v>
      </c>
      <c r="Z10" s="23">
        <f t="shared" ref="Z10:Z11" si="3">SUM(W10:Y10)</f>
        <v>27.766666666666701</v>
      </c>
      <c r="AD10" s="13" t="str">
        <f>X8</f>
        <v>P1</v>
      </c>
      <c r="AE10" s="23">
        <f>X12</f>
        <v>27.866666666666674</v>
      </c>
      <c r="AG10" s="13" t="str">
        <f>V10</f>
        <v>K1</v>
      </c>
      <c r="AH10" s="23">
        <f>Z10</f>
        <v>27.766666666666701</v>
      </c>
    </row>
    <row r="11" spans="1:35">
      <c r="A11" s="13" t="s">
        <v>29</v>
      </c>
      <c r="B11" s="13">
        <f>B1*D1*F1-1</f>
        <v>26</v>
      </c>
      <c r="C11" s="14">
        <f>SUMSQ(O3:Q11)-J1</f>
        <v>128.23407407407501</v>
      </c>
      <c r="D11" s="13"/>
      <c r="E11" s="13"/>
      <c r="F11" s="13"/>
      <c r="G11" s="13"/>
      <c r="H11" s="13"/>
      <c r="N11" s="13" t="s">
        <v>76</v>
      </c>
      <c r="O11" s="13">
        <v>9.9</v>
      </c>
      <c r="P11" s="13">
        <v>7.9</v>
      </c>
      <c r="Q11" s="19">
        <v>12.6</v>
      </c>
      <c r="R11" s="13">
        <f t="shared" si="0"/>
        <v>30.4</v>
      </c>
      <c r="S11" s="13">
        <f t="shared" si="1"/>
        <v>10.133333333333301</v>
      </c>
      <c r="V11" s="13" t="s">
        <v>56</v>
      </c>
      <c r="W11" s="23">
        <f>S5</f>
        <v>8.8000000000000007</v>
      </c>
      <c r="X11" s="23">
        <f>S8</f>
        <v>9.6666666666666696</v>
      </c>
      <c r="Y11" s="23">
        <f>S11</f>
        <v>10.133333333333301</v>
      </c>
      <c r="Z11" s="23">
        <f t="shared" si="3"/>
        <v>28.599999999999969</v>
      </c>
      <c r="AD11" s="13" t="str">
        <f>Y8</f>
        <v>P2</v>
      </c>
      <c r="AE11" s="23">
        <f>Y12</f>
        <v>30.6</v>
      </c>
      <c r="AG11" s="13" t="str">
        <f>V11</f>
        <v>K2</v>
      </c>
      <c r="AH11" s="23">
        <f>Z11</f>
        <v>28.599999999999969</v>
      </c>
    </row>
    <row r="12" spans="1:35">
      <c r="N12" s="13" t="s">
        <v>77</v>
      </c>
      <c r="O12" s="13">
        <f>SUM(O3:O11)</f>
        <v>84.3</v>
      </c>
      <c r="P12" s="13">
        <f>SUM(P3:P11)</f>
        <v>84.7</v>
      </c>
      <c r="Q12" s="13">
        <f>SUM(Q3:Q11)</f>
        <v>73.599999999999994</v>
      </c>
      <c r="R12" s="13">
        <f>SUM(R3:R11)</f>
        <v>242.6</v>
      </c>
      <c r="S12" s="13"/>
      <c r="V12" s="13" t="s">
        <v>120</v>
      </c>
      <c r="W12" s="23">
        <f>SUM(W9:W11)</f>
        <v>22.400000000000002</v>
      </c>
      <c r="X12" s="23">
        <f t="shared" ref="X12:Y12" si="4">SUM(X9:X11)</f>
        <v>27.866666666666674</v>
      </c>
      <c r="Y12" s="23">
        <f t="shared" si="4"/>
        <v>30.6</v>
      </c>
      <c r="Z12" s="13"/>
    </row>
    <row r="13" spans="1:35">
      <c r="AB13" t="s">
        <v>84</v>
      </c>
      <c r="AC13">
        <v>3.65</v>
      </c>
      <c r="AE13" s="30"/>
      <c r="AF13" s="13" t="s">
        <v>41</v>
      </c>
      <c r="AG13" s="23">
        <f>AE9</f>
        <v>22.400000000000002</v>
      </c>
      <c r="AH13" s="13" t="s">
        <v>88</v>
      </c>
      <c r="AI13" s="37">
        <f>AC15+AG13</f>
        <v>24.903244920846703</v>
      </c>
    </row>
    <row r="14" spans="1:35">
      <c r="AB14" t="s">
        <v>85</v>
      </c>
      <c r="AC14">
        <f>(D10/9)^0.5</f>
        <v>0.68582052625936896</v>
      </c>
      <c r="AE14" s="30"/>
      <c r="AF14" s="13" t="s">
        <v>42</v>
      </c>
      <c r="AG14" s="23">
        <f>AE10</f>
        <v>27.866666666666674</v>
      </c>
      <c r="AH14" s="13" t="s">
        <v>88</v>
      </c>
      <c r="AI14" s="37">
        <f>AC15+AG14</f>
        <v>30.369911587513375</v>
      </c>
    </row>
    <row r="15" spans="1:35">
      <c r="AB15" t="s">
        <v>86</v>
      </c>
      <c r="AC15">
        <f>AC13*AC14</f>
        <v>2.5032449208466998</v>
      </c>
      <c r="AE15" s="30"/>
      <c r="AF15" s="13" t="s">
        <v>43</v>
      </c>
      <c r="AG15" s="23">
        <f>AE11</f>
        <v>30.6</v>
      </c>
      <c r="AH15" s="13" t="s">
        <v>89</v>
      </c>
      <c r="AI15" s="37">
        <f>AC15+AG15</f>
        <v>33.103244920846699</v>
      </c>
    </row>
    <row r="16" spans="1:35">
      <c r="AE16" s="59"/>
      <c r="AF16" s="30"/>
      <c r="AG16" s="30"/>
      <c r="AH16" s="30"/>
    </row>
    <row r="18" spans="26:32">
      <c r="Z18" s="113"/>
      <c r="AA18" s="113"/>
      <c r="AE18" s="116" t="s">
        <v>101</v>
      </c>
      <c r="AF18" s="39" t="s">
        <v>124</v>
      </c>
    </row>
    <row r="19" spans="26:32">
      <c r="Z19" s="113"/>
      <c r="AA19" s="113"/>
      <c r="AE19" s="117"/>
      <c r="AF19" s="41"/>
    </row>
    <row r="20" spans="26:32" ht="38.25">
      <c r="Z20" s="34"/>
      <c r="AA20" s="35"/>
      <c r="AE20" s="51" t="s">
        <v>112</v>
      </c>
      <c r="AF20" s="43">
        <f>AG13</f>
        <v>22.400000000000002</v>
      </c>
    </row>
    <row r="21" spans="26:32" ht="38.25">
      <c r="Z21" s="34"/>
      <c r="AA21" s="35"/>
      <c r="AE21" s="51" t="s">
        <v>125</v>
      </c>
      <c r="AF21" s="43">
        <f>AG14</f>
        <v>27.866666666666674</v>
      </c>
    </row>
    <row r="22" spans="26:32" ht="38.25">
      <c r="Z22" s="34"/>
      <c r="AA22" s="35"/>
      <c r="AE22" s="52" t="s">
        <v>126</v>
      </c>
      <c r="AF22" s="43">
        <f>AG15</f>
        <v>30.6</v>
      </c>
    </row>
    <row r="23" spans="26:32" ht="15.75">
      <c r="Z23" s="34"/>
      <c r="AA23" s="36"/>
      <c r="AC23" s="30"/>
      <c r="AE23" s="44" t="s">
        <v>116</v>
      </c>
      <c r="AF23" s="45">
        <f>AC15</f>
        <v>2.5032449208466998</v>
      </c>
    </row>
    <row r="24" spans="26:32" ht="15.75">
      <c r="Z24" s="34"/>
      <c r="AA24" s="36"/>
      <c r="AE24" s="55" t="s">
        <v>117</v>
      </c>
      <c r="AF24" s="45">
        <f>AH9</f>
        <v>24.5</v>
      </c>
    </row>
    <row r="25" spans="26:32" ht="25.5">
      <c r="Z25" s="34"/>
      <c r="AA25" s="36"/>
      <c r="AE25" s="56" t="s">
        <v>118</v>
      </c>
      <c r="AF25" s="35">
        <f>AH10</f>
        <v>27.766666666666701</v>
      </c>
    </row>
    <row r="26" spans="26:32" ht="15.75">
      <c r="Z26" s="34"/>
      <c r="AA26" s="36"/>
      <c r="AE26" s="57" t="s">
        <v>119</v>
      </c>
      <c r="AF26" s="60">
        <f>AH11</f>
        <v>28.599999999999969</v>
      </c>
    </row>
    <row r="27" spans="26:32" ht="15.75">
      <c r="Z27" s="34"/>
      <c r="AA27" s="36"/>
      <c r="AE27" s="47" t="s">
        <v>116</v>
      </c>
      <c r="AF27" s="48" t="s">
        <v>58</v>
      </c>
    </row>
    <row r="28" spans="26:32" ht="15.75">
      <c r="Z28" s="34"/>
      <c r="AA28" s="33"/>
    </row>
  </sheetData>
  <sortState ref="AF13:AF15">
    <sortCondition ref="AF13"/>
  </sortState>
  <mergeCells count="7">
    <mergeCell ref="AA18:AA19"/>
    <mergeCell ref="AE18:AE19"/>
    <mergeCell ref="O1:Q1"/>
    <mergeCell ref="N1:N2"/>
    <mergeCell ref="R1:R2"/>
    <mergeCell ref="S1:S2"/>
    <mergeCell ref="Z18:Z19"/>
  </mergeCells>
  <pageMargins left="0.7" right="0.7" top="0.75" bottom="0.75" header="0.3" footer="0.3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"/>
  <sheetViews>
    <sheetView topLeftCell="M1" workbookViewId="0">
      <selection activeCell="AA1" sqref="AA1"/>
    </sheetView>
  </sheetViews>
  <sheetFormatPr defaultColWidth="9" defaultRowHeight="15"/>
  <cols>
    <col min="2" max="2" width="12.85546875" customWidth="1"/>
    <col min="3" max="3" width="11.140625" customWidth="1"/>
    <col min="5" max="5" width="11.5703125" customWidth="1"/>
    <col min="14" max="14" width="12.5703125" customWidth="1"/>
    <col min="18" max="18" width="13.7109375" customWidth="1"/>
    <col min="19" max="19" width="14.7109375" customWidth="1"/>
    <col min="22" max="22" width="14.85546875" customWidth="1"/>
    <col min="23" max="23" width="10.7109375" customWidth="1"/>
    <col min="26" max="26" width="18.85546875" customWidth="1"/>
    <col min="27" max="27" width="23.85546875" customWidth="1"/>
    <col min="31" max="31" width="14.7109375" customWidth="1"/>
    <col min="32" max="32" width="20.140625" customWidth="1"/>
    <col min="34" max="34" width="13.42578125" customWidth="1"/>
  </cols>
  <sheetData>
    <row r="1" spans="1:38">
      <c r="A1" s="12" t="s">
        <v>32</v>
      </c>
      <c r="B1" s="12">
        <v>3</v>
      </c>
      <c r="C1" s="12" t="s">
        <v>33</v>
      </c>
      <c r="D1" s="12">
        <v>3</v>
      </c>
      <c r="E1" s="12" t="s">
        <v>34</v>
      </c>
      <c r="F1" s="12">
        <v>3</v>
      </c>
      <c r="G1" s="12" t="s">
        <v>35</v>
      </c>
      <c r="H1" s="12">
        <f>D1*F1</f>
        <v>9</v>
      </c>
      <c r="I1" s="12" t="s">
        <v>36</v>
      </c>
      <c r="J1" s="20">
        <f>R12^2/(B1*D1*F1)</f>
        <v>3112.6670370370398</v>
      </c>
      <c r="N1" s="108" t="s">
        <v>37</v>
      </c>
      <c r="O1" s="110" t="s">
        <v>38</v>
      </c>
      <c r="P1" s="111"/>
      <c r="Q1" s="112"/>
      <c r="R1" s="101" t="s">
        <v>39</v>
      </c>
      <c r="S1" s="101" t="s">
        <v>40</v>
      </c>
      <c r="V1" s="13"/>
      <c r="W1" s="13" t="s">
        <v>41</v>
      </c>
      <c r="X1" s="13" t="s">
        <v>42</v>
      </c>
      <c r="Y1" s="13" t="s">
        <v>43</v>
      </c>
      <c r="Z1" s="13" t="s">
        <v>44</v>
      </c>
    </row>
    <row r="2" spans="1:38">
      <c r="N2" s="109"/>
      <c r="O2" s="13">
        <v>1</v>
      </c>
      <c r="P2" s="13">
        <v>2</v>
      </c>
      <c r="Q2" s="13">
        <v>3</v>
      </c>
      <c r="R2" s="101"/>
      <c r="S2" s="101"/>
      <c r="V2" s="13" t="s">
        <v>45</v>
      </c>
      <c r="W2" s="13">
        <f>R3</f>
        <v>31</v>
      </c>
      <c r="X2" s="13">
        <f>R6</f>
        <v>37.5</v>
      </c>
      <c r="Y2" s="13">
        <f>R9</f>
        <v>23</v>
      </c>
      <c r="Z2" s="13">
        <f>SUM(W2:Y2)</f>
        <v>91.5</v>
      </c>
      <c r="AH2" t="s">
        <v>123</v>
      </c>
    </row>
    <row r="3" spans="1:38">
      <c r="N3" s="13" t="s">
        <v>46</v>
      </c>
      <c r="O3" s="13">
        <v>10.5</v>
      </c>
      <c r="P3" s="13">
        <v>15</v>
      </c>
      <c r="Q3" s="13">
        <v>5.5</v>
      </c>
      <c r="R3" s="13">
        <f t="shared" ref="R3:R11" si="0">SUM(O3:Q3)</f>
        <v>31</v>
      </c>
      <c r="S3" s="13">
        <f t="shared" ref="S3:S11" si="1">AVERAGE(O3:Q3)</f>
        <v>10.3333333333333</v>
      </c>
      <c r="V3" s="13" t="s">
        <v>47</v>
      </c>
      <c r="W3" s="13">
        <f>R4</f>
        <v>29</v>
      </c>
      <c r="X3" s="13">
        <f>R7</f>
        <v>35.9</v>
      </c>
      <c r="Y3" s="13">
        <f>R10</f>
        <v>25.5</v>
      </c>
      <c r="Z3" s="13">
        <f>SUM(W3:Y3)</f>
        <v>90.4</v>
      </c>
    </row>
    <row r="4" spans="1:38">
      <c r="A4" s="13" t="s">
        <v>48</v>
      </c>
      <c r="B4" s="13" t="s">
        <v>49</v>
      </c>
      <c r="C4" s="13" t="s">
        <v>50</v>
      </c>
      <c r="D4" s="13" t="s">
        <v>51</v>
      </c>
      <c r="E4" s="13" t="s">
        <v>52</v>
      </c>
      <c r="F4" s="13"/>
      <c r="G4" s="13" t="s">
        <v>53</v>
      </c>
      <c r="H4" s="13" t="s">
        <v>54</v>
      </c>
      <c r="N4" s="13" t="s">
        <v>55</v>
      </c>
      <c r="O4" s="13">
        <v>10.5</v>
      </c>
      <c r="P4" s="13">
        <v>6.5</v>
      </c>
      <c r="Q4" s="13">
        <v>12</v>
      </c>
      <c r="R4" s="13">
        <f t="shared" si="0"/>
        <v>29</v>
      </c>
      <c r="S4" s="13">
        <f t="shared" si="1"/>
        <v>9.6666666666666696</v>
      </c>
      <c r="V4" s="13" t="s">
        <v>56</v>
      </c>
      <c r="W4" s="13">
        <f>R5</f>
        <v>43.5</v>
      </c>
      <c r="X4" s="13">
        <f>R8</f>
        <v>44.5</v>
      </c>
      <c r="Y4" s="13">
        <f>R11</f>
        <v>20</v>
      </c>
      <c r="Z4" s="13">
        <f>SUM(W4:Y4)</f>
        <v>108</v>
      </c>
    </row>
    <row r="5" spans="1:38">
      <c r="A5" s="13" t="s">
        <v>57</v>
      </c>
      <c r="B5" s="13">
        <f>B1-1</f>
        <v>2</v>
      </c>
      <c r="C5" s="13">
        <f>SUMSQ(O12:Q12)/H1-J1</f>
        <v>38.022962962963902</v>
      </c>
      <c r="D5" s="13">
        <f>C5/B5</f>
        <v>19.011481481482001</v>
      </c>
      <c r="E5" s="13">
        <f>D5/D$10</f>
        <v>1.1117133165305699</v>
      </c>
      <c r="F5" s="13" t="s">
        <v>58</v>
      </c>
      <c r="G5" s="13" t="s">
        <v>59</v>
      </c>
      <c r="H5" s="13" t="s">
        <v>60</v>
      </c>
      <c r="N5" s="13" t="s">
        <v>61</v>
      </c>
      <c r="O5" s="13">
        <v>17</v>
      </c>
      <c r="P5" s="13">
        <v>15</v>
      </c>
      <c r="Q5" s="13">
        <v>11.5</v>
      </c>
      <c r="R5" s="13">
        <f t="shared" si="0"/>
        <v>43.5</v>
      </c>
      <c r="S5" s="13">
        <f t="shared" si="1"/>
        <v>14.5</v>
      </c>
      <c r="V5" s="13" t="s">
        <v>44</v>
      </c>
      <c r="W5" s="13">
        <f>SUM(W2:W4)</f>
        <v>103.5</v>
      </c>
      <c r="X5" s="13">
        <f>SUM(X2:X4)</f>
        <v>117.9</v>
      </c>
      <c r="Y5" s="13">
        <f>SUM(Y2:Y4)</f>
        <v>68.5</v>
      </c>
      <c r="Z5" s="13"/>
    </row>
    <row r="6" spans="1:38">
      <c r="A6" s="13" t="s">
        <v>62</v>
      </c>
      <c r="B6" s="13">
        <f>H1-1</f>
        <v>8</v>
      </c>
      <c r="C6" s="13">
        <f>SUMSQ(R3:R11)/B1-J1</f>
        <v>203.602962962964</v>
      </c>
      <c r="D6" s="13">
        <f t="shared" ref="D6:D10" si="2">C6/B6</f>
        <v>25.4503703703705</v>
      </c>
      <c r="E6" s="13">
        <f>D6/D$10</f>
        <v>1.4882330805695001</v>
      </c>
      <c r="F6" s="13" t="s">
        <v>58</v>
      </c>
      <c r="G6" s="13" t="s">
        <v>63</v>
      </c>
      <c r="H6" s="13" t="s">
        <v>64</v>
      </c>
      <c r="N6" s="13" t="s">
        <v>65</v>
      </c>
      <c r="O6" s="13">
        <v>10.5</v>
      </c>
      <c r="P6" s="13">
        <v>9.5</v>
      </c>
      <c r="Q6" s="13">
        <v>17.5</v>
      </c>
      <c r="R6" s="13">
        <f t="shared" si="0"/>
        <v>37.5</v>
      </c>
      <c r="S6" s="13">
        <f t="shared" si="1"/>
        <v>12.5</v>
      </c>
    </row>
    <row r="7" spans="1:38">
      <c r="A7" s="13" t="s">
        <v>66</v>
      </c>
      <c r="B7" s="13">
        <f>D1-1</f>
        <v>2</v>
      </c>
      <c r="C7" s="13">
        <f>SUMSQ(W5:Y5)/(B1*F1)-J1</f>
        <v>143.434074074075</v>
      </c>
      <c r="D7" s="13">
        <f t="shared" si="2"/>
        <v>71.717037037037699</v>
      </c>
      <c r="E7" s="13">
        <f>D7/D$10</f>
        <v>4.19371763183476</v>
      </c>
      <c r="F7" s="13" t="s">
        <v>87</v>
      </c>
      <c r="G7" s="13" t="s">
        <v>59</v>
      </c>
      <c r="H7" s="13" t="s">
        <v>60</v>
      </c>
      <c r="N7" s="13" t="s">
        <v>67</v>
      </c>
      <c r="O7" s="13">
        <v>5.5</v>
      </c>
      <c r="P7" s="13">
        <v>10</v>
      </c>
      <c r="Q7" s="13">
        <v>20.399999999999999</v>
      </c>
      <c r="R7" s="13">
        <f t="shared" si="0"/>
        <v>35.9</v>
      </c>
      <c r="S7" s="13">
        <f t="shared" si="1"/>
        <v>11.966666666666701</v>
      </c>
    </row>
    <row r="8" spans="1:38">
      <c r="A8" s="13" t="s">
        <v>68</v>
      </c>
      <c r="B8" s="13">
        <f>F1-1</f>
        <v>2</v>
      </c>
      <c r="C8" s="13">
        <f>SUMSQ(Z2:Z4)/(B1*D1)-J1</f>
        <v>21.6007407407415</v>
      </c>
      <c r="D8" s="13">
        <f t="shared" si="2"/>
        <v>10.8003703703707</v>
      </c>
      <c r="E8" s="13">
        <f>D8/D$10</f>
        <v>0.63156127921428096</v>
      </c>
      <c r="F8" s="13" t="s">
        <v>58</v>
      </c>
      <c r="G8" s="13" t="s">
        <v>59</v>
      </c>
      <c r="H8" s="13" t="s">
        <v>60</v>
      </c>
      <c r="N8" s="13" t="s">
        <v>69</v>
      </c>
      <c r="O8" s="13">
        <v>14.5</v>
      </c>
      <c r="P8" s="13">
        <v>10</v>
      </c>
      <c r="Q8" s="13">
        <v>20</v>
      </c>
      <c r="R8" s="13">
        <f t="shared" si="0"/>
        <v>44.5</v>
      </c>
      <c r="S8" s="13">
        <f t="shared" si="1"/>
        <v>14.8333333333333</v>
      </c>
      <c r="V8" s="13"/>
      <c r="W8" s="13" t="s">
        <v>41</v>
      </c>
      <c r="X8" s="13" t="s">
        <v>42</v>
      </c>
      <c r="Y8" s="13" t="s">
        <v>43</v>
      </c>
      <c r="Z8" s="13" t="s">
        <v>120</v>
      </c>
      <c r="AB8" s="13" t="str">
        <f>W1</f>
        <v>P0</v>
      </c>
      <c r="AC8" s="23">
        <f>W12</f>
        <v>34.499999999999972</v>
      </c>
      <c r="AE8" s="13" t="str">
        <f>V9</f>
        <v>K0</v>
      </c>
      <c r="AF8" s="23">
        <f>Z9</f>
        <v>30.499999999999972</v>
      </c>
    </row>
    <row r="9" spans="1:38">
      <c r="A9" s="13" t="s">
        <v>35</v>
      </c>
      <c r="B9" s="13">
        <f>B6-B7-B8</f>
        <v>4</v>
      </c>
      <c r="C9" s="13">
        <f>C6-C7-C8</f>
        <v>38.568148148147003</v>
      </c>
      <c r="D9" s="13">
        <f t="shared" si="2"/>
        <v>9.6420370370367401</v>
      </c>
      <c r="E9" s="13">
        <f>D9/D$10</f>
        <v>0.563826705614483</v>
      </c>
      <c r="F9" s="13" t="s">
        <v>58</v>
      </c>
      <c r="G9" s="13" t="s">
        <v>71</v>
      </c>
      <c r="H9" s="13" t="s">
        <v>72</v>
      </c>
      <c r="N9" s="13" t="s">
        <v>73</v>
      </c>
      <c r="O9" s="13">
        <v>6.5</v>
      </c>
      <c r="P9" s="13">
        <v>10.5</v>
      </c>
      <c r="Q9" s="13">
        <v>6</v>
      </c>
      <c r="R9" s="13">
        <f t="shared" si="0"/>
        <v>23</v>
      </c>
      <c r="S9" s="13">
        <f t="shared" si="1"/>
        <v>7.6666666666666696</v>
      </c>
      <c r="V9" s="13" t="s">
        <v>45</v>
      </c>
      <c r="W9" s="23">
        <f>S3</f>
        <v>10.3333333333333</v>
      </c>
      <c r="X9" s="23">
        <f>S6</f>
        <v>12.5</v>
      </c>
      <c r="Y9" s="23">
        <f>S9</f>
        <v>7.6666666666666696</v>
      </c>
      <c r="Z9" s="23">
        <f>SUM(W9:Y9)</f>
        <v>30.499999999999972</v>
      </c>
      <c r="AB9" s="13" t="str">
        <f>X1</f>
        <v>P1</v>
      </c>
      <c r="AC9" s="23">
        <f>X12</f>
        <v>39.299999999999997</v>
      </c>
      <c r="AE9" s="13" t="str">
        <f>V10</f>
        <v>K1</v>
      </c>
      <c r="AF9" s="23">
        <f>Z10</f>
        <v>30.133333333333368</v>
      </c>
    </row>
    <row r="10" spans="1:38">
      <c r="A10" s="13" t="s">
        <v>74</v>
      </c>
      <c r="B10" s="13">
        <f>B11-B6-B7</f>
        <v>16</v>
      </c>
      <c r="C10" s="14">
        <f>C11-C5-C6</f>
        <v>273.61703703703603</v>
      </c>
      <c r="D10" s="13">
        <f t="shared" si="2"/>
        <v>17.101064814814698</v>
      </c>
      <c r="E10" s="13"/>
      <c r="F10" s="13"/>
      <c r="G10" s="13"/>
      <c r="H10" s="13"/>
      <c r="N10" s="13" t="s">
        <v>75</v>
      </c>
      <c r="O10" s="13">
        <v>6</v>
      </c>
      <c r="P10" s="13">
        <v>10</v>
      </c>
      <c r="Q10" s="13">
        <v>9.5</v>
      </c>
      <c r="R10" s="13">
        <f t="shared" si="0"/>
        <v>25.5</v>
      </c>
      <c r="S10" s="13">
        <f t="shared" si="1"/>
        <v>8.5</v>
      </c>
      <c r="V10" s="13" t="s">
        <v>47</v>
      </c>
      <c r="W10" s="23">
        <f>S4</f>
        <v>9.6666666666666696</v>
      </c>
      <c r="X10" s="23">
        <f>S7</f>
        <v>11.966666666666701</v>
      </c>
      <c r="Y10" s="23">
        <f>S10</f>
        <v>8.5</v>
      </c>
      <c r="Z10" s="23">
        <f t="shared" ref="Z10:Z11" si="3">SUM(W10:Y10)</f>
        <v>30.133333333333368</v>
      </c>
      <c r="AB10" s="13" t="str">
        <f>Y1</f>
        <v>P2</v>
      </c>
      <c r="AC10" s="23">
        <f>Y12</f>
        <v>22.833333333333343</v>
      </c>
      <c r="AE10" s="13" t="str">
        <f>V11</f>
        <v>K2</v>
      </c>
      <c r="AF10" s="23">
        <f>Z11</f>
        <v>35.999999999999972</v>
      </c>
    </row>
    <row r="11" spans="1:38">
      <c r="A11" s="13" t="s">
        <v>29</v>
      </c>
      <c r="B11" s="13">
        <f>B1*D1*F1-1</f>
        <v>26</v>
      </c>
      <c r="C11" s="14">
        <f>SUMSQ(O3:Q11)-J1</f>
        <v>515.24296296296404</v>
      </c>
      <c r="D11" s="13"/>
      <c r="E11" s="13"/>
      <c r="F11" s="13"/>
      <c r="G11" s="13"/>
      <c r="H11" s="13"/>
      <c r="N11" s="13" t="s">
        <v>76</v>
      </c>
      <c r="O11" s="13">
        <v>5.5</v>
      </c>
      <c r="P11" s="13">
        <v>5.5</v>
      </c>
      <c r="Q11" s="13">
        <v>9</v>
      </c>
      <c r="R11" s="13">
        <f t="shared" si="0"/>
        <v>20</v>
      </c>
      <c r="S11" s="13">
        <f t="shared" si="1"/>
        <v>6.6666666666666696</v>
      </c>
      <c r="V11" s="13" t="s">
        <v>56</v>
      </c>
      <c r="W11" s="23">
        <f>S5</f>
        <v>14.5</v>
      </c>
      <c r="X11" s="23">
        <f>S8</f>
        <v>14.8333333333333</v>
      </c>
      <c r="Y11" s="23">
        <f>S11</f>
        <v>6.6666666666666696</v>
      </c>
      <c r="Z11" s="23">
        <f t="shared" si="3"/>
        <v>35.999999999999972</v>
      </c>
    </row>
    <row r="12" spans="1:38">
      <c r="N12" s="13" t="s">
        <v>77</v>
      </c>
      <c r="O12" s="13">
        <f>SUM(O3:O11)</f>
        <v>86.5</v>
      </c>
      <c r="P12" s="13">
        <f>SUM(P3:P11)</f>
        <v>92</v>
      </c>
      <c r="Q12" s="13">
        <f>SUM(Q3:Q11)</f>
        <v>111.4</v>
      </c>
      <c r="R12" s="13">
        <f>SUM(R3:R11)</f>
        <v>289.89999999999998</v>
      </c>
      <c r="S12" s="13"/>
      <c r="V12" s="13" t="s">
        <v>120</v>
      </c>
      <c r="W12" s="23">
        <f>SUM(W9:W11)</f>
        <v>34.499999999999972</v>
      </c>
      <c r="X12" s="23">
        <f t="shared" ref="X12:Y12" si="4">SUM(X9:X11)</f>
        <v>39.299999999999997</v>
      </c>
      <c r="Y12" s="23">
        <f t="shared" si="4"/>
        <v>22.833333333333343</v>
      </c>
      <c r="Z12" s="13"/>
    </row>
    <row r="13" spans="1:38">
      <c r="AA13" t="s">
        <v>127</v>
      </c>
      <c r="AB13">
        <v>3.65</v>
      </c>
      <c r="AD13" s="13" t="s">
        <v>43</v>
      </c>
      <c r="AE13" s="23">
        <f>AC10</f>
        <v>22.833333333333343</v>
      </c>
      <c r="AF13" s="13" t="s">
        <v>88</v>
      </c>
      <c r="AG13" s="37">
        <f>AB15+AE13</f>
        <v>27.864667770806953</v>
      </c>
      <c r="AI13" t="str">
        <f t="shared" ref="AI13:AJ15" si="5">AB8</f>
        <v>P0</v>
      </c>
      <c r="AJ13" s="37">
        <f t="shared" si="5"/>
        <v>34.499999999999972</v>
      </c>
      <c r="AK13" t="s">
        <v>88</v>
      </c>
      <c r="AL13" s="37">
        <f>AB15+AJ13</f>
        <v>39.531334437473582</v>
      </c>
    </row>
    <row r="14" spans="1:38">
      <c r="AA14" t="s">
        <v>85</v>
      </c>
      <c r="AB14">
        <f>(D10/9)^0.5</f>
        <v>1.3784477910886537</v>
      </c>
      <c r="AD14" s="13" t="s">
        <v>41</v>
      </c>
      <c r="AE14" s="23">
        <f>AC8</f>
        <v>34.499999999999972</v>
      </c>
      <c r="AF14" s="13" t="s">
        <v>88</v>
      </c>
      <c r="AG14" s="37">
        <f>AB15+AE14</f>
        <v>39.531334437473582</v>
      </c>
      <c r="AI14" t="str">
        <f t="shared" si="5"/>
        <v>P1</v>
      </c>
      <c r="AJ14" s="37">
        <f t="shared" si="5"/>
        <v>39.299999999999997</v>
      </c>
      <c r="AK14" t="s">
        <v>89</v>
      </c>
      <c r="AL14" s="37">
        <f>AB15+AJ14</f>
        <v>44.331334437473608</v>
      </c>
    </row>
    <row r="15" spans="1:38">
      <c r="AA15" t="s">
        <v>128</v>
      </c>
      <c r="AB15">
        <f>AB13*AB14</f>
        <v>5.0313344374736086</v>
      </c>
      <c r="AD15" s="13" t="s">
        <v>42</v>
      </c>
      <c r="AE15" s="23">
        <f>AC9</f>
        <v>39.299999999999997</v>
      </c>
      <c r="AF15" s="13" t="s">
        <v>89</v>
      </c>
      <c r="AG15" s="37">
        <f>AB15+AE15</f>
        <v>44.331334437473608</v>
      </c>
      <c r="AI15" t="str">
        <f t="shared" si="5"/>
        <v>P2</v>
      </c>
      <c r="AJ15" s="37">
        <f t="shared" si="5"/>
        <v>22.833333333333343</v>
      </c>
      <c r="AK15" t="s">
        <v>88</v>
      </c>
      <c r="AL15" s="37">
        <f>AB15+AJ15</f>
        <v>27.864667770806953</v>
      </c>
    </row>
    <row r="16" spans="1:38">
      <c r="A16" s="104" t="s">
        <v>129</v>
      </c>
      <c r="B16" s="118" t="s">
        <v>130</v>
      </c>
      <c r="C16" s="104" t="s">
        <v>93</v>
      </c>
      <c r="D16" s="104"/>
      <c r="E16" s="104"/>
      <c r="F16" s="104"/>
      <c r="G16" s="104"/>
      <c r="H16" s="49"/>
    </row>
    <row r="17" spans="1:32">
      <c r="A17" s="104"/>
      <c r="B17" s="118"/>
      <c r="C17" s="49" t="s">
        <v>131</v>
      </c>
      <c r="D17" s="49"/>
      <c r="E17" s="49" t="s">
        <v>95</v>
      </c>
      <c r="F17" s="49"/>
      <c r="G17" s="49" t="s">
        <v>132</v>
      </c>
      <c r="H17" s="49"/>
    </row>
    <row r="18" spans="1:32">
      <c r="A18" s="49">
        <v>1</v>
      </c>
      <c r="B18" s="49" t="s">
        <v>133</v>
      </c>
      <c r="C18" s="50">
        <f>'Berat Basah'!E7</f>
        <v>1.5145383025194299</v>
      </c>
      <c r="D18" s="49" t="s">
        <v>58</v>
      </c>
      <c r="E18" s="50">
        <f>'Berat Basah'!E8</f>
        <v>3.83833258976609</v>
      </c>
      <c r="F18" s="49" t="s">
        <v>87</v>
      </c>
      <c r="G18" s="50">
        <f>'Berat Basah'!E9</f>
        <v>1.36413503946556</v>
      </c>
      <c r="H18" s="49" t="s">
        <v>58</v>
      </c>
      <c r="Z18" s="113"/>
      <c r="AA18" s="113"/>
      <c r="AE18" s="116" t="s">
        <v>101</v>
      </c>
      <c r="AF18" s="39" t="s">
        <v>134</v>
      </c>
    </row>
    <row r="19" spans="1:32">
      <c r="A19" s="49">
        <v>2</v>
      </c>
      <c r="B19" s="49" t="s">
        <v>135</v>
      </c>
      <c r="C19" s="50">
        <f>'Berat Kering'!E7</f>
        <v>4.1181154031235803</v>
      </c>
      <c r="D19" s="49" t="s">
        <v>87</v>
      </c>
      <c r="E19" s="50">
        <f>'Berat Kering'!E8</f>
        <v>1.10932236755768</v>
      </c>
      <c r="F19" s="49" t="s">
        <v>58</v>
      </c>
      <c r="G19" s="50">
        <f>'Berat Kering'!E9</f>
        <v>0.43921431383700599</v>
      </c>
      <c r="H19" s="49" t="s">
        <v>58</v>
      </c>
      <c r="Z19" s="113"/>
      <c r="AA19" s="113"/>
      <c r="AE19" s="117"/>
      <c r="AF19" s="41"/>
    </row>
    <row r="20" spans="1:32" ht="38.25">
      <c r="A20" s="49">
        <v>3</v>
      </c>
      <c r="B20" s="49" t="s">
        <v>136</v>
      </c>
      <c r="C20" s="50">
        <f>E7</f>
        <v>4.19371763183476</v>
      </c>
      <c r="D20" s="49" t="s">
        <v>87</v>
      </c>
      <c r="E20" s="50">
        <f>E8</f>
        <v>0.63156127921428096</v>
      </c>
      <c r="F20" s="49" t="s">
        <v>58</v>
      </c>
      <c r="G20" s="50">
        <f>E9</f>
        <v>0.563826705614483</v>
      </c>
      <c r="H20" s="49" t="s">
        <v>58</v>
      </c>
      <c r="Z20" s="34"/>
      <c r="AA20" s="35"/>
      <c r="AE20" s="51" t="s">
        <v>112</v>
      </c>
      <c r="AF20" s="43">
        <f>AC8</f>
        <v>34.499999999999972</v>
      </c>
    </row>
    <row r="21" spans="1:32" ht="38.25">
      <c r="A21" s="13">
        <v>4</v>
      </c>
      <c r="B21" s="13" t="s">
        <v>137</v>
      </c>
      <c r="C21" s="23">
        <f>'Berat Ekonomis'!E30</f>
        <v>2.1046542226386684</v>
      </c>
      <c r="D21" s="13" t="s">
        <v>58</v>
      </c>
      <c r="E21" s="23">
        <f>'Berat Ekonomis'!E31</f>
        <v>5.2776130451027141</v>
      </c>
      <c r="F21" s="13" t="s">
        <v>87</v>
      </c>
      <c r="G21" s="23">
        <f>'Berat Ekonomis'!E32</f>
        <v>3.347472929811445</v>
      </c>
      <c r="H21" s="13" t="s">
        <v>58</v>
      </c>
      <c r="Z21" s="34"/>
      <c r="AA21" s="35"/>
      <c r="AE21" s="51" t="s">
        <v>125</v>
      </c>
      <c r="AF21" s="43">
        <f>AC9</f>
        <v>39.299999999999997</v>
      </c>
    </row>
    <row r="22" spans="1:32" ht="38.25">
      <c r="Z22" s="34"/>
      <c r="AA22" s="35"/>
      <c r="AE22" s="52" t="s">
        <v>126</v>
      </c>
      <c r="AF22" s="43">
        <f>AC10</f>
        <v>22.833333333333343</v>
      </c>
    </row>
    <row r="23" spans="1:32" ht="15.75">
      <c r="Z23" s="34"/>
      <c r="AA23" s="36"/>
      <c r="AE23" s="53" t="s">
        <v>116</v>
      </c>
      <c r="AF23" s="54">
        <f>AB15</f>
        <v>5.03133443747359</v>
      </c>
    </row>
    <row r="24" spans="1:32" ht="15.75">
      <c r="Z24" s="34"/>
      <c r="AA24" s="36"/>
      <c r="AE24" s="55" t="s">
        <v>117</v>
      </c>
      <c r="AF24" s="35">
        <f>AF8</f>
        <v>30.499999999999972</v>
      </c>
    </row>
    <row r="25" spans="1:32" ht="25.5">
      <c r="Z25" s="34"/>
      <c r="AA25" s="36"/>
      <c r="AE25" s="56" t="s">
        <v>118</v>
      </c>
      <c r="AF25" s="43">
        <f>AF9</f>
        <v>30.133333333333368</v>
      </c>
    </row>
    <row r="26" spans="1:32" ht="15.75">
      <c r="Z26" s="34"/>
      <c r="AA26" s="36"/>
      <c r="AE26" s="57" t="s">
        <v>119</v>
      </c>
      <c r="AF26" s="58">
        <f>AF10</f>
        <v>35.999999999999972</v>
      </c>
    </row>
    <row r="27" spans="1:32" ht="15.75">
      <c r="Z27" s="34"/>
      <c r="AA27" s="36"/>
      <c r="AE27" s="47" t="s">
        <v>116</v>
      </c>
      <c r="AF27" s="40" t="s">
        <v>58</v>
      </c>
    </row>
    <row r="28" spans="1:32" ht="15.75">
      <c r="Z28" s="34"/>
      <c r="AA28" s="33"/>
    </row>
  </sheetData>
  <sortState ref="AD13:AG15">
    <sortCondition ref="AE13"/>
  </sortState>
  <mergeCells count="10">
    <mergeCell ref="O1:Q1"/>
    <mergeCell ref="C16:G16"/>
    <mergeCell ref="A16:A17"/>
    <mergeCell ref="B16:B17"/>
    <mergeCell ref="N1:N2"/>
    <mergeCell ref="R1:R2"/>
    <mergeCell ref="S1:S2"/>
    <mergeCell ref="Z18:Z19"/>
    <mergeCell ref="AA18:AA19"/>
    <mergeCell ref="AE18:AE19"/>
  </mergeCells>
  <pageMargins left="0.7" right="0.7" top="0.75" bottom="0.75" header="0.3" footer="0.3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tabSelected="1" topLeftCell="AB26" workbookViewId="0">
      <selection activeCell="AP49" sqref="AP49"/>
    </sheetView>
  </sheetViews>
  <sheetFormatPr defaultColWidth="9" defaultRowHeight="15"/>
  <cols>
    <col min="3" max="5" width="12" customWidth="1"/>
    <col min="13" max="13" width="4.42578125" customWidth="1"/>
    <col min="14" max="14" width="12.85546875" customWidth="1"/>
    <col min="15" max="15" width="10.140625" customWidth="1"/>
    <col min="16" max="16" width="11.7109375" customWidth="1"/>
    <col min="17" max="17" width="12.7109375" customWidth="1"/>
    <col min="18" max="18" width="13.85546875" customWidth="1"/>
    <col min="19" max="19" width="18.140625" customWidth="1"/>
    <col min="20" max="20" width="13" customWidth="1"/>
    <col min="21" max="21" width="12.42578125" customWidth="1"/>
    <col min="22" max="22" width="14.28515625" customWidth="1"/>
    <col min="23" max="23" width="11.140625" customWidth="1"/>
    <col min="24" max="24" width="11.7109375" customWidth="1"/>
    <col min="25" max="25" width="10.85546875" customWidth="1"/>
    <col min="26" max="26" width="11.85546875" customWidth="1"/>
    <col min="27" max="27" width="21.5703125" customWidth="1"/>
    <col min="28" max="28" width="11.85546875" customWidth="1"/>
    <col min="29" max="29" width="19.28515625" customWidth="1"/>
    <col min="30" max="30" width="18.42578125" customWidth="1"/>
    <col min="31" max="31" width="18.5703125" customWidth="1"/>
    <col min="34" max="34" width="15.42578125" customWidth="1"/>
    <col min="35" max="35" width="21.28515625" customWidth="1"/>
  </cols>
  <sheetData>
    <row r="1" spans="4:27">
      <c r="P1" t="s">
        <v>138</v>
      </c>
      <c r="X1" t="s">
        <v>139</v>
      </c>
    </row>
    <row r="2" spans="4:27">
      <c r="N2" s="15" t="s">
        <v>37</v>
      </c>
      <c r="O2" s="16" t="s">
        <v>38</v>
      </c>
      <c r="P2" s="17"/>
      <c r="Q2" s="21"/>
      <c r="R2" s="22" t="s">
        <v>39</v>
      </c>
      <c r="S2" s="22" t="s">
        <v>40</v>
      </c>
      <c r="V2" s="15" t="s">
        <v>37</v>
      </c>
      <c r="W2" s="16" t="s">
        <v>38</v>
      </c>
      <c r="X2" s="17"/>
      <c r="Y2" s="21"/>
      <c r="Z2" s="22" t="s">
        <v>39</v>
      </c>
      <c r="AA2" s="22" t="s">
        <v>40</v>
      </c>
    </row>
    <row r="3" spans="4:27">
      <c r="D3" s="10" t="s">
        <v>140</v>
      </c>
      <c r="E3" s="10" t="s">
        <v>141</v>
      </c>
      <c r="F3" s="11"/>
      <c r="G3" s="11"/>
      <c r="N3" s="18"/>
      <c r="O3" s="13">
        <v>1</v>
      </c>
      <c r="P3" s="13">
        <v>2</v>
      </c>
      <c r="Q3" s="13">
        <v>3</v>
      </c>
      <c r="R3" s="22"/>
      <c r="S3" s="22"/>
      <c r="V3" s="18"/>
      <c r="W3" s="13">
        <v>1</v>
      </c>
      <c r="X3" s="13">
        <v>2</v>
      </c>
      <c r="Y3" s="13">
        <v>3</v>
      </c>
      <c r="Z3" s="22"/>
      <c r="AA3" s="22"/>
    </row>
    <row r="4" spans="4:27">
      <c r="D4" s="11"/>
      <c r="E4" s="10" t="s">
        <v>142</v>
      </c>
      <c r="F4" s="11"/>
      <c r="G4" s="11"/>
      <c r="N4" s="13" t="s">
        <v>46</v>
      </c>
      <c r="O4" s="13">
        <v>32.159999999999997</v>
      </c>
      <c r="P4" s="13">
        <v>54.7</v>
      </c>
      <c r="Q4" s="13">
        <v>39.799999999999997</v>
      </c>
      <c r="R4" s="13">
        <f>SUM(O4:Q4)</f>
        <v>126.66</v>
      </c>
      <c r="S4" s="23">
        <f>AVERAGE(O4:Q4)</f>
        <v>42.22</v>
      </c>
      <c r="V4" s="13" t="s">
        <v>46</v>
      </c>
      <c r="W4" s="13">
        <v>29.76</v>
      </c>
      <c r="X4" s="13">
        <v>49.9</v>
      </c>
      <c r="Y4" s="13">
        <v>33.15</v>
      </c>
      <c r="Z4" s="13">
        <f>SUM(W4:Y4)</f>
        <v>112.81</v>
      </c>
      <c r="AA4" s="23">
        <f>AVERAGE(W4:Y4)</f>
        <v>37.603333333333303</v>
      </c>
    </row>
    <row r="5" spans="4:27">
      <c r="N5" s="13" t="s">
        <v>55</v>
      </c>
      <c r="O5" s="13">
        <v>32.9</v>
      </c>
      <c r="P5" s="13">
        <v>41.6</v>
      </c>
      <c r="Q5" s="13">
        <v>29.9</v>
      </c>
      <c r="R5" s="13">
        <f t="shared" ref="R5:R12" si="0">SUM(O5:Q5)</f>
        <v>104.4</v>
      </c>
      <c r="S5" s="23">
        <f t="shared" ref="S5:S12" si="1">AVERAGE(O5:Q5)</f>
        <v>34.799999999999997</v>
      </c>
      <c r="V5" s="13" t="s">
        <v>55</v>
      </c>
      <c r="W5" s="13">
        <v>27.11</v>
      </c>
      <c r="X5" s="13">
        <v>35.44</v>
      </c>
      <c r="Y5" s="13">
        <v>22.13</v>
      </c>
      <c r="Z5" s="13">
        <f t="shared" ref="Z5:Z12" si="2">SUM(W5:Y5)</f>
        <v>84.68</v>
      </c>
      <c r="AA5" s="23">
        <f t="shared" ref="AA5:AA12" si="3">AVERAGE(W5:Y5)</f>
        <v>28.226666666666699</v>
      </c>
    </row>
    <row r="6" spans="4:27">
      <c r="N6" s="13" t="s">
        <v>61</v>
      </c>
      <c r="O6" s="13">
        <v>35.229999999999997</v>
      </c>
      <c r="P6" s="13">
        <v>27.74</v>
      </c>
      <c r="Q6" s="13">
        <v>61.87</v>
      </c>
      <c r="R6" s="13">
        <f t="shared" si="0"/>
        <v>124.84</v>
      </c>
      <c r="S6" s="23">
        <f t="shared" si="1"/>
        <v>41.613333333333301</v>
      </c>
      <c r="V6" s="13" t="s">
        <v>61</v>
      </c>
      <c r="W6" s="13">
        <v>32.85</v>
      </c>
      <c r="X6" s="13">
        <v>24.45</v>
      </c>
      <c r="Y6" s="13">
        <v>53.65</v>
      </c>
      <c r="Z6" s="13">
        <f t="shared" si="2"/>
        <v>110.95</v>
      </c>
      <c r="AA6" s="23">
        <f t="shared" si="3"/>
        <v>36.983333333333299</v>
      </c>
    </row>
    <row r="7" spans="4:27">
      <c r="N7" s="13" t="s">
        <v>65</v>
      </c>
      <c r="O7" s="13">
        <v>42.35</v>
      </c>
      <c r="P7" s="13">
        <v>37.31</v>
      </c>
      <c r="Q7" s="13">
        <v>67.77</v>
      </c>
      <c r="R7" s="13">
        <f t="shared" si="0"/>
        <v>147.43</v>
      </c>
      <c r="S7" s="23">
        <f t="shared" si="1"/>
        <v>49.143333333333302</v>
      </c>
      <c r="V7" s="13" t="s">
        <v>65</v>
      </c>
      <c r="W7" s="13">
        <v>33.17</v>
      </c>
      <c r="X7" s="13">
        <v>29.7</v>
      </c>
      <c r="Y7" s="13">
        <v>59.9</v>
      </c>
      <c r="Z7" s="13">
        <f t="shared" si="2"/>
        <v>122.77</v>
      </c>
      <c r="AA7" s="23">
        <f t="shared" si="3"/>
        <v>40.923333333333296</v>
      </c>
    </row>
    <row r="8" spans="4:27">
      <c r="N8" s="13" t="s">
        <v>67</v>
      </c>
      <c r="O8" s="13">
        <v>21.11</v>
      </c>
      <c r="P8" s="13">
        <v>33.5</v>
      </c>
      <c r="Q8" s="13">
        <v>61.87</v>
      </c>
      <c r="R8" s="13">
        <f t="shared" si="0"/>
        <v>116.48</v>
      </c>
      <c r="S8" s="23">
        <f t="shared" si="1"/>
        <v>38.826666666666704</v>
      </c>
      <c r="V8" s="13" t="s">
        <v>67</v>
      </c>
      <c r="W8" s="13">
        <v>19.260000000000002</v>
      </c>
      <c r="X8" s="13">
        <v>29.6</v>
      </c>
      <c r="Y8" s="13">
        <v>57.62</v>
      </c>
      <c r="Z8" s="13">
        <f t="shared" si="2"/>
        <v>106.48</v>
      </c>
      <c r="AA8" s="23">
        <f t="shared" si="3"/>
        <v>35.493333333333297</v>
      </c>
    </row>
    <row r="9" spans="4:27">
      <c r="N9" s="13" t="s">
        <v>69</v>
      </c>
      <c r="O9" s="13">
        <v>38.9</v>
      </c>
      <c r="P9" s="13">
        <v>55.63</v>
      </c>
      <c r="Q9" s="13">
        <v>56.22</v>
      </c>
      <c r="R9" s="13">
        <f t="shared" si="0"/>
        <v>150.75</v>
      </c>
      <c r="S9" s="23">
        <f t="shared" si="1"/>
        <v>50.25</v>
      </c>
      <c r="V9" s="13" t="s">
        <v>69</v>
      </c>
      <c r="W9" s="13">
        <v>33.42</v>
      </c>
      <c r="X9" s="24">
        <v>51.45</v>
      </c>
      <c r="Y9" s="13">
        <v>51.31</v>
      </c>
      <c r="Z9" s="13">
        <f t="shared" si="2"/>
        <v>136.18</v>
      </c>
      <c r="AA9" s="23">
        <f t="shared" si="3"/>
        <v>45.393333333333302</v>
      </c>
    </row>
    <row r="10" spans="4:27">
      <c r="N10" s="13" t="s">
        <v>73</v>
      </c>
      <c r="O10" s="13">
        <v>43.55</v>
      </c>
      <c r="P10" s="13">
        <v>34.549999999999997</v>
      </c>
      <c r="Q10" s="13">
        <v>39.08</v>
      </c>
      <c r="R10" s="13">
        <f t="shared" si="0"/>
        <v>117.18</v>
      </c>
      <c r="S10" s="13">
        <f t="shared" si="1"/>
        <v>39.06</v>
      </c>
      <c r="V10" s="13" t="s">
        <v>73</v>
      </c>
      <c r="W10" s="13">
        <v>38.1</v>
      </c>
      <c r="X10" s="13">
        <v>26.71</v>
      </c>
      <c r="Y10" s="13">
        <v>30.16</v>
      </c>
      <c r="Z10" s="13">
        <f t="shared" si="2"/>
        <v>94.97</v>
      </c>
      <c r="AA10" s="23">
        <f t="shared" si="3"/>
        <v>31.656666666666698</v>
      </c>
    </row>
    <row r="11" spans="4:27">
      <c r="N11" s="13" t="s">
        <v>75</v>
      </c>
      <c r="O11" s="13">
        <v>31.25</v>
      </c>
      <c r="P11" s="19">
        <v>56.21</v>
      </c>
      <c r="Q11" s="13">
        <v>34.5</v>
      </c>
      <c r="R11" s="13">
        <f t="shared" si="0"/>
        <v>121.96</v>
      </c>
      <c r="S11" s="23">
        <f t="shared" si="1"/>
        <v>40.6533333333333</v>
      </c>
      <c r="V11" s="13" t="s">
        <v>75</v>
      </c>
      <c r="W11" s="13">
        <v>23.5</v>
      </c>
      <c r="X11" s="13">
        <v>46.33</v>
      </c>
      <c r="Y11" s="13">
        <v>27.6</v>
      </c>
      <c r="Z11" s="13">
        <f t="shared" si="2"/>
        <v>97.43</v>
      </c>
      <c r="AA11" s="23">
        <f t="shared" si="3"/>
        <v>32.476666666666702</v>
      </c>
    </row>
    <row r="12" spans="4:27">
      <c r="N12" s="13" t="s">
        <v>76</v>
      </c>
      <c r="O12" s="13">
        <v>67.98</v>
      </c>
      <c r="P12" s="13">
        <v>59.99</v>
      </c>
      <c r="Q12" s="13">
        <v>63.15</v>
      </c>
      <c r="R12" s="13">
        <f t="shared" si="0"/>
        <v>191.12</v>
      </c>
      <c r="S12" s="23">
        <f t="shared" si="1"/>
        <v>63.706666666666699</v>
      </c>
      <c r="V12" s="13" t="s">
        <v>76</v>
      </c>
      <c r="W12" s="13">
        <v>61.88</v>
      </c>
      <c r="X12" s="13">
        <v>52.73</v>
      </c>
      <c r="Y12" s="13">
        <v>57.71</v>
      </c>
      <c r="Z12" s="13">
        <f t="shared" si="2"/>
        <v>172.32</v>
      </c>
      <c r="AA12" s="23">
        <f t="shared" si="3"/>
        <v>57.44</v>
      </c>
    </row>
    <row r="13" spans="4:27">
      <c r="N13" s="13" t="s">
        <v>77</v>
      </c>
      <c r="O13" s="13">
        <f>SUM(O3:O12)</f>
        <v>346.43</v>
      </c>
      <c r="P13" s="13">
        <f>SUM(P3:P12)</f>
        <v>403.23</v>
      </c>
      <c r="Q13" s="13">
        <f>SUM(Q3:Q12)</f>
        <v>457.16</v>
      </c>
      <c r="R13" s="13">
        <f>SUM(R4:R12)</f>
        <v>1200.82</v>
      </c>
      <c r="S13" s="13"/>
      <c r="V13" s="13" t="s">
        <v>77</v>
      </c>
      <c r="W13" s="13">
        <f>SUM(W4:W12)</f>
        <v>299.05</v>
      </c>
      <c r="X13" s="13">
        <f t="shared" ref="X13:Z13" si="4">SUM(X4:X12)</f>
        <v>346.31000000000006</v>
      </c>
      <c r="Y13" s="13">
        <f t="shared" si="4"/>
        <v>393.23</v>
      </c>
      <c r="Z13" s="13">
        <f t="shared" si="4"/>
        <v>1038.5899999999999</v>
      </c>
      <c r="AA13" s="13"/>
    </row>
    <row r="22" spans="1:42">
      <c r="AP22" t="s">
        <v>123</v>
      </c>
    </row>
    <row r="24" spans="1:42">
      <c r="A24" s="12" t="s">
        <v>32</v>
      </c>
      <c r="B24" s="12">
        <v>3</v>
      </c>
      <c r="C24" s="12" t="s">
        <v>33</v>
      </c>
      <c r="D24" s="12">
        <v>3</v>
      </c>
      <c r="E24" s="12" t="s">
        <v>34</v>
      </c>
      <c r="F24" s="12">
        <v>3</v>
      </c>
      <c r="G24" s="12" t="s">
        <v>35</v>
      </c>
      <c r="H24" s="12">
        <f>D24*F24</f>
        <v>9</v>
      </c>
      <c r="I24" s="12" t="s">
        <v>36</v>
      </c>
      <c r="J24" s="20">
        <f>T35^2/(B24*D24*F24)</f>
        <v>19.855252685442515</v>
      </c>
      <c r="P24" s="15" t="s">
        <v>37</v>
      </c>
      <c r="Q24" s="25" t="s">
        <v>38</v>
      </c>
      <c r="R24" s="25"/>
      <c r="S24" s="25"/>
      <c r="T24" s="22" t="s">
        <v>39</v>
      </c>
      <c r="U24" s="22" t="s">
        <v>40</v>
      </c>
      <c r="X24" s="13"/>
      <c r="Y24" s="13" t="s">
        <v>41</v>
      </c>
      <c r="Z24" s="13" t="s">
        <v>42</v>
      </c>
      <c r="AA24" s="13" t="s">
        <v>43</v>
      </c>
      <c r="AB24" s="13" t="s">
        <v>44</v>
      </c>
    </row>
    <row r="25" spans="1:42">
      <c r="P25" s="18"/>
      <c r="Q25" s="25">
        <v>1</v>
      </c>
      <c r="R25" s="25">
        <v>2</v>
      </c>
      <c r="S25" s="25">
        <v>3</v>
      </c>
      <c r="T25" s="22"/>
      <c r="U25" s="22"/>
      <c r="X25" s="13" t="s">
        <v>45</v>
      </c>
      <c r="Y25" s="23">
        <f>T26</f>
        <v>2.6705363360775101</v>
      </c>
      <c r="Z25" s="23">
        <f>T29</f>
        <v>2.4631401016574301</v>
      </c>
      <c r="AA25" s="23">
        <f>T32</f>
        <v>2.4196892318283099</v>
      </c>
      <c r="AB25" s="23">
        <f>SUM(Y25:AA25)</f>
        <v>7.5533656695632496</v>
      </c>
      <c r="AE25" s="13" t="str">
        <f>Y31</f>
        <v>P0</v>
      </c>
      <c r="AF25" s="23">
        <f>Y35</f>
        <v>0.86306541904793488</v>
      </c>
      <c r="AH25" s="13" t="str">
        <f>X32</f>
        <v>K0</v>
      </c>
      <c r="AI25" s="23">
        <f>AB32</f>
        <v>0.83926285217369434</v>
      </c>
    </row>
    <row r="26" spans="1:42">
      <c r="P26" s="13" t="s">
        <v>46</v>
      </c>
      <c r="Q26" s="26">
        <f t="shared" ref="Q26:Q34" si="5">W4/O4</f>
        <v>0.92537313432835799</v>
      </c>
      <c r="R26" s="26">
        <f t="shared" ref="R26:R34" si="6">X4/P4</f>
        <v>0.91224862888482605</v>
      </c>
      <c r="S26" s="26">
        <f t="shared" ref="S26:S34" si="7">Y4/Q4</f>
        <v>0.83291457286432202</v>
      </c>
      <c r="T26" s="26">
        <f>SUM(Q26:S26)</f>
        <v>2.6705363360775101</v>
      </c>
      <c r="U26" s="27">
        <f>AVERAGE(Q26:S26)</f>
        <v>0.89017877869250195</v>
      </c>
      <c r="X26" s="13" t="s">
        <v>47</v>
      </c>
      <c r="Y26" s="23">
        <f>T27</f>
        <v>2.4160690142419998</v>
      </c>
      <c r="Z26" s="23">
        <f>T30</f>
        <v>2.7272534785842799</v>
      </c>
      <c r="AA26" s="23">
        <f>T33</f>
        <v>2.3762305639565899</v>
      </c>
      <c r="AB26" s="23">
        <f>SUM(Y26:AA26)</f>
        <v>7.5195530567828799</v>
      </c>
      <c r="AE26" s="13" t="str">
        <f>Z31</f>
        <v>P1</v>
      </c>
      <c r="AF26" s="23">
        <f>Z35</f>
        <v>0.87633830701408799</v>
      </c>
      <c r="AH26" s="13" t="str">
        <f>X33</f>
        <v>K1</v>
      </c>
      <c r="AI26" s="23">
        <f>AB33</f>
        <v>0.8355058951980977</v>
      </c>
    </row>
    <row r="27" spans="1:42">
      <c r="A27" s="13" t="s">
        <v>48</v>
      </c>
      <c r="B27" s="13" t="s">
        <v>49</v>
      </c>
      <c r="C27" s="13" t="s">
        <v>50</v>
      </c>
      <c r="D27" s="13" t="s">
        <v>51</v>
      </c>
      <c r="E27" s="13" t="s">
        <v>52</v>
      </c>
      <c r="F27" s="13"/>
      <c r="G27" s="13" t="s">
        <v>53</v>
      </c>
      <c r="H27" s="13" t="s">
        <v>54</v>
      </c>
      <c r="P27" s="13" t="s">
        <v>55</v>
      </c>
      <c r="Q27" s="26">
        <f t="shared" si="5"/>
        <v>0.82401215805471095</v>
      </c>
      <c r="R27" s="26">
        <f t="shared" si="6"/>
        <v>0.85192307692307701</v>
      </c>
      <c r="S27" s="26">
        <f t="shared" si="7"/>
        <v>0.74013377926421398</v>
      </c>
      <c r="T27" s="26">
        <f t="shared" ref="T27:T34" si="8">SUM(Q27:S27)</f>
        <v>2.4160690142419998</v>
      </c>
      <c r="U27" s="27">
        <f t="shared" ref="U27:U34" si="9">AVERAGE(Q27:S27)</f>
        <v>0.80535633808066798</v>
      </c>
      <c r="X27" s="13" t="s">
        <v>56</v>
      </c>
      <c r="Y27" s="23">
        <f>T28</f>
        <v>2.6809834211119101</v>
      </c>
      <c r="Z27" s="23">
        <f>T31</f>
        <v>2.6966511828850801</v>
      </c>
      <c r="AA27" s="23">
        <f>T34</f>
        <v>2.7031034544273655</v>
      </c>
      <c r="AB27" s="23">
        <f>SUM(Y27:AA27)</f>
        <v>8.0807380584243553</v>
      </c>
      <c r="AE27" s="13" t="str">
        <f>AA31</f>
        <v>P2</v>
      </c>
      <c r="AF27" s="23">
        <f>AA35</f>
        <v>0.83322480557914125</v>
      </c>
      <c r="AH27" s="13" t="str">
        <f>X34</f>
        <v>K2</v>
      </c>
      <c r="AI27" s="23">
        <f>AB34</f>
        <v>0.89785978426937219</v>
      </c>
    </row>
    <row r="28" spans="1:42">
      <c r="A28" s="13" t="s">
        <v>57</v>
      </c>
      <c r="B28" s="13">
        <f>B24-1</f>
        <v>2</v>
      </c>
      <c r="C28" s="13">
        <f>SUMSQ(Q35:S35)/H24-J24</f>
        <v>8.1242889558907905E-4</v>
      </c>
      <c r="D28" s="13">
        <f>C28/B28</f>
        <v>4.0621444779453952E-4</v>
      </c>
      <c r="E28" s="13">
        <f>D28/D$33</f>
        <v>0.19483130869112861</v>
      </c>
      <c r="F28" s="13" t="s">
        <v>58</v>
      </c>
      <c r="G28" s="13" t="s">
        <v>59</v>
      </c>
      <c r="H28" s="13" t="s">
        <v>60</v>
      </c>
      <c r="P28" s="13" t="s">
        <v>61</v>
      </c>
      <c r="Q28" s="26">
        <f t="shared" si="5"/>
        <v>0.93244393982401397</v>
      </c>
      <c r="R28" s="26">
        <f t="shared" si="6"/>
        <v>0.88139870223504002</v>
      </c>
      <c r="S28" s="26">
        <f t="shared" si="7"/>
        <v>0.86714077905285303</v>
      </c>
      <c r="T28" s="26">
        <f t="shared" si="8"/>
        <v>2.6809834211119101</v>
      </c>
      <c r="U28" s="27">
        <f t="shared" si="9"/>
        <v>0.89366114037063504</v>
      </c>
      <c r="X28" s="13" t="s">
        <v>44</v>
      </c>
      <c r="Y28" s="23">
        <f>SUM(Y25:Y27)</f>
        <v>7.7675887714314102</v>
      </c>
      <c r="Z28" s="23">
        <f>SUM(Z25:Z27)</f>
        <v>7.8870447631267897</v>
      </c>
      <c r="AA28" s="23">
        <f>SUM(AA25:AA27)</f>
        <v>7.4990232502122653</v>
      </c>
      <c r="AB28" s="13"/>
    </row>
    <row r="29" spans="1:42">
      <c r="A29" s="13" t="s">
        <v>62</v>
      </c>
      <c r="B29" s="13">
        <f>H24-1</f>
        <v>8</v>
      </c>
      <c r="C29" s="13">
        <f>SUMSQ(T26:T34)/B24-J24</f>
        <v>5.8700702627664469E-2</v>
      </c>
      <c r="D29" s="13">
        <f t="shared" ref="D29:D33" si="10">C29/B29</f>
        <v>7.3375878284580587E-3</v>
      </c>
      <c r="E29" s="13">
        <f>D29/D$33</f>
        <v>3.5193032818410681</v>
      </c>
      <c r="F29" s="13" t="s">
        <v>87</v>
      </c>
      <c r="G29" s="13" t="s">
        <v>63</v>
      </c>
      <c r="H29" s="13" t="s">
        <v>64</v>
      </c>
      <c r="P29" s="13" t="s">
        <v>65</v>
      </c>
      <c r="Q29" s="26">
        <f t="shared" si="5"/>
        <v>0.78323494687131101</v>
      </c>
      <c r="R29" s="26">
        <f t="shared" si="6"/>
        <v>0.79603323505762502</v>
      </c>
      <c r="S29" s="26">
        <f t="shared" si="7"/>
        <v>0.88387191972849299</v>
      </c>
      <c r="T29" s="26">
        <f t="shared" si="8"/>
        <v>2.4631401016574301</v>
      </c>
      <c r="U29" s="27">
        <f t="shared" si="9"/>
        <v>0.82104670055247597</v>
      </c>
    </row>
    <row r="30" spans="1:42">
      <c r="A30" s="13" t="s">
        <v>66</v>
      </c>
      <c r="B30" s="13">
        <f>D24-1</f>
        <v>2</v>
      </c>
      <c r="C30" s="13">
        <f>SUMSQ(Y28:AA28)/(B24*F24)-J24</f>
        <v>8.7762173193937087E-3</v>
      </c>
      <c r="D30" s="13">
        <f t="shared" si="10"/>
        <v>4.3881086596968544E-3</v>
      </c>
      <c r="E30" s="13">
        <f>D30/D$33</f>
        <v>2.1046542226386684</v>
      </c>
      <c r="F30" s="13" t="s">
        <v>58</v>
      </c>
      <c r="G30" s="13" t="s">
        <v>59</v>
      </c>
      <c r="H30" s="13" t="s">
        <v>60</v>
      </c>
      <c r="P30" s="13" t="s">
        <v>67</v>
      </c>
      <c r="Q30" s="26">
        <f t="shared" si="5"/>
        <v>0.91236380862150601</v>
      </c>
      <c r="R30" s="26">
        <f t="shared" si="6"/>
        <v>0.88358208955223905</v>
      </c>
      <c r="S30" s="26">
        <f t="shared" si="7"/>
        <v>0.93130758041053796</v>
      </c>
      <c r="T30" s="26">
        <f t="shared" si="8"/>
        <v>2.7272534785842799</v>
      </c>
      <c r="U30" s="27">
        <f t="shared" si="9"/>
        <v>0.90908449286142801</v>
      </c>
      <c r="AH30" t="s">
        <v>143</v>
      </c>
      <c r="AI30">
        <v>3.65</v>
      </c>
    </row>
    <row r="31" spans="1:42">
      <c r="A31" s="13" t="s">
        <v>68</v>
      </c>
      <c r="B31" s="13">
        <f>F24-1</f>
        <v>2</v>
      </c>
      <c r="C31" s="13">
        <f>SUMSQ(AB25:AB27)/(B24*D24)-J24</f>
        <v>2.2007167977179165E-2</v>
      </c>
      <c r="D31" s="13">
        <f t="shared" si="10"/>
        <v>1.1003583988589583E-2</v>
      </c>
      <c r="E31" s="13">
        <f>D31/D$33</f>
        <v>5.2776130451027141</v>
      </c>
      <c r="F31" s="13" t="s">
        <v>87</v>
      </c>
      <c r="G31" s="13" t="s">
        <v>59</v>
      </c>
      <c r="H31" s="13" t="s">
        <v>60</v>
      </c>
      <c r="P31" s="13" t="s">
        <v>69</v>
      </c>
      <c r="Q31" s="26">
        <f t="shared" si="5"/>
        <v>0.85912596401028296</v>
      </c>
      <c r="R31" s="26">
        <f t="shared" si="6"/>
        <v>0.924860686679849</v>
      </c>
      <c r="S31" s="26">
        <f t="shared" si="7"/>
        <v>0.91266453219494803</v>
      </c>
      <c r="T31" s="26">
        <f t="shared" si="8"/>
        <v>2.6966511828850801</v>
      </c>
      <c r="U31" s="27">
        <f t="shared" si="9"/>
        <v>0.89888372762836</v>
      </c>
      <c r="X31" s="13"/>
      <c r="Y31" s="13" t="s">
        <v>41</v>
      </c>
      <c r="Z31" s="13" t="s">
        <v>42</v>
      </c>
      <c r="AA31" s="13" t="s">
        <v>43</v>
      </c>
      <c r="AB31" s="13" t="s">
        <v>120</v>
      </c>
      <c r="AH31" t="s">
        <v>85</v>
      </c>
      <c r="AI31" s="37">
        <f>(D33/9)^0.5</f>
        <v>1.5220434635712954E-2</v>
      </c>
    </row>
    <row r="32" spans="1:42">
      <c r="A32" s="13" t="s">
        <v>35</v>
      </c>
      <c r="B32" s="13">
        <f>B29-B30-B31</f>
        <v>4</v>
      </c>
      <c r="C32" s="13">
        <f>C29-C30-C31</f>
        <v>2.7917317331091596E-2</v>
      </c>
      <c r="D32" s="13">
        <f t="shared" si="10"/>
        <v>6.9793293327728989E-3</v>
      </c>
      <c r="E32" s="13">
        <f>D32/D$33</f>
        <v>3.347472929811445</v>
      </c>
      <c r="F32" s="13" t="s">
        <v>58</v>
      </c>
      <c r="G32" s="13" t="s">
        <v>71</v>
      </c>
      <c r="H32" s="13" t="s">
        <v>72</v>
      </c>
      <c r="P32" s="13" t="s">
        <v>73</v>
      </c>
      <c r="Q32" s="26">
        <f t="shared" si="5"/>
        <v>0.87485648679678496</v>
      </c>
      <c r="R32" s="26">
        <f t="shared" si="6"/>
        <v>0.77308248914616495</v>
      </c>
      <c r="S32" s="26">
        <f t="shared" si="7"/>
        <v>0.77175025588536295</v>
      </c>
      <c r="T32" s="26">
        <f t="shared" si="8"/>
        <v>2.4196892318283099</v>
      </c>
      <c r="U32" s="27">
        <f t="shared" si="9"/>
        <v>0.80656307727610499</v>
      </c>
      <c r="X32" s="13" t="s">
        <v>45</v>
      </c>
      <c r="Y32" s="23">
        <f>U26</f>
        <v>0.89017877869250195</v>
      </c>
      <c r="Z32" s="23">
        <f>U29</f>
        <v>0.82104670055247597</v>
      </c>
      <c r="AA32" s="23">
        <f>U32</f>
        <v>0.80656307727610499</v>
      </c>
      <c r="AB32" s="23">
        <f>AVERAGE(Y32:AA32)</f>
        <v>0.83926285217369434</v>
      </c>
      <c r="AH32" t="s">
        <v>144</v>
      </c>
      <c r="AI32" s="37">
        <f>AI30*AI31</f>
        <v>5.5554586420352284E-2</v>
      </c>
    </row>
    <row r="33" spans="1:40">
      <c r="A33" s="13" t="s">
        <v>74</v>
      </c>
      <c r="B33" s="13">
        <f>B34-B29-B30</f>
        <v>16</v>
      </c>
      <c r="C33" s="14">
        <f>C34-C28-C29</f>
        <v>3.3359274792001514E-2</v>
      </c>
      <c r="D33" s="13">
        <f t="shared" si="10"/>
        <v>2.0849546745000946E-3</v>
      </c>
      <c r="E33" s="13"/>
      <c r="F33" s="13"/>
      <c r="G33" s="13"/>
      <c r="H33" s="13"/>
      <c r="P33" s="13" t="s">
        <v>75</v>
      </c>
      <c r="Q33" s="26">
        <f t="shared" si="5"/>
        <v>0.752</v>
      </c>
      <c r="R33" s="26">
        <f t="shared" si="6"/>
        <v>0.824230563956591</v>
      </c>
      <c r="S33" s="26">
        <f t="shared" si="7"/>
        <v>0.8</v>
      </c>
      <c r="T33" s="26">
        <f t="shared" si="8"/>
        <v>2.3762305639565899</v>
      </c>
      <c r="U33" s="27">
        <f t="shared" si="9"/>
        <v>0.79207685465219702</v>
      </c>
      <c r="X33" s="13" t="s">
        <v>47</v>
      </c>
      <c r="Y33" s="23">
        <f>U27</f>
        <v>0.80535633808066798</v>
      </c>
      <c r="Z33" s="23">
        <f>U30</f>
        <v>0.90908449286142801</v>
      </c>
      <c r="AA33" s="23">
        <f>U33</f>
        <v>0.79207685465219702</v>
      </c>
      <c r="AB33" s="23">
        <f>AVERAGE(Y33:AA33)</f>
        <v>0.8355058951980977</v>
      </c>
    </row>
    <row r="34" spans="1:40">
      <c r="A34" s="13" t="s">
        <v>29</v>
      </c>
      <c r="B34" s="13">
        <f>B24*D24*F24-1</f>
        <v>26</v>
      </c>
      <c r="C34" s="14">
        <f>SUMSQ(Q26:S34)-J24</f>
        <v>9.2872406315255063E-2</v>
      </c>
      <c r="D34" s="13"/>
      <c r="E34" s="13"/>
      <c r="F34" s="13"/>
      <c r="G34" s="13"/>
      <c r="H34" s="13"/>
      <c r="P34" s="13" t="s">
        <v>76</v>
      </c>
      <c r="Q34" s="26">
        <f t="shared" si="5"/>
        <v>0.91026772580170601</v>
      </c>
      <c r="R34" s="26">
        <f t="shared" si="6"/>
        <v>0.87897982997166191</v>
      </c>
      <c r="S34" s="26">
        <f t="shared" si="7"/>
        <v>0.91385589865399797</v>
      </c>
      <c r="T34" s="26">
        <f t="shared" si="8"/>
        <v>2.7031034544273655</v>
      </c>
      <c r="U34" s="27">
        <f t="shared" si="9"/>
        <v>0.90103448480912185</v>
      </c>
      <c r="X34" s="13" t="s">
        <v>56</v>
      </c>
      <c r="Y34" s="23">
        <f>U28</f>
        <v>0.89366114037063504</v>
      </c>
      <c r="Z34" s="23">
        <f>U31</f>
        <v>0.89888372762836</v>
      </c>
      <c r="AA34" s="23">
        <f>U34</f>
        <v>0.90103448480912185</v>
      </c>
      <c r="AB34" s="23">
        <f t="shared" ref="AB34" si="11">AVERAGE(Y34:AA34)</f>
        <v>0.89785978426937219</v>
      </c>
      <c r="AD34" s="13" t="s">
        <v>45</v>
      </c>
      <c r="AE34" s="23">
        <f>AB32</f>
        <v>0.83926285217369434</v>
      </c>
      <c r="AF34" s="13" t="s">
        <v>88</v>
      </c>
      <c r="AG34" s="37">
        <f>AI32+AE34</f>
        <v>0.89481743859404661</v>
      </c>
      <c r="AI34" s="13" t="str">
        <f>AH26</f>
        <v>K1</v>
      </c>
      <c r="AJ34" s="23">
        <f>AI26</f>
        <v>0.8355058951980977</v>
      </c>
      <c r="AK34" s="13" t="s">
        <v>88</v>
      </c>
      <c r="AL34" s="38">
        <f>AI32+AJ34</f>
        <v>0.89106048161844997</v>
      </c>
      <c r="AM34" s="30"/>
      <c r="AN34" s="30"/>
    </row>
    <row r="35" spans="1:40">
      <c r="P35" s="13" t="s">
        <v>77</v>
      </c>
      <c r="Q35" s="26">
        <f>SUM(Q26:Q34)</f>
        <v>7.7736781643086701</v>
      </c>
      <c r="R35" s="13">
        <f>SUM(R26:R34)</f>
        <v>7.7263393024070739</v>
      </c>
      <c r="S35" s="13">
        <f>SUM(S26:S34)</f>
        <v>7.6536393180547302</v>
      </c>
      <c r="T35" s="26">
        <f>SUM(T26:T34)</f>
        <v>23.153656784770476</v>
      </c>
      <c r="U35" s="13"/>
      <c r="X35" s="13" t="s">
        <v>120</v>
      </c>
      <c r="Y35" s="23">
        <f>AVERAGE(Y32:Y34)</f>
        <v>0.86306541904793488</v>
      </c>
      <c r="Z35" s="23">
        <f t="shared" ref="Z35:AA35" si="12">AVERAGE(Z32:Z34)</f>
        <v>0.87633830701408799</v>
      </c>
      <c r="AA35" s="23">
        <f t="shared" si="12"/>
        <v>0.83322480557914125</v>
      </c>
      <c r="AB35" s="13"/>
      <c r="AD35" s="13" t="s">
        <v>47</v>
      </c>
      <c r="AE35" s="23">
        <f>AB33</f>
        <v>0.8355058951980977</v>
      </c>
      <c r="AF35" s="13" t="s">
        <v>88</v>
      </c>
      <c r="AG35" s="37">
        <f>AI32+AE35</f>
        <v>0.89106048161844997</v>
      </c>
      <c r="AI35" s="13" t="str">
        <f>AH25</f>
        <v>K0</v>
      </c>
      <c r="AJ35" s="23">
        <f>AI25</f>
        <v>0.83926285217369434</v>
      </c>
      <c r="AK35" s="13" t="s">
        <v>88</v>
      </c>
      <c r="AL35" s="38">
        <f>AI32+AJ35</f>
        <v>0.89481743859404661</v>
      </c>
      <c r="AM35" s="30"/>
      <c r="AN35" s="30"/>
    </row>
    <row r="36" spans="1:40">
      <c r="Q36" s="28"/>
      <c r="R36" s="28"/>
      <c r="S36" s="28"/>
      <c r="T36" s="28"/>
      <c r="U36" s="29"/>
      <c r="AD36" s="13" t="s">
        <v>56</v>
      </c>
      <c r="AE36" s="23">
        <f>AB34</f>
        <v>0.89785978426937219</v>
      </c>
      <c r="AF36" s="13" t="s">
        <v>89</v>
      </c>
      <c r="AG36" s="37">
        <f>AI32+AE36</f>
        <v>0.95341437068972446</v>
      </c>
      <c r="AI36" s="13" t="str">
        <f>AH27</f>
        <v>K2</v>
      </c>
      <c r="AJ36" s="23">
        <f>AI27</f>
        <v>0.89785978426937219</v>
      </c>
      <c r="AK36" s="13" t="s">
        <v>89</v>
      </c>
      <c r="AL36" s="38">
        <f>AI32+AJ36</f>
        <v>0.95341437068972446</v>
      </c>
      <c r="AM36" s="30"/>
      <c r="AN36" s="30"/>
    </row>
    <row r="37" spans="1:40">
      <c r="Q37" s="28"/>
      <c r="R37" s="28"/>
      <c r="S37" s="28"/>
      <c r="T37" s="28"/>
      <c r="U37" s="29"/>
      <c r="AD37" s="31" t="s">
        <v>116</v>
      </c>
      <c r="AE37" s="32">
        <f>AI32</f>
        <v>5.5554586420352284E-2</v>
      </c>
      <c r="AF37" s="30"/>
    </row>
    <row r="38" spans="1:40">
      <c r="Q38" s="28"/>
      <c r="R38" s="28"/>
      <c r="S38" s="28"/>
      <c r="T38" s="28"/>
      <c r="U38" s="30"/>
    </row>
    <row r="39" spans="1:40">
      <c r="AD39" s="113"/>
      <c r="AE39" s="113"/>
      <c r="AH39" s="116" t="s">
        <v>101</v>
      </c>
      <c r="AI39" s="40" t="s">
        <v>102</v>
      </c>
    </row>
    <row r="40" spans="1:40">
      <c r="S40" s="22" t="s">
        <v>37</v>
      </c>
      <c r="T40" s="22" t="s">
        <v>40</v>
      </c>
      <c r="AD40" s="113"/>
      <c r="AE40" s="113"/>
      <c r="AH40" s="117"/>
      <c r="AI40" s="41" t="s">
        <v>110</v>
      </c>
    </row>
    <row r="41" spans="1:40" ht="15.75">
      <c r="S41" s="22"/>
      <c r="T41" s="22"/>
      <c r="AD41" s="34"/>
      <c r="AE41" s="35"/>
      <c r="AH41" s="42" t="s">
        <v>145</v>
      </c>
      <c r="AI41" s="43">
        <f>Y35</f>
        <v>0.86306541904793488</v>
      </c>
    </row>
    <row r="42" spans="1:40" ht="15.75">
      <c r="S42" s="13" t="s">
        <v>46</v>
      </c>
      <c r="T42" s="27">
        <f t="shared" ref="T42:T50" si="13">U26</f>
        <v>0.89017877869250195</v>
      </c>
      <c r="AD42" s="34"/>
      <c r="AE42" s="35"/>
      <c r="AH42" s="42" t="s">
        <v>146</v>
      </c>
      <c r="AI42" s="43">
        <f>AF26</f>
        <v>0.87633830701408799</v>
      </c>
    </row>
    <row r="43" spans="1:40" ht="15.75">
      <c r="S43" s="13" t="s">
        <v>55</v>
      </c>
      <c r="T43" s="27">
        <f t="shared" si="13"/>
        <v>0.80535633808066798</v>
      </c>
      <c r="AD43" s="34"/>
      <c r="AE43" s="35"/>
      <c r="AH43" s="42" t="s">
        <v>147</v>
      </c>
      <c r="AI43" s="43">
        <f>AF27</f>
        <v>0.83322480557914125</v>
      </c>
    </row>
    <row r="44" spans="1:40" ht="15.75">
      <c r="S44" s="13" t="s">
        <v>61</v>
      </c>
      <c r="T44" s="27">
        <f t="shared" si="13"/>
        <v>0.89366114037063504</v>
      </c>
      <c r="AD44" s="34"/>
      <c r="AE44" s="36"/>
      <c r="AH44" s="44" t="s">
        <v>116</v>
      </c>
      <c r="AI44" s="45" t="s">
        <v>58</v>
      </c>
    </row>
    <row r="45" spans="1:40" ht="15.75">
      <c r="S45" s="13" t="s">
        <v>65</v>
      </c>
      <c r="T45" s="27">
        <f t="shared" si="13"/>
        <v>0.82104670055247597</v>
      </c>
      <c r="AD45" s="34"/>
      <c r="AE45" s="36"/>
      <c r="AH45" s="44" t="s">
        <v>101</v>
      </c>
      <c r="AI45" s="40"/>
    </row>
    <row r="46" spans="1:40" ht="15.75">
      <c r="S46" s="13" t="s">
        <v>67</v>
      </c>
      <c r="T46" s="27">
        <f t="shared" si="13"/>
        <v>0.90908449286142801</v>
      </c>
      <c r="AD46" s="34"/>
      <c r="AE46" s="36"/>
      <c r="AH46" s="44" t="s">
        <v>148</v>
      </c>
      <c r="AI46" s="43">
        <f>AI25</f>
        <v>0.83926285217369434</v>
      </c>
    </row>
    <row r="47" spans="1:40" ht="15.75">
      <c r="S47" s="13" t="s">
        <v>69</v>
      </c>
      <c r="T47" s="27">
        <f t="shared" si="13"/>
        <v>0.89888372762836</v>
      </c>
      <c r="AD47" s="34"/>
      <c r="AE47" s="36"/>
      <c r="AH47" s="42" t="s">
        <v>149</v>
      </c>
      <c r="AI47" s="43">
        <f>AI26</f>
        <v>0.8355058951980977</v>
      </c>
    </row>
    <row r="48" spans="1:40" ht="15.75">
      <c r="S48" s="13" t="s">
        <v>73</v>
      </c>
      <c r="T48" s="27">
        <f t="shared" si="13"/>
        <v>0.80656307727610499</v>
      </c>
      <c r="AD48" s="34"/>
      <c r="AE48" s="36"/>
      <c r="AH48" s="42" t="s">
        <v>150</v>
      </c>
      <c r="AI48" s="46">
        <f>AI27</f>
        <v>0.89785978426937219</v>
      </c>
    </row>
    <row r="49" spans="19:35" ht="15.75">
      <c r="S49" s="13" t="s">
        <v>75</v>
      </c>
      <c r="T49" s="27">
        <f t="shared" si="13"/>
        <v>0.79207685465219702</v>
      </c>
      <c r="AD49" s="34"/>
      <c r="AE49" s="33"/>
      <c r="AH49" s="47" t="s">
        <v>116</v>
      </c>
      <c r="AI49" s="48">
        <f>AE37</f>
        <v>5.5554586420352284E-2</v>
      </c>
    </row>
    <row r="50" spans="19:35">
      <c r="S50" s="13" t="s">
        <v>76</v>
      </c>
      <c r="T50" s="27">
        <f t="shared" si="13"/>
        <v>0.90103448480912185</v>
      </c>
    </row>
    <row r="51" spans="19:35">
      <c r="S51" s="30"/>
      <c r="T51" s="30"/>
    </row>
  </sheetData>
  <mergeCells count="3">
    <mergeCell ref="AD39:AD40"/>
    <mergeCell ref="AE39:AE40"/>
    <mergeCell ref="AH39:AH40"/>
  </mergeCells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3"/>
  <sheetViews>
    <sheetView topLeftCell="R28" workbookViewId="0">
      <selection activeCell="AF35" sqref="AF35:AK38"/>
    </sheetView>
  </sheetViews>
  <sheetFormatPr defaultColWidth="9" defaultRowHeight="15"/>
  <sheetData>
    <row r="1" spans="1:37">
      <c r="A1" s="124"/>
      <c r="B1" s="1"/>
      <c r="H1" t="s">
        <v>151</v>
      </c>
      <c r="S1" t="s">
        <v>152</v>
      </c>
      <c r="AD1" t="s">
        <v>153</v>
      </c>
    </row>
    <row r="2" spans="1:37">
      <c r="A2" s="124"/>
      <c r="B2" s="1"/>
    </row>
    <row r="3" spans="1:37">
      <c r="A3" s="2"/>
      <c r="B3" s="1"/>
      <c r="E3" s="3" t="s">
        <v>31</v>
      </c>
      <c r="F3" s="3"/>
      <c r="G3" s="3"/>
      <c r="H3" s="3"/>
      <c r="I3" s="3"/>
      <c r="J3" s="3"/>
      <c r="K3" s="3"/>
      <c r="L3" s="3"/>
      <c r="Q3" s="3" t="s">
        <v>31</v>
      </c>
      <c r="R3" s="3"/>
      <c r="S3" s="3"/>
      <c r="T3" s="3"/>
      <c r="U3" s="3"/>
      <c r="V3" s="3"/>
      <c r="W3" s="3"/>
      <c r="X3" s="3"/>
    </row>
    <row r="4" spans="1:37">
      <c r="A4" s="2"/>
      <c r="B4" s="1"/>
      <c r="E4" s="119" t="s">
        <v>154</v>
      </c>
      <c r="F4" s="119" t="s">
        <v>49</v>
      </c>
      <c r="G4" s="119" t="s">
        <v>50</v>
      </c>
      <c r="H4" s="119" t="s">
        <v>51</v>
      </c>
      <c r="I4" s="119" t="s">
        <v>155</v>
      </c>
      <c r="J4" s="122" t="s">
        <v>156</v>
      </c>
      <c r="K4" s="123"/>
      <c r="L4" s="119" t="s">
        <v>157</v>
      </c>
      <c r="Q4" s="119" t="s">
        <v>154</v>
      </c>
      <c r="R4" s="119" t="s">
        <v>49</v>
      </c>
      <c r="S4" s="119" t="s">
        <v>50</v>
      </c>
      <c r="T4" s="119" t="s">
        <v>51</v>
      </c>
      <c r="U4" s="119" t="s">
        <v>155</v>
      </c>
      <c r="V4" s="122" t="s">
        <v>156</v>
      </c>
      <c r="W4" s="123"/>
      <c r="X4" s="119" t="s">
        <v>157</v>
      </c>
      <c r="AD4" s="119" t="s">
        <v>154</v>
      </c>
      <c r="AE4" s="119" t="s">
        <v>49</v>
      </c>
      <c r="AF4" s="119" t="s">
        <v>50</v>
      </c>
      <c r="AG4" s="119" t="s">
        <v>51</v>
      </c>
      <c r="AH4" s="119" t="s">
        <v>155</v>
      </c>
      <c r="AI4" s="122" t="s">
        <v>156</v>
      </c>
      <c r="AJ4" s="123"/>
      <c r="AK4" s="119" t="s">
        <v>157</v>
      </c>
    </row>
    <row r="5" spans="1:37">
      <c r="A5" s="2"/>
      <c r="B5" s="1"/>
      <c r="E5" s="121"/>
      <c r="F5" s="121"/>
      <c r="G5" s="121"/>
      <c r="H5" s="120"/>
      <c r="I5" s="121"/>
      <c r="J5" s="8">
        <v>0.05</v>
      </c>
      <c r="K5" s="8">
        <v>0.01</v>
      </c>
      <c r="L5" s="121"/>
      <c r="Q5" s="121"/>
      <c r="R5" s="121"/>
      <c r="S5" s="121"/>
      <c r="T5" s="120"/>
      <c r="U5" s="121"/>
      <c r="V5" s="8">
        <v>0.05</v>
      </c>
      <c r="W5" s="8">
        <v>0.01</v>
      </c>
      <c r="X5" s="121"/>
      <c r="AD5" s="121"/>
      <c r="AE5" s="121"/>
      <c r="AF5" s="121"/>
      <c r="AG5" s="120"/>
      <c r="AH5" s="121"/>
      <c r="AI5" s="8">
        <v>0.05</v>
      </c>
      <c r="AJ5" s="8">
        <v>0.01</v>
      </c>
      <c r="AK5" s="121"/>
    </row>
    <row r="6" spans="1:37">
      <c r="A6" s="2"/>
      <c r="B6" s="1"/>
      <c r="E6" s="4" t="s">
        <v>158</v>
      </c>
      <c r="F6" s="5">
        <v>2</v>
      </c>
      <c r="G6" s="5">
        <f>'Tinggi Tanaman '!C8</f>
        <v>0.38888888888891399</v>
      </c>
      <c r="H6" s="5">
        <f>'Tinggi Tanaman '!D8</f>
        <v>0.19444444444445699</v>
      </c>
      <c r="I6" s="5">
        <f>'Tinggi Tanaman '!E8</f>
        <v>0.16568047337279099</v>
      </c>
      <c r="J6" s="5" t="str">
        <f>'Tinggi Tanaman '!G107</f>
        <v>3,63</v>
      </c>
      <c r="K6" s="5" t="str">
        <f>'Tinggi Tanaman '!H107</f>
        <v>6,23</v>
      </c>
      <c r="L6" s="5" t="s">
        <v>58</v>
      </c>
      <c r="Q6" s="4" t="s">
        <v>158</v>
      </c>
      <c r="R6" s="5">
        <v>2</v>
      </c>
      <c r="S6" s="5">
        <f>'Jumlah Daun'!C8</f>
        <v>1.85185185185173</v>
      </c>
      <c r="T6" s="5">
        <f>'Jumlah Daun'!D8</f>
        <v>0.92592592592586698</v>
      </c>
      <c r="U6" s="5">
        <f>'Jumlah Daun'!E8</f>
        <v>0.85836909871238698</v>
      </c>
      <c r="V6" s="5" t="str">
        <f>J6</f>
        <v>3,63</v>
      </c>
      <c r="W6" s="5" t="str">
        <f>K6</f>
        <v>6,23</v>
      </c>
      <c r="X6" s="5" t="s">
        <v>58</v>
      </c>
      <c r="AD6" s="4" t="s">
        <v>158</v>
      </c>
      <c r="AE6" s="5">
        <v>2</v>
      </c>
      <c r="AF6" s="5">
        <f>'Berat Basah'!C7</f>
        <v>341.68545185185201</v>
      </c>
      <c r="AG6" s="5">
        <f>'Berat Basah'!D7</f>
        <v>170.842725925926</v>
      </c>
      <c r="AH6" s="5">
        <f>'Berat Basah'!E7</f>
        <v>1.5145383025194299</v>
      </c>
      <c r="AI6" s="5" t="str">
        <f>V6</f>
        <v>3,63</v>
      </c>
      <c r="AJ6" s="5" t="str">
        <f>W6</f>
        <v>6,23</v>
      </c>
      <c r="AK6" s="5" t="s">
        <v>58</v>
      </c>
    </row>
    <row r="7" spans="1:37">
      <c r="A7" s="2"/>
      <c r="B7" s="1"/>
      <c r="E7" s="4" t="s">
        <v>159</v>
      </c>
      <c r="F7" s="5">
        <v>2</v>
      </c>
      <c r="G7" s="5">
        <f>'Tinggi Tanaman '!C9</f>
        <v>8.1666666666667407</v>
      </c>
      <c r="H7" s="5">
        <f>'Tinggi Tanaman '!D9</f>
        <v>4.0833333333333703</v>
      </c>
      <c r="I7" s="5">
        <f>'Tinggi Tanaman '!E9</f>
        <v>3.4792899408284299</v>
      </c>
      <c r="J7" s="5" t="str">
        <f>'Tinggi Tanaman '!G108</f>
        <v>3,63</v>
      </c>
      <c r="K7" s="5" t="str">
        <f>'Tinggi Tanaman '!H108</f>
        <v>6,23</v>
      </c>
      <c r="L7" s="5" t="s">
        <v>58</v>
      </c>
      <c r="Q7" s="4" t="s">
        <v>159</v>
      </c>
      <c r="R7" s="5">
        <v>2</v>
      </c>
      <c r="S7" s="5">
        <f>'Jumlah Daun'!D9</f>
        <v>1.5925925925925</v>
      </c>
      <c r="T7" s="5">
        <f>'Jumlah Daun'!D9</f>
        <v>1.5925925925925</v>
      </c>
      <c r="U7" s="5">
        <f>'Jumlah Daun'!E9</f>
        <v>1.4763948497853101</v>
      </c>
      <c r="V7" s="5" t="str">
        <f>J7</f>
        <v>3,63</v>
      </c>
      <c r="W7" s="5" t="str">
        <f>K7</f>
        <v>6,23</v>
      </c>
      <c r="X7" s="5" t="s">
        <v>58</v>
      </c>
      <c r="AD7" s="4" t="s">
        <v>159</v>
      </c>
      <c r="AE7" s="5">
        <v>2</v>
      </c>
      <c r="AF7" s="5">
        <f>'Berat Basah'!C8</f>
        <v>865.94205185186695</v>
      </c>
      <c r="AG7" s="5">
        <f>'Berat Basah'!D8</f>
        <v>432.97102592593399</v>
      </c>
      <c r="AH7" s="5">
        <f>'Berat Basah'!E8</f>
        <v>3.83833258976609</v>
      </c>
      <c r="AI7" s="5" t="str">
        <f>V7</f>
        <v>3,63</v>
      </c>
      <c r="AJ7" s="5" t="str">
        <f>W7</f>
        <v>6,23</v>
      </c>
      <c r="AK7" s="5" t="s">
        <v>87</v>
      </c>
    </row>
    <row r="8" spans="1:37">
      <c r="A8" s="2"/>
      <c r="B8" s="1"/>
      <c r="E8" s="4" t="s">
        <v>160</v>
      </c>
      <c r="F8" s="5">
        <f>'Tinggi Tanaman '!B11</f>
        <v>16</v>
      </c>
      <c r="G8" s="6">
        <f>'Tinggi Tanaman '!C11</f>
        <v>18.7777777777778</v>
      </c>
      <c r="H8" s="5">
        <f>'Tinggi Tanaman '!D11</f>
        <v>1.1736111111111101</v>
      </c>
      <c r="I8" s="5"/>
      <c r="J8" s="5"/>
      <c r="K8" s="5"/>
      <c r="L8" s="5"/>
      <c r="Q8" s="4" t="s">
        <v>160</v>
      </c>
      <c r="R8" s="5">
        <v>16</v>
      </c>
      <c r="S8" s="6">
        <f>'Jumlah Daun'!C11</f>
        <v>17.259259259259402</v>
      </c>
      <c r="T8" s="5">
        <f>'Jumlah Daun'!D11</f>
        <v>1.0787037037037099</v>
      </c>
      <c r="U8" s="5"/>
      <c r="V8" s="5"/>
      <c r="W8" s="5"/>
      <c r="X8" s="5"/>
      <c r="AD8" s="4" t="s">
        <v>160</v>
      </c>
      <c r="AE8" s="5">
        <v>16</v>
      </c>
      <c r="AF8" s="6">
        <f>'Berat Basah'!C10</f>
        <v>1804.8296370370299</v>
      </c>
      <c r="AG8" s="5">
        <f>'Berat Basah'!D10</f>
        <v>112.801852314814</v>
      </c>
      <c r="AH8" s="5"/>
      <c r="AI8" s="5"/>
      <c r="AJ8" s="5"/>
      <c r="AK8" s="5"/>
    </row>
    <row r="9" spans="1:37">
      <c r="A9" s="2"/>
      <c r="B9" s="1"/>
      <c r="E9" s="4" t="s">
        <v>29</v>
      </c>
      <c r="F9" s="5">
        <f>'Tinggi Tanaman '!B12</f>
        <v>26</v>
      </c>
      <c r="G9" s="6">
        <f>'Tinggi Tanaman '!C12</f>
        <v>28</v>
      </c>
      <c r="H9" s="5"/>
      <c r="I9" s="5"/>
      <c r="J9" s="5"/>
      <c r="K9" s="5"/>
      <c r="L9" s="5"/>
      <c r="Q9" s="4" t="s">
        <v>29</v>
      </c>
      <c r="R9" s="5">
        <v>26</v>
      </c>
      <c r="S9" s="6">
        <f>'Jumlah Daun'!C12</f>
        <v>24.740740740740598</v>
      </c>
      <c r="T9" s="5"/>
      <c r="U9" s="5"/>
      <c r="V9" s="5"/>
      <c r="W9" s="5"/>
      <c r="X9" s="5"/>
      <c r="AD9" s="4" t="s">
        <v>29</v>
      </c>
      <c r="AE9" s="5">
        <v>26</v>
      </c>
      <c r="AF9" s="6">
        <f>'Berat Basah'!C11</f>
        <v>4844.3226740740802</v>
      </c>
      <c r="AG9" s="5"/>
      <c r="AH9" s="5"/>
      <c r="AI9" s="5"/>
      <c r="AJ9" s="5"/>
      <c r="AK9" s="5"/>
    </row>
    <row r="10" spans="1:37">
      <c r="A10" s="2"/>
      <c r="B10" s="1"/>
    </row>
    <row r="12" spans="1:37">
      <c r="E12" s="7" t="s">
        <v>161</v>
      </c>
      <c r="F12" s="3"/>
      <c r="G12" s="3"/>
      <c r="H12" s="3"/>
      <c r="I12" s="3"/>
      <c r="J12" s="3"/>
      <c r="K12" s="3"/>
      <c r="L12" s="3"/>
      <c r="Q12" s="7" t="s">
        <v>161</v>
      </c>
      <c r="R12" s="3"/>
      <c r="S12" s="3"/>
      <c r="T12" s="3"/>
      <c r="U12" s="3"/>
      <c r="V12" s="3"/>
      <c r="W12" s="3"/>
      <c r="X12" s="3"/>
      <c r="AD12" s="9" t="s">
        <v>162</v>
      </c>
    </row>
    <row r="13" spans="1:37">
      <c r="E13" s="119" t="s">
        <v>154</v>
      </c>
      <c r="F13" s="119" t="s">
        <v>49</v>
      </c>
      <c r="G13" s="119" t="s">
        <v>50</v>
      </c>
      <c r="H13" s="119" t="s">
        <v>51</v>
      </c>
      <c r="I13" s="119" t="s">
        <v>155</v>
      </c>
      <c r="J13" s="122" t="s">
        <v>156</v>
      </c>
      <c r="K13" s="123"/>
      <c r="L13" s="119" t="s">
        <v>157</v>
      </c>
      <c r="Q13" s="119" t="s">
        <v>154</v>
      </c>
      <c r="R13" s="119" t="s">
        <v>49</v>
      </c>
      <c r="S13" s="119" t="s">
        <v>50</v>
      </c>
      <c r="T13" s="119" t="s">
        <v>51</v>
      </c>
      <c r="U13" s="119" t="s">
        <v>155</v>
      </c>
      <c r="V13" s="122" t="s">
        <v>156</v>
      </c>
      <c r="W13" s="123"/>
      <c r="X13" s="119" t="s">
        <v>157</v>
      </c>
    </row>
    <row r="14" spans="1:37">
      <c r="E14" s="121"/>
      <c r="F14" s="121"/>
      <c r="G14" s="121"/>
      <c r="H14" s="120"/>
      <c r="I14" s="121"/>
      <c r="J14" s="8">
        <v>0.05</v>
      </c>
      <c r="K14" s="8">
        <v>0.01</v>
      </c>
      <c r="L14" s="121"/>
      <c r="Q14" s="121"/>
      <c r="R14" s="121"/>
      <c r="S14" s="121"/>
      <c r="T14" s="120"/>
      <c r="U14" s="121"/>
      <c r="V14" s="8">
        <v>0.05</v>
      </c>
      <c r="W14" s="8">
        <v>0.01</v>
      </c>
      <c r="X14" s="121"/>
      <c r="AD14" s="119" t="s">
        <v>154</v>
      </c>
      <c r="AE14" s="119" t="s">
        <v>49</v>
      </c>
      <c r="AF14" s="119" t="s">
        <v>50</v>
      </c>
      <c r="AG14" s="119" t="s">
        <v>51</v>
      </c>
      <c r="AH14" s="119" t="s">
        <v>155</v>
      </c>
      <c r="AI14" s="122" t="s">
        <v>156</v>
      </c>
      <c r="AJ14" s="123"/>
      <c r="AK14" s="119" t="s">
        <v>157</v>
      </c>
    </row>
    <row r="15" spans="1:37">
      <c r="E15" s="4" t="s">
        <v>158</v>
      </c>
      <c r="F15" s="5">
        <v>2</v>
      </c>
      <c r="G15" s="5">
        <f>'Tinggi Tanaman '!C24</f>
        <v>1.5555555555552001</v>
      </c>
      <c r="H15" s="5">
        <f>'Tinggi Tanaman '!D24</f>
        <v>0.77777777777760104</v>
      </c>
      <c r="I15" s="5">
        <f>'Tinggi Tanaman '!E24</f>
        <v>0.38956521739121103</v>
      </c>
      <c r="J15" s="5" t="str">
        <f>J6</f>
        <v>3,63</v>
      </c>
      <c r="K15" s="5" t="str">
        <f>K6</f>
        <v>6,23</v>
      </c>
      <c r="L15" s="5" t="s">
        <v>58</v>
      </c>
      <c r="Q15" s="4" t="s">
        <v>158</v>
      </c>
      <c r="R15" s="5">
        <v>2</v>
      </c>
      <c r="S15" s="5">
        <f>'Jumlah Daun'!C24</f>
        <v>6.7407407407404198</v>
      </c>
      <c r="T15" s="5">
        <f>'Jumlah Daun'!D24</f>
        <v>3.3703703703702099</v>
      </c>
      <c r="U15" s="5">
        <f>'Jumlah Daun'!E24</f>
        <v>0.91342534504386597</v>
      </c>
      <c r="V15" s="5" t="str">
        <f>V6</f>
        <v>3,63</v>
      </c>
      <c r="W15" s="5" t="str">
        <f>W6</f>
        <v>6,23</v>
      </c>
      <c r="X15" s="5" t="s">
        <v>58</v>
      </c>
      <c r="AD15" s="121"/>
      <c r="AE15" s="121"/>
      <c r="AF15" s="121"/>
      <c r="AG15" s="120"/>
      <c r="AH15" s="121"/>
      <c r="AI15" s="8">
        <v>0.05</v>
      </c>
      <c r="AJ15" s="8">
        <v>0.01</v>
      </c>
      <c r="AK15" s="121"/>
    </row>
    <row r="16" spans="1:37">
      <c r="E16" s="4" t="s">
        <v>159</v>
      </c>
      <c r="F16" s="5">
        <v>2</v>
      </c>
      <c r="G16" s="5">
        <f>'Tinggi Tanaman '!C25</f>
        <v>7.0555555555552001</v>
      </c>
      <c r="H16" s="5">
        <f>'Tinggi Tanaman '!D25</f>
        <v>3.5277777777776</v>
      </c>
      <c r="I16" s="5">
        <f>'Tinggi Tanaman '!E25</f>
        <v>1.76695652173902</v>
      </c>
      <c r="J16" s="5" t="str">
        <f>J7</f>
        <v>3,63</v>
      </c>
      <c r="K16" s="5" t="str">
        <f>K7</f>
        <v>6,23</v>
      </c>
      <c r="L16" s="5" t="s">
        <v>58</v>
      </c>
      <c r="Q16" s="4" t="s">
        <v>159</v>
      </c>
      <c r="R16" s="5">
        <v>2</v>
      </c>
      <c r="S16" s="5">
        <f>'Jumlah Daun'!C25</f>
        <v>3.85185185185173</v>
      </c>
      <c r="T16" s="5">
        <f>'Jumlah Daun'!D25</f>
        <v>1.9259259259258701</v>
      </c>
      <c r="U16" s="5">
        <f>'Jumlah Daun'!E25</f>
        <v>0.52195734002507499</v>
      </c>
      <c r="V16" s="5" t="str">
        <f>V7</f>
        <v>3,63</v>
      </c>
      <c r="W16" s="5" t="str">
        <f>W7</f>
        <v>6,23</v>
      </c>
      <c r="X16" s="5" t="s">
        <v>58</v>
      </c>
      <c r="AD16" s="4" t="s">
        <v>158</v>
      </c>
      <c r="AE16" s="5">
        <v>2</v>
      </c>
      <c r="AF16" s="5">
        <f>'Berat Kering'!C7</f>
        <v>34.865185185185503</v>
      </c>
      <c r="AG16" s="5">
        <f>'Berat Kering'!D7</f>
        <v>17.432592592592801</v>
      </c>
      <c r="AH16" s="5">
        <f>'Berat Kering'!E7</f>
        <v>4.1181154031235803</v>
      </c>
      <c r="AI16" s="5" t="str">
        <f>V16</f>
        <v>3,63</v>
      </c>
      <c r="AJ16" s="5" t="str">
        <f>W16</f>
        <v>6,23</v>
      </c>
      <c r="AK16" s="5" t="s">
        <v>87</v>
      </c>
    </row>
    <row r="17" spans="5:37">
      <c r="E17" s="4" t="s">
        <v>160</v>
      </c>
      <c r="F17" s="5">
        <v>16</v>
      </c>
      <c r="G17" s="6">
        <f>'Tinggi Tanaman '!C27</f>
        <v>31.944444444444802</v>
      </c>
      <c r="H17" s="5">
        <f>'Tinggi Tanaman '!D27</f>
        <v>1.9965277777778001</v>
      </c>
      <c r="I17" s="5"/>
      <c r="J17" s="5"/>
      <c r="K17" s="5"/>
      <c r="L17" s="5"/>
      <c r="Q17" s="4" t="s">
        <v>160</v>
      </c>
      <c r="R17" s="5">
        <v>16</v>
      </c>
      <c r="S17" s="6">
        <f>'Jumlah Daun'!C27</f>
        <v>59.0370370370374</v>
      </c>
      <c r="T17" s="5">
        <f>'Jumlah Daun'!D27</f>
        <v>3.6898148148148402</v>
      </c>
      <c r="U17" s="5"/>
      <c r="V17" s="5"/>
      <c r="W17" s="5"/>
      <c r="X17" s="5"/>
      <c r="AD17" s="4" t="s">
        <v>159</v>
      </c>
      <c r="AE17" s="5">
        <v>2</v>
      </c>
      <c r="AF17" s="5">
        <f>'Berat Kering'!C8</f>
        <v>9.3918518518521505</v>
      </c>
      <c r="AG17" s="5">
        <f>'Berat Kering'!D8</f>
        <v>4.6959259259260797</v>
      </c>
      <c r="AH17" s="5">
        <f>'Berat Kering'!E8</f>
        <v>1.10932236755768</v>
      </c>
      <c r="AI17" s="5" t="str">
        <f>AI7</f>
        <v>3,63</v>
      </c>
      <c r="AJ17" s="5" t="str">
        <f>AJ7</f>
        <v>6,23</v>
      </c>
      <c r="AK17" s="5" t="s">
        <v>58</v>
      </c>
    </row>
    <row r="18" spans="5:37">
      <c r="E18" s="4" t="s">
        <v>29</v>
      </c>
      <c r="F18" s="5">
        <v>26</v>
      </c>
      <c r="G18" s="6">
        <f>'Tinggi Tanaman '!C28</f>
        <v>53.166666666666501</v>
      </c>
      <c r="H18" s="5"/>
      <c r="I18" s="5"/>
      <c r="J18" s="5"/>
      <c r="K18" s="5"/>
      <c r="L18" s="5"/>
      <c r="Q18" s="4" t="s">
        <v>29</v>
      </c>
      <c r="R18" s="5">
        <v>26</v>
      </c>
      <c r="S18" s="6">
        <f>'Jumlah Daun'!C28</f>
        <v>98.074074074073906</v>
      </c>
      <c r="T18" s="5"/>
      <c r="U18" s="5"/>
      <c r="V18" s="5"/>
      <c r="W18" s="5"/>
      <c r="X18" s="5"/>
      <c r="AD18" s="4" t="s">
        <v>160</v>
      </c>
      <c r="AE18" s="5">
        <v>16</v>
      </c>
      <c r="AF18" s="6">
        <f>'Berat Kering'!C10</f>
        <v>67.730370370369698</v>
      </c>
      <c r="AG18" s="5">
        <f>'Berat Kering'!D10</f>
        <v>4.2331481481480999</v>
      </c>
      <c r="AH18" s="5"/>
      <c r="AI18" s="5"/>
      <c r="AJ18" s="5"/>
      <c r="AK18" s="5"/>
    </row>
    <row r="19" spans="5:37">
      <c r="AD19" s="4" t="s">
        <v>29</v>
      </c>
      <c r="AE19" s="5">
        <v>26</v>
      </c>
      <c r="AF19" s="6">
        <f>'Berat Kering'!C11</f>
        <v>128.23407407407501</v>
      </c>
      <c r="AG19" s="5"/>
      <c r="AH19" s="5"/>
      <c r="AI19" s="5"/>
      <c r="AJ19" s="5"/>
      <c r="AK19" s="5"/>
    </row>
    <row r="21" spans="5:37">
      <c r="E21" s="7" t="s">
        <v>163</v>
      </c>
      <c r="F21" s="3"/>
      <c r="G21" s="3"/>
      <c r="H21" s="3"/>
      <c r="I21" s="3"/>
      <c r="J21" s="3"/>
      <c r="K21" s="3"/>
      <c r="L21" s="3"/>
      <c r="Q21" s="7" t="s">
        <v>163</v>
      </c>
      <c r="R21" s="3"/>
      <c r="S21" s="3"/>
      <c r="T21" s="3"/>
      <c r="U21" s="3"/>
      <c r="V21" s="3"/>
      <c r="W21" s="3"/>
      <c r="X21" s="3"/>
      <c r="AD21" s="9" t="s">
        <v>164</v>
      </c>
    </row>
    <row r="22" spans="5:37">
      <c r="E22" s="119" t="s">
        <v>154</v>
      </c>
      <c r="F22" s="119" t="s">
        <v>49</v>
      </c>
      <c r="G22" s="119" t="s">
        <v>50</v>
      </c>
      <c r="H22" s="119" t="s">
        <v>51</v>
      </c>
      <c r="I22" s="119" t="s">
        <v>155</v>
      </c>
      <c r="J22" s="122" t="s">
        <v>156</v>
      </c>
      <c r="K22" s="123"/>
      <c r="L22" s="119" t="s">
        <v>157</v>
      </c>
      <c r="Q22" s="119" t="s">
        <v>154</v>
      </c>
      <c r="R22" s="119" t="s">
        <v>49</v>
      </c>
      <c r="S22" s="119" t="s">
        <v>50</v>
      </c>
      <c r="T22" s="119" t="s">
        <v>51</v>
      </c>
      <c r="U22" s="119" t="s">
        <v>155</v>
      </c>
      <c r="V22" s="122" t="s">
        <v>156</v>
      </c>
      <c r="W22" s="123"/>
      <c r="X22" s="119" t="s">
        <v>157</v>
      </c>
    </row>
    <row r="23" spans="5:37">
      <c r="E23" s="121"/>
      <c r="F23" s="121"/>
      <c r="G23" s="121"/>
      <c r="H23" s="120"/>
      <c r="I23" s="121"/>
      <c r="J23" s="8">
        <v>0.05</v>
      </c>
      <c r="K23" s="8">
        <v>0.01</v>
      </c>
      <c r="L23" s="121"/>
      <c r="Q23" s="121"/>
      <c r="R23" s="121"/>
      <c r="S23" s="121"/>
      <c r="T23" s="120"/>
      <c r="U23" s="121"/>
      <c r="V23" s="8">
        <v>0.05</v>
      </c>
      <c r="W23" s="8">
        <v>0.01</v>
      </c>
      <c r="X23" s="121"/>
      <c r="AD23" s="119" t="s">
        <v>154</v>
      </c>
      <c r="AE23" s="119" t="s">
        <v>49</v>
      </c>
      <c r="AF23" s="119" t="s">
        <v>50</v>
      </c>
      <c r="AG23" s="119" t="s">
        <v>51</v>
      </c>
      <c r="AH23" s="119" t="s">
        <v>155</v>
      </c>
      <c r="AI23" s="122" t="s">
        <v>156</v>
      </c>
      <c r="AJ23" s="123"/>
      <c r="AK23" s="119" t="s">
        <v>157</v>
      </c>
    </row>
    <row r="24" spans="5:37">
      <c r="E24" s="4" t="s">
        <v>158</v>
      </c>
      <c r="F24" s="5">
        <v>2</v>
      </c>
      <c r="G24" s="5">
        <f>'Tinggi Tanaman '!C40</f>
        <v>4.1829629629619403</v>
      </c>
      <c r="H24" s="5">
        <f>'Tinggi Tanaman '!D40</f>
        <v>2.0914814814809701</v>
      </c>
      <c r="I24" s="5">
        <f>'Tinggi Tanaman '!E40</f>
        <v>1.4595031176295199</v>
      </c>
      <c r="J24" s="5" t="str">
        <f>J15</f>
        <v>3,63</v>
      </c>
      <c r="K24" s="5" t="str">
        <f>K15</f>
        <v>6,23</v>
      </c>
      <c r="L24" s="5" t="s">
        <v>58</v>
      </c>
      <c r="Q24" s="4" t="s">
        <v>158</v>
      </c>
      <c r="R24" s="5">
        <v>2</v>
      </c>
      <c r="S24" s="5">
        <f>'Jumlah Daun'!C40</f>
        <v>3.1851851851852202</v>
      </c>
      <c r="T24" s="5">
        <f>'Jumlah Daun'!D40</f>
        <v>1.5925925925926101</v>
      </c>
      <c r="U24" s="5">
        <f>'Jumlah Daun'!E40</f>
        <v>0.336594911937382</v>
      </c>
      <c r="V24" s="5" t="str">
        <f>V15</f>
        <v>3,63</v>
      </c>
      <c r="W24" s="5" t="str">
        <f>W15</f>
        <v>6,23</v>
      </c>
      <c r="X24" s="5" t="s">
        <v>58</v>
      </c>
      <c r="AD24" s="121"/>
      <c r="AE24" s="121"/>
      <c r="AF24" s="121"/>
      <c r="AG24" s="120"/>
      <c r="AH24" s="121"/>
      <c r="AI24" s="8">
        <v>0.05</v>
      </c>
      <c r="AJ24" s="8">
        <v>0.01</v>
      </c>
      <c r="AK24" s="121"/>
    </row>
    <row r="25" spans="5:37">
      <c r="E25" s="4" t="s">
        <v>159</v>
      </c>
      <c r="F25" s="5">
        <v>2</v>
      </c>
      <c r="G25" s="5">
        <f>'Tinggi Tanaman '!C41</f>
        <v>4.4940740740730698</v>
      </c>
      <c r="H25" s="5">
        <f>'Tinggi Tanaman '!D41</f>
        <v>2.24703703703653</v>
      </c>
      <c r="I25" s="5">
        <f>'Tinggi Tanaman '!E41</f>
        <v>1.56805479274986</v>
      </c>
      <c r="J25" s="5" t="str">
        <f>J16</f>
        <v>3,63</v>
      </c>
      <c r="K25" s="5" t="str">
        <f>K16</f>
        <v>6,23</v>
      </c>
      <c r="L25" s="5" t="s">
        <v>58</v>
      </c>
      <c r="Q25" s="4" t="s">
        <v>159</v>
      </c>
      <c r="R25" s="5">
        <v>2</v>
      </c>
      <c r="S25" s="5">
        <f>'Jumlah Daun'!C41</f>
        <v>7.4074074073905594E-2</v>
      </c>
      <c r="T25" s="5">
        <f>'Jumlah Daun'!D41</f>
        <v>3.7037037036952797E-2</v>
      </c>
      <c r="U25" s="5">
        <f>'Jumlah Daun'!E41</f>
        <v>7.82778864968868E-3</v>
      </c>
      <c r="V25" s="5" t="str">
        <f>V16</f>
        <v>3,63</v>
      </c>
      <c r="W25" s="5" t="str">
        <f>W16</f>
        <v>6,23</v>
      </c>
      <c r="X25" s="5" t="s">
        <v>58</v>
      </c>
      <c r="AD25" s="4" t="s">
        <v>158</v>
      </c>
      <c r="AE25" s="5">
        <v>2</v>
      </c>
      <c r="AF25" s="5">
        <f>'Panjang Akar'!C7</f>
        <v>143.434074074075</v>
      </c>
      <c r="AG25" s="5">
        <f>'Panjang Akar'!D7</f>
        <v>71.717037037037699</v>
      </c>
      <c r="AH25" s="5">
        <f>'Panjang Akar'!E7</f>
        <v>4.19371763183476</v>
      </c>
      <c r="AI25" s="5" t="str">
        <f>V25</f>
        <v>3,63</v>
      </c>
      <c r="AJ25" s="5" t="str">
        <f>W25</f>
        <v>6,23</v>
      </c>
      <c r="AK25" s="5" t="s">
        <v>87</v>
      </c>
    </row>
    <row r="26" spans="5:37">
      <c r="E26" s="4" t="s">
        <v>160</v>
      </c>
      <c r="F26" s="5">
        <v>16</v>
      </c>
      <c r="G26" s="6">
        <f>'Tinggi Tanaman '!C43</f>
        <v>22.9281481481494</v>
      </c>
      <c r="H26" s="5">
        <f>'Tinggi Tanaman '!D43</f>
        <v>1.43300925925934</v>
      </c>
      <c r="I26" s="5"/>
      <c r="J26" s="5"/>
      <c r="K26" s="5"/>
      <c r="L26" s="5"/>
      <c r="Q26" s="4" t="s">
        <v>160</v>
      </c>
      <c r="R26" s="5">
        <v>16</v>
      </c>
      <c r="S26" s="6">
        <f>'Jumlah Daun'!C43</f>
        <v>75.703703703703496</v>
      </c>
      <c r="T26" s="5">
        <f>'Jumlah Daun'!D43</f>
        <v>4.7314814814814703</v>
      </c>
      <c r="U26" s="5"/>
      <c r="V26" s="5"/>
      <c r="W26" s="5"/>
      <c r="X26" s="5"/>
      <c r="AD26" s="4" t="s">
        <v>159</v>
      </c>
      <c r="AE26" s="5">
        <v>2</v>
      </c>
      <c r="AF26" s="5">
        <f>'Panjang Akar'!C8</f>
        <v>21.6007407407415</v>
      </c>
      <c r="AG26" s="5">
        <f>'Panjang Akar'!D8</f>
        <v>10.8003703703707</v>
      </c>
      <c r="AH26" s="5">
        <f>'Panjang Akar'!E8</f>
        <v>0.63156127921428096</v>
      </c>
      <c r="AI26" s="5" t="str">
        <f>AI16</f>
        <v>3,63</v>
      </c>
      <c r="AJ26" s="5" t="str">
        <f>AJ16</f>
        <v>6,23</v>
      </c>
      <c r="AK26" s="5" t="s">
        <v>58</v>
      </c>
    </row>
    <row r="27" spans="5:37">
      <c r="E27" s="4" t="s">
        <v>29</v>
      </c>
      <c r="F27" s="5">
        <v>26</v>
      </c>
      <c r="G27" s="6">
        <f>'Tinggi Tanaman '!C44</f>
        <v>38.538518518517797</v>
      </c>
      <c r="H27" s="5"/>
      <c r="I27" s="5"/>
      <c r="J27" s="5"/>
      <c r="K27" s="5"/>
      <c r="L27" s="5"/>
      <c r="Q27" s="4" t="s">
        <v>29</v>
      </c>
      <c r="R27" s="5">
        <v>26</v>
      </c>
      <c r="S27" s="6">
        <f>'Jumlah Daun'!C44</f>
        <v>167.62962962962999</v>
      </c>
      <c r="T27" s="5"/>
      <c r="U27" s="5"/>
      <c r="V27" s="5"/>
      <c r="W27" s="5"/>
      <c r="X27" s="5"/>
      <c r="AD27" s="4" t="s">
        <v>160</v>
      </c>
      <c r="AE27" s="5">
        <v>16</v>
      </c>
      <c r="AF27" s="6">
        <f>'Panjang Akar'!C10</f>
        <v>273.61703703703603</v>
      </c>
      <c r="AG27" s="5">
        <f>'Panjang Akar'!D10</f>
        <v>17.101064814814698</v>
      </c>
      <c r="AH27" s="5"/>
      <c r="AI27" s="5"/>
      <c r="AJ27" s="5"/>
      <c r="AK27" s="5"/>
    </row>
    <row r="28" spans="5:37">
      <c r="AD28" s="4" t="s">
        <v>29</v>
      </c>
      <c r="AE28" s="5">
        <v>26</v>
      </c>
      <c r="AF28" s="6">
        <f>'Panjang Akar'!C11</f>
        <v>515.24296296296404</v>
      </c>
      <c r="AG28" s="5"/>
      <c r="AH28" s="5"/>
      <c r="AI28" s="5"/>
      <c r="AJ28" s="5"/>
      <c r="AK28" s="5"/>
    </row>
    <row r="29" spans="5:37">
      <c r="Q29" s="7" t="s">
        <v>165</v>
      </c>
      <c r="R29" s="3"/>
      <c r="S29" s="3"/>
      <c r="T29" s="3"/>
      <c r="U29" s="3"/>
      <c r="V29" s="3"/>
      <c r="W29" s="3"/>
      <c r="X29" s="3"/>
    </row>
    <row r="30" spans="5:37">
      <c r="E30" s="7" t="s">
        <v>165</v>
      </c>
      <c r="F30" s="3"/>
      <c r="G30" s="3"/>
      <c r="H30" s="3"/>
      <c r="I30" s="3"/>
      <c r="J30" s="3"/>
      <c r="K30" s="3"/>
      <c r="L30" s="3"/>
      <c r="Q30" s="119" t="s">
        <v>154</v>
      </c>
      <c r="R30" s="119" t="s">
        <v>49</v>
      </c>
      <c r="S30" s="119" t="s">
        <v>50</v>
      </c>
      <c r="T30" s="119" t="s">
        <v>51</v>
      </c>
      <c r="U30" s="119" t="s">
        <v>155</v>
      </c>
      <c r="V30" s="122" t="s">
        <v>156</v>
      </c>
      <c r="W30" s="123"/>
      <c r="X30" s="119" t="s">
        <v>157</v>
      </c>
    </row>
    <row r="31" spans="5:37">
      <c r="E31" s="119" t="s">
        <v>154</v>
      </c>
      <c r="F31" s="119" t="s">
        <v>49</v>
      </c>
      <c r="G31" s="119" t="s">
        <v>50</v>
      </c>
      <c r="H31" s="119" t="s">
        <v>51</v>
      </c>
      <c r="I31" s="119" t="s">
        <v>155</v>
      </c>
      <c r="J31" s="122" t="s">
        <v>156</v>
      </c>
      <c r="K31" s="123"/>
      <c r="L31" s="119" t="s">
        <v>157</v>
      </c>
      <c r="Q31" s="121"/>
      <c r="R31" s="121"/>
      <c r="S31" s="121"/>
      <c r="T31" s="120"/>
      <c r="U31" s="121"/>
      <c r="V31" s="8">
        <v>0.05</v>
      </c>
      <c r="W31" s="8">
        <v>0.01</v>
      </c>
      <c r="X31" s="121"/>
      <c r="AD31" s="9" t="s">
        <v>166</v>
      </c>
    </row>
    <row r="32" spans="5:37">
      <c r="E32" s="121"/>
      <c r="F32" s="121"/>
      <c r="G32" s="121"/>
      <c r="H32" s="120"/>
      <c r="I32" s="121"/>
      <c r="J32" s="8">
        <v>0.05</v>
      </c>
      <c r="K32" s="8">
        <v>0.01</v>
      </c>
      <c r="L32" s="121"/>
      <c r="Q32" s="4" t="s">
        <v>158</v>
      </c>
      <c r="R32" s="5">
        <v>2</v>
      </c>
      <c r="S32" s="5">
        <f>'Jumlah Daun'!C56</f>
        <v>61.407407407406936</v>
      </c>
      <c r="T32" s="5">
        <f>'Jumlah Daun'!D56</f>
        <v>30.703703703703468</v>
      </c>
      <c r="U32" s="5">
        <f>'Jumlah Daun'!E56</f>
        <v>4.3978779840848201</v>
      </c>
      <c r="V32" s="5" t="str">
        <f>V24</f>
        <v>3,63</v>
      </c>
      <c r="W32" s="5" t="str">
        <f>W24</f>
        <v>6,23</v>
      </c>
      <c r="X32" s="5" t="s">
        <v>87</v>
      </c>
    </row>
    <row r="33" spans="5:37">
      <c r="E33" s="4" t="s">
        <v>158</v>
      </c>
      <c r="F33" s="5">
        <v>2</v>
      </c>
      <c r="G33" s="5">
        <f>'Tinggi Tanaman '!C56</f>
        <v>10.2407407407409</v>
      </c>
      <c r="H33" s="5">
        <f>'Tinggi Tanaman '!D56</f>
        <v>5.1203703703704404</v>
      </c>
      <c r="I33" s="5">
        <f>'Tinggi Tanaman '!E56</f>
        <v>2.4591439688716301</v>
      </c>
      <c r="J33" s="5" t="str">
        <f>J24</f>
        <v>3,63</v>
      </c>
      <c r="K33" s="5" t="str">
        <f>K24</f>
        <v>6,23</v>
      </c>
      <c r="L33" s="5" t="s">
        <v>58</v>
      </c>
      <c r="Q33" s="4" t="s">
        <v>159</v>
      </c>
      <c r="R33" s="5">
        <v>2</v>
      </c>
      <c r="S33" s="5">
        <f>'Jumlah Daun'!C57</f>
        <v>3.6296296296295623</v>
      </c>
      <c r="T33" s="5">
        <f>'Jumlah Daun'!D57</f>
        <v>1.8148148148147811</v>
      </c>
      <c r="U33" s="5">
        <f>'Jumlah Daun'!E57</f>
        <v>0.25994694960211562</v>
      </c>
      <c r="V33" s="5" t="str">
        <f>V25</f>
        <v>3,63</v>
      </c>
      <c r="W33" s="5" t="str">
        <f>W25</f>
        <v>6,23</v>
      </c>
      <c r="X33" s="5" t="s">
        <v>58</v>
      </c>
      <c r="AD33" s="119" t="s">
        <v>154</v>
      </c>
      <c r="AE33" s="119" t="s">
        <v>49</v>
      </c>
      <c r="AF33" s="119" t="s">
        <v>50</v>
      </c>
      <c r="AG33" s="119" t="s">
        <v>51</v>
      </c>
      <c r="AH33" s="119" t="s">
        <v>155</v>
      </c>
      <c r="AI33" s="122" t="s">
        <v>156</v>
      </c>
      <c r="AJ33" s="123"/>
      <c r="AK33" s="119" t="s">
        <v>157</v>
      </c>
    </row>
    <row r="34" spans="5:37">
      <c r="E34" s="4" t="s">
        <v>159</v>
      </c>
      <c r="F34" s="5">
        <v>2</v>
      </c>
      <c r="G34" s="5">
        <f>'Tinggi Tanaman '!C57</f>
        <v>0.24074074074087501</v>
      </c>
      <c r="H34" s="5">
        <f>'Tinggi Tanaman '!D57</f>
        <v>0.120370370370438</v>
      </c>
      <c r="I34" s="5">
        <f>'Tinggi Tanaman '!E57</f>
        <v>5.78098943858023E-2</v>
      </c>
      <c r="J34" s="5" t="str">
        <f>J25</f>
        <v>3,63</v>
      </c>
      <c r="K34" s="5" t="str">
        <f>K25</f>
        <v>6,23</v>
      </c>
      <c r="L34" s="5" t="s">
        <v>58</v>
      </c>
      <c r="Q34" s="4" t="s">
        <v>160</v>
      </c>
      <c r="R34" s="5">
        <v>16</v>
      </c>
      <c r="S34" s="6">
        <f>'Jumlah Daun'!C59</f>
        <v>111.70370370370438</v>
      </c>
      <c r="T34" s="5">
        <f>'Jumlah Daun'!D59</f>
        <v>6.9814814814815236</v>
      </c>
      <c r="U34" s="5"/>
      <c r="V34" s="5"/>
      <c r="W34" s="5"/>
      <c r="X34" s="5"/>
      <c r="AD34" s="121"/>
      <c r="AE34" s="121"/>
      <c r="AF34" s="121"/>
      <c r="AG34" s="120"/>
      <c r="AH34" s="121"/>
      <c r="AI34" s="8">
        <v>0.05</v>
      </c>
      <c r="AJ34" s="8">
        <v>0.01</v>
      </c>
      <c r="AK34" s="121"/>
    </row>
    <row r="35" spans="5:37">
      <c r="E35" s="4" t="s">
        <v>160</v>
      </c>
      <c r="F35" s="5">
        <v>16</v>
      </c>
      <c r="G35" s="6">
        <f>'Tinggi Tanaman '!C59</f>
        <v>33.314814814814802</v>
      </c>
      <c r="H35" s="5">
        <f>'Tinggi Tanaman '!D59</f>
        <v>2.0821759259259198</v>
      </c>
      <c r="I35" s="5"/>
      <c r="J35" s="5"/>
      <c r="K35" s="5"/>
      <c r="L35" s="5"/>
      <c r="Q35" s="4" t="s">
        <v>29</v>
      </c>
      <c r="R35" s="5">
        <v>26</v>
      </c>
      <c r="S35" s="6">
        <f>'Jumlah Daun'!C60</f>
        <v>268.51851851851825</v>
      </c>
      <c r="T35" s="5"/>
      <c r="U35" s="5"/>
      <c r="V35" s="5"/>
      <c r="W35" s="5"/>
      <c r="X35" s="5"/>
      <c r="AD35" s="4" t="s">
        <v>158</v>
      </c>
      <c r="AE35" s="5">
        <v>2</v>
      </c>
      <c r="AF35" s="5">
        <f>'Berat Ekonomis'!C30</f>
        <v>8.7762173193937087E-3</v>
      </c>
      <c r="AG35" s="5">
        <f>'Berat Ekonomis'!D30</f>
        <v>4.3881086596968544E-3</v>
      </c>
      <c r="AH35" s="5">
        <f>'Berat Ekonomis'!E30</f>
        <v>2.1046542226386684</v>
      </c>
      <c r="AI35" s="5" t="str">
        <f>AI25</f>
        <v>3,63</v>
      </c>
      <c r="AJ35" s="5" t="str">
        <f>AJ25</f>
        <v>6,23</v>
      </c>
      <c r="AK35" s="5" t="s">
        <v>58</v>
      </c>
    </row>
    <row r="36" spans="5:37">
      <c r="E36" s="4" t="s">
        <v>29</v>
      </c>
      <c r="F36" s="5">
        <v>26</v>
      </c>
      <c r="G36" s="6">
        <f>'Tinggi Tanaman '!C60</f>
        <v>46.851851851852203</v>
      </c>
      <c r="H36" s="5"/>
      <c r="I36" s="5"/>
      <c r="J36" s="5"/>
      <c r="K36" s="5"/>
      <c r="L36" s="5"/>
      <c r="AD36" s="4" t="s">
        <v>159</v>
      </c>
      <c r="AE36" s="5">
        <v>2</v>
      </c>
      <c r="AF36" s="5">
        <f>'Berat Ekonomis'!C31</f>
        <v>2.2007167977179165E-2</v>
      </c>
      <c r="AG36" s="5">
        <f>'Berat Ekonomis'!D31</f>
        <v>1.1003583988589583E-2</v>
      </c>
      <c r="AH36" s="5">
        <f>'Berat Ekonomis'!E31</f>
        <v>5.2776130451027141</v>
      </c>
      <c r="AI36" s="5" t="str">
        <f>AI26</f>
        <v>3,63</v>
      </c>
      <c r="AJ36" s="5" t="str">
        <f>AJ26</f>
        <v>6,23</v>
      </c>
      <c r="AK36" s="5" t="s">
        <v>87</v>
      </c>
    </row>
    <row r="37" spans="5:37">
      <c r="AD37" s="4" t="s">
        <v>160</v>
      </c>
      <c r="AE37" s="5">
        <v>16</v>
      </c>
      <c r="AF37" s="6">
        <f>'Berat Ekonomis'!C33</f>
        <v>3.3359274792001514E-2</v>
      </c>
      <c r="AG37" s="5">
        <f>'Berat Ekonomis'!D33</f>
        <v>2.0849546745000946E-3</v>
      </c>
      <c r="AH37" s="5"/>
      <c r="AI37" s="5"/>
      <c r="AJ37" s="5"/>
      <c r="AK37" s="5"/>
    </row>
    <row r="38" spans="5:37">
      <c r="AD38" s="4" t="s">
        <v>29</v>
      </c>
      <c r="AE38" s="5">
        <v>26</v>
      </c>
      <c r="AF38" s="6">
        <f>'Berat Ekonomis'!C34</f>
        <v>9.2872406315255063E-2</v>
      </c>
      <c r="AG38" s="5"/>
      <c r="AH38" s="5"/>
      <c r="AI38" s="5"/>
      <c r="AJ38" s="5"/>
      <c r="AK38" s="5"/>
    </row>
    <row r="39" spans="5:37">
      <c r="E39" s="7" t="s">
        <v>167</v>
      </c>
      <c r="F39" s="3"/>
      <c r="G39" s="3"/>
      <c r="H39" s="3"/>
      <c r="I39" s="3"/>
      <c r="J39" s="3"/>
      <c r="K39" s="3"/>
      <c r="L39" s="3"/>
      <c r="Q39" s="3" t="s">
        <v>167</v>
      </c>
      <c r="R39" s="3"/>
      <c r="S39" s="3"/>
      <c r="T39" s="3"/>
      <c r="U39" s="3"/>
      <c r="V39" s="3"/>
      <c r="W39" s="3"/>
      <c r="X39" s="3"/>
    </row>
    <row r="40" spans="5:37">
      <c r="E40" s="119" t="s">
        <v>154</v>
      </c>
      <c r="F40" s="119" t="s">
        <v>49</v>
      </c>
      <c r="G40" s="119" t="s">
        <v>50</v>
      </c>
      <c r="H40" s="119" t="s">
        <v>51</v>
      </c>
      <c r="I40" s="119" t="s">
        <v>155</v>
      </c>
      <c r="J40" s="122" t="s">
        <v>156</v>
      </c>
      <c r="K40" s="123"/>
      <c r="L40" s="119" t="s">
        <v>157</v>
      </c>
      <c r="Q40" s="119" t="s">
        <v>154</v>
      </c>
      <c r="R40" s="119" t="s">
        <v>49</v>
      </c>
      <c r="S40" s="119" t="s">
        <v>50</v>
      </c>
      <c r="T40" s="119" t="s">
        <v>51</v>
      </c>
      <c r="U40" s="119" t="s">
        <v>155</v>
      </c>
      <c r="V40" s="122" t="s">
        <v>156</v>
      </c>
      <c r="W40" s="123"/>
      <c r="X40" s="119" t="s">
        <v>157</v>
      </c>
    </row>
    <row r="41" spans="5:37">
      <c r="E41" s="121"/>
      <c r="F41" s="121"/>
      <c r="G41" s="121"/>
      <c r="H41" s="120"/>
      <c r="I41" s="121"/>
      <c r="J41" s="8">
        <v>0.05</v>
      </c>
      <c r="K41" s="8">
        <v>0.01</v>
      </c>
      <c r="L41" s="121"/>
      <c r="Q41" s="121"/>
      <c r="R41" s="121"/>
      <c r="S41" s="121"/>
      <c r="T41" s="120"/>
      <c r="U41" s="121"/>
      <c r="V41" s="8">
        <v>0.05</v>
      </c>
      <c r="W41" s="8">
        <v>0.01</v>
      </c>
      <c r="X41" s="121"/>
    </row>
    <row r="42" spans="5:37">
      <c r="E42" s="4" t="s">
        <v>158</v>
      </c>
      <c r="F42" s="5">
        <v>2</v>
      </c>
      <c r="G42" s="5">
        <f>'Tinggi Tanaman '!C75</f>
        <v>7.4074074073905594E-2</v>
      </c>
      <c r="H42" s="5">
        <f>'Tinggi Tanaman '!D75</f>
        <v>3.7037037036952797E-2</v>
      </c>
      <c r="I42" s="5">
        <f>'Tinggi Tanaman '!E75</f>
        <v>1.55113911778611E-2</v>
      </c>
      <c r="J42" s="5" t="str">
        <f>J33</f>
        <v>3,63</v>
      </c>
      <c r="K42" s="5" t="str">
        <f>K33</f>
        <v>6,23</v>
      </c>
      <c r="L42" s="5" t="s">
        <v>58</v>
      </c>
      <c r="Q42" s="4" t="s">
        <v>158</v>
      </c>
      <c r="R42" s="5">
        <v>2</v>
      </c>
      <c r="S42" s="5">
        <f>'Jumlah Daun'!C72</f>
        <v>174.51851851852001</v>
      </c>
      <c r="T42" s="5">
        <f>'Jumlah Daun'!D72</f>
        <v>87.259259259260006</v>
      </c>
      <c r="U42" s="5">
        <f>'Jumlah Daun'!E72</f>
        <v>5.2988473432668801</v>
      </c>
      <c r="V42" s="5" t="str">
        <f>V32</f>
        <v>3,63</v>
      </c>
      <c r="W42" s="5" t="str">
        <f>W32</f>
        <v>6,23</v>
      </c>
      <c r="X42" s="5" t="s">
        <v>87</v>
      </c>
    </row>
    <row r="43" spans="5:37">
      <c r="E43" s="4" t="s">
        <v>159</v>
      </c>
      <c r="F43" s="5">
        <v>2</v>
      </c>
      <c r="G43" s="5">
        <f>'Tinggi Tanaman '!C76</f>
        <v>9.4629629629625907</v>
      </c>
      <c r="H43" s="5">
        <f>'Tinggi Tanaman '!D76</f>
        <v>4.7314814814812998</v>
      </c>
      <c r="I43" s="5">
        <f>'Tinggi Tanaman '!E76</f>
        <v>1.9815802229761801</v>
      </c>
      <c r="J43" s="5" t="str">
        <f>J34</f>
        <v>3,63</v>
      </c>
      <c r="K43" s="5" t="str">
        <f>K34</f>
        <v>6,23</v>
      </c>
      <c r="L43" s="5" t="s">
        <v>58</v>
      </c>
      <c r="Q43" s="4" t="s">
        <v>159</v>
      </c>
      <c r="R43" s="5">
        <v>2</v>
      </c>
      <c r="S43" s="5">
        <f>'Jumlah Daun'!C73</f>
        <v>5.6296296296295596</v>
      </c>
      <c r="T43" s="5">
        <f>'Jumlah Daun'!D73</f>
        <v>2.8148148148147798</v>
      </c>
      <c r="U43" s="5">
        <f>'Jumlah Daun'!E73</f>
        <v>0.17093055946021801</v>
      </c>
      <c r="V43" s="5" t="str">
        <f>V33</f>
        <v>3,63</v>
      </c>
      <c r="W43" s="5" t="str">
        <f>W33</f>
        <v>6,23</v>
      </c>
      <c r="X43" s="5" t="s">
        <v>58</v>
      </c>
    </row>
    <row r="44" spans="5:37">
      <c r="E44" s="4" t="s">
        <v>160</v>
      </c>
      <c r="F44" s="5">
        <v>16</v>
      </c>
      <c r="G44" s="6">
        <f>'Tinggi Tanaman '!C78</f>
        <v>38.203703703703503</v>
      </c>
      <c r="H44" s="5">
        <f>'Tinggi Tanaman '!D78</f>
        <v>2.3877314814814699</v>
      </c>
      <c r="I44" s="5"/>
      <c r="J44" s="5"/>
      <c r="K44" s="5"/>
      <c r="L44" s="5"/>
      <c r="Q44" s="4" t="s">
        <v>160</v>
      </c>
      <c r="R44" s="5">
        <v>16</v>
      </c>
      <c r="S44" s="6">
        <f>'Jumlah Daun'!C75</f>
        <v>263.48148148147999</v>
      </c>
      <c r="T44" s="5">
        <f>'Jumlah Daun'!D75</f>
        <v>16.467592592592499</v>
      </c>
      <c r="U44" s="5"/>
      <c r="V44" s="5"/>
      <c r="W44" s="5"/>
      <c r="X44" s="5"/>
    </row>
    <row r="45" spans="5:37">
      <c r="E45" s="4" t="s">
        <v>29</v>
      </c>
      <c r="F45" s="5">
        <v>26</v>
      </c>
      <c r="G45" s="6">
        <f>'Tinggi Tanaman '!C79</f>
        <v>60.4629629629626</v>
      </c>
      <c r="H45" s="5"/>
      <c r="I45" s="5"/>
      <c r="J45" s="5"/>
      <c r="K45" s="5"/>
      <c r="L45" s="5"/>
      <c r="Q45" s="4" t="s">
        <v>29</v>
      </c>
      <c r="R45" s="5">
        <v>26</v>
      </c>
      <c r="S45" s="6">
        <f>'Jumlah Daun'!C76</f>
        <v>508.07407407407499</v>
      </c>
      <c r="T45" s="5"/>
      <c r="U45" s="5"/>
      <c r="V45" s="5"/>
      <c r="W45" s="5"/>
      <c r="X45" s="5"/>
    </row>
    <row r="48" spans="5:37">
      <c r="E48" s="7" t="s">
        <v>168</v>
      </c>
      <c r="F48" s="3"/>
      <c r="G48" s="3"/>
      <c r="H48" s="3"/>
      <c r="I48" s="3"/>
      <c r="J48" s="3"/>
      <c r="K48" s="3"/>
      <c r="L48" s="3"/>
      <c r="Q48" s="7" t="s">
        <v>168</v>
      </c>
      <c r="R48" s="3"/>
      <c r="S48" s="3"/>
      <c r="T48" s="3"/>
      <c r="U48" s="3"/>
      <c r="V48" s="3"/>
      <c r="W48" s="3"/>
      <c r="X48" s="3"/>
    </row>
    <row r="49" spans="5:24">
      <c r="E49" s="119" t="s">
        <v>154</v>
      </c>
      <c r="F49" s="119" t="s">
        <v>49</v>
      </c>
      <c r="G49" s="119" t="s">
        <v>50</v>
      </c>
      <c r="H49" s="119" t="s">
        <v>51</v>
      </c>
      <c r="I49" s="119" t="s">
        <v>155</v>
      </c>
      <c r="J49" s="122" t="s">
        <v>156</v>
      </c>
      <c r="K49" s="123"/>
      <c r="L49" s="119" t="s">
        <v>157</v>
      </c>
      <c r="Q49" s="119" t="s">
        <v>154</v>
      </c>
      <c r="R49" s="119" t="s">
        <v>49</v>
      </c>
      <c r="S49" s="119" t="s">
        <v>50</v>
      </c>
      <c r="T49" s="119" t="s">
        <v>51</v>
      </c>
      <c r="U49" s="119" t="s">
        <v>155</v>
      </c>
      <c r="V49" s="122" t="s">
        <v>156</v>
      </c>
      <c r="W49" s="123"/>
      <c r="X49" s="119" t="s">
        <v>157</v>
      </c>
    </row>
    <row r="50" spans="5:24">
      <c r="E50" s="121"/>
      <c r="F50" s="121"/>
      <c r="G50" s="121"/>
      <c r="H50" s="120"/>
      <c r="I50" s="121"/>
      <c r="J50" s="8">
        <v>0.05</v>
      </c>
      <c r="K50" s="8">
        <v>0.01</v>
      </c>
      <c r="L50" s="121"/>
      <c r="Q50" s="121"/>
      <c r="R50" s="121"/>
      <c r="S50" s="121"/>
      <c r="T50" s="120"/>
      <c r="U50" s="121"/>
      <c r="V50" s="8">
        <v>0.05</v>
      </c>
      <c r="W50" s="8">
        <v>0.01</v>
      </c>
      <c r="X50" s="121"/>
    </row>
    <row r="51" spans="5:24">
      <c r="E51" s="4" t="s">
        <v>158</v>
      </c>
      <c r="F51" s="5">
        <v>2</v>
      </c>
      <c r="G51" s="5">
        <f>'Tinggi Tanaman '!C91</f>
        <v>4.0555555555556602</v>
      </c>
      <c r="H51" s="5">
        <f>'Tinggi Tanaman '!D91</f>
        <v>2.0277777777778301</v>
      </c>
      <c r="I51" s="5">
        <f>'Tinggi Tanaman '!E91</f>
        <v>1.19672131147547</v>
      </c>
      <c r="J51" s="5" t="str">
        <f>J42</f>
        <v>3,63</v>
      </c>
      <c r="K51" s="5" t="str">
        <f>K42</f>
        <v>6,23</v>
      </c>
      <c r="L51" s="5" t="s">
        <v>58</v>
      </c>
      <c r="Q51" s="4" t="s">
        <v>158</v>
      </c>
      <c r="R51" s="5">
        <v>2</v>
      </c>
      <c r="S51" s="5">
        <f>'Jumlah Daun'!C89</f>
        <v>93.851851851850398</v>
      </c>
      <c r="T51" s="5">
        <f>'Jumlah Daun'!D89</f>
        <v>46.925925925925199</v>
      </c>
      <c r="U51" s="5">
        <f>'Jumlah Daun'!E89</f>
        <v>4.5371530886300802</v>
      </c>
      <c r="V51" s="5" t="str">
        <f>V42</f>
        <v>3,63</v>
      </c>
      <c r="W51" s="5" t="str">
        <f>W42</f>
        <v>6,23</v>
      </c>
      <c r="X51" s="5" t="s">
        <v>87</v>
      </c>
    </row>
    <row r="52" spans="5:24">
      <c r="E52" s="4" t="s">
        <v>159</v>
      </c>
      <c r="F52" s="5">
        <v>2</v>
      </c>
      <c r="G52" s="5">
        <f>'Tinggi Tanaman '!C92</f>
        <v>16.722222222222602</v>
      </c>
      <c r="H52" s="5">
        <f>'Tinggi Tanaman '!D92</f>
        <v>8.3611111111113097</v>
      </c>
      <c r="I52" s="5">
        <f>'Tinggi Tanaman '!E92</f>
        <v>4.93442622950844</v>
      </c>
      <c r="J52" s="5" t="str">
        <f>J43</f>
        <v>3,63</v>
      </c>
      <c r="K52" s="5" t="str">
        <f>K43</f>
        <v>6,23</v>
      </c>
      <c r="L52" s="5" t="s">
        <v>87</v>
      </c>
      <c r="Q52" s="4" t="s">
        <v>159</v>
      </c>
      <c r="R52" s="5">
        <v>2</v>
      </c>
      <c r="S52" s="5">
        <f>'Jumlah Daun'!C90</f>
        <v>7.1851851851824904</v>
      </c>
      <c r="T52" s="5">
        <f>'Jumlah Daun'!D90</f>
        <v>3.5925925925912399</v>
      </c>
      <c r="U52" s="5">
        <f>'Jumlah Daun'!E90</f>
        <v>0.34735899731409597</v>
      </c>
      <c r="V52" s="5" t="str">
        <f>V43</f>
        <v>3,63</v>
      </c>
      <c r="W52" s="5" t="str">
        <f>W43</f>
        <v>6,23</v>
      </c>
      <c r="X52" s="5" t="s">
        <v>58</v>
      </c>
    </row>
    <row r="53" spans="5:24">
      <c r="E53" s="4" t="s">
        <v>160</v>
      </c>
      <c r="F53" s="5">
        <v>16</v>
      </c>
      <c r="G53" s="6">
        <f>'Tinggi Tanaman '!C94</f>
        <v>27.1111111111104</v>
      </c>
      <c r="H53" s="5">
        <f>'Tinggi Tanaman '!D94</f>
        <v>1.6944444444444</v>
      </c>
      <c r="I53" s="5"/>
      <c r="J53" s="5"/>
      <c r="K53" s="5"/>
      <c r="L53" s="5"/>
      <c r="Q53" s="4" t="s">
        <v>160</v>
      </c>
      <c r="R53" s="5">
        <v>16</v>
      </c>
      <c r="S53" s="6">
        <f>'Jumlah Daun'!C92</f>
        <v>165.48148148148499</v>
      </c>
      <c r="T53" s="5">
        <f>'Jumlah Daun'!D92</f>
        <v>10.3425925925928</v>
      </c>
      <c r="U53" s="5"/>
      <c r="V53" s="5"/>
      <c r="W53" s="5"/>
      <c r="X53" s="5"/>
    </row>
    <row r="54" spans="5:24">
      <c r="E54" s="4" t="s">
        <v>29</v>
      </c>
      <c r="F54" s="5">
        <v>26</v>
      </c>
      <c r="G54" s="6">
        <f>'Tinggi Tanaman '!C95</f>
        <v>50.166666666666998</v>
      </c>
      <c r="H54" s="5"/>
      <c r="I54" s="5"/>
      <c r="J54" s="5"/>
      <c r="K54" s="5"/>
      <c r="L54" s="5"/>
      <c r="Q54" s="4" t="s">
        <v>29</v>
      </c>
      <c r="R54" s="5">
        <v>26</v>
      </c>
      <c r="S54" s="6">
        <f>'Jumlah Daun'!C93</f>
        <v>340.074074074073</v>
      </c>
      <c r="T54" s="5"/>
      <c r="U54" s="5"/>
      <c r="V54" s="5"/>
      <c r="W54" s="5"/>
      <c r="X54" s="5"/>
    </row>
    <row r="57" spans="5:24">
      <c r="E57" s="7" t="s">
        <v>110</v>
      </c>
      <c r="F57" s="3"/>
      <c r="G57" s="3"/>
      <c r="H57" s="3"/>
      <c r="I57" s="3"/>
      <c r="J57" s="3"/>
      <c r="K57" s="3"/>
      <c r="L57" s="3"/>
      <c r="Q57" s="7" t="s">
        <v>110</v>
      </c>
      <c r="R57" s="3"/>
      <c r="S57" s="3"/>
      <c r="T57" s="3"/>
      <c r="U57" s="3"/>
      <c r="V57" s="3"/>
      <c r="W57" s="3"/>
      <c r="X57" s="3"/>
    </row>
    <row r="58" spans="5:24">
      <c r="E58" s="119" t="s">
        <v>154</v>
      </c>
      <c r="F58" s="119" t="s">
        <v>49</v>
      </c>
      <c r="G58" s="119" t="s">
        <v>50</v>
      </c>
      <c r="H58" s="119" t="s">
        <v>51</v>
      </c>
      <c r="I58" s="119" t="s">
        <v>155</v>
      </c>
      <c r="J58" s="122" t="s">
        <v>156</v>
      </c>
      <c r="K58" s="123"/>
      <c r="L58" s="119" t="s">
        <v>157</v>
      </c>
      <c r="Q58" s="119" t="s">
        <v>154</v>
      </c>
      <c r="R58" s="119" t="s">
        <v>49</v>
      </c>
      <c r="S58" s="119" t="s">
        <v>50</v>
      </c>
      <c r="T58" s="119" t="s">
        <v>51</v>
      </c>
      <c r="U58" s="119" t="s">
        <v>155</v>
      </c>
      <c r="V58" s="122" t="s">
        <v>156</v>
      </c>
      <c r="W58" s="123"/>
      <c r="X58" s="119" t="s">
        <v>157</v>
      </c>
    </row>
    <row r="59" spans="5:24">
      <c r="E59" s="121"/>
      <c r="F59" s="121"/>
      <c r="G59" s="121"/>
      <c r="H59" s="120"/>
      <c r="I59" s="121"/>
      <c r="J59" s="8">
        <v>0.05</v>
      </c>
      <c r="K59" s="8">
        <v>0.01</v>
      </c>
      <c r="L59" s="121"/>
      <c r="Q59" s="121"/>
      <c r="R59" s="121"/>
      <c r="S59" s="121"/>
      <c r="T59" s="120"/>
      <c r="U59" s="121"/>
      <c r="V59" s="8">
        <v>0.05</v>
      </c>
      <c r="W59" s="8">
        <v>0.01</v>
      </c>
      <c r="X59" s="121"/>
    </row>
    <row r="60" spans="5:24">
      <c r="E60" s="4" t="s">
        <v>158</v>
      </c>
      <c r="F60" s="5">
        <v>2</v>
      </c>
      <c r="G60" s="5">
        <f>'Tinggi Tanaman '!C107</f>
        <v>3.8518518518512801</v>
      </c>
      <c r="H60" s="5">
        <f>'Tinggi Tanaman '!D107</f>
        <v>1.92592592592564</v>
      </c>
      <c r="I60" s="5">
        <f>'Tinggi Tanaman '!E107</f>
        <v>1.2530120481926099</v>
      </c>
      <c r="J60" s="5" t="str">
        <f>J51</f>
        <v>3,63</v>
      </c>
      <c r="K60" s="5" t="str">
        <f>K51</f>
        <v>6,23</v>
      </c>
      <c r="L60" s="5" t="s">
        <v>58</v>
      </c>
      <c r="Q60" s="4" t="s">
        <v>158</v>
      </c>
      <c r="R60" s="5">
        <v>2</v>
      </c>
      <c r="S60" s="5">
        <f>'Jumlah Daun'!C105</f>
        <v>6.7407407407408799</v>
      </c>
      <c r="T60" s="5">
        <f>'Jumlah Daun'!D105</f>
        <v>3.37037037037044</v>
      </c>
      <c r="U60" s="5">
        <f>'Jumlah Daun'!E105</f>
        <v>0.399341744377399</v>
      </c>
      <c r="V60" s="5" t="str">
        <f>V51</f>
        <v>3,63</v>
      </c>
      <c r="W60" s="5" t="str">
        <f>W51</f>
        <v>6,23</v>
      </c>
      <c r="X60" s="5" t="s">
        <v>58</v>
      </c>
    </row>
    <row r="61" spans="5:24">
      <c r="E61" s="4" t="s">
        <v>159</v>
      </c>
      <c r="F61" s="5">
        <v>2</v>
      </c>
      <c r="G61" s="5">
        <f>'Tinggi Tanaman '!C108</f>
        <v>14.1296296296296</v>
      </c>
      <c r="H61" s="5">
        <f>'Tinggi Tanaman '!D108</f>
        <v>7.0648148148147802</v>
      </c>
      <c r="I61" s="5">
        <f>'Tinggi Tanaman '!E108</f>
        <v>4.5963855421687301</v>
      </c>
      <c r="J61" s="5" t="str">
        <f>J52</f>
        <v>3,63</v>
      </c>
      <c r="K61" s="5" t="str">
        <f>K52</f>
        <v>6,23</v>
      </c>
      <c r="L61" s="5" t="s">
        <v>87</v>
      </c>
      <c r="Q61" s="4" t="s">
        <v>159</v>
      </c>
      <c r="R61" s="5">
        <v>2</v>
      </c>
      <c r="S61" s="5">
        <f>'Jumlah Daun'!C106</f>
        <v>9.1851851851824904</v>
      </c>
      <c r="T61" s="5">
        <f>'Jumlah Daun'!D106</f>
        <v>4.5925925925912496</v>
      </c>
      <c r="U61" s="5">
        <f>'Jumlah Daun'!E106</f>
        <v>0.54415798134925197</v>
      </c>
      <c r="V61" s="5" t="str">
        <f>V52</f>
        <v>3,63</v>
      </c>
      <c r="W61" s="5" t="str">
        <f>W52</f>
        <v>6,23</v>
      </c>
      <c r="X61" s="5" t="s">
        <v>58</v>
      </c>
    </row>
    <row r="62" spans="5:24">
      <c r="E62" s="4" t="s">
        <v>160</v>
      </c>
      <c r="F62" s="5">
        <v>16</v>
      </c>
      <c r="G62" s="6">
        <f>'Tinggi Tanaman '!C110</f>
        <v>24.592592592592201</v>
      </c>
      <c r="H62" s="5">
        <f>'Tinggi Tanaman '!D110</f>
        <v>1.5370370370370099</v>
      </c>
      <c r="I62" s="5"/>
      <c r="J62" s="5"/>
      <c r="K62" s="5"/>
      <c r="L62" s="5"/>
      <c r="Q62" s="4" t="s">
        <v>160</v>
      </c>
      <c r="R62" s="5">
        <v>16</v>
      </c>
      <c r="S62" s="6">
        <f>'Jumlah Daun'!C108</f>
        <v>135.03703703703999</v>
      </c>
      <c r="T62" s="5">
        <f>'Jumlah Daun'!D108</f>
        <v>8.4398148148150103</v>
      </c>
      <c r="U62" s="5"/>
      <c r="V62" s="5"/>
      <c r="W62" s="5"/>
      <c r="X62" s="5"/>
    </row>
    <row r="63" spans="5:24">
      <c r="E63" s="4" t="s">
        <v>29</v>
      </c>
      <c r="F63" s="5">
        <v>26</v>
      </c>
      <c r="G63" s="6">
        <f>'Tinggi Tanaman '!C111</f>
        <v>47.074074074073899</v>
      </c>
      <c r="H63" s="5"/>
      <c r="I63" s="5"/>
      <c r="J63" s="5"/>
      <c r="K63" s="5"/>
      <c r="L63" s="5"/>
      <c r="Q63" s="4" t="s">
        <v>29</v>
      </c>
      <c r="R63" s="5">
        <v>26</v>
      </c>
      <c r="S63" s="6">
        <f>'Jumlah Daun'!C109</f>
        <v>295.85185185184997</v>
      </c>
      <c r="T63" s="5"/>
      <c r="U63" s="5"/>
      <c r="V63" s="5"/>
      <c r="W63" s="5"/>
      <c r="X63" s="5"/>
    </row>
  </sheetData>
  <mergeCells count="127">
    <mergeCell ref="V22:W22"/>
    <mergeCell ref="AI23:AJ23"/>
    <mergeCell ref="Q4:Q5"/>
    <mergeCell ref="Q13:Q14"/>
    <mergeCell ref="Q22:Q23"/>
    <mergeCell ref="R4:R5"/>
    <mergeCell ref="R13:R14"/>
    <mergeCell ref="R22:R23"/>
    <mergeCell ref="S4:S5"/>
    <mergeCell ref="S13:S14"/>
    <mergeCell ref="S22:S23"/>
    <mergeCell ref="T4:T5"/>
    <mergeCell ref="T13:T14"/>
    <mergeCell ref="T22:T23"/>
    <mergeCell ref="AD4:AD5"/>
    <mergeCell ref="AD14:AD15"/>
    <mergeCell ref="AD23:AD24"/>
    <mergeCell ref="AG4:AG5"/>
    <mergeCell ref="AG14:AG15"/>
    <mergeCell ref="AG23:AG24"/>
    <mergeCell ref="Q30:Q31"/>
    <mergeCell ref="Q40:Q41"/>
    <mergeCell ref="Q49:Q50"/>
    <mergeCell ref="Q58:Q59"/>
    <mergeCell ref="R30:R31"/>
    <mergeCell ref="R40:R41"/>
    <mergeCell ref="R49:R50"/>
    <mergeCell ref="R58:R59"/>
    <mergeCell ref="S30:S31"/>
    <mergeCell ref="S40:S41"/>
    <mergeCell ref="S49:S50"/>
    <mergeCell ref="S58:S59"/>
    <mergeCell ref="A1:A2"/>
    <mergeCell ref="E4:E5"/>
    <mergeCell ref="E13:E14"/>
    <mergeCell ref="E22:E23"/>
    <mergeCell ref="E31:E32"/>
    <mergeCell ref="E40:E41"/>
    <mergeCell ref="E49:E50"/>
    <mergeCell ref="E58:E59"/>
    <mergeCell ref="F4:F5"/>
    <mergeCell ref="F13:F14"/>
    <mergeCell ref="F22:F23"/>
    <mergeCell ref="F31:F32"/>
    <mergeCell ref="F40:F41"/>
    <mergeCell ref="F49:F50"/>
    <mergeCell ref="F58:F59"/>
    <mergeCell ref="G4:G5"/>
    <mergeCell ref="G13:G14"/>
    <mergeCell ref="G22:G23"/>
    <mergeCell ref="G31:G32"/>
    <mergeCell ref="G40:G41"/>
    <mergeCell ref="G49:G50"/>
    <mergeCell ref="G58:G59"/>
    <mergeCell ref="H4:H5"/>
    <mergeCell ref="H13:H14"/>
    <mergeCell ref="H22:H23"/>
    <mergeCell ref="H31:H32"/>
    <mergeCell ref="H40:H41"/>
    <mergeCell ref="H49:H50"/>
    <mergeCell ref="H58:H59"/>
    <mergeCell ref="I4:I5"/>
    <mergeCell ref="I13:I14"/>
    <mergeCell ref="I22:I23"/>
    <mergeCell ref="I31:I32"/>
    <mergeCell ref="I40:I41"/>
    <mergeCell ref="I49:I50"/>
    <mergeCell ref="I58:I59"/>
    <mergeCell ref="L4:L5"/>
    <mergeCell ref="L13:L14"/>
    <mergeCell ref="L22:L23"/>
    <mergeCell ref="L31:L32"/>
    <mergeCell ref="L40:L41"/>
    <mergeCell ref="L49:L50"/>
    <mergeCell ref="L58:L59"/>
    <mergeCell ref="J31:K31"/>
    <mergeCell ref="J40:K40"/>
    <mergeCell ref="J49:K49"/>
    <mergeCell ref="J58:K58"/>
    <mergeCell ref="J4:K4"/>
    <mergeCell ref="J13:K13"/>
    <mergeCell ref="J22:K22"/>
    <mergeCell ref="T58:T59"/>
    <mergeCell ref="U4:U5"/>
    <mergeCell ref="U13:U14"/>
    <mergeCell ref="U22:U23"/>
    <mergeCell ref="U30:U31"/>
    <mergeCell ref="U40:U41"/>
    <mergeCell ref="U49:U50"/>
    <mergeCell ref="U58:U59"/>
    <mergeCell ref="X4:X5"/>
    <mergeCell ref="X13:X14"/>
    <mergeCell ref="X22:X23"/>
    <mergeCell ref="X30:X31"/>
    <mergeCell ref="X40:X41"/>
    <mergeCell ref="X49:X50"/>
    <mergeCell ref="X58:X59"/>
    <mergeCell ref="V30:W30"/>
    <mergeCell ref="V40:W40"/>
    <mergeCell ref="V49:W49"/>
    <mergeCell ref="V58:W58"/>
    <mergeCell ref="T30:T31"/>
    <mergeCell ref="T40:T41"/>
    <mergeCell ref="T49:T50"/>
    <mergeCell ref="V4:W4"/>
    <mergeCell ref="V13:W13"/>
    <mergeCell ref="AD33:AD34"/>
    <mergeCell ref="AE4:AE5"/>
    <mergeCell ref="AE14:AE15"/>
    <mergeCell ref="AE23:AE24"/>
    <mergeCell ref="AE33:AE34"/>
    <mergeCell ref="AF4:AF5"/>
    <mergeCell ref="AF14:AF15"/>
    <mergeCell ref="AF23:AF24"/>
    <mergeCell ref="AF33:AF34"/>
    <mergeCell ref="AG33:AG34"/>
    <mergeCell ref="AH4:AH5"/>
    <mergeCell ref="AH14:AH15"/>
    <mergeCell ref="AH23:AH24"/>
    <mergeCell ref="AH33:AH34"/>
    <mergeCell ref="AK4:AK5"/>
    <mergeCell ref="AK14:AK15"/>
    <mergeCell ref="AK23:AK24"/>
    <mergeCell ref="AK33:AK34"/>
    <mergeCell ref="AI33:AJ33"/>
    <mergeCell ref="AI4:AJ4"/>
    <mergeCell ref="AI14:AJ14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Sheet1</vt:lpstr>
      <vt:lpstr>Tinggi Tanaman </vt:lpstr>
      <vt:lpstr>Jumlah Daun</vt:lpstr>
      <vt:lpstr>Berat Basah</vt:lpstr>
      <vt:lpstr>Berat Kering</vt:lpstr>
      <vt:lpstr>Panjang Akar</vt:lpstr>
      <vt:lpstr>Berat Ekonomis</vt:lpstr>
      <vt:lpstr>Sheet2</vt:lpstr>
      <vt:lpstr>Sheet2!_Hlk167566603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fifi</dc:creator>
  <cp:lastModifiedBy>fifi</cp:lastModifiedBy>
  <dcterms:created xsi:type="dcterms:W3CDTF">2024-07-17T14:35:00Z</dcterms:created>
  <dcterms:modified xsi:type="dcterms:W3CDTF">2024-09-04T09:15:23Z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5D3338EA7B69459BA31D4553E89AFC64_12</vt:lpwstr>
  </property>
  <property fmtid="{D5CDD505-2E9C-101B-9397-08002B2CF9AE}" pid="3" name="KSOProductBuildVer">
    <vt:lpwstr>1033-12.2.0.17545</vt:lpwstr>
  </property>
</Properties>
</file>