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NURUL\01. NURUL HIDAYAH\01. KULIAH\SMT 7\SKRIPSWEET HIDAYAH\OLAH DATA\"/>
    </mc:Choice>
  </mc:AlternateContent>
  <bookViews>
    <workbookView xWindow="0" yWindow="0" windowWidth="10920" windowHeight="7170"/>
  </bookViews>
  <sheets>
    <sheet name="Sheet1" sheetId="1" r:id="rId1"/>
  </sheets>
  <definedNames>
    <definedName name="_xlnm._FilterDatabase" localSheetId="0" hidden="1">Sheet1!$A$1:$U$118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N12" i="1"/>
  <c r="N14" i="1"/>
  <c r="N15" i="1"/>
  <c r="N16" i="1"/>
  <c r="N17" i="1"/>
  <c r="N18" i="1"/>
  <c r="N19" i="1"/>
  <c r="N20" i="1"/>
  <c r="N21" i="1"/>
  <c r="N23" i="1"/>
  <c r="N24" i="1"/>
  <c r="N25" i="1"/>
  <c r="N26" i="1"/>
  <c r="N27" i="1"/>
  <c r="N28" i="1"/>
  <c r="N29" i="1"/>
  <c r="N30" i="1"/>
  <c r="N31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13" i="1"/>
  <c r="S91" i="1"/>
  <c r="Q91" i="1"/>
  <c r="S90" i="1"/>
  <c r="Q90" i="1"/>
  <c r="S89" i="1"/>
  <c r="Q89" i="1"/>
  <c r="S88" i="1"/>
  <c r="Q88" i="1"/>
  <c r="S87" i="1"/>
  <c r="Q87" i="1"/>
  <c r="S86" i="1"/>
  <c r="Q86" i="1"/>
  <c r="S85" i="1"/>
  <c r="Q85" i="1"/>
  <c r="S84" i="1"/>
  <c r="Q84" i="1"/>
  <c r="S83" i="1"/>
  <c r="Q83" i="1"/>
  <c r="S82" i="1"/>
  <c r="Q82" i="1"/>
  <c r="S81" i="1"/>
  <c r="Q81" i="1"/>
  <c r="S80" i="1"/>
  <c r="Q80" i="1"/>
  <c r="S79" i="1"/>
  <c r="Q79" i="1"/>
  <c r="S78" i="1"/>
  <c r="Q78" i="1"/>
  <c r="S77" i="1"/>
  <c r="Q77" i="1"/>
  <c r="Q71" i="1"/>
  <c r="Q70" i="1"/>
  <c r="Q69" i="1"/>
  <c r="Q68" i="1"/>
  <c r="Q67" i="1"/>
  <c r="Q56" i="1"/>
  <c r="Q55" i="1"/>
  <c r="Q54" i="1"/>
  <c r="Q53" i="1"/>
  <c r="Q52" i="1"/>
  <c r="Q51" i="1"/>
  <c r="Q50" i="1"/>
  <c r="Q49" i="1"/>
  <c r="M49" i="1"/>
  <c r="Q48" i="1"/>
  <c r="Q47" i="1"/>
  <c r="M47" i="1"/>
  <c r="S46" i="1"/>
  <c r="Q46" i="1"/>
  <c r="S45" i="1"/>
  <c r="Q45" i="1"/>
  <c r="S44" i="1"/>
  <c r="Q44" i="1"/>
  <c r="S43" i="1"/>
  <c r="Q43" i="1"/>
  <c r="S42" i="1"/>
  <c r="Q42" i="1"/>
  <c r="Q31" i="1"/>
  <c r="M31" i="1"/>
  <c r="Q30" i="1"/>
  <c r="M30" i="1"/>
  <c r="Q29" i="1"/>
  <c r="M29" i="1"/>
  <c r="Q28" i="1"/>
  <c r="M28" i="1"/>
  <c r="Q27" i="1"/>
  <c r="M27" i="1"/>
  <c r="R21" i="1"/>
  <c r="Q21" i="1"/>
  <c r="R20" i="1"/>
  <c r="Q20" i="1"/>
  <c r="R19" i="1"/>
  <c r="Q19" i="1"/>
  <c r="R18" i="1"/>
  <c r="Q18" i="1"/>
  <c r="R17" i="1"/>
  <c r="Q17" i="1"/>
</calcChain>
</file>

<file path=xl/sharedStrings.xml><?xml version="1.0" encoding="utf-8"?>
<sst xmlns="http://schemas.openxmlformats.org/spreadsheetml/2006/main" count="260" uniqueCount="61">
  <si>
    <t>No</t>
  </si>
  <si>
    <t>AISA</t>
  </si>
  <si>
    <t>Tiga Pilar Sejahtera Food Tbk</t>
  </si>
  <si>
    <t>ALTO</t>
  </si>
  <si>
    <t>Tri Banyan Tirta Tbk</t>
  </si>
  <si>
    <t>CAMP</t>
  </si>
  <si>
    <t>Campina Ice Cream Industry Tbk</t>
  </si>
  <si>
    <t>CEKA</t>
  </si>
  <si>
    <t>CLEO</t>
  </si>
  <si>
    <t>Sariguna Primatirta Tbk</t>
  </si>
  <si>
    <t>DLTA</t>
  </si>
  <si>
    <t>Delta Djakarta Tbk</t>
  </si>
  <si>
    <t>HOKI</t>
  </si>
  <si>
    <t>Buyung Poetra Sembada Tbk</t>
  </si>
  <si>
    <t>ICBP</t>
  </si>
  <si>
    <t>Indofood CBP Sukses Makmur Tbk</t>
  </si>
  <si>
    <t>INDF</t>
  </si>
  <si>
    <t>Indofood Sukses Makmur Tbk</t>
  </si>
  <si>
    <t>MLBI</t>
  </si>
  <si>
    <t>Multi Bintang Indonesia Tbk</t>
  </si>
  <si>
    <t>MYOR</t>
  </si>
  <si>
    <t>Mayora Indah Tbk</t>
  </si>
  <si>
    <t>PCAR</t>
  </si>
  <si>
    <t>Prima Cakrawala Abadi Tbk</t>
  </si>
  <si>
    <t>PSDN</t>
  </si>
  <si>
    <t>Prashida Aneka Niaga Tbk</t>
  </si>
  <si>
    <t>ROTI</t>
  </si>
  <si>
    <t>Nippon Indosari Corporindo Tbk</t>
  </si>
  <si>
    <t>SKBM</t>
  </si>
  <si>
    <t>Sekar Bumi Tbk</t>
  </si>
  <si>
    <t>SKLT</t>
  </si>
  <si>
    <t>Sekar Laut Tbk</t>
  </si>
  <si>
    <t>STTP</t>
  </si>
  <si>
    <t>Siantar Top Tbk</t>
  </si>
  <si>
    <t>ULTJ</t>
  </si>
  <si>
    <t>Ultrajaya Milk Industry and Trading Company Tbk</t>
  </si>
  <si>
    <t>Kode Saham</t>
  </si>
  <si>
    <t>Nama Emiten</t>
  </si>
  <si>
    <t>Tanggal IPO</t>
  </si>
  <si>
    <t>Wilmar Cahaya Indonesia Tbk ( d.h  Cahaya Kalbar Tbk )</t>
  </si>
  <si>
    <t>Tahun</t>
  </si>
  <si>
    <t>TOTAL PENJUALAN</t>
  </si>
  <si>
    <t>TOTAL AKTAP</t>
  </si>
  <si>
    <t>TOTAL ASET</t>
  </si>
  <si>
    <t>TOTAL HUTANG</t>
  </si>
  <si>
    <t>TOTAL EKUITAS</t>
  </si>
  <si>
    <t>LABA SBLM PAJAK</t>
  </si>
  <si>
    <t>LABA STLH PAJAK</t>
  </si>
  <si>
    <t>JML PEMBY PAJAK (ARUS KAS)</t>
  </si>
  <si>
    <t>TOTAL SAHAM YG DIMILIKI INST</t>
  </si>
  <si>
    <t>TOTAL SAHAM BEREDAR</t>
  </si>
  <si>
    <t>JUMLAH DK INDP</t>
  </si>
  <si>
    <t>JUMLAH DK PERS</t>
  </si>
  <si>
    <t>JML SAHAM MANAJERIAL</t>
  </si>
  <si>
    <t>ribuan rupiah</t>
  </si>
  <si>
    <t>jutaan rupiah</t>
  </si>
  <si>
    <t>RUGI</t>
  </si>
  <si>
    <t>KETERANGAN</t>
  </si>
  <si>
    <t>TIDAK ADA PEMBAYARAN PAJAK DI ARUS KAS</t>
  </si>
  <si>
    <t>CETR</t>
  </si>
  <si>
    <t>CETR &gt;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</si>
</sst>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_(* #,##0.00_);_(* \(#,##0.00\);_(* &quot;-&quot;_);_(@_)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/>
    <xf numFmtId="14" fontId="0" fillId="0" borderId="0" xfId="0" applyNumberFormat="1" applyAlignment="1"/>
    <xf numFmtId="41" fontId="2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1" fontId="3" fillId="0" borderId="0" xfId="1" applyFont="1"/>
    <xf numFmtId="0" fontId="3" fillId="0" borderId="0" xfId="0" applyFont="1"/>
    <xf numFmtId="41" fontId="3" fillId="2" borderId="0" xfId="1" applyFont="1" applyFill="1"/>
    <xf numFmtId="0" fontId="3" fillId="2" borderId="0" xfId="0" applyFont="1" applyFill="1"/>
    <xf numFmtId="3" fontId="3" fillId="2" borderId="0" xfId="0" applyNumberFormat="1" applyFont="1" applyFill="1"/>
    <xf numFmtId="10" fontId="3" fillId="2" borderId="0" xfId="0" applyNumberFormat="1" applyFont="1" applyFill="1"/>
    <xf numFmtId="41" fontId="3" fillId="0" borderId="0" xfId="1" applyFont="1" applyFill="1"/>
    <xf numFmtId="0" fontId="3" fillId="0" borderId="0" xfId="0" applyFont="1" applyFill="1"/>
    <xf numFmtId="41" fontId="0" fillId="0" borderId="0" xfId="1" applyFont="1" applyFill="1"/>
    <xf numFmtId="41" fontId="3" fillId="3" borderId="0" xfId="1" applyFont="1" applyFill="1"/>
    <xf numFmtId="41" fontId="0" fillId="0" borderId="0" xfId="1" applyFont="1" applyAlignment="1"/>
    <xf numFmtId="164" fontId="2" fillId="0" borderId="0" xfId="1" applyNumberFormat="1" applyFont="1" applyAlignment="1">
      <alignment horizontal="center" vertical="center" wrapText="1"/>
    </xf>
    <xf numFmtId="164" fontId="0" fillId="0" borderId="0" xfId="1" applyNumberFormat="1" applyFont="1" applyAlignment="1"/>
    <xf numFmtId="164" fontId="0" fillId="0" borderId="0" xfId="1" applyNumberFormat="1" applyFont="1" applyFill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ahamu.com/perusahaan-makanan-minuman-2017-di-bei/" TargetMode="External"/><Relationship Id="rId13" Type="http://schemas.openxmlformats.org/officeDocument/2006/relationships/hyperlink" Target="https://www.sahamu.com/perusahaan-makanan-minuman-2017-di-bei/" TargetMode="External"/><Relationship Id="rId3" Type="http://schemas.openxmlformats.org/officeDocument/2006/relationships/hyperlink" Target="https://www.sahamu.com/perusahaan-makanan-minuman-2017-di-bei/" TargetMode="External"/><Relationship Id="rId7" Type="http://schemas.openxmlformats.org/officeDocument/2006/relationships/hyperlink" Target="https://www.sahamu.com/perusahaan-makanan-minuman-2017-di-bei/" TargetMode="External"/><Relationship Id="rId12" Type="http://schemas.openxmlformats.org/officeDocument/2006/relationships/hyperlink" Target="https://www.sahamu.com/perusahaan-makanan-minuman-2017-di-bei/" TargetMode="External"/><Relationship Id="rId2" Type="http://schemas.openxmlformats.org/officeDocument/2006/relationships/hyperlink" Target="https://www.sahamu.com/perusahaan-makanan-minuman-2017-di-bei/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www.sahamu.com/perusahaan-makanan-minuman-2017-di-bei/" TargetMode="External"/><Relationship Id="rId6" Type="http://schemas.openxmlformats.org/officeDocument/2006/relationships/hyperlink" Target="https://www.sahamu.com/perusahaan-makanan-minuman-2017-di-bei/" TargetMode="External"/><Relationship Id="rId11" Type="http://schemas.openxmlformats.org/officeDocument/2006/relationships/hyperlink" Target="https://www.sahamu.com/perusahaan-makanan-minuman-2017-di-bei/" TargetMode="External"/><Relationship Id="rId5" Type="http://schemas.openxmlformats.org/officeDocument/2006/relationships/hyperlink" Target="https://www.sahamu.com/perusahaan-makanan-minuman-2017-di-bei/" TargetMode="External"/><Relationship Id="rId15" Type="http://schemas.openxmlformats.org/officeDocument/2006/relationships/hyperlink" Target="https://www.sahamu.com/perusahaan-makanan-minuman-2017-di-bei/" TargetMode="External"/><Relationship Id="rId10" Type="http://schemas.openxmlformats.org/officeDocument/2006/relationships/hyperlink" Target="https://www.sahamu.com/perusahaan-makanan-minuman-2017-di-bei/" TargetMode="External"/><Relationship Id="rId4" Type="http://schemas.openxmlformats.org/officeDocument/2006/relationships/hyperlink" Target="https://www.sahamu.com/perusahaan-makanan-minuman-2017-di-bei/" TargetMode="External"/><Relationship Id="rId9" Type="http://schemas.openxmlformats.org/officeDocument/2006/relationships/hyperlink" Target="https://www.sahamu.com/perusahaan-makanan-minuman-2017-di-bei/" TargetMode="External"/><Relationship Id="rId14" Type="http://schemas.openxmlformats.org/officeDocument/2006/relationships/hyperlink" Target="https://www.sahamu.com/perusahaan-makanan-minuman-2017-di-bei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tabSelected="1" zoomScale="70" zoomScaleNormal="70" workbookViewId="0">
      <pane xSplit="3" ySplit="1" topLeftCell="N2" activePane="bottomRight" state="frozen"/>
      <selection pane="topRight" activeCell="D1" sqref="D1"/>
      <selection pane="bottomLeft" activeCell="A2" sqref="A2"/>
      <selection pane="bottomRight" activeCell="Q121" sqref="Q121"/>
    </sheetView>
  </sheetViews>
  <sheetFormatPr defaultColWidth="25" defaultRowHeight="15" x14ac:dyDescent="0.25"/>
  <cols>
    <col min="1" max="1" width="3.5703125" style="1" bestFit="1" customWidth="1"/>
    <col min="2" max="2" width="11.85546875" style="1" bestFit="1" customWidth="1"/>
    <col min="3" max="3" width="11.85546875" style="1" customWidth="1"/>
    <col min="4" max="4" width="45" style="1" hidden="1" customWidth="1"/>
    <col min="5" max="5" width="11.28515625" style="2" hidden="1" customWidth="1"/>
    <col min="6" max="6" width="24.85546875" style="17" bestFit="1" customWidth="1"/>
    <col min="7" max="7" width="19.7109375" style="17" bestFit="1" customWidth="1"/>
    <col min="8" max="8" width="19" style="17" bestFit="1" customWidth="1"/>
    <col min="9" max="9" width="21.5703125" style="17" bestFit="1" customWidth="1"/>
    <col min="10" max="10" width="21.28515625" style="17" bestFit="1" customWidth="1"/>
    <col min="11" max="11" width="24.28515625" style="17" bestFit="1" customWidth="1"/>
    <col min="12" max="12" width="23.5703125" style="17" bestFit="1" customWidth="1"/>
    <col min="13" max="13" width="24.28515625" style="17" bestFit="1" customWidth="1"/>
    <col min="14" max="14" width="24.28515625" style="19" customWidth="1"/>
    <col min="15" max="15" width="11.28515625" style="17" customWidth="1"/>
    <col min="16" max="16" width="10.7109375" style="17" customWidth="1"/>
    <col min="17" max="17" width="23.85546875" style="1" bestFit="1" customWidth="1"/>
    <col min="18" max="18" width="20.5703125" style="1" bestFit="1" customWidth="1"/>
    <col min="19" max="19" width="18.28515625" style="1" bestFit="1" customWidth="1"/>
    <col min="20" max="20" width="19.140625" style="1" bestFit="1" customWidth="1"/>
    <col min="21" max="16384" width="25" style="1"/>
  </cols>
  <sheetData>
    <row r="1" spans="1:20" s="5" customFormat="1" ht="31.5" x14ac:dyDescent="0.25">
      <c r="A1" s="5" t="s">
        <v>0</v>
      </c>
      <c r="B1" s="5" t="s">
        <v>36</v>
      </c>
      <c r="C1" s="5" t="s">
        <v>40</v>
      </c>
      <c r="D1" s="5" t="s">
        <v>37</v>
      </c>
      <c r="E1" s="6" t="s">
        <v>38</v>
      </c>
      <c r="F1" s="3" t="s">
        <v>41</v>
      </c>
      <c r="G1" s="3" t="s">
        <v>42</v>
      </c>
      <c r="H1" s="3" t="s">
        <v>43</v>
      </c>
      <c r="I1" s="3" t="s">
        <v>44</v>
      </c>
      <c r="J1" s="3" t="s">
        <v>45</v>
      </c>
      <c r="K1" s="3" t="s">
        <v>46</v>
      </c>
      <c r="L1" s="3" t="s">
        <v>47</v>
      </c>
      <c r="M1" s="3" t="s">
        <v>48</v>
      </c>
      <c r="N1" s="18" t="s">
        <v>59</v>
      </c>
      <c r="O1" s="3" t="s">
        <v>51</v>
      </c>
      <c r="P1" s="3" t="s">
        <v>52</v>
      </c>
      <c r="Q1" s="3" t="s">
        <v>49</v>
      </c>
      <c r="R1" s="3" t="s">
        <v>50</v>
      </c>
      <c r="S1" s="3" t="s">
        <v>53</v>
      </c>
      <c r="T1" s="4" t="s">
        <v>57</v>
      </c>
    </row>
    <row r="2" spans="1:20" x14ac:dyDescent="0.25">
      <c r="A2" s="1">
        <v>1</v>
      </c>
      <c r="B2" s="1" t="s">
        <v>1</v>
      </c>
      <c r="C2" s="1">
        <v>2017</v>
      </c>
      <c r="D2" s="1" t="s">
        <v>2</v>
      </c>
      <c r="E2" s="2">
        <v>35592</v>
      </c>
      <c r="T2" s="1" t="s">
        <v>56</v>
      </c>
    </row>
    <row r="3" spans="1:20" x14ac:dyDescent="0.25">
      <c r="A3" s="1">
        <v>1</v>
      </c>
      <c r="B3" s="1" t="s">
        <v>1</v>
      </c>
      <c r="C3" s="1">
        <v>2018</v>
      </c>
      <c r="D3" s="1" t="s">
        <v>2</v>
      </c>
      <c r="E3" s="2">
        <v>35592</v>
      </c>
      <c r="T3" s="1" t="s">
        <v>56</v>
      </c>
    </row>
    <row r="4" spans="1:20" x14ac:dyDescent="0.25">
      <c r="A4" s="1">
        <v>1</v>
      </c>
      <c r="B4" s="1" t="s">
        <v>1</v>
      </c>
      <c r="C4" s="1">
        <v>2019</v>
      </c>
      <c r="D4" s="1" t="s">
        <v>2</v>
      </c>
      <c r="E4" s="2">
        <v>35592</v>
      </c>
      <c r="T4" s="1" t="s">
        <v>56</v>
      </c>
    </row>
    <row r="5" spans="1:20" x14ac:dyDescent="0.25">
      <c r="A5" s="1">
        <v>1</v>
      </c>
      <c r="B5" s="1" t="s">
        <v>1</v>
      </c>
      <c r="C5" s="1">
        <v>2020</v>
      </c>
      <c r="D5" s="1" t="s">
        <v>2</v>
      </c>
      <c r="E5" s="2">
        <v>35592</v>
      </c>
      <c r="T5" s="1" t="s">
        <v>56</v>
      </c>
    </row>
    <row r="6" spans="1:20" x14ac:dyDescent="0.25">
      <c r="A6" s="1">
        <v>1</v>
      </c>
      <c r="B6" s="1" t="s">
        <v>1</v>
      </c>
      <c r="C6" s="1">
        <v>2021</v>
      </c>
      <c r="D6" s="1" t="s">
        <v>2</v>
      </c>
      <c r="E6" s="2">
        <v>35592</v>
      </c>
      <c r="T6" s="1" t="s">
        <v>56</v>
      </c>
    </row>
    <row r="7" spans="1:20" x14ac:dyDescent="0.25">
      <c r="A7" s="1">
        <v>2</v>
      </c>
      <c r="B7" s="1" t="s">
        <v>3</v>
      </c>
      <c r="C7" s="1">
        <v>2017</v>
      </c>
      <c r="D7" s="1" t="s">
        <v>4</v>
      </c>
      <c r="E7" s="2">
        <v>41100</v>
      </c>
      <c r="T7" s="1" t="s">
        <v>56</v>
      </c>
    </row>
    <row r="8" spans="1:20" x14ac:dyDescent="0.25">
      <c r="A8" s="1">
        <v>2</v>
      </c>
      <c r="B8" s="1" t="s">
        <v>3</v>
      </c>
      <c r="C8" s="1">
        <v>2018</v>
      </c>
      <c r="D8" s="1" t="s">
        <v>4</v>
      </c>
      <c r="E8" s="2">
        <v>41100</v>
      </c>
      <c r="T8" s="1" t="s">
        <v>56</v>
      </c>
    </row>
    <row r="9" spans="1:20" x14ac:dyDescent="0.25">
      <c r="A9" s="1">
        <v>2</v>
      </c>
      <c r="B9" s="1" t="s">
        <v>3</v>
      </c>
      <c r="C9" s="1">
        <v>2019</v>
      </c>
      <c r="D9" s="1" t="s">
        <v>4</v>
      </c>
      <c r="E9" s="2">
        <v>41100</v>
      </c>
      <c r="T9" s="1" t="s">
        <v>56</v>
      </c>
    </row>
    <row r="10" spans="1:20" x14ac:dyDescent="0.25">
      <c r="A10" s="1">
        <v>2</v>
      </c>
      <c r="B10" s="1" t="s">
        <v>3</v>
      </c>
      <c r="C10" s="1">
        <v>2020</v>
      </c>
      <c r="D10" s="1" t="s">
        <v>4</v>
      </c>
      <c r="E10" s="2">
        <v>41100</v>
      </c>
      <c r="T10" s="1" t="s">
        <v>56</v>
      </c>
    </row>
    <row r="11" spans="1:20" x14ac:dyDescent="0.25">
      <c r="A11" s="1">
        <v>2</v>
      </c>
      <c r="B11" s="1" t="s">
        <v>3</v>
      </c>
      <c r="C11" s="1">
        <v>2021</v>
      </c>
      <c r="D11" s="1" t="s">
        <v>4</v>
      </c>
      <c r="E11" s="2">
        <v>41100</v>
      </c>
      <c r="T11" s="1" t="s">
        <v>56</v>
      </c>
    </row>
    <row r="12" spans="1:20" x14ac:dyDescent="0.25">
      <c r="A12" s="1">
        <v>3</v>
      </c>
      <c r="B12" s="1" t="s">
        <v>5</v>
      </c>
      <c r="C12" s="1">
        <v>2017</v>
      </c>
      <c r="D12" s="1" t="s">
        <v>6</v>
      </c>
      <c r="E12" s="2">
        <v>43088</v>
      </c>
      <c r="F12" s="17">
        <v>944837322446</v>
      </c>
      <c r="G12" s="17">
        <v>219597825148</v>
      </c>
      <c r="H12" s="17">
        <v>1211184522659</v>
      </c>
      <c r="I12" s="17">
        <v>318633914000</v>
      </c>
      <c r="J12" s="17">
        <v>837911581216</v>
      </c>
      <c r="K12" s="17">
        <v>58384115529</v>
      </c>
      <c r="L12" s="17">
        <v>43421734614</v>
      </c>
      <c r="M12" s="17">
        <v>107835867598</v>
      </c>
      <c r="N12" s="20">
        <f>+M12/K12</f>
        <v>1.8470069576447861</v>
      </c>
      <c r="O12" s="16">
        <v>1</v>
      </c>
      <c r="P12" s="16">
        <v>3</v>
      </c>
      <c r="T12" s="1" t="s">
        <v>60</v>
      </c>
    </row>
    <row r="13" spans="1:20" x14ac:dyDescent="0.25">
      <c r="A13" s="1">
        <v>3</v>
      </c>
      <c r="B13" s="1" t="s">
        <v>5</v>
      </c>
      <c r="C13" s="1">
        <v>2018</v>
      </c>
      <c r="D13" s="1" t="s">
        <v>6</v>
      </c>
      <c r="E13" s="2">
        <v>43088</v>
      </c>
      <c r="F13" s="15">
        <v>961136629003</v>
      </c>
      <c r="G13" s="15">
        <v>214497825924</v>
      </c>
      <c r="H13" s="15">
        <v>1004275813783</v>
      </c>
      <c r="I13" s="15">
        <v>118853215128</v>
      </c>
      <c r="J13" s="15">
        <v>885422598655</v>
      </c>
      <c r="K13" s="15">
        <v>84038783563</v>
      </c>
      <c r="L13" s="15">
        <v>61947295689</v>
      </c>
      <c r="M13" s="15">
        <v>21600130110</v>
      </c>
      <c r="N13" s="20">
        <f>+M13/K13</f>
        <v>0.25702573495494946</v>
      </c>
      <c r="O13" s="16">
        <v>1</v>
      </c>
      <c r="P13" s="16">
        <v>3</v>
      </c>
      <c r="T13" s="1" t="s">
        <v>60</v>
      </c>
    </row>
    <row r="14" spans="1:20" x14ac:dyDescent="0.25">
      <c r="A14" s="1">
        <v>3</v>
      </c>
      <c r="B14" s="1" t="s">
        <v>5</v>
      </c>
      <c r="C14" s="1">
        <v>2019</v>
      </c>
      <c r="D14" s="1" t="s">
        <v>6</v>
      </c>
      <c r="E14" s="2">
        <v>43088</v>
      </c>
      <c r="F14" s="15">
        <v>1028952947818</v>
      </c>
      <c r="G14" s="15">
        <v>208167764816</v>
      </c>
      <c r="H14" s="15">
        <v>1057529235985</v>
      </c>
      <c r="I14" s="15">
        <v>122136752135</v>
      </c>
      <c r="J14" s="15">
        <v>935392483850</v>
      </c>
      <c r="K14" s="15">
        <v>99535473132</v>
      </c>
      <c r="L14" s="15">
        <v>76758829457</v>
      </c>
      <c r="M14" s="15">
        <v>21429110362</v>
      </c>
      <c r="N14" s="20">
        <f t="shared" ref="N14:N77" si="0">+M14/K14</f>
        <v>0.21529118903751593</v>
      </c>
      <c r="O14" s="16">
        <v>1</v>
      </c>
      <c r="P14" s="16">
        <v>3</v>
      </c>
      <c r="T14" s="1" t="s">
        <v>60</v>
      </c>
    </row>
    <row r="15" spans="1:20" x14ac:dyDescent="0.25">
      <c r="A15" s="1">
        <v>3</v>
      </c>
      <c r="B15" s="1" t="s">
        <v>5</v>
      </c>
      <c r="C15" s="1">
        <v>2020</v>
      </c>
      <c r="D15" s="1" t="s">
        <v>6</v>
      </c>
      <c r="E15" s="2">
        <v>43088</v>
      </c>
      <c r="F15" s="15">
        <v>956634474111</v>
      </c>
      <c r="G15" s="15">
        <v>237711417828</v>
      </c>
      <c r="H15" s="15">
        <v>1086873666641</v>
      </c>
      <c r="I15" s="15">
        <v>125161736939</v>
      </c>
      <c r="J15" s="15">
        <v>961711929702</v>
      </c>
      <c r="K15" s="15">
        <v>56816360398</v>
      </c>
      <c r="L15" s="15">
        <v>44045828313</v>
      </c>
      <c r="M15" s="15">
        <v>16969073278</v>
      </c>
      <c r="N15" s="20">
        <f t="shared" si="0"/>
        <v>0.29866526400373455</v>
      </c>
      <c r="O15" s="16">
        <v>1</v>
      </c>
      <c r="P15" s="16">
        <v>3</v>
      </c>
      <c r="T15" s="1" t="s">
        <v>60</v>
      </c>
    </row>
    <row r="16" spans="1:20" x14ac:dyDescent="0.25">
      <c r="A16" s="1">
        <v>3</v>
      </c>
      <c r="B16" s="1" t="s">
        <v>5</v>
      </c>
      <c r="C16" s="1">
        <v>2021</v>
      </c>
      <c r="D16" s="1" t="s">
        <v>6</v>
      </c>
      <c r="E16" s="2">
        <v>43088</v>
      </c>
      <c r="F16" s="15">
        <v>1019133657275</v>
      </c>
      <c r="G16" s="15">
        <v>198170686974</v>
      </c>
      <c r="H16" s="15">
        <v>1147260611704</v>
      </c>
      <c r="I16" s="15">
        <v>124445640572</v>
      </c>
      <c r="J16" s="15">
        <v>1022814971132</v>
      </c>
      <c r="K16" s="15">
        <v>126156941830</v>
      </c>
      <c r="L16" s="15">
        <v>100066615090</v>
      </c>
      <c r="M16" s="15">
        <v>18284484130</v>
      </c>
      <c r="N16" s="20">
        <f t="shared" si="0"/>
        <v>0.14493442742642615</v>
      </c>
      <c r="O16" s="16">
        <v>1</v>
      </c>
      <c r="P16" s="16">
        <v>3</v>
      </c>
      <c r="T16" s="1" t="s">
        <v>60</v>
      </c>
    </row>
    <row r="17" spans="1:21" x14ac:dyDescent="0.25">
      <c r="A17" s="1">
        <v>4</v>
      </c>
      <c r="B17" s="1" t="s">
        <v>7</v>
      </c>
      <c r="C17" s="1">
        <v>2017</v>
      </c>
      <c r="D17" s="1" t="s">
        <v>39</v>
      </c>
      <c r="E17" s="2">
        <v>35255</v>
      </c>
      <c r="F17" s="7">
        <v>4257738486908</v>
      </c>
      <c r="G17" s="7">
        <v>212312805803</v>
      </c>
      <c r="H17" s="7">
        <v>1392636444501</v>
      </c>
      <c r="I17" s="7">
        <v>489592257434</v>
      </c>
      <c r="J17" s="7">
        <v>903044187067</v>
      </c>
      <c r="K17" s="7">
        <v>143195939366</v>
      </c>
      <c r="L17" s="7">
        <v>107420886839</v>
      </c>
      <c r="M17" s="7">
        <v>48635458386</v>
      </c>
      <c r="N17" s="20">
        <f t="shared" si="0"/>
        <v>0.3396427203266621</v>
      </c>
      <c r="O17" s="7">
        <v>1</v>
      </c>
      <c r="P17" s="7">
        <v>3</v>
      </c>
      <c r="Q17" s="7">
        <f>129442750000+7425000000</f>
        <v>136867750000</v>
      </c>
      <c r="R17" s="7">
        <f>148750000000</f>
        <v>148750000000</v>
      </c>
      <c r="S17" s="7">
        <v>0</v>
      </c>
      <c r="U17" s="8"/>
    </row>
    <row r="18" spans="1:21" x14ac:dyDescent="0.25">
      <c r="A18" s="1">
        <v>4</v>
      </c>
      <c r="B18" s="1" t="s">
        <v>7</v>
      </c>
      <c r="C18" s="1">
        <v>2018</v>
      </c>
      <c r="D18" s="1" t="s">
        <v>39</v>
      </c>
      <c r="E18" s="2">
        <v>35255</v>
      </c>
      <c r="F18" s="7">
        <v>3629327583572</v>
      </c>
      <c r="G18" s="7">
        <v>200024117988</v>
      </c>
      <c r="H18" s="7">
        <v>1168956042706</v>
      </c>
      <c r="I18" s="7">
        <v>192308466864</v>
      </c>
      <c r="J18" s="7">
        <v>976647575842</v>
      </c>
      <c r="K18" s="7">
        <v>123394812359</v>
      </c>
      <c r="L18" s="7">
        <v>92649656775</v>
      </c>
      <c r="M18" s="7">
        <v>13897283933</v>
      </c>
      <c r="N18" s="20">
        <f t="shared" si="0"/>
        <v>0.1126245396165261</v>
      </c>
      <c r="O18" s="7">
        <v>1</v>
      </c>
      <c r="P18" s="7">
        <v>3</v>
      </c>
      <c r="Q18" s="7">
        <f t="shared" ref="Q18:Q21" si="1">129442750000+7425000000</f>
        <v>136867750000</v>
      </c>
      <c r="R18" s="7">
        <f t="shared" ref="R18:R21" si="2">148750000000</f>
        <v>148750000000</v>
      </c>
      <c r="S18" s="7">
        <v>0</v>
      </c>
      <c r="U18" s="8"/>
    </row>
    <row r="19" spans="1:21" x14ac:dyDescent="0.25">
      <c r="A19" s="1">
        <v>4</v>
      </c>
      <c r="B19" s="1" t="s">
        <v>7</v>
      </c>
      <c r="C19" s="1">
        <v>2019</v>
      </c>
      <c r="D19" s="1" t="s">
        <v>39</v>
      </c>
      <c r="E19" s="2">
        <v>35255</v>
      </c>
      <c r="F19" s="7">
        <v>3120937098980</v>
      </c>
      <c r="G19" s="7">
        <v>195283411192</v>
      </c>
      <c r="H19" s="7">
        <v>1393079542074</v>
      </c>
      <c r="I19" s="7">
        <v>261784845240</v>
      </c>
      <c r="J19" s="7">
        <v>1131294696834</v>
      </c>
      <c r="K19" s="7">
        <v>285132249695</v>
      </c>
      <c r="L19" s="7">
        <v>215459200242</v>
      </c>
      <c r="M19" s="7">
        <v>51024771845</v>
      </c>
      <c r="N19" s="20">
        <f t="shared" si="0"/>
        <v>0.17895124770901968</v>
      </c>
      <c r="O19" s="7">
        <v>1</v>
      </c>
      <c r="P19" s="7">
        <v>3</v>
      </c>
      <c r="Q19" s="7">
        <f t="shared" si="1"/>
        <v>136867750000</v>
      </c>
      <c r="R19" s="7">
        <f t="shared" si="2"/>
        <v>148750000000</v>
      </c>
      <c r="S19" s="7">
        <v>0</v>
      </c>
      <c r="U19" s="8"/>
    </row>
    <row r="20" spans="1:21" x14ac:dyDescent="0.25">
      <c r="A20" s="1">
        <v>4</v>
      </c>
      <c r="B20" s="1" t="s">
        <v>7</v>
      </c>
      <c r="C20" s="1">
        <v>2020</v>
      </c>
      <c r="D20" s="1" t="s">
        <v>39</v>
      </c>
      <c r="E20" s="2">
        <v>35255</v>
      </c>
      <c r="F20" s="7">
        <v>3634297273749</v>
      </c>
      <c r="G20" s="7">
        <v>204186009945</v>
      </c>
      <c r="H20" s="7">
        <v>1566673828068</v>
      </c>
      <c r="I20" s="7">
        <v>305958833204</v>
      </c>
      <c r="J20" s="7">
        <v>1260714994864</v>
      </c>
      <c r="K20" s="7">
        <v>232864791126</v>
      </c>
      <c r="L20" s="7">
        <v>181812593992</v>
      </c>
      <c r="M20" s="7">
        <v>68470778126</v>
      </c>
      <c r="N20" s="20">
        <f t="shared" si="0"/>
        <v>0.29403662870163738</v>
      </c>
      <c r="O20" s="7">
        <v>1</v>
      </c>
      <c r="P20" s="7">
        <v>3</v>
      </c>
      <c r="Q20" s="7">
        <f t="shared" si="1"/>
        <v>136867750000</v>
      </c>
      <c r="R20" s="7">
        <f t="shared" si="2"/>
        <v>148750000000</v>
      </c>
      <c r="S20" s="7">
        <v>0</v>
      </c>
      <c r="U20" s="8"/>
    </row>
    <row r="21" spans="1:21" x14ac:dyDescent="0.25">
      <c r="A21" s="1">
        <v>4</v>
      </c>
      <c r="B21" s="1" t="s">
        <v>7</v>
      </c>
      <c r="C21" s="1">
        <v>2021</v>
      </c>
      <c r="D21" s="1" t="s">
        <v>39</v>
      </c>
      <c r="E21" s="2">
        <v>35255</v>
      </c>
      <c r="F21" s="7">
        <v>5359440530374</v>
      </c>
      <c r="G21" s="7">
        <v>236062886495</v>
      </c>
      <c r="H21" s="7">
        <v>1697387196209</v>
      </c>
      <c r="I21" s="7">
        <v>310020233374</v>
      </c>
      <c r="J21" s="7">
        <v>1387366962835</v>
      </c>
      <c r="K21" s="7">
        <v>236334817214</v>
      </c>
      <c r="L21" s="7">
        <v>187066990085</v>
      </c>
      <c r="M21" s="7">
        <v>67126869331</v>
      </c>
      <c r="N21" s="20">
        <f t="shared" si="0"/>
        <v>0.28403292465458846</v>
      </c>
      <c r="O21" s="7">
        <v>1</v>
      </c>
      <c r="P21" s="7">
        <v>3</v>
      </c>
      <c r="Q21" s="7">
        <f t="shared" si="1"/>
        <v>136867750000</v>
      </c>
      <c r="R21" s="7">
        <f t="shared" si="2"/>
        <v>148750000000</v>
      </c>
      <c r="S21" s="7">
        <v>0</v>
      </c>
      <c r="U21" s="8"/>
    </row>
    <row r="22" spans="1:21" x14ac:dyDescent="0.25">
      <c r="A22" s="1">
        <v>5</v>
      </c>
      <c r="B22" s="1" t="s">
        <v>8</v>
      </c>
      <c r="C22" s="1">
        <v>2017</v>
      </c>
      <c r="D22" s="1" t="s">
        <v>9</v>
      </c>
      <c r="E22" s="2">
        <v>42860</v>
      </c>
      <c r="F22" s="17">
        <v>614677561202</v>
      </c>
      <c r="G22" s="7">
        <v>408954285257</v>
      </c>
      <c r="H22" s="7">
        <v>660917775322</v>
      </c>
      <c r="I22" s="7">
        <v>362948247159</v>
      </c>
      <c r="J22" s="7">
        <v>660917775322</v>
      </c>
      <c r="K22" s="7">
        <v>62664239800</v>
      </c>
      <c r="L22" s="7">
        <v>62342385255</v>
      </c>
      <c r="M22" s="7">
        <v>21887261999</v>
      </c>
      <c r="N22" s="20">
        <f>+M22/K22</f>
        <v>0.34927834549426706</v>
      </c>
      <c r="O22" s="16">
        <v>1</v>
      </c>
      <c r="P22" s="16">
        <v>3</v>
      </c>
      <c r="Q22" s="7"/>
      <c r="R22" s="7"/>
      <c r="S22" s="7"/>
      <c r="U22" s="8"/>
    </row>
    <row r="23" spans="1:21" x14ac:dyDescent="0.25">
      <c r="A23" s="1">
        <v>5</v>
      </c>
      <c r="B23" s="1" t="s">
        <v>8</v>
      </c>
      <c r="C23" s="1">
        <v>2018</v>
      </c>
      <c r="D23" s="1" t="s">
        <v>9</v>
      </c>
      <c r="E23" s="2">
        <v>42860</v>
      </c>
      <c r="F23" s="15">
        <v>831104026853</v>
      </c>
      <c r="G23" s="15">
        <v>550478901276</v>
      </c>
      <c r="H23" s="15">
        <v>833933861594</v>
      </c>
      <c r="I23" s="15">
        <v>198455391702</v>
      </c>
      <c r="J23" s="15">
        <v>635478469892</v>
      </c>
      <c r="K23" s="15">
        <v>81834159473</v>
      </c>
      <c r="L23" s="15">
        <v>63261752474</v>
      </c>
      <c r="M23" s="15">
        <v>9128676342</v>
      </c>
      <c r="N23" s="20">
        <f t="shared" si="0"/>
        <v>0.11155092690860807</v>
      </c>
      <c r="O23" s="16">
        <v>1</v>
      </c>
      <c r="P23" s="16">
        <v>3</v>
      </c>
      <c r="Q23" s="7"/>
      <c r="R23" s="7"/>
      <c r="S23" s="7"/>
      <c r="U23" s="8"/>
    </row>
    <row r="24" spans="1:21" x14ac:dyDescent="0.25">
      <c r="A24" s="1">
        <v>5</v>
      </c>
      <c r="B24" s="1" t="s">
        <v>8</v>
      </c>
      <c r="C24" s="1">
        <v>2019</v>
      </c>
      <c r="D24" s="1" t="s">
        <v>9</v>
      </c>
      <c r="E24" s="2">
        <v>42860</v>
      </c>
      <c r="F24" s="15">
        <v>1088679619907</v>
      </c>
      <c r="G24" s="15">
        <v>926961764182</v>
      </c>
      <c r="H24" s="15">
        <v>1245144303719</v>
      </c>
      <c r="I24" s="15">
        <v>478844867693</v>
      </c>
      <c r="J24" s="15">
        <v>766299436026</v>
      </c>
      <c r="K24" s="15">
        <v>172667589552</v>
      </c>
      <c r="L24" s="15">
        <v>130756461708</v>
      </c>
      <c r="M24" s="15">
        <v>27000838885</v>
      </c>
      <c r="N24" s="20">
        <f t="shared" si="0"/>
        <v>0.15637467897163479</v>
      </c>
      <c r="O24" s="16">
        <v>1</v>
      </c>
      <c r="P24" s="16">
        <v>3</v>
      </c>
      <c r="Q24" s="7"/>
      <c r="R24" s="7"/>
      <c r="S24" s="7"/>
      <c r="U24" s="8"/>
    </row>
    <row r="25" spans="1:21" x14ac:dyDescent="0.25">
      <c r="A25" s="1">
        <v>5</v>
      </c>
      <c r="B25" s="1" t="s">
        <v>8</v>
      </c>
      <c r="C25" s="1">
        <v>2020</v>
      </c>
      <c r="D25" s="1" t="s">
        <v>9</v>
      </c>
      <c r="E25" s="2">
        <v>42860</v>
      </c>
      <c r="F25" s="15">
        <v>972634784176</v>
      </c>
      <c r="G25" s="15">
        <v>993154588208</v>
      </c>
      <c r="H25" s="15">
        <v>1310940121622</v>
      </c>
      <c r="I25" s="15">
        <v>416194010942</v>
      </c>
      <c r="J25" s="15">
        <v>894746110680</v>
      </c>
      <c r="K25" s="15">
        <v>168964556985</v>
      </c>
      <c r="L25" s="15">
        <v>132772234495</v>
      </c>
      <c r="M25" s="15">
        <v>28882717979</v>
      </c>
      <c r="N25" s="20">
        <f t="shared" si="0"/>
        <v>0.17093950645261119</v>
      </c>
      <c r="O25" s="16">
        <v>1</v>
      </c>
      <c r="P25" s="16">
        <v>3</v>
      </c>
      <c r="Q25" s="7"/>
      <c r="R25" s="7"/>
      <c r="S25" s="7"/>
      <c r="U25" s="8"/>
    </row>
    <row r="26" spans="1:21" x14ac:dyDescent="0.25">
      <c r="A26" s="1">
        <v>5</v>
      </c>
      <c r="B26" s="1" t="s">
        <v>8</v>
      </c>
      <c r="C26" s="1">
        <v>2021</v>
      </c>
      <c r="D26" s="1" t="s">
        <v>9</v>
      </c>
      <c r="E26" s="2">
        <v>42860</v>
      </c>
      <c r="F26" s="15">
        <v>1103519743574</v>
      </c>
      <c r="G26" s="15">
        <v>1027647313598</v>
      </c>
      <c r="H26" s="15">
        <v>1348181576913</v>
      </c>
      <c r="I26" s="15">
        <v>346601683606</v>
      </c>
      <c r="J26" s="15">
        <v>1001579893307</v>
      </c>
      <c r="K26" s="15">
        <v>230343242053</v>
      </c>
      <c r="L26" s="15">
        <v>180711667020</v>
      </c>
      <c r="M26" s="15">
        <v>39838906262</v>
      </c>
      <c r="N26" s="20">
        <f t="shared" si="0"/>
        <v>0.17295452606694409</v>
      </c>
      <c r="O26" s="16">
        <v>1</v>
      </c>
      <c r="P26" s="16">
        <v>3</v>
      </c>
      <c r="Q26" s="7"/>
      <c r="R26" s="7"/>
      <c r="S26" s="7"/>
      <c r="U26" s="8"/>
    </row>
    <row r="27" spans="1:21" x14ac:dyDescent="0.25">
      <c r="A27" s="1">
        <v>6</v>
      </c>
      <c r="B27" s="1" t="s">
        <v>10</v>
      </c>
      <c r="C27" s="1">
        <v>2017</v>
      </c>
      <c r="D27" s="1" t="s">
        <v>11</v>
      </c>
      <c r="E27" s="2">
        <v>30724</v>
      </c>
      <c r="F27" s="9">
        <v>777308328</v>
      </c>
      <c r="G27" s="9">
        <v>89978944</v>
      </c>
      <c r="H27" s="9">
        <v>1340842765</v>
      </c>
      <c r="I27" s="9">
        <v>196197372</v>
      </c>
      <c r="J27" s="9">
        <v>1144645393</v>
      </c>
      <c r="K27" s="9">
        <v>369012853</v>
      </c>
      <c r="L27" s="9">
        <v>279772635</v>
      </c>
      <c r="M27" s="9">
        <f>787304866+95717980-8682148-19190108</f>
        <v>855150590</v>
      </c>
      <c r="N27" s="20">
        <f t="shared" si="0"/>
        <v>2.3174005540668796</v>
      </c>
      <c r="O27" s="9">
        <v>2</v>
      </c>
      <c r="P27" s="9">
        <v>5</v>
      </c>
      <c r="Q27" s="9">
        <f>(467061150+210200700+59063534+37099066)*0.02</f>
        <v>15468489</v>
      </c>
      <c r="R27" s="9">
        <v>16013181</v>
      </c>
      <c r="S27" s="9">
        <v>0</v>
      </c>
      <c r="T27" s="1" t="s">
        <v>60</v>
      </c>
      <c r="U27" s="10" t="s">
        <v>54</v>
      </c>
    </row>
    <row r="28" spans="1:21" x14ac:dyDescent="0.25">
      <c r="A28" s="1">
        <v>6</v>
      </c>
      <c r="B28" s="1" t="s">
        <v>10</v>
      </c>
      <c r="C28" s="1">
        <v>2018</v>
      </c>
      <c r="D28" s="1" t="s">
        <v>11</v>
      </c>
      <c r="E28" s="2">
        <v>30724</v>
      </c>
      <c r="F28" s="9">
        <v>893006350</v>
      </c>
      <c r="G28" s="9">
        <v>90191394</v>
      </c>
      <c r="H28" s="9">
        <v>1523517170</v>
      </c>
      <c r="I28" s="9">
        <v>239353356</v>
      </c>
      <c r="J28" s="9">
        <v>1284163814</v>
      </c>
      <c r="K28" s="9">
        <v>441248118</v>
      </c>
      <c r="L28" s="9">
        <v>338129985</v>
      </c>
      <c r="M28" s="9">
        <f>770604841+94339700</f>
        <v>864944541</v>
      </c>
      <c r="N28" s="20">
        <f t="shared" si="0"/>
        <v>1.9602226178786784</v>
      </c>
      <c r="O28" s="9">
        <v>2</v>
      </c>
      <c r="P28" s="9">
        <v>5</v>
      </c>
      <c r="Q28" s="9">
        <f t="shared" ref="Q28:Q31" si="3">(467061150+210200700+59063534+37099066)*0.02</f>
        <v>15468489</v>
      </c>
      <c r="R28" s="9">
        <v>16013181</v>
      </c>
      <c r="S28" s="9">
        <v>0</v>
      </c>
      <c r="T28" s="1" t="s">
        <v>60</v>
      </c>
      <c r="U28" s="10" t="s">
        <v>54</v>
      </c>
    </row>
    <row r="29" spans="1:21" x14ac:dyDescent="0.25">
      <c r="A29" s="1">
        <v>6</v>
      </c>
      <c r="B29" s="1" t="s">
        <v>10</v>
      </c>
      <c r="C29" s="1">
        <v>2019</v>
      </c>
      <c r="D29" s="1" t="s">
        <v>11</v>
      </c>
      <c r="E29" s="2">
        <v>30724</v>
      </c>
      <c r="F29" s="9">
        <v>827136727</v>
      </c>
      <c r="G29" s="9">
        <v>85234517</v>
      </c>
      <c r="H29" s="9">
        <v>1425983722</v>
      </c>
      <c r="I29" s="9">
        <v>212420390</v>
      </c>
      <c r="J29" s="9">
        <v>1213563332</v>
      </c>
      <c r="K29" s="9">
        <v>412437215</v>
      </c>
      <c r="L29" s="9">
        <v>317815177</v>
      </c>
      <c r="M29" s="9">
        <f>805097349+87631571</f>
        <v>892728920</v>
      </c>
      <c r="N29" s="20">
        <f t="shared" si="0"/>
        <v>2.1645207743922916</v>
      </c>
      <c r="O29" s="9">
        <v>2</v>
      </c>
      <c r="P29" s="9">
        <v>5</v>
      </c>
      <c r="Q29" s="9">
        <f t="shared" si="3"/>
        <v>15468489</v>
      </c>
      <c r="R29" s="9">
        <v>16013181</v>
      </c>
      <c r="S29" s="9">
        <v>0</v>
      </c>
      <c r="T29" s="1" t="s">
        <v>60</v>
      </c>
      <c r="U29" s="10" t="s">
        <v>54</v>
      </c>
    </row>
    <row r="30" spans="1:21" x14ac:dyDescent="0.25">
      <c r="A30" s="1">
        <v>6</v>
      </c>
      <c r="B30" s="1" t="s">
        <v>10</v>
      </c>
      <c r="C30" s="1">
        <v>2020</v>
      </c>
      <c r="D30" s="1" t="s">
        <v>11</v>
      </c>
      <c r="E30" s="2">
        <v>30724</v>
      </c>
      <c r="F30" s="9">
        <v>546336411</v>
      </c>
      <c r="G30" s="9">
        <v>79117279</v>
      </c>
      <c r="H30" s="9">
        <v>1225580913</v>
      </c>
      <c r="I30" s="9">
        <v>205681950</v>
      </c>
      <c r="J30" s="9">
        <v>1019898963</v>
      </c>
      <c r="K30" s="9">
        <v>164704480</v>
      </c>
      <c r="L30" s="9">
        <v>123465762</v>
      </c>
      <c r="M30" s="9">
        <f>509255659-7269017</f>
        <v>501986642</v>
      </c>
      <c r="N30" s="20">
        <f t="shared" si="0"/>
        <v>3.0478019905712341</v>
      </c>
      <c r="O30" s="9">
        <v>2</v>
      </c>
      <c r="P30" s="9">
        <v>5</v>
      </c>
      <c r="Q30" s="9">
        <f t="shared" si="3"/>
        <v>15468489</v>
      </c>
      <c r="R30" s="9">
        <v>16013181</v>
      </c>
      <c r="S30" s="9">
        <v>0</v>
      </c>
      <c r="T30" s="1" t="s">
        <v>60</v>
      </c>
      <c r="U30" s="10" t="s">
        <v>54</v>
      </c>
    </row>
    <row r="31" spans="1:21" x14ac:dyDescent="0.25">
      <c r="A31" s="1">
        <v>6</v>
      </c>
      <c r="B31" s="1" t="s">
        <v>10</v>
      </c>
      <c r="C31" s="1">
        <v>2021</v>
      </c>
      <c r="D31" s="1" t="s">
        <v>11</v>
      </c>
      <c r="E31" s="2">
        <v>30724</v>
      </c>
      <c r="F31" s="9">
        <v>681205785</v>
      </c>
      <c r="G31" s="9">
        <v>84151006</v>
      </c>
      <c r="H31" s="9">
        <v>1308722065</v>
      </c>
      <c r="I31" s="9">
        <v>298548048</v>
      </c>
      <c r="J31" s="9">
        <v>1010174017</v>
      </c>
      <c r="K31" s="9">
        <v>240865871</v>
      </c>
      <c r="L31" s="9">
        <v>187992998</v>
      </c>
      <c r="M31" s="9">
        <f>625569594-7471301</f>
        <v>618098293</v>
      </c>
      <c r="N31" s="20">
        <f t="shared" si="0"/>
        <v>2.566151403824247</v>
      </c>
      <c r="O31" s="9">
        <v>2</v>
      </c>
      <c r="P31" s="9">
        <v>5</v>
      </c>
      <c r="Q31" s="9">
        <f t="shared" si="3"/>
        <v>15468489</v>
      </c>
      <c r="R31" s="9">
        <v>16013181</v>
      </c>
      <c r="S31" s="9">
        <v>0</v>
      </c>
      <c r="T31" s="1" t="s">
        <v>60</v>
      </c>
      <c r="U31" s="10" t="s">
        <v>54</v>
      </c>
    </row>
    <row r="32" spans="1:21" x14ac:dyDescent="0.25">
      <c r="A32" s="1">
        <v>7</v>
      </c>
      <c r="B32" s="1" t="s">
        <v>12</v>
      </c>
      <c r="C32" s="1">
        <v>2017</v>
      </c>
      <c r="D32" s="1" t="s">
        <v>13</v>
      </c>
      <c r="E32" s="2">
        <v>42908</v>
      </c>
      <c r="F32" s="13"/>
      <c r="G32" s="13"/>
      <c r="H32" s="13"/>
      <c r="I32" s="13"/>
      <c r="J32" s="13"/>
      <c r="K32" s="13"/>
      <c r="L32" s="13"/>
      <c r="M32" s="13"/>
      <c r="N32" s="20"/>
      <c r="O32" s="13"/>
      <c r="P32" s="13"/>
      <c r="Q32" s="13"/>
      <c r="R32" s="13"/>
      <c r="S32" s="13"/>
      <c r="T32" s="14" t="s">
        <v>58</v>
      </c>
    </row>
    <row r="33" spans="1:21" x14ac:dyDescent="0.25">
      <c r="A33" s="1">
        <v>7</v>
      </c>
      <c r="B33" s="1" t="s">
        <v>12</v>
      </c>
      <c r="C33" s="1">
        <v>2018</v>
      </c>
      <c r="D33" s="1" t="s">
        <v>13</v>
      </c>
      <c r="E33" s="2">
        <v>42908</v>
      </c>
      <c r="F33" s="13"/>
      <c r="G33" s="13"/>
      <c r="H33" s="13"/>
      <c r="I33" s="13"/>
      <c r="J33" s="13"/>
      <c r="K33" s="13"/>
      <c r="L33" s="13"/>
      <c r="M33" s="13"/>
      <c r="N33" s="20"/>
      <c r="O33" s="13"/>
      <c r="P33" s="13"/>
      <c r="Q33" s="13"/>
      <c r="R33" s="13"/>
      <c r="S33" s="13"/>
      <c r="T33" s="14" t="s">
        <v>58</v>
      </c>
    </row>
    <row r="34" spans="1:21" x14ac:dyDescent="0.25">
      <c r="A34" s="1">
        <v>7</v>
      </c>
      <c r="B34" s="1" t="s">
        <v>12</v>
      </c>
      <c r="C34" s="1">
        <v>2019</v>
      </c>
      <c r="D34" s="1" t="s">
        <v>13</v>
      </c>
      <c r="E34" s="2">
        <v>42908</v>
      </c>
      <c r="F34" s="13"/>
      <c r="G34" s="13"/>
      <c r="H34" s="13"/>
      <c r="I34" s="13"/>
      <c r="J34" s="13"/>
      <c r="K34" s="13"/>
      <c r="L34" s="13"/>
      <c r="M34" s="13"/>
      <c r="N34" s="20"/>
      <c r="O34" s="13"/>
      <c r="P34" s="13"/>
      <c r="Q34" s="13"/>
      <c r="R34" s="13"/>
      <c r="S34" s="13"/>
      <c r="T34" s="14" t="s">
        <v>58</v>
      </c>
    </row>
    <row r="35" spans="1:21" x14ac:dyDescent="0.25">
      <c r="A35" s="1">
        <v>7</v>
      </c>
      <c r="B35" s="1" t="s">
        <v>12</v>
      </c>
      <c r="C35" s="1">
        <v>2020</v>
      </c>
      <c r="D35" s="1" t="s">
        <v>13</v>
      </c>
      <c r="E35" s="2">
        <v>42908</v>
      </c>
      <c r="F35" s="13"/>
      <c r="G35" s="13"/>
      <c r="H35" s="13"/>
      <c r="I35" s="13"/>
      <c r="J35" s="13"/>
      <c r="K35" s="13"/>
      <c r="L35" s="13"/>
      <c r="M35" s="13"/>
      <c r="N35" s="20"/>
      <c r="O35" s="13"/>
      <c r="P35" s="13"/>
      <c r="Q35" s="13"/>
      <c r="R35" s="13"/>
      <c r="S35" s="13"/>
      <c r="T35" s="14" t="s">
        <v>58</v>
      </c>
    </row>
    <row r="36" spans="1:21" x14ac:dyDescent="0.25">
      <c r="A36" s="1">
        <v>7</v>
      </c>
      <c r="B36" s="1" t="s">
        <v>12</v>
      </c>
      <c r="C36" s="1">
        <v>2021</v>
      </c>
      <c r="D36" s="1" t="s">
        <v>13</v>
      </c>
      <c r="E36" s="2">
        <v>42908</v>
      </c>
      <c r="F36" s="13"/>
      <c r="G36" s="13"/>
      <c r="H36" s="13"/>
      <c r="I36" s="13"/>
      <c r="J36" s="13"/>
      <c r="K36" s="13"/>
      <c r="L36" s="13"/>
      <c r="M36" s="13"/>
      <c r="N36" s="20"/>
      <c r="O36" s="13"/>
      <c r="P36" s="13"/>
      <c r="Q36" s="13"/>
      <c r="R36" s="13"/>
      <c r="S36" s="13"/>
      <c r="T36" s="14" t="s">
        <v>58</v>
      </c>
    </row>
    <row r="37" spans="1:21" x14ac:dyDescent="0.25">
      <c r="A37" s="1">
        <v>8</v>
      </c>
      <c r="B37" s="1" t="s">
        <v>14</v>
      </c>
      <c r="C37" s="1">
        <v>2017</v>
      </c>
      <c r="D37" s="1" t="s">
        <v>15</v>
      </c>
      <c r="E37" s="2">
        <v>40458</v>
      </c>
      <c r="F37" s="7">
        <v>35606593</v>
      </c>
      <c r="G37" s="7">
        <v>8120254</v>
      </c>
      <c r="H37" s="7">
        <v>15040183</v>
      </c>
      <c r="I37" s="7">
        <v>11295184</v>
      </c>
      <c r="J37" s="7">
        <v>20324330</v>
      </c>
      <c r="K37" s="7">
        <v>5206561</v>
      </c>
      <c r="L37" s="7">
        <v>3543173</v>
      </c>
      <c r="M37" s="7">
        <v>1862383</v>
      </c>
      <c r="N37" s="20">
        <f t="shared" si="0"/>
        <v>0.35769925676468595</v>
      </c>
      <c r="O37" s="7">
        <v>3</v>
      </c>
      <c r="P37" s="7">
        <v>6</v>
      </c>
      <c r="Q37" s="7">
        <v>469584</v>
      </c>
      <c r="R37" s="7">
        <v>583095</v>
      </c>
      <c r="S37" s="7">
        <v>0</v>
      </c>
      <c r="U37" s="8" t="s">
        <v>55</v>
      </c>
    </row>
    <row r="38" spans="1:21" x14ac:dyDescent="0.25">
      <c r="A38" s="1">
        <v>8</v>
      </c>
      <c r="B38" s="1" t="s">
        <v>14</v>
      </c>
      <c r="C38" s="1">
        <v>2018</v>
      </c>
      <c r="D38" s="1" t="s">
        <v>15</v>
      </c>
      <c r="E38" s="2">
        <v>40458</v>
      </c>
      <c r="F38" s="7">
        <v>38413407</v>
      </c>
      <c r="G38" s="7">
        <v>10741622</v>
      </c>
      <c r="H38" s="7">
        <v>34367153</v>
      </c>
      <c r="I38" s="7">
        <v>11660003</v>
      </c>
      <c r="J38" s="7">
        <v>22707150</v>
      </c>
      <c r="K38" s="7">
        <v>6446785</v>
      </c>
      <c r="L38" s="7">
        <v>4658781</v>
      </c>
      <c r="M38" s="7">
        <v>2005525</v>
      </c>
      <c r="N38" s="20">
        <f t="shared" si="0"/>
        <v>0.31108917080374171</v>
      </c>
      <c r="O38" s="7">
        <v>3</v>
      </c>
      <c r="P38" s="7">
        <v>6</v>
      </c>
      <c r="Q38" s="7">
        <v>469584</v>
      </c>
      <c r="R38" s="7">
        <v>583095</v>
      </c>
      <c r="S38" s="7">
        <v>0</v>
      </c>
      <c r="U38" s="8" t="s">
        <v>55</v>
      </c>
    </row>
    <row r="39" spans="1:21" x14ac:dyDescent="0.25">
      <c r="A39" s="1">
        <v>8</v>
      </c>
      <c r="B39" s="1" t="s">
        <v>14</v>
      </c>
      <c r="C39" s="1">
        <v>2019</v>
      </c>
      <c r="D39" s="1" t="s">
        <v>15</v>
      </c>
      <c r="E39" s="2">
        <v>40458</v>
      </c>
      <c r="F39" s="7">
        <v>42296703</v>
      </c>
      <c r="G39" s="7">
        <v>11342412</v>
      </c>
      <c r="H39" s="7">
        <v>38709314</v>
      </c>
      <c r="I39" s="7">
        <v>12038210</v>
      </c>
      <c r="J39" s="7">
        <v>26671104</v>
      </c>
      <c r="K39" s="7">
        <v>7436972</v>
      </c>
      <c r="L39" s="7">
        <v>5360029</v>
      </c>
      <c r="M39" s="7">
        <v>1615934</v>
      </c>
      <c r="N39" s="20">
        <f t="shared" si="0"/>
        <v>0.21728386230309862</v>
      </c>
      <c r="O39" s="7">
        <v>3</v>
      </c>
      <c r="P39" s="7">
        <v>6</v>
      </c>
      <c r="Q39" s="7">
        <v>469584</v>
      </c>
      <c r="R39" s="7">
        <v>583095</v>
      </c>
      <c r="S39" s="7">
        <v>0</v>
      </c>
      <c r="U39" s="8" t="s">
        <v>55</v>
      </c>
    </row>
    <row r="40" spans="1:21" x14ac:dyDescent="0.25">
      <c r="A40" s="1">
        <v>8</v>
      </c>
      <c r="B40" s="1" t="s">
        <v>14</v>
      </c>
      <c r="C40" s="1">
        <v>2020</v>
      </c>
      <c r="D40" s="1" t="s">
        <v>15</v>
      </c>
      <c r="E40" s="2">
        <v>40458</v>
      </c>
      <c r="F40" s="7">
        <v>46641048</v>
      </c>
      <c r="G40" s="7">
        <v>13351296</v>
      </c>
      <c r="H40" s="7">
        <v>103588325</v>
      </c>
      <c r="I40" s="7">
        <v>53270272</v>
      </c>
      <c r="J40" s="7">
        <v>50318053</v>
      </c>
      <c r="K40" s="7">
        <v>9958647</v>
      </c>
      <c r="L40" s="7">
        <v>7418574</v>
      </c>
      <c r="M40" s="7">
        <v>1684628</v>
      </c>
      <c r="N40" s="20">
        <f t="shared" si="0"/>
        <v>0.16916233701224676</v>
      </c>
      <c r="O40" s="7">
        <v>3</v>
      </c>
      <c r="P40" s="7">
        <v>6</v>
      </c>
      <c r="Q40" s="7">
        <v>469584</v>
      </c>
      <c r="R40" s="7">
        <v>583095</v>
      </c>
      <c r="S40" s="7">
        <v>0</v>
      </c>
      <c r="U40" s="8" t="s">
        <v>55</v>
      </c>
    </row>
    <row r="41" spans="1:21" x14ac:dyDescent="0.25">
      <c r="A41" s="1">
        <v>8</v>
      </c>
      <c r="B41" s="1" t="s">
        <v>14</v>
      </c>
      <c r="C41" s="1">
        <v>2021</v>
      </c>
      <c r="D41" s="1" t="s">
        <v>15</v>
      </c>
      <c r="E41" s="2">
        <v>40458</v>
      </c>
      <c r="F41" s="7">
        <v>56803733</v>
      </c>
      <c r="G41" s="7">
        <v>14175833</v>
      </c>
      <c r="H41" s="7">
        <v>118066628</v>
      </c>
      <c r="I41" s="7">
        <v>63342765</v>
      </c>
      <c r="J41" s="7">
        <v>54723863</v>
      </c>
      <c r="K41" s="7">
        <v>9935232</v>
      </c>
      <c r="L41" s="7">
        <v>7900282</v>
      </c>
      <c r="M41" s="7">
        <v>2817278</v>
      </c>
      <c r="N41" s="20">
        <f t="shared" si="0"/>
        <v>0.28356438984011645</v>
      </c>
      <c r="O41" s="7">
        <v>3</v>
      </c>
      <c r="P41" s="7">
        <v>6</v>
      </c>
      <c r="Q41" s="7">
        <v>469584</v>
      </c>
      <c r="R41" s="7">
        <v>583095</v>
      </c>
      <c r="S41" s="7">
        <v>0</v>
      </c>
      <c r="U41" s="8" t="s">
        <v>55</v>
      </c>
    </row>
    <row r="42" spans="1:21" x14ac:dyDescent="0.25">
      <c r="A42" s="1">
        <v>9</v>
      </c>
      <c r="B42" s="1" t="s">
        <v>16</v>
      </c>
      <c r="C42" s="1">
        <v>2017</v>
      </c>
      <c r="D42" s="1" t="s">
        <v>17</v>
      </c>
      <c r="E42" s="2">
        <v>34529</v>
      </c>
      <c r="F42" s="9">
        <v>70186618</v>
      </c>
      <c r="G42" s="9">
        <v>39492287</v>
      </c>
      <c r="H42" s="9">
        <v>88400877</v>
      </c>
      <c r="I42" s="9">
        <v>41298111</v>
      </c>
      <c r="J42" s="9">
        <v>47102766</v>
      </c>
      <c r="K42" s="9">
        <v>7594822</v>
      </c>
      <c r="L42" s="9">
        <v>5097264</v>
      </c>
      <c r="M42" s="9">
        <v>3422799</v>
      </c>
      <c r="N42" s="20">
        <f t="shared" si="0"/>
        <v>0.4506753416999108</v>
      </c>
      <c r="O42" s="9">
        <v>3</v>
      </c>
      <c r="P42" s="9">
        <v>8</v>
      </c>
      <c r="Q42" s="11">
        <f>+R42*94.41%</f>
        <v>828960.39629999991</v>
      </c>
      <c r="R42" s="9">
        <v>878043</v>
      </c>
      <c r="S42" s="9">
        <f>1329770+250+50000</f>
        <v>1380020</v>
      </c>
      <c r="U42" s="12" t="s">
        <v>55</v>
      </c>
    </row>
    <row r="43" spans="1:21" x14ac:dyDescent="0.25">
      <c r="A43" s="1">
        <v>9</v>
      </c>
      <c r="B43" s="1" t="s">
        <v>16</v>
      </c>
      <c r="C43" s="1">
        <v>2018</v>
      </c>
      <c r="D43" s="1" t="s">
        <v>17</v>
      </c>
      <c r="E43" s="2">
        <v>34529</v>
      </c>
      <c r="F43" s="9">
        <v>73394728</v>
      </c>
      <c r="G43" s="9">
        <v>42388236</v>
      </c>
      <c r="H43" s="9">
        <v>96537796</v>
      </c>
      <c r="I43" s="9">
        <v>46620996</v>
      </c>
      <c r="J43" s="9">
        <v>49916800</v>
      </c>
      <c r="K43" s="9">
        <v>7446966</v>
      </c>
      <c r="L43" s="9">
        <v>4961851</v>
      </c>
      <c r="M43" s="9">
        <v>3460973</v>
      </c>
      <c r="N43" s="20">
        <f t="shared" si="0"/>
        <v>0.46474940264263326</v>
      </c>
      <c r="O43" s="9">
        <v>3</v>
      </c>
      <c r="P43" s="9">
        <v>8</v>
      </c>
      <c r="Q43" s="11">
        <f>+R43*94.41%</f>
        <v>828960.39629999991</v>
      </c>
      <c r="R43" s="9">
        <v>878043</v>
      </c>
      <c r="S43" s="9">
        <f t="shared" ref="S43:S46" si="4">1329770+250+50000</f>
        <v>1380020</v>
      </c>
      <c r="U43" s="12" t="s">
        <v>55</v>
      </c>
    </row>
    <row r="44" spans="1:21" x14ac:dyDescent="0.25">
      <c r="A44" s="1">
        <v>9</v>
      </c>
      <c r="B44" s="1" t="s">
        <v>16</v>
      </c>
      <c r="C44" s="1">
        <v>2019</v>
      </c>
      <c r="D44" s="1" t="s">
        <v>17</v>
      </c>
      <c r="E44" s="2">
        <v>34529</v>
      </c>
      <c r="F44" s="9">
        <v>76592955</v>
      </c>
      <c r="G44" s="9">
        <v>43072504</v>
      </c>
      <c r="H44" s="9">
        <v>96198559</v>
      </c>
      <c r="I44" s="9">
        <v>41996071</v>
      </c>
      <c r="J44" s="9">
        <v>54202488</v>
      </c>
      <c r="K44" s="9">
        <v>8749397</v>
      </c>
      <c r="L44" s="9">
        <v>5902729</v>
      </c>
      <c r="M44" s="9">
        <v>2361672</v>
      </c>
      <c r="N44" s="20">
        <f t="shared" si="0"/>
        <v>0.26992397304637106</v>
      </c>
      <c r="O44" s="9">
        <v>3</v>
      </c>
      <c r="P44" s="9">
        <v>8</v>
      </c>
      <c r="Q44" s="11">
        <f>+R44*94.41%</f>
        <v>828960.39629999991</v>
      </c>
      <c r="R44" s="9">
        <v>878043</v>
      </c>
      <c r="S44" s="9">
        <f t="shared" si="4"/>
        <v>1380020</v>
      </c>
      <c r="U44" s="12" t="s">
        <v>55</v>
      </c>
    </row>
    <row r="45" spans="1:21" x14ac:dyDescent="0.25">
      <c r="A45" s="1">
        <v>9</v>
      </c>
      <c r="B45" s="1" t="s">
        <v>16</v>
      </c>
      <c r="C45" s="1">
        <v>2020</v>
      </c>
      <c r="D45" s="1" t="s">
        <v>17</v>
      </c>
      <c r="E45" s="2">
        <v>34529</v>
      </c>
      <c r="F45" s="9">
        <v>81731469</v>
      </c>
      <c r="G45" s="9">
        <v>45862919</v>
      </c>
      <c r="H45" s="9">
        <v>163136516</v>
      </c>
      <c r="I45" s="9">
        <v>83998472</v>
      </c>
      <c r="J45" s="9">
        <v>79138044</v>
      </c>
      <c r="K45" s="9">
        <v>12426334</v>
      </c>
      <c r="L45" s="9">
        <v>8752066</v>
      </c>
      <c r="M45" s="9">
        <v>2784615</v>
      </c>
      <c r="N45" s="20">
        <f t="shared" si="0"/>
        <v>0.22408982407844502</v>
      </c>
      <c r="O45" s="9">
        <v>3</v>
      </c>
      <c r="P45" s="9">
        <v>8</v>
      </c>
      <c r="Q45" s="11">
        <f t="shared" ref="Q45:Q46" si="5">+R45*94.41%</f>
        <v>828960.39629999991</v>
      </c>
      <c r="R45" s="9">
        <v>878043</v>
      </c>
      <c r="S45" s="9">
        <f t="shared" si="4"/>
        <v>1380020</v>
      </c>
      <c r="U45" s="12" t="s">
        <v>55</v>
      </c>
    </row>
    <row r="46" spans="1:21" x14ac:dyDescent="0.25">
      <c r="A46" s="1">
        <v>9</v>
      </c>
      <c r="B46" s="1" t="s">
        <v>16</v>
      </c>
      <c r="C46" s="1">
        <v>2021</v>
      </c>
      <c r="D46" s="1" t="s">
        <v>17</v>
      </c>
      <c r="E46" s="2">
        <v>34529</v>
      </c>
      <c r="F46" s="9">
        <v>99345618</v>
      </c>
      <c r="G46" s="9">
        <v>46751821</v>
      </c>
      <c r="H46" s="9">
        <v>179356193</v>
      </c>
      <c r="I46" s="9">
        <v>92724082</v>
      </c>
      <c r="J46" s="9">
        <v>86632111</v>
      </c>
      <c r="K46" s="9">
        <v>14456085</v>
      </c>
      <c r="L46" s="9">
        <v>11203585</v>
      </c>
      <c r="M46" s="9">
        <v>3577269</v>
      </c>
      <c r="N46" s="20">
        <f t="shared" si="0"/>
        <v>0.24745766229238414</v>
      </c>
      <c r="O46" s="9">
        <v>3</v>
      </c>
      <c r="P46" s="9">
        <v>8</v>
      </c>
      <c r="Q46" s="11">
        <f t="shared" si="5"/>
        <v>828960.39629999991</v>
      </c>
      <c r="R46" s="9">
        <v>878043</v>
      </c>
      <c r="S46" s="9">
        <f t="shared" si="4"/>
        <v>1380020</v>
      </c>
      <c r="U46" s="12" t="s">
        <v>55</v>
      </c>
    </row>
    <row r="47" spans="1:21" x14ac:dyDescent="0.25">
      <c r="A47" s="1">
        <v>10</v>
      </c>
      <c r="B47" s="1" t="s">
        <v>18</v>
      </c>
      <c r="C47" s="1">
        <v>2017</v>
      </c>
      <c r="D47" s="1" t="s">
        <v>19</v>
      </c>
      <c r="E47" s="2">
        <v>34351</v>
      </c>
      <c r="F47" s="7">
        <v>3389736</v>
      </c>
      <c r="G47" s="7">
        <v>1364086</v>
      </c>
      <c r="H47" s="7">
        <v>2510078</v>
      </c>
      <c r="I47" s="7">
        <v>1445173</v>
      </c>
      <c r="J47" s="7">
        <v>1064905</v>
      </c>
      <c r="K47" s="7">
        <v>1780020</v>
      </c>
      <c r="L47" s="7">
        <v>1322067</v>
      </c>
      <c r="M47" s="7">
        <f>467798-37544-220615</f>
        <v>209639</v>
      </c>
      <c r="N47" s="20">
        <f t="shared" si="0"/>
        <v>0.11777339580454152</v>
      </c>
      <c r="O47" s="7">
        <v>2</v>
      </c>
      <c r="P47" s="7">
        <v>6</v>
      </c>
      <c r="Q47" s="7">
        <f>+R47*98.32%</f>
        <v>20716.023999999998</v>
      </c>
      <c r="R47" s="7">
        <v>21070</v>
      </c>
      <c r="S47" s="7"/>
      <c r="U47" s="8" t="s">
        <v>55</v>
      </c>
    </row>
    <row r="48" spans="1:21" x14ac:dyDescent="0.25">
      <c r="A48" s="1">
        <v>10</v>
      </c>
      <c r="B48" s="1" t="s">
        <v>18</v>
      </c>
      <c r="C48" s="1">
        <v>2018</v>
      </c>
      <c r="D48" s="1" t="s">
        <v>19</v>
      </c>
      <c r="E48" s="2">
        <v>34351</v>
      </c>
      <c r="F48" s="7">
        <v>3649615</v>
      </c>
      <c r="G48" s="7">
        <v>1524061</v>
      </c>
      <c r="H48" s="7">
        <v>2889501</v>
      </c>
      <c r="I48" s="7">
        <v>1721965</v>
      </c>
      <c r="J48" s="7">
        <v>1167536</v>
      </c>
      <c r="K48" s="7">
        <v>1671912</v>
      </c>
      <c r="L48" s="7">
        <v>1224807</v>
      </c>
      <c r="M48" s="7">
        <v>500360</v>
      </c>
      <c r="N48" s="20">
        <f t="shared" si="0"/>
        <v>0.29927412447545088</v>
      </c>
      <c r="O48" s="7">
        <v>2</v>
      </c>
      <c r="P48" s="7">
        <v>6</v>
      </c>
      <c r="Q48" s="7">
        <f t="shared" ref="Q48:Q51" si="6">+R48*98.32%</f>
        <v>20716.023999999998</v>
      </c>
      <c r="R48" s="7">
        <v>21070</v>
      </c>
      <c r="S48" s="7"/>
      <c r="U48" s="8" t="s">
        <v>55</v>
      </c>
    </row>
    <row r="49" spans="1:21" x14ac:dyDescent="0.25">
      <c r="A49" s="1">
        <v>10</v>
      </c>
      <c r="B49" s="1" t="s">
        <v>18</v>
      </c>
      <c r="C49" s="1">
        <v>2019</v>
      </c>
      <c r="D49" s="1" t="s">
        <v>19</v>
      </c>
      <c r="E49" s="2">
        <v>34351</v>
      </c>
      <c r="F49" s="7">
        <v>3711405</v>
      </c>
      <c r="G49" s="7">
        <v>1559289</v>
      </c>
      <c r="H49" s="7">
        <v>2896950</v>
      </c>
      <c r="I49" s="7">
        <v>1750943</v>
      </c>
      <c r="J49" s="7">
        <v>1146007</v>
      </c>
      <c r="K49" s="7">
        <v>1626612</v>
      </c>
      <c r="L49" s="7">
        <v>1206059</v>
      </c>
      <c r="M49" s="7">
        <f>456918-7424</f>
        <v>449494</v>
      </c>
      <c r="N49" s="20">
        <f t="shared" si="0"/>
        <v>0.2763375654427731</v>
      </c>
      <c r="O49" s="7">
        <v>2</v>
      </c>
      <c r="P49" s="7">
        <v>6</v>
      </c>
      <c r="Q49" s="7">
        <f t="shared" si="6"/>
        <v>20716.023999999998</v>
      </c>
      <c r="R49" s="7">
        <v>21070</v>
      </c>
      <c r="S49" s="7"/>
      <c r="U49" s="8" t="s">
        <v>55</v>
      </c>
    </row>
    <row r="50" spans="1:21" x14ac:dyDescent="0.25">
      <c r="A50" s="1">
        <v>10</v>
      </c>
      <c r="B50" s="1" t="s">
        <v>18</v>
      </c>
      <c r="C50" s="1">
        <v>2020</v>
      </c>
      <c r="D50" s="1" t="s">
        <v>19</v>
      </c>
      <c r="E50" s="2">
        <v>34351</v>
      </c>
      <c r="F50" s="7">
        <v>1985009</v>
      </c>
      <c r="G50" s="7">
        <v>1479447</v>
      </c>
      <c r="H50" s="7">
        <v>2907425</v>
      </c>
      <c r="I50" s="7">
        <v>1474019</v>
      </c>
      <c r="J50" s="7">
        <v>1433406</v>
      </c>
      <c r="K50" s="7">
        <v>396470</v>
      </c>
      <c r="L50" s="7">
        <v>285617</v>
      </c>
      <c r="M50" s="7">
        <v>246674</v>
      </c>
      <c r="N50" s="20">
        <f t="shared" si="0"/>
        <v>0.62217570055741922</v>
      </c>
      <c r="O50" s="7">
        <v>2</v>
      </c>
      <c r="P50" s="7">
        <v>6</v>
      </c>
      <c r="Q50" s="7">
        <f t="shared" si="6"/>
        <v>20716.023999999998</v>
      </c>
      <c r="R50" s="7">
        <v>21070</v>
      </c>
      <c r="S50" s="7"/>
      <c r="U50" s="8" t="s">
        <v>55</v>
      </c>
    </row>
    <row r="51" spans="1:21" x14ac:dyDescent="0.25">
      <c r="A51" s="1">
        <v>10</v>
      </c>
      <c r="B51" s="1" t="s">
        <v>18</v>
      </c>
      <c r="C51" s="1">
        <v>2021</v>
      </c>
      <c r="D51" s="1" t="s">
        <v>19</v>
      </c>
      <c r="E51" s="2">
        <v>34351</v>
      </c>
      <c r="F51" s="7">
        <v>2473681</v>
      </c>
      <c r="G51" s="7">
        <v>1406550</v>
      </c>
      <c r="H51" s="7">
        <v>2922017</v>
      </c>
      <c r="I51" s="7">
        <v>1822860</v>
      </c>
      <c r="J51" s="7">
        <v>1099157</v>
      </c>
      <c r="K51" s="7">
        <v>877781</v>
      </c>
      <c r="L51" s="7">
        <v>665850</v>
      </c>
      <c r="M51" s="7">
        <v>172166</v>
      </c>
      <c r="N51" s="20">
        <f t="shared" si="0"/>
        <v>0.19613776101328237</v>
      </c>
      <c r="O51" s="7">
        <v>2</v>
      </c>
      <c r="P51" s="7">
        <v>6</v>
      </c>
      <c r="Q51" s="7">
        <f t="shared" si="6"/>
        <v>20716.023999999998</v>
      </c>
      <c r="R51" s="7">
        <v>21070</v>
      </c>
      <c r="S51" s="7"/>
      <c r="U51" s="8" t="s">
        <v>55</v>
      </c>
    </row>
    <row r="52" spans="1:21" x14ac:dyDescent="0.25">
      <c r="A52" s="1">
        <v>11</v>
      </c>
      <c r="B52" s="1" t="s">
        <v>20</v>
      </c>
      <c r="C52" s="1">
        <v>2017</v>
      </c>
      <c r="D52" s="1" t="s">
        <v>21</v>
      </c>
      <c r="E52" s="2">
        <v>33058</v>
      </c>
      <c r="F52" s="9">
        <v>20816673946473</v>
      </c>
      <c r="G52" s="9">
        <v>3988757428380</v>
      </c>
      <c r="H52" s="9">
        <v>14915849800251</v>
      </c>
      <c r="I52" s="9">
        <v>7561503434179</v>
      </c>
      <c r="J52" s="9">
        <v>7354346366072</v>
      </c>
      <c r="K52" s="9">
        <v>2186884603474</v>
      </c>
      <c r="L52" s="9">
        <v>1630953830893</v>
      </c>
      <c r="M52" s="9">
        <v>384354539006</v>
      </c>
      <c r="N52" s="20">
        <f t="shared" si="0"/>
        <v>0.17575437606329539</v>
      </c>
      <c r="O52" s="9">
        <v>2</v>
      </c>
      <c r="P52" s="9">
        <v>5</v>
      </c>
      <c r="Q52" s="9">
        <f>+R52*73.8%</f>
        <v>330014407941</v>
      </c>
      <c r="R52" s="9">
        <v>447173994500</v>
      </c>
      <c r="S52" s="9">
        <v>112778688000</v>
      </c>
      <c r="U52" s="10"/>
    </row>
    <row r="53" spans="1:21" x14ac:dyDescent="0.25">
      <c r="A53" s="1">
        <v>11</v>
      </c>
      <c r="B53" s="1" t="s">
        <v>20</v>
      </c>
      <c r="C53" s="1">
        <v>2018</v>
      </c>
      <c r="D53" s="1" t="s">
        <v>21</v>
      </c>
      <c r="E53" s="2">
        <v>33058</v>
      </c>
      <c r="F53" s="9">
        <v>24060802395725</v>
      </c>
      <c r="G53" s="9">
        <v>4258300525120</v>
      </c>
      <c r="H53" s="9">
        <v>17591706426634</v>
      </c>
      <c r="I53" s="9">
        <v>9049161944940</v>
      </c>
      <c r="J53" s="9">
        <v>8542544481694</v>
      </c>
      <c r="K53" s="9">
        <v>2381942198855</v>
      </c>
      <c r="L53" s="9">
        <v>1760434280304</v>
      </c>
      <c r="M53" s="9">
        <v>316168359882</v>
      </c>
      <c r="N53" s="20">
        <f t="shared" si="0"/>
        <v>0.13273552986885331</v>
      </c>
      <c r="O53" s="9">
        <v>2</v>
      </c>
      <c r="P53" s="9">
        <v>5</v>
      </c>
      <c r="Q53" s="9">
        <f t="shared" ref="Q53:Q56" si="7">+R53*73.8%</f>
        <v>330014407941</v>
      </c>
      <c r="R53" s="9">
        <v>447173994500</v>
      </c>
      <c r="S53" s="9">
        <v>112778688000</v>
      </c>
      <c r="U53" s="10"/>
    </row>
    <row r="54" spans="1:21" x14ac:dyDescent="0.25">
      <c r="A54" s="1">
        <v>11</v>
      </c>
      <c r="B54" s="1" t="s">
        <v>20</v>
      </c>
      <c r="C54" s="1">
        <v>2019</v>
      </c>
      <c r="D54" s="1" t="s">
        <v>21</v>
      </c>
      <c r="E54" s="2">
        <v>33058</v>
      </c>
      <c r="F54" s="9">
        <v>25026739472547</v>
      </c>
      <c r="G54" s="9">
        <v>4674963819225</v>
      </c>
      <c r="H54" s="9">
        <v>19037918806473</v>
      </c>
      <c r="I54" s="9">
        <v>9137978611155</v>
      </c>
      <c r="J54" s="9">
        <v>9899940195318</v>
      </c>
      <c r="K54" s="9">
        <v>2704466581011</v>
      </c>
      <c r="L54" s="9">
        <v>2039404206764</v>
      </c>
      <c r="M54" s="9">
        <v>-223618542182</v>
      </c>
      <c r="N54" s="20">
        <f t="shared" si="0"/>
        <v>-8.2684897551370581E-2</v>
      </c>
      <c r="O54" s="9">
        <v>2</v>
      </c>
      <c r="P54" s="9">
        <v>5</v>
      </c>
      <c r="Q54" s="9">
        <f t="shared" si="7"/>
        <v>330014407941</v>
      </c>
      <c r="R54" s="9">
        <v>447173994500</v>
      </c>
      <c r="S54" s="9">
        <v>112778688000</v>
      </c>
      <c r="U54" s="10"/>
    </row>
    <row r="55" spans="1:21" x14ac:dyDescent="0.25">
      <c r="A55" s="1">
        <v>11</v>
      </c>
      <c r="B55" s="1" t="s">
        <v>20</v>
      </c>
      <c r="C55" s="1">
        <v>2020</v>
      </c>
      <c r="D55" s="1" t="s">
        <v>21</v>
      </c>
      <c r="E55" s="2">
        <v>33058</v>
      </c>
      <c r="F55" s="9">
        <v>24476953742651</v>
      </c>
      <c r="G55" s="9">
        <v>6043201970326</v>
      </c>
      <c r="H55" s="9">
        <v>19777500514550</v>
      </c>
      <c r="I55" s="9">
        <v>8506032464592</v>
      </c>
      <c r="J55" s="9">
        <v>11271468049958</v>
      </c>
      <c r="K55" s="9">
        <v>2683890279936</v>
      </c>
      <c r="L55" s="9">
        <v>2098168514645</v>
      </c>
      <c r="M55" s="9">
        <v>319137010299</v>
      </c>
      <c r="N55" s="20">
        <f t="shared" si="0"/>
        <v>0.11890836696446851</v>
      </c>
      <c r="O55" s="9">
        <v>2</v>
      </c>
      <c r="P55" s="9">
        <v>5</v>
      </c>
      <c r="Q55" s="9">
        <f t="shared" si="7"/>
        <v>330014407941</v>
      </c>
      <c r="R55" s="9">
        <v>447173994500</v>
      </c>
      <c r="S55" s="9">
        <v>112778688000</v>
      </c>
      <c r="U55" s="10"/>
    </row>
    <row r="56" spans="1:21" x14ac:dyDescent="0.25">
      <c r="A56" s="1">
        <v>11</v>
      </c>
      <c r="B56" s="1" t="s">
        <v>20</v>
      </c>
      <c r="C56" s="1">
        <v>2021</v>
      </c>
      <c r="D56" s="1" t="s">
        <v>21</v>
      </c>
      <c r="E56" s="2">
        <v>33058</v>
      </c>
      <c r="F56" s="9">
        <v>27904558322183</v>
      </c>
      <c r="G56" s="9">
        <v>6376788515278</v>
      </c>
      <c r="H56" s="9">
        <v>19917653265528</v>
      </c>
      <c r="I56" s="9">
        <v>8557621869393</v>
      </c>
      <c r="J56" s="9">
        <v>11360031396135</v>
      </c>
      <c r="K56" s="9">
        <v>1549648556686</v>
      </c>
      <c r="L56" s="9">
        <v>1211052647953</v>
      </c>
      <c r="M56" s="9">
        <v>15100669299</v>
      </c>
      <c r="N56" s="20">
        <f t="shared" si="0"/>
        <v>9.7445767518368979E-3</v>
      </c>
      <c r="O56" s="9">
        <v>2</v>
      </c>
      <c r="P56" s="9">
        <v>5</v>
      </c>
      <c r="Q56" s="9">
        <f t="shared" si="7"/>
        <v>330014407941</v>
      </c>
      <c r="R56" s="9">
        <v>447173994500</v>
      </c>
      <c r="S56" s="9">
        <v>112778688000</v>
      </c>
      <c r="U56" s="10"/>
    </row>
    <row r="57" spans="1:21" x14ac:dyDescent="0.25">
      <c r="A57" s="1">
        <v>12</v>
      </c>
      <c r="B57" s="1" t="s">
        <v>22</v>
      </c>
      <c r="C57" s="1">
        <v>2017</v>
      </c>
      <c r="D57" s="1" t="s">
        <v>23</v>
      </c>
      <c r="E57" s="2">
        <v>43098</v>
      </c>
      <c r="F57" s="13"/>
      <c r="G57" s="13"/>
      <c r="H57" s="13"/>
      <c r="I57" s="13"/>
      <c r="J57" s="13"/>
      <c r="K57" s="13"/>
      <c r="L57" s="13"/>
      <c r="M57" s="13"/>
      <c r="N57" s="20"/>
      <c r="O57" s="13"/>
      <c r="P57" s="13"/>
      <c r="Q57" s="13"/>
      <c r="R57" s="13"/>
      <c r="S57" s="13"/>
      <c r="T57" s="1" t="s">
        <v>56</v>
      </c>
    </row>
    <row r="58" spans="1:21" x14ac:dyDescent="0.25">
      <c r="A58" s="1">
        <v>12</v>
      </c>
      <c r="B58" s="1" t="s">
        <v>22</v>
      </c>
      <c r="C58" s="1">
        <v>2018</v>
      </c>
      <c r="D58" s="1" t="s">
        <v>23</v>
      </c>
      <c r="E58" s="2">
        <v>43098</v>
      </c>
      <c r="F58" s="13"/>
      <c r="G58" s="13"/>
      <c r="H58" s="13"/>
      <c r="I58" s="13"/>
      <c r="J58" s="13"/>
      <c r="K58" s="13"/>
      <c r="L58" s="13"/>
      <c r="M58" s="13"/>
      <c r="N58" s="20"/>
      <c r="O58" s="13"/>
      <c r="P58" s="13"/>
      <c r="Q58" s="13"/>
      <c r="R58" s="13"/>
      <c r="S58" s="13"/>
      <c r="T58" s="1" t="s">
        <v>56</v>
      </c>
    </row>
    <row r="59" spans="1:21" x14ac:dyDescent="0.25">
      <c r="A59" s="1">
        <v>12</v>
      </c>
      <c r="B59" s="1" t="s">
        <v>22</v>
      </c>
      <c r="C59" s="1">
        <v>2019</v>
      </c>
      <c r="D59" s="1" t="s">
        <v>23</v>
      </c>
      <c r="E59" s="2">
        <v>43098</v>
      </c>
      <c r="F59" s="13"/>
      <c r="G59" s="13"/>
      <c r="H59" s="13"/>
      <c r="I59" s="13"/>
      <c r="J59" s="13"/>
      <c r="K59" s="13"/>
      <c r="L59" s="13"/>
      <c r="M59" s="13"/>
      <c r="N59" s="20"/>
      <c r="O59" s="13"/>
      <c r="P59" s="13"/>
      <c r="Q59" s="13"/>
      <c r="R59" s="13"/>
      <c r="S59" s="13"/>
      <c r="T59" s="1" t="s">
        <v>56</v>
      </c>
    </row>
    <row r="60" spans="1:21" x14ac:dyDescent="0.25">
      <c r="A60" s="1">
        <v>12</v>
      </c>
      <c r="B60" s="1" t="s">
        <v>22</v>
      </c>
      <c r="C60" s="1">
        <v>2020</v>
      </c>
      <c r="D60" s="1" t="s">
        <v>23</v>
      </c>
      <c r="E60" s="2">
        <v>43098</v>
      </c>
      <c r="F60" s="13"/>
      <c r="G60" s="13"/>
      <c r="H60" s="13"/>
      <c r="I60" s="13"/>
      <c r="J60" s="13"/>
      <c r="K60" s="13"/>
      <c r="L60" s="13"/>
      <c r="M60" s="13"/>
      <c r="N60" s="20"/>
      <c r="O60" s="13"/>
      <c r="P60" s="13"/>
      <c r="Q60" s="13"/>
      <c r="R60" s="13"/>
      <c r="S60" s="13"/>
      <c r="T60" s="1" t="s">
        <v>56</v>
      </c>
    </row>
    <row r="61" spans="1:21" x14ac:dyDescent="0.25">
      <c r="A61" s="1">
        <v>12</v>
      </c>
      <c r="B61" s="1" t="s">
        <v>22</v>
      </c>
      <c r="C61" s="1">
        <v>2021</v>
      </c>
      <c r="D61" s="1" t="s">
        <v>23</v>
      </c>
      <c r="E61" s="2">
        <v>43098</v>
      </c>
      <c r="F61" s="13"/>
      <c r="G61" s="13"/>
      <c r="H61" s="13"/>
      <c r="I61" s="13"/>
      <c r="J61" s="13"/>
      <c r="K61" s="13"/>
      <c r="L61" s="13"/>
      <c r="M61" s="13"/>
      <c r="N61" s="20"/>
      <c r="O61" s="13"/>
      <c r="P61" s="13"/>
      <c r="Q61" s="13"/>
      <c r="R61" s="13"/>
      <c r="S61" s="13"/>
      <c r="T61" s="1" t="s">
        <v>56</v>
      </c>
    </row>
    <row r="62" spans="1:21" x14ac:dyDescent="0.25">
      <c r="A62" s="1">
        <v>13</v>
      </c>
      <c r="B62" s="1" t="s">
        <v>24</v>
      </c>
      <c r="C62" s="1">
        <v>2017</v>
      </c>
      <c r="D62" s="1" t="s">
        <v>25</v>
      </c>
      <c r="E62" s="2">
        <v>34625</v>
      </c>
      <c r="F62" s="13"/>
      <c r="G62" s="13"/>
      <c r="H62" s="13"/>
      <c r="I62" s="13"/>
      <c r="J62" s="13"/>
      <c r="K62" s="13"/>
      <c r="L62" s="13"/>
      <c r="M62" s="13"/>
      <c r="N62" s="20"/>
      <c r="O62" s="13"/>
      <c r="P62" s="13"/>
      <c r="Q62" s="13"/>
      <c r="R62" s="13"/>
      <c r="S62" s="13"/>
      <c r="T62" s="1" t="s">
        <v>56</v>
      </c>
    </row>
    <row r="63" spans="1:21" x14ac:dyDescent="0.25">
      <c r="A63" s="1">
        <v>13</v>
      </c>
      <c r="B63" s="1" t="s">
        <v>24</v>
      </c>
      <c r="C63" s="1">
        <v>2018</v>
      </c>
      <c r="D63" s="1" t="s">
        <v>25</v>
      </c>
      <c r="E63" s="2">
        <v>34625</v>
      </c>
      <c r="F63" s="13"/>
      <c r="G63" s="13"/>
      <c r="H63" s="13"/>
      <c r="I63" s="13"/>
      <c r="J63" s="13"/>
      <c r="K63" s="13"/>
      <c r="L63" s="13"/>
      <c r="M63" s="13"/>
      <c r="N63" s="20"/>
      <c r="O63" s="13"/>
      <c r="P63" s="13"/>
      <c r="Q63" s="13"/>
      <c r="R63" s="13"/>
      <c r="S63" s="13"/>
      <c r="T63" s="1" t="s">
        <v>56</v>
      </c>
    </row>
    <row r="64" spans="1:21" x14ac:dyDescent="0.25">
      <c r="A64" s="1">
        <v>13</v>
      </c>
      <c r="B64" s="1" t="s">
        <v>24</v>
      </c>
      <c r="C64" s="1">
        <v>2019</v>
      </c>
      <c r="D64" s="1" t="s">
        <v>25</v>
      </c>
      <c r="E64" s="2">
        <v>34625</v>
      </c>
      <c r="F64" s="13"/>
      <c r="G64" s="13"/>
      <c r="H64" s="13"/>
      <c r="I64" s="13"/>
      <c r="J64" s="13"/>
      <c r="K64" s="13"/>
      <c r="L64" s="13"/>
      <c r="M64" s="13"/>
      <c r="N64" s="20"/>
      <c r="O64" s="13"/>
      <c r="P64" s="13"/>
      <c r="Q64" s="13"/>
      <c r="R64" s="13"/>
      <c r="S64" s="13"/>
      <c r="T64" s="1" t="s">
        <v>56</v>
      </c>
    </row>
    <row r="65" spans="1:20" x14ac:dyDescent="0.25">
      <c r="A65" s="1">
        <v>13</v>
      </c>
      <c r="B65" s="1" t="s">
        <v>24</v>
      </c>
      <c r="C65" s="1">
        <v>2020</v>
      </c>
      <c r="D65" s="1" t="s">
        <v>25</v>
      </c>
      <c r="E65" s="2">
        <v>34625</v>
      </c>
      <c r="F65" s="13"/>
      <c r="G65" s="13"/>
      <c r="H65" s="13"/>
      <c r="I65" s="13"/>
      <c r="J65" s="13"/>
      <c r="K65" s="13"/>
      <c r="L65" s="13"/>
      <c r="M65" s="13"/>
      <c r="N65" s="20"/>
      <c r="O65" s="13"/>
      <c r="P65" s="13"/>
      <c r="Q65" s="13"/>
      <c r="R65" s="13"/>
      <c r="S65" s="13"/>
      <c r="T65" s="1" t="s">
        <v>56</v>
      </c>
    </row>
    <row r="66" spans="1:20" x14ac:dyDescent="0.25">
      <c r="A66" s="1">
        <v>13</v>
      </c>
      <c r="B66" s="1" t="s">
        <v>24</v>
      </c>
      <c r="C66" s="1">
        <v>2021</v>
      </c>
      <c r="D66" s="1" t="s">
        <v>25</v>
      </c>
      <c r="E66" s="2">
        <v>34625</v>
      </c>
      <c r="F66" s="13"/>
      <c r="G66" s="13"/>
      <c r="H66" s="13"/>
      <c r="I66" s="13"/>
      <c r="J66" s="13"/>
      <c r="K66" s="13"/>
      <c r="L66" s="13"/>
      <c r="M66" s="13"/>
      <c r="N66" s="20"/>
      <c r="O66" s="13"/>
      <c r="P66" s="13"/>
      <c r="Q66" s="13"/>
      <c r="R66" s="13"/>
      <c r="S66" s="13"/>
      <c r="T66" s="1" t="s">
        <v>56</v>
      </c>
    </row>
    <row r="67" spans="1:20" x14ac:dyDescent="0.25">
      <c r="A67" s="1">
        <v>14</v>
      </c>
      <c r="B67" s="1" t="s">
        <v>26</v>
      </c>
      <c r="C67" s="1">
        <v>2017</v>
      </c>
      <c r="D67" s="1" t="s">
        <v>27</v>
      </c>
      <c r="E67" s="2">
        <v>40357</v>
      </c>
      <c r="F67" s="13">
        <v>2491100179560</v>
      </c>
      <c r="G67" s="13">
        <v>1993663314016</v>
      </c>
      <c r="H67" s="13">
        <v>4559573709411</v>
      </c>
      <c r="I67" s="13">
        <v>1739467993982</v>
      </c>
      <c r="J67" s="13">
        <v>2820105715429</v>
      </c>
      <c r="K67" s="13">
        <v>186147334530</v>
      </c>
      <c r="L67" s="13">
        <v>135364021139</v>
      </c>
      <c r="M67" s="13">
        <v>49102534677</v>
      </c>
      <c r="N67" s="20">
        <f t="shared" si="0"/>
        <v>0.26378317369398863</v>
      </c>
      <c r="O67" s="7">
        <v>1</v>
      </c>
      <c r="P67" s="7">
        <v>3</v>
      </c>
      <c r="Q67" s="13">
        <f>+R67*99.34%</f>
        <v>122913161226.78401</v>
      </c>
      <c r="R67" s="13">
        <v>123729777760</v>
      </c>
      <c r="S67" s="13">
        <v>0</v>
      </c>
      <c r="T67" s="14"/>
    </row>
    <row r="68" spans="1:20" x14ac:dyDescent="0.25">
      <c r="A68" s="1">
        <v>14</v>
      </c>
      <c r="B68" s="1" t="s">
        <v>26</v>
      </c>
      <c r="C68" s="1">
        <v>2018</v>
      </c>
      <c r="D68" s="1" t="s">
        <v>27</v>
      </c>
      <c r="E68" s="2">
        <v>40357</v>
      </c>
      <c r="F68" s="13">
        <v>2766545866684</v>
      </c>
      <c r="G68" s="13">
        <v>2222133112899</v>
      </c>
      <c r="H68" s="13">
        <v>4393810380883</v>
      </c>
      <c r="I68" s="13">
        <v>1476909260772</v>
      </c>
      <c r="J68" s="13">
        <v>2916901120111</v>
      </c>
      <c r="K68" s="13">
        <v>186936324915</v>
      </c>
      <c r="L68" s="13">
        <v>127171436363</v>
      </c>
      <c r="M68" s="13">
        <v>20320139824</v>
      </c>
      <c r="N68" s="20">
        <f t="shared" si="0"/>
        <v>0.10870086289135926</v>
      </c>
      <c r="O68" s="7">
        <v>1</v>
      </c>
      <c r="P68" s="7">
        <v>3</v>
      </c>
      <c r="Q68" s="13">
        <f t="shared" ref="Q68:Q71" si="8">+R68*99.34%</f>
        <v>122913161226.78401</v>
      </c>
      <c r="R68" s="13">
        <v>123729777760</v>
      </c>
      <c r="S68" s="13">
        <v>0</v>
      </c>
      <c r="T68" s="14"/>
    </row>
    <row r="69" spans="1:20" x14ac:dyDescent="0.25">
      <c r="A69" s="1">
        <v>14</v>
      </c>
      <c r="B69" s="1" t="s">
        <v>26</v>
      </c>
      <c r="C69" s="1">
        <v>2019</v>
      </c>
      <c r="D69" s="1" t="s">
        <v>27</v>
      </c>
      <c r="E69" s="2">
        <v>40357</v>
      </c>
      <c r="F69" s="13">
        <v>3337022314624</v>
      </c>
      <c r="G69" s="13">
        <v>2540413874692</v>
      </c>
      <c r="H69" s="13">
        <v>4682083844951</v>
      </c>
      <c r="I69" s="13">
        <v>1589486465854</v>
      </c>
      <c r="J69" s="13">
        <v>3092597379097</v>
      </c>
      <c r="K69" s="13">
        <v>347098820613</v>
      </c>
      <c r="L69" s="13">
        <v>236518557420</v>
      </c>
      <c r="M69" s="13">
        <v>55180972607</v>
      </c>
      <c r="N69" s="20">
        <f t="shared" si="0"/>
        <v>0.15897770124815369</v>
      </c>
      <c r="O69" s="7">
        <v>1</v>
      </c>
      <c r="P69" s="7">
        <v>3</v>
      </c>
      <c r="Q69" s="13">
        <f t="shared" si="8"/>
        <v>122913161226.78401</v>
      </c>
      <c r="R69" s="13">
        <v>123729777760</v>
      </c>
      <c r="S69" s="13">
        <v>0</v>
      </c>
      <c r="T69" s="14"/>
    </row>
    <row r="70" spans="1:20" x14ac:dyDescent="0.25">
      <c r="A70" s="1">
        <v>14</v>
      </c>
      <c r="B70" s="1" t="s">
        <v>26</v>
      </c>
      <c r="C70" s="1">
        <v>2020</v>
      </c>
      <c r="D70" s="1" t="s">
        <v>27</v>
      </c>
      <c r="E70" s="2">
        <v>40357</v>
      </c>
      <c r="F70" s="13">
        <v>3212034546032</v>
      </c>
      <c r="G70" s="13">
        <v>2434486072405</v>
      </c>
      <c r="H70" s="13">
        <v>4452166671985</v>
      </c>
      <c r="I70" s="13">
        <v>1224495624254</v>
      </c>
      <c r="J70" s="13">
        <v>3227671047731</v>
      </c>
      <c r="K70" s="13">
        <v>160357537779</v>
      </c>
      <c r="L70" s="13">
        <v>168610282478</v>
      </c>
      <c r="M70" s="13">
        <v>32380538836</v>
      </c>
      <c r="N70" s="20">
        <f t="shared" si="0"/>
        <v>0.20192713909480137</v>
      </c>
      <c r="O70" s="7">
        <v>1</v>
      </c>
      <c r="P70" s="7">
        <v>3</v>
      </c>
      <c r="Q70" s="13">
        <f t="shared" si="8"/>
        <v>122913161226.78401</v>
      </c>
      <c r="R70" s="13">
        <v>123729777760</v>
      </c>
      <c r="S70" s="13">
        <v>0</v>
      </c>
      <c r="T70" s="14"/>
    </row>
    <row r="71" spans="1:20" x14ac:dyDescent="0.25">
      <c r="A71" s="1">
        <v>14</v>
      </c>
      <c r="B71" s="1" t="s">
        <v>26</v>
      </c>
      <c r="C71" s="1">
        <v>2021</v>
      </c>
      <c r="D71" s="1" t="s">
        <v>27</v>
      </c>
      <c r="E71" s="2">
        <v>40357</v>
      </c>
      <c r="F71" s="13">
        <v>3287623237457</v>
      </c>
      <c r="G71" s="13">
        <v>2492863630370</v>
      </c>
      <c r="H71" s="13">
        <v>4191284422677</v>
      </c>
      <c r="I71" s="13">
        <v>1341864891951</v>
      </c>
      <c r="J71" s="13">
        <v>2849419530726</v>
      </c>
      <c r="K71" s="13">
        <v>376045893335</v>
      </c>
      <c r="L71" s="13">
        <v>281340682456</v>
      </c>
      <c r="M71" s="13">
        <v>50769925062</v>
      </c>
      <c r="N71" s="20">
        <f t="shared" si="0"/>
        <v>0.1350099175708101</v>
      </c>
      <c r="O71" s="7">
        <v>1</v>
      </c>
      <c r="P71" s="7">
        <v>3</v>
      </c>
      <c r="Q71" s="13">
        <f t="shared" si="8"/>
        <v>122913161226.78401</v>
      </c>
      <c r="R71" s="13">
        <v>123729777760</v>
      </c>
      <c r="S71" s="13">
        <v>0</v>
      </c>
      <c r="T71" s="14"/>
    </row>
    <row r="72" spans="1:20" x14ac:dyDescent="0.25">
      <c r="A72" s="1">
        <v>15</v>
      </c>
      <c r="B72" s="1" t="s">
        <v>28</v>
      </c>
      <c r="C72" s="1">
        <v>2017</v>
      </c>
      <c r="D72" s="1" t="s">
        <v>29</v>
      </c>
      <c r="E72" s="2">
        <v>33974</v>
      </c>
      <c r="F72" s="17">
        <v>1841487199828</v>
      </c>
      <c r="G72" s="13">
        <v>485558490029</v>
      </c>
      <c r="H72" s="13">
        <v>1623027475045</v>
      </c>
      <c r="I72" s="13">
        <v>599790014646</v>
      </c>
      <c r="J72" s="13">
        <v>1623027475045</v>
      </c>
      <c r="K72" s="13">
        <v>31761022154</v>
      </c>
      <c r="L72" s="13">
        <v>25880464791</v>
      </c>
      <c r="M72" s="13">
        <v>13706785039</v>
      </c>
      <c r="N72" s="20">
        <f t="shared" si="0"/>
        <v>0.43155994704892581</v>
      </c>
      <c r="O72" s="16">
        <v>1</v>
      </c>
      <c r="P72" s="16">
        <v>3</v>
      </c>
      <c r="Q72" s="13"/>
      <c r="R72" s="13"/>
      <c r="S72" s="13"/>
      <c r="T72" s="14"/>
    </row>
    <row r="73" spans="1:20" x14ac:dyDescent="0.25">
      <c r="A73" s="1">
        <v>15</v>
      </c>
      <c r="B73" s="1" t="s">
        <v>28</v>
      </c>
      <c r="C73" s="1">
        <v>2018</v>
      </c>
      <c r="D73" s="1" t="s">
        <v>29</v>
      </c>
      <c r="E73" s="2">
        <v>33974</v>
      </c>
      <c r="F73" s="15">
        <v>1953910957160</v>
      </c>
      <c r="G73" s="15">
        <v>582660258194</v>
      </c>
      <c r="H73" s="15">
        <v>1771365972009</v>
      </c>
      <c r="I73" s="15">
        <v>730789419438</v>
      </c>
      <c r="J73" s="15">
        <v>172600321700</v>
      </c>
      <c r="K73" s="15">
        <v>20887453647</v>
      </c>
      <c r="L73" s="15">
        <v>15954632472</v>
      </c>
      <c r="M73" s="15">
        <v>10858232331</v>
      </c>
      <c r="N73" s="20">
        <f t="shared" si="0"/>
        <v>0.51984471226149365</v>
      </c>
      <c r="O73" s="16">
        <v>1</v>
      </c>
      <c r="P73" s="16">
        <v>3</v>
      </c>
      <c r="Q73" s="13"/>
      <c r="R73" s="13"/>
      <c r="S73" s="13"/>
      <c r="T73" s="14"/>
    </row>
    <row r="74" spans="1:20" x14ac:dyDescent="0.25">
      <c r="A74" s="1">
        <v>15</v>
      </c>
      <c r="B74" s="1" t="s">
        <v>28</v>
      </c>
      <c r="C74" s="1">
        <v>2019</v>
      </c>
      <c r="D74" s="1" t="s">
        <v>29</v>
      </c>
      <c r="E74" s="2">
        <v>33974</v>
      </c>
      <c r="F74" s="15">
        <v>2104704872583</v>
      </c>
      <c r="G74" s="15">
        <v>602802562379</v>
      </c>
      <c r="H74" s="15">
        <v>1820383352811</v>
      </c>
      <c r="I74" s="15">
        <v>784562971811</v>
      </c>
      <c r="J74" s="15">
        <v>172600321700</v>
      </c>
      <c r="K74" s="15">
        <v>5163201735</v>
      </c>
      <c r="L74" s="15">
        <v>957169058</v>
      </c>
      <c r="M74" s="15">
        <v>11849753949</v>
      </c>
      <c r="N74" s="20">
        <f t="shared" si="0"/>
        <v>2.2950398913669408</v>
      </c>
      <c r="O74" s="16">
        <v>1</v>
      </c>
      <c r="P74" s="16">
        <v>3</v>
      </c>
      <c r="Q74" s="13"/>
      <c r="R74" s="13"/>
      <c r="S74" s="13"/>
      <c r="T74" s="14"/>
    </row>
    <row r="75" spans="1:20" x14ac:dyDescent="0.25">
      <c r="A75" s="1">
        <v>15</v>
      </c>
      <c r="B75" s="1" t="s">
        <v>28</v>
      </c>
      <c r="C75" s="1">
        <v>2020</v>
      </c>
      <c r="D75" s="1" t="s">
        <v>29</v>
      </c>
      <c r="E75" s="2">
        <v>33974</v>
      </c>
      <c r="F75" s="15">
        <v>3165530224724</v>
      </c>
      <c r="G75" s="15">
        <v>440748401586</v>
      </c>
      <c r="H75" s="15">
        <v>1768660546754</v>
      </c>
      <c r="I75" s="15">
        <v>806678887419</v>
      </c>
      <c r="J75" s="15">
        <v>172600321700</v>
      </c>
      <c r="K75" s="15">
        <v>13568762041</v>
      </c>
      <c r="L75" s="15">
        <v>5415741808</v>
      </c>
      <c r="M75" s="15">
        <v>11582613128</v>
      </c>
      <c r="N75" s="20">
        <f t="shared" si="0"/>
        <v>0.85362342511435008</v>
      </c>
      <c r="O75" s="16">
        <v>1</v>
      </c>
      <c r="P75" s="16">
        <v>3</v>
      </c>
      <c r="Q75" s="13"/>
      <c r="R75" s="13"/>
      <c r="S75" s="13"/>
      <c r="T75" s="14"/>
    </row>
    <row r="76" spans="1:20" x14ac:dyDescent="0.25">
      <c r="A76" s="1">
        <v>15</v>
      </c>
      <c r="B76" s="1" t="s">
        <v>28</v>
      </c>
      <c r="C76" s="1">
        <v>2021</v>
      </c>
      <c r="D76" s="1" t="s">
        <v>29</v>
      </c>
      <c r="E76" s="2">
        <v>33974</v>
      </c>
      <c r="F76" s="15">
        <v>3847887478570</v>
      </c>
      <c r="G76" s="15">
        <v>440353396212</v>
      </c>
      <c r="H76" s="15">
        <v>1970428120056</v>
      </c>
      <c r="I76" s="15">
        <v>977942627046</v>
      </c>
      <c r="J76" s="15">
        <v>172600321700</v>
      </c>
      <c r="K76" s="15">
        <v>44152540846</v>
      </c>
      <c r="L76" s="15">
        <v>29707421605</v>
      </c>
      <c r="M76" s="15">
        <v>14422055329</v>
      </c>
      <c r="N76" s="20">
        <f t="shared" si="0"/>
        <v>0.32664157153045398</v>
      </c>
      <c r="O76" s="16">
        <v>1</v>
      </c>
      <c r="P76" s="16">
        <v>3</v>
      </c>
      <c r="Q76" s="13"/>
      <c r="R76" s="13"/>
      <c r="S76" s="13"/>
      <c r="T76" s="14"/>
    </row>
    <row r="77" spans="1:20" x14ac:dyDescent="0.25">
      <c r="A77" s="1">
        <v>16</v>
      </c>
      <c r="B77" s="1" t="s">
        <v>30</v>
      </c>
      <c r="C77" s="1">
        <v>2017</v>
      </c>
      <c r="D77" s="1" t="s">
        <v>31</v>
      </c>
      <c r="E77" s="2">
        <v>34220</v>
      </c>
      <c r="F77" s="9">
        <v>914188759779</v>
      </c>
      <c r="G77" s="9">
        <v>311810228981</v>
      </c>
      <c r="H77" s="9">
        <v>636284210210</v>
      </c>
      <c r="I77" s="9">
        <v>328714435982</v>
      </c>
      <c r="J77" s="9">
        <v>307569774228</v>
      </c>
      <c r="K77" s="9">
        <v>27370565356</v>
      </c>
      <c r="L77" s="9">
        <v>22970715348</v>
      </c>
      <c r="M77" s="9">
        <v>8237550980</v>
      </c>
      <c r="N77" s="20">
        <f t="shared" si="0"/>
        <v>0.30096385927206348</v>
      </c>
      <c r="O77" s="9">
        <v>1</v>
      </c>
      <c r="P77" s="9">
        <v>3</v>
      </c>
      <c r="Q77" s="9">
        <f>+R77*97.76%</f>
        <v>67526791280</v>
      </c>
      <c r="R77" s="9">
        <v>69074050000</v>
      </c>
      <c r="S77" s="9">
        <f>+R77*0.33%</f>
        <v>227944365</v>
      </c>
      <c r="T77" s="10"/>
    </row>
    <row r="78" spans="1:20" x14ac:dyDescent="0.25">
      <c r="A78" s="1">
        <v>16</v>
      </c>
      <c r="B78" s="1" t="s">
        <v>30</v>
      </c>
      <c r="C78" s="1">
        <v>2018</v>
      </c>
      <c r="D78" s="1" t="s">
        <v>31</v>
      </c>
      <c r="E78" s="2">
        <v>34220</v>
      </c>
      <c r="F78" s="9">
        <v>1045029834378</v>
      </c>
      <c r="G78" s="9">
        <v>323244348971</v>
      </c>
      <c r="H78" s="9">
        <v>747293725435</v>
      </c>
      <c r="I78" s="9">
        <v>408057718435</v>
      </c>
      <c r="J78" s="9">
        <v>339236007000</v>
      </c>
      <c r="K78" s="9">
        <v>39567679343</v>
      </c>
      <c r="L78" s="9">
        <v>31954131252</v>
      </c>
      <c r="M78" s="9">
        <v>6739406776</v>
      </c>
      <c r="N78" s="20">
        <f t="shared" ref="N78:N91" si="9">+M78/K78</f>
        <v>0.17032605621315727</v>
      </c>
      <c r="O78" s="9">
        <v>1</v>
      </c>
      <c r="P78" s="9">
        <v>3</v>
      </c>
      <c r="Q78" s="9">
        <f t="shared" ref="Q78:Q81" si="10">+R78*97.76%</f>
        <v>67526791280</v>
      </c>
      <c r="R78" s="9">
        <v>69074050000</v>
      </c>
      <c r="S78" s="9">
        <f>+R78*0.33%</f>
        <v>227944365</v>
      </c>
      <c r="T78" s="10"/>
    </row>
    <row r="79" spans="1:20" x14ac:dyDescent="0.25">
      <c r="A79" s="1">
        <v>16</v>
      </c>
      <c r="B79" s="1" t="s">
        <v>30</v>
      </c>
      <c r="C79" s="1">
        <v>2019</v>
      </c>
      <c r="D79" s="1" t="s">
        <v>31</v>
      </c>
      <c r="E79" s="2">
        <v>34220</v>
      </c>
      <c r="F79" s="9">
        <v>1281116255236</v>
      </c>
      <c r="G79" s="9">
        <v>360346292384</v>
      </c>
      <c r="H79" s="9">
        <v>790845543826</v>
      </c>
      <c r="I79" s="9">
        <v>410463595860</v>
      </c>
      <c r="J79" s="9">
        <v>380381947966</v>
      </c>
      <c r="K79" s="9">
        <v>56782206578</v>
      </c>
      <c r="L79" s="9">
        <v>44943627900</v>
      </c>
      <c r="M79" s="9">
        <v>14650111931</v>
      </c>
      <c r="N79" s="20">
        <f t="shared" si="9"/>
        <v>0.25800532973081247</v>
      </c>
      <c r="O79" s="9">
        <v>1</v>
      </c>
      <c r="P79" s="9">
        <v>3</v>
      </c>
      <c r="Q79" s="9">
        <f t="shared" si="10"/>
        <v>67526791280</v>
      </c>
      <c r="R79" s="9">
        <v>69074050000</v>
      </c>
      <c r="S79" s="9">
        <f>+R79*0.33%</f>
        <v>227944365</v>
      </c>
      <c r="T79" s="10"/>
    </row>
    <row r="80" spans="1:20" x14ac:dyDescent="0.25">
      <c r="A80" s="1">
        <v>16</v>
      </c>
      <c r="B80" s="1" t="s">
        <v>30</v>
      </c>
      <c r="C80" s="1">
        <v>2020</v>
      </c>
      <c r="D80" s="1" t="s">
        <v>31</v>
      </c>
      <c r="E80" s="2">
        <v>34220</v>
      </c>
      <c r="F80" s="9">
        <v>1253700810596</v>
      </c>
      <c r="G80" s="9">
        <v>354930905744</v>
      </c>
      <c r="H80" s="9">
        <v>773863042440</v>
      </c>
      <c r="I80" s="9">
        <v>366908471713</v>
      </c>
      <c r="J80" s="9">
        <v>406954570727</v>
      </c>
      <c r="K80" s="9">
        <v>55673983557</v>
      </c>
      <c r="L80" s="9">
        <v>42520246722</v>
      </c>
      <c r="M80" s="9">
        <v>8653323665</v>
      </c>
      <c r="N80" s="20">
        <f t="shared" si="9"/>
        <v>0.15542849841417536</v>
      </c>
      <c r="O80" s="9">
        <v>1</v>
      </c>
      <c r="P80" s="9">
        <v>3</v>
      </c>
      <c r="Q80" s="9">
        <f t="shared" si="10"/>
        <v>67526791280</v>
      </c>
      <c r="R80" s="9">
        <v>69074050000</v>
      </c>
      <c r="S80" s="9">
        <f>+R80*0.33%</f>
        <v>227944365</v>
      </c>
      <c r="T80" s="10"/>
    </row>
    <row r="81" spans="1:21" x14ac:dyDescent="0.25">
      <c r="A81" s="1">
        <v>16</v>
      </c>
      <c r="B81" s="1" t="s">
        <v>30</v>
      </c>
      <c r="C81" s="1">
        <v>2021</v>
      </c>
      <c r="D81" s="1" t="s">
        <v>31</v>
      </c>
      <c r="E81" s="2">
        <v>34220</v>
      </c>
      <c r="F81" s="9">
        <v>1356846112540</v>
      </c>
      <c r="G81" s="9">
        <v>413018253918</v>
      </c>
      <c r="H81" s="9">
        <v>889125250792</v>
      </c>
      <c r="I81" s="9">
        <v>347288021564</v>
      </c>
      <c r="J81" s="9">
        <v>541837229228</v>
      </c>
      <c r="K81" s="9">
        <v>101725399549</v>
      </c>
      <c r="L81" s="9">
        <v>84524160228</v>
      </c>
      <c r="M81" s="9">
        <v>10878886166</v>
      </c>
      <c r="N81" s="20">
        <f t="shared" si="9"/>
        <v>0.10694365629657479</v>
      </c>
      <c r="O81" s="9">
        <v>1</v>
      </c>
      <c r="P81" s="9">
        <v>3</v>
      </c>
      <c r="Q81" s="9">
        <f t="shared" si="10"/>
        <v>67526791280</v>
      </c>
      <c r="R81" s="9">
        <v>69074050000</v>
      </c>
      <c r="S81" s="9">
        <f>+R81*0.33%</f>
        <v>227944365</v>
      </c>
      <c r="T81" s="10"/>
    </row>
    <row r="82" spans="1:21" x14ac:dyDescent="0.25">
      <c r="A82" s="1">
        <v>17</v>
      </c>
      <c r="B82" s="1" t="s">
        <v>32</v>
      </c>
      <c r="C82" s="1">
        <v>2017</v>
      </c>
      <c r="D82" s="1" t="s">
        <v>33</v>
      </c>
      <c r="E82" s="2">
        <v>35415</v>
      </c>
      <c r="F82" s="13">
        <v>2825409180889</v>
      </c>
      <c r="G82" s="13">
        <v>1125768977479</v>
      </c>
      <c r="H82" s="13">
        <v>2342432443196</v>
      </c>
      <c r="I82" s="13">
        <v>957660374836</v>
      </c>
      <c r="J82" s="13">
        <v>1384772068360</v>
      </c>
      <c r="K82" s="13">
        <v>288545819603</v>
      </c>
      <c r="L82" s="13">
        <v>216024079834</v>
      </c>
      <c r="M82" s="13">
        <v>60687733168</v>
      </c>
      <c r="N82" s="20">
        <f t="shared" si="9"/>
        <v>0.21032269069604997</v>
      </c>
      <c r="O82" s="7">
        <v>1</v>
      </c>
      <c r="P82" s="7">
        <v>3</v>
      </c>
      <c r="Q82" s="13">
        <f>+R82*56.76%</f>
        <v>74355600000</v>
      </c>
      <c r="R82" s="13">
        <v>131000000000</v>
      </c>
      <c r="S82" s="13">
        <f>4080500000+114580000+99360000</f>
        <v>4294440000</v>
      </c>
      <c r="T82" s="14"/>
    </row>
    <row r="83" spans="1:21" x14ac:dyDescent="0.25">
      <c r="A83" s="1">
        <v>17</v>
      </c>
      <c r="B83" s="1" t="s">
        <v>32</v>
      </c>
      <c r="C83" s="1">
        <v>2018</v>
      </c>
      <c r="D83" s="1" t="s">
        <v>33</v>
      </c>
      <c r="E83" s="2">
        <v>35415</v>
      </c>
      <c r="F83" s="13">
        <v>2826957323397</v>
      </c>
      <c r="G83" s="13">
        <v>1096143561950</v>
      </c>
      <c r="H83" s="13">
        <v>2631189810030</v>
      </c>
      <c r="I83" s="13">
        <v>984801863078</v>
      </c>
      <c r="J83" s="13">
        <v>1646387946952</v>
      </c>
      <c r="K83" s="13">
        <v>324694650175</v>
      </c>
      <c r="L83" s="13">
        <v>255088886019</v>
      </c>
      <c r="M83" s="13">
        <v>89810904314</v>
      </c>
      <c r="N83" s="20">
        <f t="shared" si="9"/>
        <v>0.27660112128609082</v>
      </c>
      <c r="O83" s="7">
        <v>1</v>
      </c>
      <c r="P83" s="7">
        <v>3</v>
      </c>
      <c r="Q83" s="13">
        <f>+R83*56.76%</f>
        <v>74355600000</v>
      </c>
      <c r="R83" s="13">
        <v>131000000000</v>
      </c>
      <c r="S83" s="13">
        <f t="shared" ref="S83:S86" si="11">4080500000+114580000+99360000</f>
        <v>4294440000</v>
      </c>
      <c r="T83" s="14"/>
    </row>
    <row r="84" spans="1:21" x14ac:dyDescent="0.25">
      <c r="A84" s="1">
        <v>17</v>
      </c>
      <c r="B84" s="1" t="s">
        <v>32</v>
      </c>
      <c r="C84" s="1">
        <v>2019</v>
      </c>
      <c r="D84" s="1" t="s">
        <v>33</v>
      </c>
      <c r="E84" s="2">
        <v>35415</v>
      </c>
      <c r="F84" s="13">
        <v>3512509168853</v>
      </c>
      <c r="G84" s="13">
        <v>1124520287704</v>
      </c>
      <c r="H84" s="13">
        <v>2881563083954</v>
      </c>
      <c r="I84" s="13">
        <v>733556075974</v>
      </c>
      <c r="J84" s="13">
        <v>2148007007980</v>
      </c>
      <c r="K84" s="13">
        <v>607043293422</v>
      </c>
      <c r="L84" s="13">
        <v>482590522840</v>
      </c>
      <c r="M84" s="13">
        <v>92823915898</v>
      </c>
      <c r="N84" s="20">
        <f t="shared" si="9"/>
        <v>0.15291152526327531</v>
      </c>
      <c r="O84" s="7">
        <v>1</v>
      </c>
      <c r="P84" s="7">
        <v>3</v>
      </c>
      <c r="Q84" s="13">
        <f>+R84*56.76%</f>
        <v>74355600000</v>
      </c>
      <c r="R84" s="13">
        <v>131000000000</v>
      </c>
      <c r="S84" s="13">
        <f t="shared" si="11"/>
        <v>4294440000</v>
      </c>
      <c r="T84" s="14"/>
    </row>
    <row r="85" spans="1:21" x14ac:dyDescent="0.25">
      <c r="A85" s="1">
        <v>17</v>
      </c>
      <c r="B85" s="1" t="s">
        <v>32</v>
      </c>
      <c r="C85" s="1">
        <v>2020</v>
      </c>
      <c r="D85" s="1" t="s">
        <v>33</v>
      </c>
      <c r="E85" s="2">
        <v>35415</v>
      </c>
      <c r="F85" s="13">
        <v>3846300254825</v>
      </c>
      <c r="G85" s="13">
        <v>1538988540784</v>
      </c>
      <c r="H85" s="13">
        <v>3448995059882</v>
      </c>
      <c r="I85" s="13">
        <v>775696860738</v>
      </c>
      <c r="J85" s="13">
        <v>2673298199144</v>
      </c>
      <c r="K85" s="13">
        <v>773607195121</v>
      </c>
      <c r="L85" s="13">
        <v>628628879549</v>
      </c>
      <c r="M85" s="13">
        <v>115958847906</v>
      </c>
      <c r="N85" s="20">
        <f t="shared" si="9"/>
        <v>0.14989370398482768</v>
      </c>
      <c r="O85" s="7">
        <v>1</v>
      </c>
      <c r="P85" s="7">
        <v>3</v>
      </c>
      <c r="Q85" s="13">
        <f t="shared" ref="Q85:Q86" si="12">+R85*58.76%</f>
        <v>76975600000</v>
      </c>
      <c r="R85" s="13">
        <v>131000000000</v>
      </c>
      <c r="S85" s="13">
        <f t="shared" si="11"/>
        <v>4294440000</v>
      </c>
      <c r="T85" s="14"/>
    </row>
    <row r="86" spans="1:21" x14ac:dyDescent="0.25">
      <c r="A86" s="1">
        <v>17</v>
      </c>
      <c r="B86" s="1" t="s">
        <v>32</v>
      </c>
      <c r="C86" s="1">
        <v>2021</v>
      </c>
      <c r="D86" s="1" t="s">
        <v>33</v>
      </c>
      <c r="E86" s="2">
        <v>35415</v>
      </c>
      <c r="F86" s="13">
        <v>4241856914012</v>
      </c>
      <c r="G86" s="13">
        <v>1552703249576</v>
      </c>
      <c r="H86" s="13">
        <v>3919243683748</v>
      </c>
      <c r="I86" s="13">
        <v>618395061219</v>
      </c>
      <c r="J86" s="13">
        <v>3300848622529</v>
      </c>
      <c r="K86" s="13">
        <v>765188720115</v>
      </c>
      <c r="L86" s="13">
        <v>617573766863</v>
      </c>
      <c r="M86" s="13">
        <v>158394616582</v>
      </c>
      <c r="N86" s="20">
        <f t="shared" si="9"/>
        <v>0.20700072076101034</v>
      </c>
      <c r="O86" s="7">
        <v>1</v>
      </c>
      <c r="P86" s="7">
        <v>3</v>
      </c>
      <c r="Q86" s="13">
        <f t="shared" si="12"/>
        <v>76975600000</v>
      </c>
      <c r="R86" s="13">
        <v>131000000000</v>
      </c>
      <c r="S86" s="13">
        <f t="shared" si="11"/>
        <v>4294440000</v>
      </c>
      <c r="T86" s="14"/>
    </row>
    <row r="87" spans="1:21" x14ac:dyDescent="0.25">
      <c r="A87" s="1">
        <v>18</v>
      </c>
      <c r="B87" s="1" t="s">
        <v>34</v>
      </c>
      <c r="C87" s="1">
        <v>2017</v>
      </c>
      <c r="D87" s="1" t="s">
        <v>35</v>
      </c>
      <c r="E87" s="2">
        <v>33056</v>
      </c>
      <c r="F87" s="9">
        <v>4879559</v>
      </c>
      <c r="G87" s="9">
        <v>1336398</v>
      </c>
      <c r="H87" s="9">
        <v>5175896</v>
      </c>
      <c r="I87" s="9">
        <v>987185</v>
      </c>
      <c r="J87" s="9">
        <v>4197711</v>
      </c>
      <c r="K87" s="9">
        <v>1035192</v>
      </c>
      <c r="L87" s="9">
        <v>718402</v>
      </c>
      <c r="M87" s="9">
        <v>347000</v>
      </c>
      <c r="N87" s="20">
        <f t="shared" si="9"/>
        <v>0.33520351780152863</v>
      </c>
      <c r="O87" s="9">
        <v>2</v>
      </c>
      <c r="P87" s="9">
        <v>4</v>
      </c>
      <c r="Q87" s="9">
        <f>+R87*53.12%</f>
        <v>306861.49119999999</v>
      </c>
      <c r="R87" s="9">
        <v>577676</v>
      </c>
      <c r="S87" s="9">
        <f>18750+5492</f>
        <v>24242</v>
      </c>
      <c r="U87" s="10" t="s">
        <v>55</v>
      </c>
    </row>
    <row r="88" spans="1:21" x14ac:dyDescent="0.25">
      <c r="A88" s="1">
        <v>18</v>
      </c>
      <c r="B88" s="1" t="s">
        <v>34</v>
      </c>
      <c r="C88" s="1">
        <v>2018</v>
      </c>
      <c r="D88" s="1" t="s">
        <v>35</v>
      </c>
      <c r="E88" s="2">
        <v>33056</v>
      </c>
      <c r="F88" s="9">
        <v>5472882</v>
      </c>
      <c r="G88" s="9">
        <v>1453135</v>
      </c>
      <c r="H88" s="9">
        <v>5555871</v>
      </c>
      <c r="I88" s="9">
        <v>780915</v>
      </c>
      <c r="J88" s="9">
        <v>4774956</v>
      </c>
      <c r="K88" s="9">
        <v>949018</v>
      </c>
      <c r="L88" s="9">
        <v>701607</v>
      </c>
      <c r="M88" s="9">
        <v>291922</v>
      </c>
      <c r="N88" s="20">
        <f t="shared" si="9"/>
        <v>0.30760428147832813</v>
      </c>
      <c r="O88" s="9">
        <v>2</v>
      </c>
      <c r="P88" s="9">
        <v>4</v>
      </c>
      <c r="Q88" s="9">
        <f t="shared" ref="Q88:Q91" si="13">+R88*53.12%</f>
        <v>306861.49119999999</v>
      </c>
      <c r="R88" s="9">
        <v>577676</v>
      </c>
      <c r="S88" s="9">
        <f t="shared" ref="S88:S91" si="14">18750+5492</f>
        <v>24242</v>
      </c>
      <c r="U88" s="10" t="s">
        <v>55</v>
      </c>
    </row>
    <row r="89" spans="1:21" x14ac:dyDescent="0.25">
      <c r="A89" s="1">
        <v>18</v>
      </c>
      <c r="B89" s="1" t="s">
        <v>34</v>
      </c>
      <c r="C89" s="1">
        <v>2019</v>
      </c>
      <c r="D89" s="1" t="s">
        <v>35</v>
      </c>
      <c r="E89" s="2">
        <v>33056</v>
      </c>
      <c r="F89" s="9">
        <v>6241419</v>
      </c>
      <c r="G89" s="9">
        <v>1556666</v>
      </c>
      <c r="H89" s="9">
        <v>6608422</v>
      </c>
      <c r="I89" s="9">
        <v>953283</v>
      </c>
      <c r="J89" s="9">
        <v>5655139</v>
      </c>
      <c r="K89" s="9">
        <v>1375359</v>
      </c>
      <c r="L89" s="9">
        <v>1035865</v>
      </c>
      <c r="M89" s="9">
        <v>278947</v>
      </c>
      <c r="N89" s="20">
        <f t="shared" si="9"/>
        <v>0.20281759162516841</v>
      </c>
      <c r="O89" s="9">
        <v>2</v>
      </c>
      <c r="P89" s="9">
        <v>4</v>
      </c>
      <c r="Q89" s="9">
        <f t="shared" si="13"/>
        <v>306861.49119999999</v>
      </c>
      <c r="R89" s="9">
        <v>577676</v>
      </c>
      <c r="S89" s="9">
        <f t="shared" si="14"/>
        <v>24242</v>
      </c>
      <c r="U89" s="10" t="s">
        <v>55</v>
      </c>
    </row>
    <row r="90" spans="1:21" x14ac:dyDescent="0.25">
      <c r="A90" s="1">
        <v>18</v>
      </c>
      <c r="B90" s="1" t="s">
        <v>34</v>
      </c>
      <c r="C90" s="1">
        <v>2020</v>
      </c>
      <c r="D90" s="1" t="s">
        <v>35</v>
      </c>
      <c r="E90" s="2">
        <v>33056</v>
      </c>
      <c r="F90" s="9">
        <v>5967362</v>
      </c>
      <c r="G90" s="9">
        <v>1715401</v>
      </c>
      <c r="H90" s="9">
        <v>8754116</v>
      </c>
      <c r="I90" s="9">
        <v>3972379</v>
      </c>
      <c r="J90" s="9">
        <v>4781737</v>
      </c>
      <c r="K90" s="9">
        <v>1421517</v>
      </c>
      <c r="L90" s="9">
        <v>1109666</v>
      </c>
      <c r="M90" s="9">
        <v>321089</v>
      </c>
      <c r="N90" s="20">
        <f t="shared" si="9"/>
        <v>0.22587770670347243</v>
      </c>
      <c r="O90" s="9">
        <v>2</v>
      </c>
      <c r="P90" s="9">
        <v>4</v>
      </c>
      <c r="Q90" s="9">
        <f t="shared" si="13"/>
        <v>306861.49119999999</v>
      </c>
      <c r="R90" s="9">
        <v>577676</v>
      </c>
      <c r="S90" s="9">
        <f t="shared" si="14"/>
        <v>24242</v>
      </c>
      <c r="U90" s="10" t="s">
        <v>55</v>
      </c>
    </row>
    <row r="91" spans="1:21" x14ac:dyDescent="0.25">
      <c r="A91" s="1">
        <v>18</v>
      </c>
      <c r="B91" s="1" t="s">
        <v>34</v>
      </c>
      <c r="C91" s="1">
        <v>2021</v>
      </c>
      <c r="D91" s="1" t="s">
        <v>35</v>
      </c>
      <c r="E91" s="2">
        <v>33056</v>
      </c>
      <c r="F91" s="9">
        <v>6616642</v>
      </c>
      <c r="G91" s="9">
        <v>2165353</v>
      </c>
      <c r="H91" s="9">
        <v>7406856</v>
      </c>
      <c r="I91" s="9">
        <v>2268730</v>
      </c>
      <c r="J91" s="9">
        <v>5138126</v>
      </c>
      <c r="K91" s="9">
        <v>1541932</v>
      </c>
      <c r="L91" s="9">
        <v>1276793</v>
      </c>
      <c r="M91" s="9">
        <v>331696</v>
      </c>
      <c r="N91" s="20">
        <f t="shared" si="9"/>
        <v>0.21511713875838884</v>
      </c>
      <c r="O91" s="9">
        <v>2</v>
      </c>
      <c r="P91" s="9">
        <v>4</v>
      </c>
      <c r="Q91" s="9">
        <f t="shared" si="13"/>
        <v>306861.49119999999</v>
      </c>
      <c r="R91" s="9">
        <v>577676</v>
      </c>
      <c r="S91" s="9">
        <f t="shared" si="14"/>
        <v>24242</v>
      </c>
      <c r="U91" s="10" t="s">
        <v>55</v>
      </c>
    </row>
    <row r="92" spans="1:21" x14ac:dyDescent="0.25">
      <c r="N92" s="20"/>
    </row>
    <row r="93" spans="1:21" x14ac:dyDescent="0.25">
      <c r="N93" s="20"/>
    </row>
    <row r="94" spans="1:21" x14ac:dyDescent="0.25">
      <c r="N94" s="20"/>
    </row>
    <row r="95" spans="1:21" x14ac:dyDescent="0.25">
      <c r="N95" s="20"/>
    </row>
    <row r="96" spans="1:21" x14ac:dyDescent="0.25">
      <c r="N96" s="20"/>
    </row>
    <row r="97" spans="14:14" x14ac:dyDescent="0.25">
      <c r="N97" s="20"/>
    </row>
    <row r="98" spans="14:14" x14ac:dyDescent="0.25">
      <c r="N98" s="20"/>
    </row>
    <row r="99" spans="14:14" x14ac:dyDescent="0.25">
      <c r="N99" s="20"/>
    </row>
    <row r="100" spans="14:14" x14ac:dyDescent="0.25">
      <c r="N100" s="20"/>
    </row>
    <row r="101" spans="14:14" x14ac:dyDescent="0.25">
      <c r="N101" s="20"/>
    </row>
    <row r="102" spans="14:14" x14ac:dyDescent="0.25">
      <c r="N102" s="20"/>
    </row>
    <row r="103" spans="14:14" x14ac:dyDescent="0.25">
      <c r="N103" s="20"/>
    </row>
    <row r="104" spans="14:14" x14ac:dyDescent="0.25">
      <c r="N104" s="20"/>
    </row>
    <row r="105" spans="14:14" x14ac:dyDescent="0.25">
      <c r="N105" s="20"/>
    </row>
    <row r="106" spans="14:14" x14ac:dyDescent="0.25">
      <c r="N106" s="20"/>
    </row>
    <row r="107" spans="14:14" x14ac:dyDescent="0.25">
      <c r="N107" s="20"/>
    </row>
    <row r="108" spans="14:14" x14ac:dyDescent="0.25">
      <c r="N108" s="20"/>
    </row>
    <row r="109" spans="14:14" x14ac:dyDescent="0.25">
      <c r="N109" s="20"/>
    </row>
    <row r="110" spans="14:14" x14ac:dyDescent="0.25">
      <c r="N110" s="20"/>
    </row>
    <row r="111" spans="14:14" x14ac:dyDescent="0.25">
      <c r="N111" s="20"/>
    </row>
    <row r="112" spans="14:14" x14ac:dyDescent="0.25">
      <c r="N112" s="20"/>
    </row>
    <row r="113" spans="14:14" x14ac:dyDescent="0.25">
      <c r="N113" s="20"/>
    </row>
    <row r="114" spans="14:14" x14ac:dyDescent="0.25">
      <c r="N114" s="20"/>
    </row>
    <row r="115" spans="14:14" x14ac:dyDescent="0.25">
      <c r="N115" s="20"/>
    </row>
    <row r="116" spans="14:14" x14ac:dyDescent="0.25">
      <c r="N116" s="20"/>
    </row>
    <row r="117" spans="14:14" x14ac:dyDescent="0.25">
      <c r="N117" s="20"/>
    </row>
    <row r="118" spans="14:14" x14ac:dyDescent="0.25">
      <c r="N118" s="20"/>
    </row>
  </sheetData>
  <autoFilter ref="A1:U118"/>
  <hyperlinks>
    <hyperlink ref="D22" r:id="rId1" display="https://www.sahamu.com/perusahaan-makanan-minuman-2017-di-bei/"/>
    <hyperlink ref="D67" r:id="rId2" display="https://www.sahamu.com/perusahaan-makanan-minuman-2017-di-bei/"/>
    <hyperlink ref="D87" r:id="rId3" display="https://www.sahamu.com/perusahaan-makanan-minuman-2017-di-bei/"/>
    <hyperlink ref="D23" r:id="rId4" display="https://www.sahamu.com/perusahaan-makanan-minuman-2017-di-bei/"/>
    <hyperlink ref="D68" r:id="rId5" display="https://www.sahamu.com/perusahaan-makanan-minuman-2017-di-bei/"/>
    <hyperlink ref="D88" r:id="rId6" display="https://www.sahamu.com/perusahaan-makanan-minuman-2017-di-bei/"/>
    <hyperlink ref="D24" r:id="rId7" display="https://www.sahamu.com/perusahaan-makanan-minuman-2017-di-bei/"/>
    <hyperlink ref="D69" r:id="rId8" display="https://www.sahamu.com/perusahaan-makanan-minuman-2017-di-bei/"/>
    <hyperlink ref="D89" r:id="rId9" display="https://www.sahamu.com/perusahaan-makanan-minuman-2017-di-bei/"/>
    <hyperlink ref="D25" r:id="rId10" display="https://www.sahamu.com/perusahaan-makanan-minuman-2017-di-bei/"/>
    <hyperlink ref="D70" r:id="rId11" display="https://www.sahamu.com/perusahaan-makanan-minuman-2017-di-bei/"/>
    <hyperlink ref="D90" r:id="rId12" display="https://www.sahamu.com/perusahaan-makanan-minuman-2017-di-bei/"/>
    <hyperlink ref="D26" r:id="rId13" display="https://www.sahamu.com/perusahaan-makanan-minuman-2017-di-bei/"/>
    <hyperlink ref="D71" r:id="rId14" display="https://www.sahamu.com/perusahaan-makanan-minuman-2017-di-bei/"/>
    <hyperlink ref="D91" r:id="rId15" display="https://www.sahamu.com/perusahaan-makanan-minuman-2017-di-bei/"/>
  </hyperlinks>
  <pageMargins left="0.7" right="0.7" top="0.75" bottom="0.75" header="0.3" footer="0.3"/>
  <pageSetup paperSize="9" orientation="portrait" horizontalDpi="0" verticalDpi="0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2023-02-27T12:38:24Z</dcterms:created>
  <dcterms:modified xsi:type="dcterms:W3CDTF">2023-02-28T10:46:14Z</dcterms:modified>
</cp:coreProperties>
</file>