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cuments\ELLA\"/>
    </mc:Choice>
  </mc:AlternateContent>
  <xr:revisionPtr revIDLastSave="0" documentId="8_{1F01370B-5DD1-42FC-B409-5C3D1AB681BE}" xr6:coauthVersionLast="45" xr6:coauthVersionMax="45" xr10:uidLastSave="{00000000-0000-0000-0000-000000000000}"/>
  <bookViews>
    <workbookView xWindow="-120" yWindow="-120" windowWidth="19440" windowHeight="11640" firstSheet="7" activeTab="12" xr2:uid="{00000000-000D-0000-FFFF-FFFF00000000}"/>
  </bookViews>
  <sheets>
    <sheet name=" data tinggi" sheetId="3" r:id="rId1"/>
    <sheet name="Tinggi 14 HST" sheetId="1" r:id="rId2"/>
    <sheet name="Tinggi 21 HST" sheetId="22" r:id="rId3"/>
    <sheet name="Tinggi 28 HST" sheetId="44" r:id="rId4"/>
    <sheet name="Tinggi 35 HST" sheetId="24" r:id="rId5"/>
    <sheet name="Tinggi 42 HST" sheetId="25" r:id="rId6"/>
    <sheet name="Tinggi 49 HST" sheetId="30" r:id="rId7"/>
    <sheet name="Tinggi 56 HST" sheetId="31" r:id="rId8"/>
    <sheet name="data daun" sheetId="7" r:id="rId9"/>
    <sheet name="Daun 14 HST" sheetId="9" r:id="rId10"/>
    <sheet name="Daun 21 HST" sheetId="23" r:id="rId11"/>
    <sheet name="Daun 28 HST" sheetId="45" r:id="rId12"/>
    <sheet name="Daun 35 HST" sheetId="26" r:id="rId13"/>
    <sheet name="Daun 42 HST" sheetId="27" r:id="rId14"/>
    <sheet name="Daun 49 HST" sheetId="28" r:id="rId15"/>
    <sheet name="Daun 56 HST" sheetId="29" r:id="rId16"/>
    <sheet name="Data Bakal Bunga" sheetId="34" r:id="rId17"/>
    <sheet name="Bakal Bunga" sheetId="32" r:id="rId18"/>
    <sheet name="data bunga jadi" sheetId="35" r:id="rId19"/>
    <sheet name="bunga jadi" sheetId="41" r:id="rId20"/>
    <sheet name="data jml buah" sheetId="37" r:id="rId21"/>
    <sheet name="JUMLAH BUAH" sheetId="42" r:id="rId22"/>
    <sheet name="data berat buah" sheetId="36" r:id="rId23"/>
    <sheet name="BERAT BUAH" sheetId="43" r:id="rId24"/>
  </sheets>
  <definedNames>
    <definedName name="_xlnm._FilterDatabase" localSheetId="0" hidden="1">' data tinggi'!$A$1:$M$12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ARRAYTEXT_WF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7" i="23" l="1"/>
  <c r="R16" i="23"/>
  <c r="R18" i="23"/>
  <c r="R17" i="9"/>
  <c r="R18" i="9"/>
  <c r="R19" i="9"/>
  <c r="R18" i="31"/>
  <c r="R17" i="31"/>
  <c r="R16" i="31"/>
  <c r="U16" i="31"/>
  <c r="U17" i="31"/>
  <c r="U18" i="31"/>
  <c r="R18" i="25"/>
  <c r="R17" i="25"/>
  <c r="R16" i="25"/>
  <c r="U18" i="9"/>
  <c r="U17" i="9"/>
  <c r="O8" i="9"/>
  <c r="I8" i="9"/>
  <c r="U16" i="23"/>
  <c r="AA5" i="41"/>
  <c r="D13" i="41" l="1"/>
  <c r="C13" i="41"/>
  <c r="B13" i="41"/>
  <c r="E12" i="41"/>
  <c r="F12" i="41" s="1"/>
  <c r="E11" i="41"/>
  <c r="F11" i="41" s="1"/>
  <c r="R10" i="41"/>
  <c r="E10" i="41"/>
  <c r="F10" i="41" s="1"/>
  <c r="M9" i="41"/>
  <c r="L9" i="41"/>
  <c r="K9" i="41"/>
  <c r="AE6" i="41" s="1"/>
  <c r="E9" i="41"/>
  <c r="J9" i="41" s="1"/>
  <c r="AC6" i="41" s="1"/>
  <c r="E8" i="41"/>
  <c r="R7" i="41"/>
  <c r="E7" i="41"/>
  <c r="AI6" i="41"/>
  <c r="AG6" i="41"/>
  <c r="AC18" i="41" s="1"/>
  <c r="R6" i="41"/>
  <c r="R8" i="41" s="1"/>
  <c r="E6" i="41"/>
  <c r="R5" i="41"/>
  <c r="E5" i="41"/>
  <c r="K8" i="41" s="1"/>
  <c r="R4" i="41"/>
  <c r="E4" i="41"/>
  <c r="E3" i="41"/>
  <c r="I8" i="41" s="1"/>
  <c r="E10" i="45"/>
  <c r="F10" i="45" s="1"/>
  <c r="E9" i="45"/>
  <c r="F9" i="45" s="1"/>
  <c r="E5" i="45"/>
  <c r="F5" i="45" s="1"/>
  <c r="M51" i="7"/>
  <c r="I51" i="7"/>
  <c r="E51" i="7"/>
  <c r="M50" i="7"/>
  <c r="I50" i="7"/>
  <c r="E50" i="7"/>
  <c r="M49" i="7"/>
  <c r="I49" i="7"/>
  <c r="E49" i="7"/>
  <c r="M48" i="7"/>
  <c r="I48" i="7"/>
  <c r="E48" i="7"/>
  <c r="M47" i="7"/>
  <c r="I47" i="7"/>
  <c r="E47" i="7"/>
  <c r="M46" i="7"/>
  <c r="I46" i="7"/>
  <c r="E46" i="7"/>
  <c r="M45" i="7"/>
  <c r="I45" i="7"/>
  <c r="E45" i="7"/>
  <c r="M44" i="7"/>
  <c r="I44" i="7"/>
  <c r="E44" i="7"/>
  <c r="M43" i="7"/>
  <c r="I43" i="7"/>
  <c r="E43" i="7"/>
  <c r="M42" i="7"/>
  <c r="I42" i="7"/>
  <c r="E42" i="7"/>
  <c r="E29" i="7"/>
  <c r="E11" i="45"/>
  <c r="F11" i="45" s="1"/>
  <c r="E6" i="45"/>
  <c r="F6" i="45" s="1"/>
  <c r="D13" i="45"/>
  <c r="E3" i="45"/>
  <c r="B13" i="45"/>
  <c r="E12" i="45"/>
  <c r="F12" i="45" s="1"/>
  <c r="R10" i="45"/>
  <c r="E8" i="45"/>
  <c r="I9" i="45" s="1"/>
  <c r="R7" i="45"/>
  <c r="E7" i="45"/>
  <c r="F7" i="45" s="1"/>
  <c r="R6" i="45"/>
  <c r="R5" i="45"/>
  <c r="R4" i="45"/>
  <c r="E4" i="45"/>
  <c r="J8" i="45" s="1"/>
  <c r="M37" i="7"/>
  <c r="I37" i="7"/>
  <c r="E37" i="7"/>
  <c r="M36" i="7"/>
  <c r="I36" i="7"/>
  <c r="E36" i="7"/>
  <c r="M35" i="7"/>
  <c r="I35" i="7"/>
  <c r="E35" i="7"/>
  <c r="M34" i="7"/>
  <c r="I34" i="7"/>
  <c r="E34" i="7"/>
  <c r="M33" i="7"/>
  <c r="I33" i="7"/>
  <c r="E33" i="7"/>
  <c r="M32" i="7"/>
  <c r="I32" i="7"/>
  <c r="E32" i="7"/>
  <c r="M31" i="7"/>
  <c r="I31" i="7"/>
  <c r="E31" i="7"/>
  <c r="M30" i="7"/>
  <c r="I30" i="7"/>
  <c r="E30" i="7"/>
  <c r="M29" i="7"/>
  <c r="I29" i="7"/>
  <c r="E7" i="44"/>
  <c r="M8" i="44" s="1"/>
  <c r="E6" i="44"/>
  <c r="L8" i="44" s="1"/>
  <c r="E10" i="44"/>
  <c r="E9" i="44"/>
  <c r="E31" i="3"/>
  <c r="D13" i="44"/>
  <c r="C13" i="44"/>
  <c r="B13" i="44"/>
  <c r="E12" i="44"/>
  <c r="F12" i="44" s="1"/>
  <c r="E11" i="44"/>
  <c r="L9" i="44" s="1"/>
  <c r="R10" i="44"/>
  <c r="E8" i="44"/>
  <c r="F8" i="44" s="1"/>
  <c r="R7" i="44"/>
  <c r="R6" i="44"/>
  <c r="R8" i="44" s="1"/>
  <c r="R5" i="44"/>
  <c r="E5" i="44"/>
  <c r="K8" i="44" s="1"/>
  <c r="R4" i="44"/>
  <c r="E4" i="44"/>
  <c r="F4" i="44" s="1"/>
  <c r="E3" i="44"/>
  <c r="I8" i="44" s="1"/>
  <c r="E11" i="43"/>
  <c r="F11" i="43" s="1"/>
  <c r="E9" i="43"/>
  <c r="J9" i="43" s="1"/>
  <c r="E5" i="43"/>
  <c r="K8" i="43" s="1"/>
  <c r="D13" i="43"/>
  <c r="E10" i="43"/>
  <c r="E6" i="43"/>
  <c r="L8" i="43" s="1"/>
  <c r="C13" i="43"/>
  <c r="B13" i="43"/>
  <c r="E12" i="43"/>
  <c r="F12" i="43" s="1"/>
  <c r="R10" i="43"/>
  <c r="E8" i="43"/>
  <c r="I9" i="43" s="1"/>
  <c r="R7" i="43"/>
  <c r="E7" i="43"/>
  <c r="F7" i="43" s="1"/>
  <c r="R6" i="43"/>
  <c r="R8" i="43" s="1"/>
  <c r="R5" i="43"/>
  <c r="R4" i="43"/>
  <c r="R9" i="43" s="1"/>
  <c r="E4" i="43"/>
  <c r="F4" i="43" s="1"/>
  <c r="E10" i="42"/>
  <c r="F10" i="42" s="1"/>
  <c r="E6" i="42"/>
  <c r="L8" i="42" s="1"/>
  <c r="D13" i="42"/>
  <c r="C13" i="42"/>
  <c r="B13" i="42"/>
  <c r="E12" i="42"/>
  <c r="F12" i="42" s="1"/>
  <c r="E11" i="42"/>
  <c r="F11" i="42" s="1"/>
  <c r="R10" i="42"/>
  <c r="E9" i="42"/>
  <c r="J9" i="42" s="1"/>
  <c r="E8" i="42"/>
  <c r="I9" i="42" s="1"/>
  <c r="R7" i="42"/>
  <c r="E7" i="42"/>
  <c r="M8" i="42" s="1"/>
  <c r="R6" i="42"/>
  <c r="R8" i="42" s="1"/>
  <c r="R5" i="42"/>
  <c r="E5" i="42"/>
  <c r="K8" i="42" s="1"/>
  <c r="R4" i="42"/>
  <c r="E4" i="42"/>
  <c r="J8" i="42" s="1"/>
  <c r="E3" i="42"/>
  <c r="E3" i="37"/>
  <c r="I3" i="37"/>
  <c r="M3" i="37"/>
  <c r="E4" i="37"/>
  <c r="I4" i="37"/>
  <c r="M4" i="37"/>
  <c r="E5" i="37"/>
  <c r="I5" i="37"/>
  <c r="M5" i="37"/>
  <c r="E6" i="37"/>
  <c r="I6" i="37"/>
  <c r="M6" i="37"/>
  <c r="E7" i="37"/>
  <c r="I7" i="37"/>
  <c r="M7" i="37"/>
  <c r="E8" i="37"/>
  <c r="I8" i="37"/>
  <c r="M8" i="37"/>
  <c r="E9" i="37"/>
  <c r="I9" i="37"/>
  <c r="M9" i="37"/>
  <c r="E10" i="37"/>
  <c r="I10" i="37"/>
  <c r="M10" i="37"/>
  <c r="E11" i="37"/>
  <c r="I11" i="37"/>
  <c r="M11" i="37"/>
  <c r="E12" i="37"/>
  <c r="I12" i="37"/>
  <c r="M12" i="37"/>
  <c r="M12" i="35"/>
  <c r="I12" i="35"/>
  <c r="E12" i="35"/>
  <c r="M11" i="35"/>
  <c r="I11" i="35"/>
  <c r="E11" i="35"/>
  <c r="M10" i="35"/>
  <c r="I10" i="35"/>
  <c r="E10" i="35"/>
  <c r="M9" i="35"/>
  <c r="I9" i="35"/>
  <c r="E9" i="35"/>
  <c r="M8" i="35"/>
  <c r="I8" i="35"/>
  <c r="E8" i="35"/>
  <c r="M7" i="35"/>
  <c r="I7" i="35"/>
  <c r="E7" i="35"/>
  <c r="M6" i="35"/>
  <c r="I6" i="35"/>
  <c r="E6" i="35"/>
  <c r="M5" i="35"/>
  <c r="I5" i="35"/>
  <c r="E5" i="35"/>
  <c r="M4" i="35"/>
  <c r="I4" i="35"/>
  <c r="E4" i="35"/>
  <c r="M3" i="35"/>
  <c r="I3" i="35"/>
  <c r="E3" i="35"/>
  <c r="R9" i="44" l="1"/>
  <c r="R9" i="45"/>
  <c r="R8" i="45"/>
  <c r="J8" i="41"/>
  <c r="F4" i="41"/>
  <c r="R9" i="41"/>
  <c r="L8" i="41"/>
  <c r="AG5" i="41" s="1"/>
  <c r="F6" i="41"/>
  <c r="AY6" i="41"/>
  <c r="AC19" i="41"/>
  <c r="M8" i="41"/>
  <c r="F7" i="41"/>
  <c r="I9" i="41"/>
  <c r="F8" i="41"/>
  <c r="I10" i="41"/>
  <c r="N8" i="41"/>
  <c r="O8" i="41" s="1"/>
  <c r="I11" i="41"/>
  <c r="K11" i="41"/>
  <c r="AE5" i="41"/>
  <c r="K10" i="41"/>
  <c r="AP6" i="41"/>
  <c r="AC16" i="41"/>
  <c r="N9" i="41"/>
  <c r="O9" i="41" s="1"/>
  <c r="AA6" i="41"/>
  <c r="J10" i="41"/>
  <c r="J11" i="41"/>
  <c r="AC5" i="41"/>
  <c r="AA18" i="41"/>
  <c r="AV5" i="41"/>
  <c r="AC17" i="41"/>
  <c r="AS6" i="41"/>
  <c r="L11" i="41"/>
  <c r="AV6" i="41"/>
  <c r="F9" i="41"/>
  <c r="L10" i="41"/>
  <c r="F3" i="41"/>
  <c r="M10" i="41"/>
  <c r="E13" i="41"/>
  <c r="I4" i="41" s="1"/>
  <c r="F5" i="41"/>
  <c r="C13" i="45"/>
  <c r="L9" i="45"/>
  <c r="E13" i="45"/>
  <c r="I4" i="45" s="1"/>
  <c r="M9" i="45"/>
  <c r="F4" i="45"/>
  <c r="K9" i="45"/>
  <c r="J9" i="45"/>
  <c r="J11" i="45" s="1"/>
  <c r="K8" i="45"/>
  <c r="L8" i="45"/>
  <c r="F3" i="45"/>
  <c r="I8" i="45"/>
  <c r="M8" i="45"/>
  <c r="F8" i="45"/>
  <c r="M9" i="44"/>
  <c r="F9" i="44"/>
  <c r="J9" i="44"/>
  <c r="K9" i="44"/>
  <c r="K10" i="44" s="1"/>
  <c r="F10" i="44"/>
  <c r="F7" i="44"/>
  <c r="F5" i="44"/>
  <c r="I9" i="44"/>
  <c r="I10" i="44" s="1"/>
  <c r="L10" i="44"/>
  <c r="L11" i="44"/>
  <c r="M10" i="44"/>
  <c r="M11" i="44"/>
  <c r="J8" i="44"/>
  <c r="E13" i="44"/>
  <c r="I4" i="44" s="1"/>
  <c r="F6" i="44"/>
  <c r="F11" i="44"/>
  <c r="F3" i="44"/>
  <c r="E3" i="43"/>
  <c r="I8" i="43" s="1"/>
  <c r="F10" i="43"/>
  <c r="K9" i="43"/>
  <c r="L9" i="43"/>
  <c r="L11" i="43" s="1"/>
  <c r="F6" i="43"/>
  <c r="F8" i="43"/>
  <c r="K11" i="43"/>
  <c r="K10" i="43"/>
  <c r="I10" i="43"/>
  <c r="I11" i="43"/>
  <c r="F3" i="43"/>
  <c r="M8" i="43"/>
  <c r="F5" i="43"/>
  <c r="M9" i="43"/>
  <c r="E13" i="43"/>
  <c r="I4" i="43" s="1"/>
  <c r="F9" i="43"/>
  <c r="J8" i="43"/>
  <c r="R9" i="42"/>
  <c r="F4" i="42"/>
  <c r="F6" i="42"/>
  <c r="E13" i="42"/>
  <c r="I4" i="42" s="1"/>
  <c r="S4" i="42" s="1"/>
  <c r="T4" i="42" s="1"/>
  <c r="F8" i="42"/>
  <c r="K9" i="42"/>
  <c r="L9" i="42"/>
  <c r="L11" i="42" s="1"/>
  <c r="J10" i="42"/>
  <c r="J11" i="42"/>
  <c r="K10" i="42"/>
  <c r="K11" i="42"/>
  <c r="F3" i="42"/>
  <c r="I8" i="42"/>
  <c r="F5" i="42"/>
  <c r="F7" i="42"/>
  <c r="M9" i="42"/>
  <c r="M10" i="42" s="1"/>
  <c r="F9" i="42"/>
  <c r="M12" i="36"/>
  <c r="I12" i="36"/>
  <c r="E12" i="36"/>
  <c r="M11" i="36"/>
  <c r="I11" i="36"/>
  <c r="E11" i="36"/>
  <c r="M10" i="36"/>
  <c r="I10" i="36"/>
  <c r="E10" i="36"/>
  <c r="M9" i="36"/>
  <c r="I9" i="36"/>
  <c r="E9" i="36"/>
  <c r="M8" i="36"/>
  <c r="I8" i="36"/>
  <c r="E8" i="36"/>
  <c r="M7" i="36"/>
  <c r="I7" i="36"/>
  <c r="E7" i="36"/>
  <c r="M6" i="36"/>
  <c r="I6" i="36"/>
  <c r="E6" i="36"/>
  <c r="M5" i="36"/>
  <c r="I5" i="36"/>
  <c r="E5" i="36"/>
  <c r="M4" i="36"/>
  <c r="I4" i="36"/>
  <c r="E4" i="36"/>
  <c r="M3" i="36"/>
  <c r="I3" i="36"/>
  <c r="E3" i="36"/>
  <c r="E3" i="32"/>
  <c r="F3" i="32" s="1"/>
  <c r="E4" i="32"/>
  <c r="J8" i="32" s="1"/>
  <c r="AC8" i="32" s="1"/>
  <c r="E5" i="32"/>
  <c r="K8" i="32" s="1"/>
  <c r="AE8" i="32" s="1"/>
  <c r="AA20" i="32" s="1"/>
  <c r="E6" i="32"/>
  <c r="L8" i="32" s="1"/>
  <c r="AG8" i="32" s="1"/>
  <c r="AA21" i="32" s="1"/>
  <c r="E7" i="32"/>
  <c r="M8" i="32" s="1"/>
  <c r="AI8" i="32" s="1"/>
  <c r="AA22" i="32" s="1"/>
  <c r="E8" i="32"/>
  <c r="F8" i="32" s="1"/>
  <c r="E9" i="32"/>
  <c r="J9" i="32" s="1"/>
  <c r="AC9" i="32" s="1"/>
  <c r="E10" i="32"/>
  <c r="E11" i="32"/>
  <c r="L9" i="32" s="1"/>
  <c r="AG9" i="32" s="1"/>
  <c r="AC21" i="32" s="1"/>
  <c r="E12" i="32"/>
  <c r="F12" i="32" s="1"/>
  <c r="B13" i="32"/>
  <c r="C13" i="32"/>
  <c r="D13" i="32"/>
  <c r="R5" i="32"/>
  <c r="R4" i="32"/>
  <c r="E3" i="9"/>
  <c r="E4" i="9"/>
  <c r="J8" i="9"/>
  <c r="E6" i="9"/>
  <c r="L8" i="9" s="1"/>
  <c r="N9" i="9"/>
  <c r="O9" i="9"/>
  <c r="E5" i="9"/>
  <c r="E7" i="9"/>
  <c r="E8" i="9"/>
  <c r="E9" i="9"/>
  <c r="E10" i="9"/>
  <c r="E11" i="9"/>
  <c r="E12" i="9"/>
  <c r="R6" i="9"/>
  <c r="D13" i="29"/>
  <c r="C13" i="29"/>
  <c r="B13" i="29"/>
  <c r="E12" i="29"/>
  <c r="M9" i="29" s="1"/>
  <c r="E11" i="29"/>
  <c r="F11" i="29"/>
  <c r="R10" i="29"/>
  <c r="E10" i="29"/>
  <c r="F10" i="29" s="1"/>
  <c r="L9" i="29"/>
  <c r="K9" i="29"/>
  <c r="E9" i="29"/>
  <c r="J9" i="29"/>
  <c r="F9" i="29"/>
  <c r="E5" i="29"/>
  <c r="K8" i="29" s="1"/>
  <c r="E8" i="29"/>
  <c r="I9" i="29" s="1"/>
  <c r="R7" i="29"/>
  <c r="R6" i="29"/>
  <c r="R8" i="29" s="1"/>
  <c r="E7" i="29"/>
  <c r="M8" i="29" s="1"/>
  <c r="F7" i="29"/>
  <c r="E6" i="29"/>
  <c r="L8" i="29"/>
  <c r="R5" i="29"/>
  <c r="R4" i="29"/>
  <c r="F5" i="29"/>
  <c r="E4" i="29"/>
  <c r="F4" i="29" s="1"/>
  <c r="E3" i="29"/>
  <c r="E13" i="29"/>
  <c r="I4" i="29" s="1"/>
  <c r="D13" i="28"/>
  <c r="C13" i="28"/>
  <c r="B13" i="28"/>
  <c r="E12" i="28"/>
  <c r="F12" i="28" s="1"/>
  <c r="E11" i="28"/>
  <c r="L9" i="28" s="1"/>
  <c r="F11" i="28"/>
  <c r="R10" i="28"/>
  <c r="E10" i="28"/>
  <c r="F10" i="28"/>
  <c r="M9" i="28"/>
  <c r="K9" i="28"/>
  <c r="E9" i="28"/>
  <c r="F9" i="28" s="1"/>
  <c r="J9" i="28"/>
  <c r="E5" i="28"/>
  <c r="K8" i="28"/>
  <c r="K11" i="28"/>
  <c r="E8" i="28"/>
  <c r="I9" i="28" s="1"/>
  <c r="R7" i="28"/>
  <c r="E7" i="28"/>
  <c r="F7" i="28"/>
  <c r="R6" i="28"/>
  <c r="R8" i="28" s="1"/>
  <c r="E6" i="28"/>
  <c r="L8" i="28"/>
  <c r="R5" i="28"/>
  <c r="R4" i="28"/>
  <c r="F5" i="28"/>
  <c r="E4" i="28"/>
  <c r="F4" i="28" s="1"/>
  <c r="E3" i="28"/>
  <c r="E13" i="28"/>
  <c r="I4" i="28" s="1"/>
  <c r="D13" i="27"/>
  <c r="C13" i="27"/>
  <c r="B13" i="27"/>
  <c r="E12" i="27"/>
  <c r="F12" i="27" s="1"/>
  <c r="E11" i="27"/>
  <c r="L9" i="27" s="1"/>
  <c r="F11" i="27"/>
  <c r="R10" i="27"/>
  <c r="E10" i="27"/>
  <c r="F10" i="27"/>
  <c r="M9" i="27"/>
  <c r="K9" i="27"/>
  <c r="E9" i="27"/>
  <c r="F9" i="27" s="1"/>
  <c r="J9" i="27"/>
  <c r="E5" i="27"/>
  <c r="K8" i="27"/>
  <c r="K11" i="27"/>
  <c r="E8" i="27"/>
  <c r="I9" i="27" s="1"/>
  <c r="R7" i="27"/>
  <c r="E7" i="27"/>
  <c r="F7" i="27"/>
  <c r="R6" i="27"/>
  <c r="R8" i="27" s="1"/>
  <c r="E6" i="27"/>
  <c r="L8" i="27"/>
  <c r="R5" i="27"/>
  <c r="R4" i="27"/>
  <c r="F5" i="27"/>
  <c r="E4" i="27"/>
  <c r="F4" i="27" s="1"/>
  <c r="E3" i="27"/>
  <c r="E13" i="27"/>
  <c r="I4" i="27" s="1"/>
  <c r="D13" i="26"/>
  <c r="C13" i="26"/>
  <c r="B13" i="26"/>
  <c r="E12" i="26"/>
  <c r="F12" i="26" s="1"/>
  <c r="E11" i="26"/>
  <c r="L9" i="26" s="1"/>
  <c r="R10" i="26"/>
  <c r="E10" i="26"/>
  <c r="F10" i="26" s="1"/>
  <c r="M9" i="26"/>
  <c r="E9" i="26"/>
  <c r="F9" i="26" s="1"/>
  <c r="E5" i="26"/>
  <c r="K8" i="26"/>
  <c r="E8" i="26"/>
  <c r="I9" i="26" s="1"/>
  <c r="R7" i="26"/>
  <c r="E7" i="26"/>
  <c r="F7" i="26" s="1"/>
  <c r="R6" i="26"/>
  <c r="R8" i="26" s="1"/>
  <c r="E6" i="26"/>
  <c r="L8" i="26" s="1"/>
  <c r="R5" i="26"/>
  <c r="R4" i="26"/>
  <c r="F5" i="26"/>
  <c r="E4" i="26"/>
  <c r="F4" i="26" s="1"/>
  <c r="E3" i="26"/>
  <c r="I8" i="26" s="1"/>
  <c r="D13" i="23"/>
  <c r="C13" i="23"/>
  <c r="B13" i="23"/>
  <c r="E12" i="23"/>
  <c r="F12" i="23" s="1"/>
  <c r="E11" i="23"/>
  <c r="L9" i="23" s="1"/>
  <c r="R10" i="23"/>
  <c r="E10" i="23"/>
  <c r="F10" i="23" s="1"/>
  <c r="E9" i="23"/>
  <c r="J9" i="23" s="1"/>
  <c r="E5" i="23"/>
  <c r="K8" i="23" s="1"/>
  <c r="E8" i="23"/>
  <c r="I9" i="23" s="1"/>
  <c r="R7" i="23"/>
  <c r="R6" i="23"/>
  <c r="R8" i="23"/>
  <c r="E7" i="23"/>
  <c r="F7" i="23" s="1"/>
  <c r="E6" i="23"/>
  <c r="L8" i="23" s="1"/>
  <c r="R5" i="23"/>
  <c r="R4" i="23"/>
  <c r="R9" i="23"/>
  <c r="E4" i="23"/>
  <c r="F4" i="23" s="1"/>
  <c r="E3" i="23"/>
  <c r="F3" i="23" s="1"/>
  <c r="D13" i="9"/>
  <c r="C13" i="9"/>
  <c r="B13" i="9"/>
  <c r="F12" i="9"/>
  <c r="M11" i="9"/>
  <c r="K11" i="9"/>
  <c r="F11" i="9"/>
  <c r="R10" i="9"/>
  <c r="M10" i="9"/>
  <c r="K10" i="9"/>
  <c r="F10" i="9"/>
  <c r="F9" i="9"/>
  <c r="F8" i="9"/>
  <c r="R7" i="9"/>
  <c r="R8" i="9" s="1"/>
  <c r="F7" i="9"/>
  <c r="R5" i="9"/>
  <c r="R4" i="9"/>
  <c r="F5" i="9"/>
  <c r="F3" i="9"/>
  <c r="M78" i="7"/>
  <c r="I78" i="7"/>
  <c r="E78" i="7"/>
  <c r="M77" i="7"/>
  <c r="I77" i="7"/>
  <c r="E77" i="7"/>
  <c r="M76" i="7"/>
  <c r="I76" i="7"/>
  <c r="E76" i="7"/>
  <c r="M75" i="7"/>
  <c r="I75" i="7"/>
  <c r="E75" i="7"/>
  <c r="M74" i="7"/>
  <c r="I74" i="7"/>
  <c r="E74" i="7"/>
  <c r="M73" i="7"/>
  <c r="I73" i="7"/>
  <c r="E73" i="7"/>
  <c r="M72" i="7"/>
  <c r="I72" i="7"/>
  <c r="E72" i="7"/>
  <c r="M71" i="7"/>
  <c r="I71" i="7"/>
  <c r="E71" i="7"/>
  <c r="M70" i="7"/>
  <c r="I70" i="7"/>
  <c r="E70" i="7"/>
  <c r="M69" i="7"/>
  <c r="I69" i="7"/>
  <c r="E69" i="7"/>
  <c r="M64" i="7"/>
  <c r="I64" i="7"/>
  <c r="E64" i="7"/>
  <c r="M63" i="7"/>
  <c r="I63" i="7"/>
  <c r="E63" i="7"/>
  <c r="M62" i="7"/>
  <c r="I62" i="7"/>
  <c r="E62" i="7"/>
  <c r="M61" i="7"/>
  <c r="I61" i="7"/>
  <c r="E61" i="7"/>
  <c r="M60" i="7"/>
  <c r="I60" i="7"/>
  <c r="E60" i="7"/>
  <c r="M59" i="7"/>
  <c r="I59" i="7"/>
  <c r="E59" i="7"/>
  <c r="M58" i="7"/>
  <c r="I58" i="7"/>
  <c r="E58" i="7"/>
  <c r="M57" i="7"/>
  <c r="I57" i="7"/>
  <c r="E57" i="7"/>
  <c r="M56" i="7"/>
  <c r="I56" i="7"/>
  <c r="E56" i="7"/>
  <c r="M55" i="7"/>
  <c r="I55" i="7"/>
  <c r="E55" i="7"/>
  <c r="M38" i="7"/>
  <c r="I38" i="7"/>
  <c r="E38" i="7"/>
  <c r="M25" i="7"/>
  <c r="I25" i="7"/>
  <c r="E25" i="7"/>
  <c r="M24" i="7"/>
  <c r="I24" i="7"/>
  <c r="E24" i="7"/>
  <c r="M23" i="7"/>
  <c r="I23" i="7"/>
  <c r="E23" i="7"/>
  <c r="M22" i="7"/>
  <c r="I22" i="7"/>
  <c r="E22" i="7"/>
  <c r="M21" i="7"/>
  <c r="I21" i="7"/>
  <c r="E21" i="7"/>
  <c r="M20" i="7"/>
  <c r="I20" i="7"/>
  <c r="E20" i="7"/>
  <c r="M19" i="7"/>
  <c r="I19" i="7"/>
  <c r="E19" i="7"/>
  <c r="M18" i="7"/>
  <c r="I18" i="7"/>
  <c r="E18" i="7"/>
  <c r="M17" i="7"/>
  <c r="I17" i="7"/>
  <c r="E17" i="7"/>
  <c r="M16" i="7"/>
  <c r="I16" i="7"/>
  <c r="E16" i="7"/>
  <c r="M12" i="7"/>
  <c r="I12" i="7"/>
  <c r="E12" i="7"/>
  <c r="M11" i="7"/>
  <c r="I11" i="7"/>
  <c r="E11" i="7"/>
  <c r="M10" i="7"/>
  <c r="I10" i="7"/>
  <c r="E10" i="7"/>
  <c r="M9" i="7"/>
  <c r="I9" i="7"/>
  <c r="E9" i="7"/>
  <c r="M8" i="7"/>
  <c r="I8" i="7"/>
  <c r="E8" i="7"/>
  <c r="M7" i="7"/>
  <c r="I7" i="7"/>
  <c r="E7" i="7"/>
  <c r="M6" i="7"/>
  <c r="I6" i="7"/>
  <c r="E6" i="7"/>
  <c r="M5" i="7"/>
  <c r="I5" i="7"/>
  <c r="E5" i="7"/>
  <c r="M4" i="7"/>
  <c r="I4" i="7"/>
  <c r="E4" i="7"/>
  <c r="M3" i="7"/>
  <c r="I3" i="7"/>
  <c r="E3" i="7"/>
  <c r="L11" i="29"/>
  <c r="L10" i="29"/>
  <c r="F8" i="29"/>
  <c r="F3" i="29"/>
  <c r="I8" i="29"/>
  <c r="F6" i="29"/>
  <c r="F6" i="28"/>
  <c r="F8" i="28"/>
  <c r="K10" i="28"/>
  <c r="F3" i="28"/>
  <c r="I8" i="28"/>
  <c r="M8" i="28"/>
  <c r="F6" i="27"/>
  <c r="F8" i="27"/>
  <c r="K10" i="27"/>
  <c r="F3" i="27"/>
  <c r="I8" i="27"/>
  <c r="M8" i="27"/>
  <c r="F8" i="26"/>
  <c r="F3" i="26"/>
  <c r="F6" i="23"/>
  <c r="K9" i="23"/>
  <c r="F6" i="9"/>
  <c r="J11" i="9"/>
  <c r="J10" i="9"/>
  <c r="F4" i="9"/>
  <c r="M10" i="28"/>
  <c r="M11" i="28"/>
  <c r="M10" i="27"/>
  <c r="M11" i="27"/>
  <c r="D13" i="31"/>
  <c r="C13" i="31"/>
  <c r="B13" i="31"/>
  <c r="E12" i="31"/>
  <c r="F12" i="31"/>
  <c r="E11" i="31"/>
  <c r="L9" i="31"/>
  <c r="R10" i="31"/>
  <c r="E10" i="31"/>
  <c r="F10" i="31" s="1"/>
  <c r="M9" i="31"/>
  <c r="E9" i="31"/>
  <c r="J9" i="31"/>
  <c r="E8" i="31"/>
  <c r="I9" i="31"/>
  <c r="F9" i="31"/>
  <c r="E5" i="31"/>
  <c r="K8" i="31" s="1"/>
  <c r="F8" i="31"/>
  <c r="R7" i="31"/>
  <c r="R6" i="31"/>
  <c r="R8" i="31" s="1"/>
  <c r="E7" i="31"/>
  <c r="E6" i="31"/>
  <c r="L8" i="31"/>
  <c r="R5" i="31"/>
  <c r="R4" i="31"/>
  <c r="F5" i="31"/>
  <c r="E4" i="31"/>
  <c r="F4" i="31" s="1"/>
  <c r="E3" i="31"/>
  <c r="I8" i="31"/>
  <c r="D13" i="25"/>
  <c r="C13" i="25"/>
  <c r="B13" i="25"/>
  <c r="E12" i="25"/>
  <c r="E11" i="25"/>
  <c r="L9" i="25" s="1"/>
  <c r="R10" i="25"/>
  <c r="E10" i="25"/>
  <c r="F10" i="25" s="1"/>
  <c r="K9" i="25"/>
  <c r="E8" i="25"/>
  <c r="I9" i="25" s="1"/>
  <c r="E9" i="25"/>
  <c r="F9" i="25"/>
  <c r="R6" i="25"/>
  <c r="R7" i="25"/>
  <c r="E6" i="25"/>
  <c r="F8" i="25"/>
  <c r="E7" i="25"/>
  <c r="R5" i="25"/>
  <c r="R4" i="25"/>
  <c r="E5" i="25"/>
  <c r="F5" i="25"/>
  <c r="K8" i="25"/>
  <c r="E4" i="25"/>
  <c r="E3" i="25"/>
  <c r="I8" i="25"/>
  <c r="I11" i="25" s="1"/>
  <c r="M96" i="3"/>
  <c r="I96" i="3"/>
  <c r="E96" i="3"/>
  <c r="M95" i="3"/>
  <c r="I95" i="3"/>
  <c r="E95" i="3"/>
  <c r="M94" i="3"/>
  <c r="I94" i="3"/>
  <c r="E94" i="3"/>
  <c r="M93" i="3"/>
  <c r="I93" i="3"/>
  <c r="E93" i="3"/>
  <c r="M92" i="3"/>
  <c r="I92" i="3"/>
  <c r="E92" i="3"/>
  <c r="M91" i="3"/>
  <c r="I91" i="3"/>
  <c r="E91" i="3"/>
  <c r="M90" i="3"/>
  <c r="I90" i="3"/>
  <c r="E90" i="3"/>
  <c r="M89" i="3"/>
  <c r="I89" i="3"/>
  <c r="E89" i="3"/>
  <c r="M88" i="3"/>
  <c r="I88" i="3"/>
  <c r="E88" i="3"/>
  <c r="M87" i="3"/>
  <c r="I87" i="3"/>
  <c r="E87" i="3"/>
  <c r="M82" i="3"/>
  <c r="I82" i="3"/>
  <c r="E82" i="3"/>
  <c r="M81" i="3"/>
  <c r="I81" i="3"/>
  <c r="E81" i="3"/>
  <c r="M80" i="3"/>
  <c r="I80" i="3"/>
  <c r="E80" i="3"/>
  <c r="M79" i="3"/>
  <c r="I79" i="3"/>
  <c r="E79" i="3"/>
  <c r="M78" i="3"/>
  <c r="I78" i="3"/>
  <c r="E78" i="3"/>
  <c r="M77" i="3"/>
  <c r="I77" i="3"/>
  <c r="E77" i="3"/>
  <c r="M76" i="3"/>
  <c r="I76" i="3"/>
  <c r="E76" i="3"/>
  <c r="M75" i="3"/>
  <c r="I75" i="3"/>
  <c r="E75" i="3"/>
  <c r="M74" i="3"/>
  <c r="I74" i="3"/>
  <c r="E74" i="3"/>
  <c r="M73" i="3"/>
  <c r="I73" i="3"/>
  <c r="E73" i="3"/>
  <c r="I68" i="3"/>
  <c r="E68" i="3"/>
  <c r="I67" i="3"/>
  <c r="E67" i="3"/>
  <c r="I66" i="3"/>
  <c r="E66" i="3"/>
  <c r="I65" i="3"/>
  <c r="E65" i="3"/>
  <c r="I64" i="3"/>
  <c r="E64" i="3"/>
  <c r="I63" i="3"/>
  <c r="E63" i="3"/>
  <c r="I62" i="3"/>
  <c r="E62" i="3"/>
  <c r="I61" i="3"/>
  <c r="E61" i="3"/>
  <c r="I60" i="3"/>
  <c r="E60" i="3"/>
  <c r="I59" i="3"/>
  <c r="E59" i="3"/>
  <c r="M54" i="3"/>
  <c r="I54" i="3"/>
  <c r="E54" i="3"/>
  <c r="M53" i="3"/>
  <c r="I53" i="3"/>
  <c r="E53" i="3"/>
  <c r="M52" i="3"/>
  <c r="I52" i="3"/>
  <c r="E52" i="3"/>
  <c r="M51" i="3"/>
  <c r="I51" i="3"/>
  <c r="E51" i="3"/>
  <c r="M50" i="3"/>
  <c r="I50" i="3"/>
  <c r="E50" i="3"/>
  <c r="M49" i="3"/>
  <c r="I49" i="3"/>
  <c r="E49" i="3"/>
  <c r="M48" i="3"/>
  <c r="I48" i="3"/>
  <c r="E48" i="3"/>
  <c r="M47" i="3"/>
  <c r="I47" i="3"/>
  <c r="E47" i="3"/>
  <c r="M46" i="3"/>
  <c r="I46" i="3"/>
  <c r="E46" i="3"/>
  <c r="M45" i="3"/>
  <c r="I45" i="3"/>
  <c r="E45" i="3"/>
  <c r="M40" i="3"/>
  <c r="I40" i="3"/>
  <c r="E40" i="3"/>
  <c r="M39" i="3"/>
  <c r="I39" i="3"/>
  <c r="E39" i="3"/>
  <c r="M38" i="3"/>
  <c r="I38" i="3"/>
  <c r="E38" i="3"/>
  <c r="M37" i="3"/>
  <c r="I37" i="3"/>
  <c r="E37" i="3"/>
  <c r="M36" i="3"/>
  <c r="I36" i="3"/>
  <c r="E36" i="3"/>
  <c r="M35" i="3"/>
  <c r="I35" i="3"/>
  <c r="E35" i="3"/>
  <c r="M34" i="3"/>
  <c r="I34" i="3"/>
  <c r="E34" i="3"/>
  <c r="M33" i="3"/>
  <c r="I33" i="3"/>
  <c r="E33" i="3"/>
  <c r="M32" i="3"/>
  <c r="I32" i="3"/>
  <c r="E32" i="3"/>
  <c r="M31" i="3"/>
  <c r="I31" i="3"/>
  <c r="M26" i="3"/>
  <c r="I26" i="3"/>
  <c r="E26" i="3"/>
  <c r="M25" i="3"/>
  <c r="I25" i="3"/>
  <c r="E25" i="3"/>
  <c r="M24" i="3"/>
  <c r="I24" i="3"/>
  <c r="E24" i="3"/>
  <c r="M23" i="3"/>
  <c r="I23" i="3"/>
  <c r="E23" i="3"/>
  <c r="M22" i="3"/>
  <c r="I22" i="3"/>
  <c r="E22" i="3"/>
  <c r="M21" i="3"/>
  <c r="I21" i="3"/>
  <c r="E21" i="3"/>
  <c r="M20" i="3"/>
  <c r="I20" i="3"/>
  <c r="E20" i="3"/>
  <c r="M19" i="3"/>
  <c r="I19" i="3"/>
  <c r="E19" i="3"/>
  <c r="M18" i="3"/>
  <c r="I18" i="3"/>
  <c r="E18" i="3"/>
  <c r="M17" i="3"/>
  <c r="I17" i="3"/>
  <c r="E17" i="3"/>
  <c r="M12" i="3"/>
  <c r="I12" i="3"/>
  <c r="E12" i="3"/>
  <c r="M11" i="3"/>
  <c r="I11" i="3"/>
  <c r="E11" i="3"/>
  <c r="M10" i="3"/>
  <c r="I10" i="3"/>
  <c r="E10" i="3"/>
  <c r="M9" i="3"/>
  <c r="I9" i="3"/>
  <c r="E9" i="3"/>
  <c r="M8" i="3"/>
  <c r="I8" i="3"/>
  <c r="E8" i="3"/>
  <c r="M7" i="3"/>
  <c r="I7" i="3"/>
  <c r="E7" i="3"/>
  <c r="M6" i="3"/>
  <c r="I6" i="3"/>
  <c r="E6" i="3"/>
  <c r="M5" i="3"/>
  <c r="I5" i="3"/>
  <c r="E5" i="3"/>
  <c r="M4" i="3"/>
  <c r="I4" i="3"/>
  <c r="E4" i="3"/>
  <c r="M3" i="3"/>
  <c r="I3" i="3"/>
  <c r="E3" i="3"/>
  <c r="L10" i="31"/>
  <c r="K9" i="31"/>
  <c r="I10" i="31"/>
  <c r="I11" i="31"/>
  <c r="K11" i="31"/>
  <c r="J8" i="31"/>
  <c r="J10" i="31" s="1"/>
  <c r="E13" i="31"/>
  <c r="I4" i="31" s="1"/>
  <c r="F11" i="31"/>
  <c r="F6" i="31"/>
  <c r="F3" i="31"/>
  <c r="K10" i="25"/>
  <c r="K11" i="25"/>
  <c r="I10" i="25"/>
  <c r="J8" i="25"/>
  <c r="F4" i="25"/>
  <c r="J9" i="25"/>
  <c r="J10" i="25" s="1"/>
  <c r="F11" i="25"/>
  <c r="F3" i="25"/>
  <c r="K10" i="31"/>
  <c r="J11" i="25"/>
  <c r="E3" i="22"/>
  <c r="E4" i="22"/>
  <c r="E5" i="22"/>
  <c r="K8" i="22" s="1"/>
  <c r="E6" i="22"/>
  <c r="L8" i="22" s="1"/>
  <c r="E7" i="22"/>
  <c r="M8" i="22" s="1"/>
  <c r="E8" i="22"/>
  <c r="F8" i="22" s="1"/>
  <c r="E9" i="22"/>
  <c r="F9" i="22" s="1"/>
  <c r="E10" i="22"/>
  <c r="K9" i="22" s="1"/>
  <c r="E11" i="22"/>
  <c r="F11" i="22" s="1"/>
  <c r="E12" i="22"/>
  <c r="M9" i="22" s="1"/>
  <c r="R10" i="22"/>
  <c r="I9" i="22"/>
  <c r="J8" i="22"/>
  <c r="R7" i="22"/>
  <c r="R6" i="22"/>
  <c r="R5" i="22"/>
  <c r="R4" i="22"/>
  <c r="B13" i="22"/>
  <c r="C13" i="22"/>
  <c r="D13" i="22"/>
  <c r="E3" i="1"/>
  <c r="I8" i="1" s="1"/>
  <c r="E4" i="1"/>
  <c r="F4" i="1" s="1"/>
  <c r="J8" i="1"/>
  <c r="E5" i="1"/>
  <c r="K8" i="1" s="1"/>
  <c r="E6" i="1"/>
  <c r="L8" i="1" s="1"/>
  <c r="E7" i="1"/>
  <c r="M8" i="1" s="1"/>
  <c r="E8" i="1"/>
  <c r="F8" i="1" s="1"/>
  <c r="E9" i="1"/>
  <c r="J9" i="1" s="1"/>
  <c r="E10" i="1"/>
  <c r="E11" i="1"/>
  <c r="L9" i="1" s="1"/>
  <c r="E12" i="1"/>
  <c r="E6" i="30"/>
  <c r="F6" i="30"/>
  <c r="E10" i="30"/>
  <c r="E3" i="30"/>
  <c r="E4" i="30"/>
  <c r="E5" i="30"/>
  <c r="F5" i="30" s="1"/>
  <c r="E7" i="30"/>
  <c r="M8" i="30" s="1"/>
  <c r="E8" i="30"/>
  <c r="F8" i="30" s="1"/>
  <c r="E9" i="30"/>
  <c r="E11" i="30"/>
  <c r="L9" i="30" s="1"/>
  <c r="E12" i="30"/>
  <c r="M9" i="30" s="1"/>
  <c r="J9" i="30"/>
  <c r="F9" i="30"/>
  <c r="I9" i="30"/>
  <c r="J8" i="30"/>
  <c r="J10" i="30" s="1"/>
  <c r="F4" i="30"/>
  <c r="F3" i="30"/>
  <c r="I8" i="30"/>
  <c r="L8" i="30"/>
  <c r="I11" i="30"/>
  <c r="J11" i="30"/>
  <c r="M3" i="34"/>
  <c r="M4" i="34"/>
  <c r="M5" i="34"/>
  <c r="M6" i="34"/>
  <c r="M7" i="34"/>
  <c r="M8" i="34"/>
  <c r="M9" i="34"/>
  <c r="M10" i="34"/>
  <c r="M11" i="34"/>
  <c r="M12" i="34"/>
  <c r="I12" i="34"/>
  <c r="E12" i="34"/>
  <c r="I11" i="34"/>
  <c r="E11" i="34"/>
  <c r="I10" i="34"/>
  <c r="E10" i="34"/>
  <c r="I9" i="34"/>
  <c r="E9" i="34"/>
  <c r="I8" i="34"/>
  <c r="E8" i="34"/>
  <c r="I7" i="34"/>
  <c r="E7" i="34"/>
  <c r="I6" i="34"/>
  <c r="E6" i="34"/>
  <c r="I5" i="34"/>
  <c r="E5" i="34"/>
  <c r="I4" i="34"/>
  <c r="E4" i="34"/>
  <c r="I3" i="34"/>
  <c r="E3" i="34"/>
  <c r="R10" i="32"/>
  <c r="R7" i="32"/>
  <c r="R6" i="32"/>
  <c r="D13" i="30"/>
  <c r="C13" i="30"/>
  <c r="B13" i="30"/>
  <c r="R10" i="30"/>
  <c r="R7" i="30"/>
  <c r="R6" i="30"/>
  <c r="R8" i="30" s="1"/>
  <c r="R5" i="30"/>
  <c r="R4" i="30"/>
  <c r="F10" i="24"/>
  <c r="D13" i="24"/>
  <c r="C13" i="24"/>
  <c r="B13" i="24"/>
  <c r="E12" i="24"/>
  <c r="F12" i="24"/>
  <c r="E11" i="24"/>
  <c r="F11" i="24" s="1"/>
  <c r="R10" i="24"/>
  <c r="E10" i="24"/>
  <c r="K9" i="24" s="1"/>
  <c r="E9" i="24"/>
  <c r="F9" i="24"/>
  <c r="E8" i="24"/>
  <c r="R7" i="24"/>
  <c r="E7" i="24"/>
  <c r="F7" i="24"/>
  <c r="R6" i="24"/>
  <c r="R8" i="24" s="1"/>
  <c r="E6" i="24"/>
  <c r="F6" i="24"/>
  <c r="R5" i="24"/>
  <c r="E5" i="24"/>
  <c r="F5" i="24"/>
  <c r="R4" i="24"/>
  <c r="R9" i="24" s="1"/>
  <c r="E4" i="24"/>
  <c r="J8" i="24" s="1"/>
  <c r="E3" i="24"/>
  <c r="F3" i="24" s="1"/>
  <c r="K8" i="24"/>
  <c r="J9" i="24"/>
  <c r="L8" i="24"/>
  <c r="M8" i="24"/>
  <c r="L9" i="24"/>
  <c r="M9" i="24"/>
  <c r="F4" i="24"/>
  <c r="I8" i="24"/>
  <c r="F10" i="22"/>
  <c r="R10" i="1"/>
  <c r="B13" i="1"/>
  <c r="C13" i="1"/>
  <c r="D13" i="1"/>
  <c r="F9" i="1"/>
  <c r="R5" i="1"/>
  <c r="R4" i="1"/>
  <c r="R6" i="1"/>
  <c r="R7" i="1"/>
  <c r="R8" i="1"/>
  <c r="F12" i="22"/>
  <c r="F4" i="22"/>
  <c r="L11" i="24"/>
  <c r="L10" i="24"/>
  <c r="F5" i="1"/>
  <c r="M10" i="24"/>
  <c r="M11" i="24" l="1"/>
  <c r="R9" i="30"/>
  <c r="L11" i="30"/>
  <c r="M11" i="30"/>
  <c r="R9" i="22"/>
  <c r="R9" i="25"/>
  <c r="E13" i="25"/>
  <c r="I4" i="25" s="1"/>
  <c r="R8" i="25"/>
  <c r="R9" i="31"/>
  <c r="L11" i="31"/>
  <c r="R9" i="9"/>
  <c r="R9" i="26"/>
  <c r="R9" i="27"/>
  <c r="R9" i="28"/>
  <c r="R9" i="29"/>
  <c r="F13" i="41"/>
  <c r="M11" i="41"/>
  <c r="AI5" i="41"/>
  <c r="AM5" i="41"/>
  <c r="AA15" i="41"/>
  <c r="AA16" i="41"/>
  <c r="AP5" i="41"/>
  <c r="AC15" i="41"/>
  <c r="AM6" i="41"/>
  <c r="S4" i="41"/>
  <c r="T4" i="41" s="1"/>
  <c r="S10" i="41"/>
  <c r="S7" i="41"/>
  <c r="T7" i="41" s="1"/>
  <c r="S6" i="41"/>
  <c r="T6" i="41" s="1"/>
  <c r="S5" i="41"/>
  <c r="AS5" i="41"/>
  <c r="AA17" i="41"/>
  <c r="N10" i="41"/>
  <c r="K9" i="32"/>
  <c r="AE9" i="32" s="1"/>
  <c r="AC20" i="32" s="1"/>
  <c r="F10" i="32"/>
  <c r="M8" i="26"/>
  <c r="M10" i="26"/>
  <c r="K9" i="26"/>
  <c r="K11" i="26" s="1"/>
  <c r="F11" i="26"/>
  <c r="F6" i="26"/>
  <c r="E13" i="26"/>
  <c r="I4" i="26" s="1"/>
  <c r="S5" i="26" s="1"/>
  <c r="J9" i="26"/>
  <c r="F11" i="23"/>
  <c r="J8" i="23"/>
  <c r="J10" i="23" s="1"/>
  <c r="I8" i="23"/>
  <c r="I10" i="23" s="1"/>
  <c r="F5" i="23"/>
  <c r="M9" i="23"/>
  <c r="N9" i="23" s="1"/>
  <c r="F9" i="23"/>
  <c r="F8" i="23"/>
  <c r="J11" i="23"/>
  <c r="E13" i="23"/>
  <c r="I4" i="23" s="1"/>
  <c r="S5" i="23" s="1"/>
  <c r="F11" i="1"/>
  <c r="F3" i="1"/>
  <c r="F6" i="1"/>
  <c r="L11" i="1"/>
  <c r="F7" i="1"/>
  <c r="L10" i="1"/>
  <c r="S4" i="45"/>
  <c r="T4" i="45" s="1"/>
  <c r="S10" i="45"/>
  <c r="S5" i="45"/>
  <c r="T5" i="45" s="1"/>
  <c r="K11" i="45"/>
  <c r="N9" i="45"/>
  <c r="O9" i="45" s="1"/>
  <c r="J10" i="45"/>
  <c r="K10" i="45"/>
  <c r="M10" i="45"/>
  <c r="M11" i="45"/>
  <c r="L11" i="45"/>
  <c r="L10" i="45"/>
  <c r="I10" i="45"/>
  <c r="N8" i="45"/>
  <c r="I11" i="45"/>
  <c r="F7" i="22"/>
  <c r="F5" i="22"/>
  <c r="J9" i="22"/>
  <c r="J10" i="22" s="1"/>
  <c r="I11" i="44"/>
  <c r="N9" i="44"/>
  <c r="O9" i="44" s="1"/>
  <c r="K11" i="44"/>
  <c r="S10" i="44"/>
  <c r="S5" i="44"/>
  <c r="S4" i="44"/>
  <c r="T4" i="44" s="1"/>
  <c r="J11" i="44"/>
  <c r="J10" i="44"/>
  <c r="N10" i="44" s="1"/>
  <c r="N8" i="44"/>
  <c r="O8" i="44" s="1"/>
  <c r="F6" i="22"/>
  <c r="L9" i="22"/>
  <c r="L11" i="22" s="1"/>
  <c r="R8" i="22"/>
  <c r="M11" i="22"/>
  <c r="N9" i="43"/>
  <c r="O9" i="43" s="1"/>
  <c r="L10" i="43"/>
  <c r="S4" i="43"/>
  <c r="T4" i="43" s="1"/>
  <c r="S10" i="43"/>
  <c r="S5" i="43"/>
  <c r="F13" i="43"/>
  <c r="J10" i="43"/>
  <c r="J11" i="43"/>
  <c r="M10" i="43"/>
  <c r="M11" i="43"/>
  <c r="N8" i="43"/>
  <c r="O8" i="43" s="1"/>
  <c r="S5" i="42"/>
  <c r="T5" i="42" s="1"/>
  <c r="S10" i="42"/>
  <c r="S9" i="42" s="1"/>
  <c r="T9" i="42" s="1"/>
  <c r="U4" i="42" s="1"/>
  <c r="N9" i="42"/>
  <c r="O9" i="42" s="1"/>
  <c r="L10" i="42"/>
  <c r="I11" i="42"/>
  <c r="I10" i="42"/>
  <c r="N8" i="42"/>
  <c r="M11" i="42"/>
  <c r="F13" i="42"/>
  <c r="E13" i="24"/>
  <c r="I4" i="24" s="1"/>
  <c r="J11" i="24"/>
  <c r="J10" i="24"/>
  <c r="K9" i="30"/>
  <c r="N9" i="30" s="1"/>
  <c r="O9" i="30" s="1"/>
  <c r="F10" i="30"/>
  <c r="M9" i="1"/>
  <c r="M10" i="1" s="1"/>
  <c r="F12" i="1"/>
  <c r="N8" i="1"/>
  <c r="O8" i="1" s="1"/>
  <c r="K11" i="24"/>
  <c r="K10" i="24"/>
  <c r="N8" i="24"/>
  <c r="O8" i="24" s="1"/>
  <c r="L10" i="30"/>
  <c r="R9" i="1"/>
  <c r="M10" i="30"/>
  <c r="I10" i="30"/>
  <c r="F7" i="30"/>
  <c r="I9" i="1"/>
  <c r="E13" i="1"/>
  <c r="I4" i="1" s="1"/>
  <c r="M10" i="22"/>
  <c r="K10" i="22"/>
  <c r="K11" i="22"/>
  <c r="F8" i="24"/>
  <c r="I9" i="24"/>
  <c r="N9" i="24" s="1"/>
  <c r="O9" i="24" s="1"/>
  <c r="F12" i="30"/>
  <c r="K9" i="1"/>
  <c r="K11" i="1" s="1"/>
  <c r="F10" i="1"/>
  <c r="J11" i="1"/>
  <c r="J10" i="1"/>
  <c r="E13" i="22"/>
  <c r="I4" i="22" s="1"/>
  <c r="I8" i="22"/>
  <c r="F3" i="22"/>
  <c r="S5" i="31"/>
  <c r="S4" i="31"/>
  <c r="T4" i="31" s="1"/>
  <c r="S10" i="31"/>
  <c r="S9" i="31" s="1"/>
  <c r="T9" i="31" s="1"/>
  <c r="R14" i="31" s="1"/>
  <c r="S10" i="25"/>
  <c r="S4" i="25"/>
  <c r="T4" i="25" s="1"/>
  <c r="S5" i="25"/>
  <c r="J11" i="31"/>
  <c r="N9" i="31"/>
  <c r="K10" i="23"/>
  <c r="K11" i="23"/>
  <c r="S4" i="28"/>
  <c r="T4" i="28" s="1"/>
  <c r="S10" i="28"/>
  <c r="S5" i="28"/>
  <c r="N9" i="28"/>
  <c r="O9" i="28" s="1"/>
  <c r="I10" i="28"/>
  <c r="I11" i="28"/>
  <c r="L10" i="28"/>
  <c r="L11" i="28"/>
  <c r="S4" i="27"/>
  <c r="T4" i="27" s="1"/>
  <c r="S10" i="27"/>
  <c r="S5" i="27"/>
  <c r="L10" i="27"/>
  <c r="L11" i="27"/>
  <c r="E13" i="30"/>
  <c r="I4" i="30" s="1"/>
  <c r="K8" i="30"/>
  <c r="N8" i="30" s="1"/>
  <c r="O8" i="30" s="1"/>
  <c r="F11" i="30"/>
  <c r="F7" i="25"/>
  <c r="M8" i="25"/>
  <c r="S10" i="23"/>
  <c r="L10" i="23"/>
  <c r="L11" i="23"/>
  <c r="S10" i="29"/>
  <c r="S5" i="29"/>
  <c r="S4" i="29"/>
  <c r="T4" i="29" s="1"/>
  <c r="I11" i="29"/>
  <c r="N9" i="29"/>
  <c r="O9" i="29" s="1"/>
  <c r="I10" i="29"/>
  <c r="I10" i="9"/>
  <c r="I11" i="9"/>
  <c r="N8" i="9"/>
  <c r="F6" i="25"/>
  <c r="L8" i="25"/>
  <c r="N9" i="27"/>
  <c r="O9" i="27" s="1"/>
  <c r="I10" i="27"/>
  <c r="I11" i="27"/>
  <c r="M9" i="25"/>
  <c r="N9" i="25" s="1"/>
  <c r="F12" i="25"/>
  <c r="F7" i="31"/>
  <c r="M8" i="31"/>
  <c r="N8" i="31" s="1"/>
  <c r="S6" i="31" s="1"/>
  <c r="T6" i="31" s="1"/>
  <c r="U6" i="31" s="1"/>
  <c r="S10" i="26"/>
  <c r="I11" i="26"/>
  <c r="I10" i="26"/>
  <c r="L11" i="26"/>
  <c r="L10" i="26"/>
  <c r="M11" i="29"/>
  <c r="M10" i="29"/>
  <c r="K11" i="29"/>
  <c r="K10" i="29"/>
  <c r="L10" i="9"/>
  <c r="L11" i="9"/>
  <c r="M11" i="26"/>
  <c r="M8" i="23"/>
  <c r="J8" i="26"/>
  <c r="J8" i="27"/>
  <c r="J8" i="28"/>
  <c r="J8" i="29"/>
  <c r="AA19" i="32"/>
  <c r="AP8" i="32"/>
  <c r="F12" i="29"/>
  <c r="E13" i="9"/>
  <c r="I4" i="9" s="1"/>
  <c r="AC19" i="32"/>
  <c r="AP9" i="32"/>
  <c r="F4" i="32"/>
  <c r="F9" i="32"/>
  <c r="R9" i="32"/>
  <c r="J11" i="32"/>
  <c r="F5" i="32"/>
  <c r="J10" i="32"/>
  <c r="F11" i="32"/>
  <c r="I8" i="32"/>
  <c r="AA8" i="32" s="1"/>
  <c r="F6" i="32"/>
  <c r="F7" i="32"/>
  <c r="M9" i="32"/>
  <c r="I9" i="32"/>
  <c r="AA9" i="32" s="1"/>
  <c r="AC18" i="32" s="1"/>
  <c r="R8" i="32"/>
  <c r="E13" i="32"/>
  <c r="I4" i="32" s="1"/>
  <c r="S5" i="32" s="1"/>
  <c r="L11" i="32"/>
  <c r="L10" i="32"/>
  <c r="K11" i="32"/>
  <c r="K10" i="32"/>
  <c r="S9" i="27" l="1"/>
  <c r="T9" i="27" s="1"/>
  <c r="O9" i="23"/>
  <c r="S9" i="41"/>
  <c r="T9" i="41" s="1"/>
  <c r="AA19" i="41"/>
  <c r="AY5" i="41"/>
  <c r="S8" i="41"/>
  <c r="T8" i="41" s="1"/>
  <c r="U8" i="41" s="1"/>
  <c r="T5" i="41"/>
  <c r="U5" i="41" s="1"/>
  <c r="U4" i="41"/>
  <c r="U6" i="41"/>
  <c r="AA23" i="41"/>
  <c r="AA24" i="41" s="1"/>
  <c r="AA10" i="41"/>
  <c r="AA11" i="41" s="1"/>
  <c r="AA7" i="41" s="1"/>
  <c r="AM7" i="41" s="1"/>
  <c r="U7" i="41"/>
  <c r="S4" i="26"/>
  <c r="T4" i="26" s="1"/>
  <c r="N9" i="26"/>
  <c r="O9" i="26" s="1"/>
  <c r="K10" i="26"/>
  <c r="S4" i="23"/>
  <c r="T4" i="23" s="1"/>
  <c r="I11" i="23"/>
  <c r="K10" i="1"/>
  <c r="M11" i="1"/>
  <c r="N9" i="1"/>
  <c r="O9" i="1" s="1"/>
  <c r="S9" i="45"/>
  <c r="T9" i="45" s="1"/>
  <c r="U4" i="45" s="1"/>
  <c r="N10" i="45"/>
  <c r="S7" i="45"/>
  <c r="T7" i="45" s="1"/>
  <c r="O8" i="45"/>
  <c r="S6" i="45"/>
  <c r="N9" i="22"/>
  <c r="O9" i="22" s="1"/>
  <c r="L10" i="22"/>
  <c r="J11" i="22"/>
  <c r="S7" i="44"/>
  <c r="T7" i="44" s="1"/>
  <c r="S9" i="44"/>
  <c r="T9" i="44" s="1"/>
  <c r="U4" i="44" s="1"/>
  <c r="T5" i="44"/>
  <c r="S6" i="44"/>
  <c r="T6" i="44" s="1"/>
  <c r="N10" i="43"/>
  <c r="S9" i="43"/>
  <c r="T9" i="43" s="1"/>
  <c r="U4" i="43" s="1"/>
  <c r="S7" i="43"/>
  <c r="T7" i="43" s="1"/>
  <c r="T5" i="43"/>
  <c r="U5" i="43" s="1"/>
  <c r="S6" i="43"/>
  <c r="T6" i="43" s="1"/>
  <c r="N10" i="42"/>
  <c r="S7" i="42"/>
  <c r="T7" i="42" s="1"/>
  <c r="U7" i="42" s="1"/>
  <c r="O8" i="42"/>
  <c r="S6" i="42"/>
  <c r="U5" i="42"/>
  <c r="O9" i="25"/>
  <c r="N8" i="29"/>
  <c r="J10" i="29"/>
  <c r="J11" i="29"/>
  <c r="M10" i="23"/>
  <c r="S7" i="23" s="1"/>
  <c r="T7" i="23" s="1"/>
  <c r="M11" i="23"/>
  <c r="N10" i="29"/>
  <c r="M11" i="25"/>
  <c r="M10" i="25"/>
  <c r="S4" i="30"/>
  <c r="T4" i="30" s="1"/>
  <c r="S10" i="30"/>
  <c r="S5" i="30"/>
  <c r="S6" i="30"/>
  <c r="T6" i="30" s="1"/>
  <c r="S5" i="22"/>
  <c r="S4" i="22"/>
  <c r="T4" i="22" s="1"/>
  <c r="S10" i="22"/>
  <c r="I10" i="1"/>
  <c r="N10" i="1" s="1"/>
  <c r="T5" i="28"/>
  <c r="T5" i="25"/>
  <c r="T5" i="31"/>
  <c r="U5" i="31" s="1"/>
  <c r="I11" i="24"/>
  <c r="S6" i="9"/>
  <c r="T6" i="9" s="1"/>
  <c r="S4" i="9"/>
  <c r="T4" i="9" s="1"/>
  <c r="S10" i="9"/>
  <c r="S5" i="9"/>
  <c r="S7" i="9"/>
  <c r="T7" i="9" s="1"/>
  <c r="N8" i="28"/>
  <c r="J10" i="28"/>
  <c r="S7" i="28" s="1"/>
  <c r="T7" i="28" s="1"/>
  <c r="J11" i="28"/>
  <c r="O8" i="31"/>
  <c r="S7" i="29"/>
  <c r="T7" i="29" s="1"/>
  <c r="J10" i="27"/>
  <c r="S7" i="27" s="1"/>
  <c r="T7" i="27" s="1"/>
  <c r="U7" i="27" s="1"/>
  <c r="J11" i="27"/>
  <c r="N8" i="27"/>
  <c r="T5" i="26"/>
  <c r="N10" i="23"/>
  <c r="T5" i="29"/>
  <c r="T5" i="23"/>
  <c r="O9" i="31"/>
  <c r="J10" i="26"/>
  <c r="J11" i="26"/>
  <c r="N8" i="26"/>
  <c r="M11" i="31"/>
  <c r="M10" i="31"/>
  <c r="L10" i="25"/>
  <c r="N8" i="25"/>
  <c r="L11" i="25"/>
  <c r="N10" i="9"/>
  <c r="S9" i="29"/>
  <c r="T9" i="29" s="1"/>
  <c r="U4" i="29" s="1"/>
  <c r="S9" i="23"/>
  <c r="T9" i="23" s="1"/>
  <c r="U4" i="23" s="1"/>
  <c r="K10" i="30"/>
  <c r="S7" i="30" s="1"/>
  <c r="T7" i="30" s="1"/>
  <c r="K11" i="30"/>
  <c r="T5" i="27"/>
  <c r="U5" i="27" s="1"/>
  <c r="U4" i="27"/>
  <c r="N10" i="28"/>
  <c r="S9" i="28"/>
  <c r="T9" i="28" s="1"/>
  <c r="U4" i="28" s="1"/>
  <c r="N8" i="23"/>
  <c r="U17" i="23" s="1"/>
  <c r="S9" i="25"/>
  <c r="T9" i="25" s="1"/>
  <c r="R14" i="25" s="1"/>
  <c r="U4" i="31"/>
  <c r="I11" i="22"/>
  <c r="I10" i="22"/>
  <c r="N10" i="22" s="1"/>
  <c r="N8" i="22"/>
  <c r="O8" i="22" s="1"/>
  <c r="S6" i="1"/>
  <c r="T6" i="1" s="1"/>
  <c r="S4" i="1"/>
  <c r="T4" i="1" s="1"/>
  <c r="S10" i="1"/>
  <c r="S5" i="1"/>
  <c r="S7" i="1"/>
  <c r="T7" i="1" s="1"/>
  <c r="N10" i="30"/>
  <c r="I10" i="24"/>
  <c r="N10" i="24" s="1"/>
  <c r="I11" i="1"/>
  <c r="S6" i="24"/>
  <c r="T6" i="24" s="1"/>
  <c r="S7" i="24"/>
  <c r="T7" i="24" s="1"/>
  <c r="S5" i="24"/>
  <c r="S4" i="24"/>
  <c r="T4" i="24" s="1"/>
  <c r="S10" i="24"/>
  <c r="S9" i="24" s="1"/>
  <c r="T9" i="24" s="1"/>
  <c r="F13" i="32"/>
  <c r="M11" i="32"/>
  <c r="AI9" i="32"/>
  <c r="AC22" i="32" s="1"/>
  <c r="N8" i="32"/>
  <c r="AA18" i="32"/>
  <c r="S4" i="32"/>
  <c r="T4" i="32" s="1"/>
  <c r="N9" i="32"/>
  <c r="S10" i="32"/>
  <c r="I11" i="32"/>
  <c r="I10" i="32"/>
  <c r="M10" i="32"/>
  <c r="O8" i="32"/>
  <c r="T5" i="32"/>
  <c r="S9" i="9" l="1"/>
  <c r="T9" i="9" s="1"/>
  <c r="U7" i="9" s="1"/>
  <c r="AL18" i="41"/>
  <c r="AA20" i="41"/>
  <c r="BB5" i="41" s="1"/>
  <c r="S7" i="26"/>
  <c r="T7" i="26" s="1"/>
  <c r="S9" i="26"/>
  <c r="T9" i="26" s="1"/>
  <c r="U4" i="26" s="1"/>
  <c r="U5" i="26"/>
  <c r="N10" i="26"/>
  <c r="U7" i="23"/>
  <c r="U7" i="45"/>
  <c r="U5" i="45"/>
  <c r="T6" i="45"/>
  <c r="U6" i="45" s="1"/>
  <c r="S8" i="45"/>
  <c r="T8" i="45" s="1"/>
  <c r="U8" i="45" s="1"/>
  <c r="S8" i="44"/>
  <c r="T8" i="44" s="1"/>
  <c r="U8" i="44" s="1"/>
  <c r="U6" i="44"/>
  <c r="U5" i="44"/>
  <c r="U7" i="44"/>
  <c r="S9" i="22"/>
  <c r="T9" i="22" s="1"/>
  <c r="U4" i="22" s="1"/>
  <c r="U6" i="43"/>
  <c r="U7" i="43"/>
  <c r="S8" i="43"/>
  <c r="T8" i="43" s="1"/>
  <c r="U8" i="43" s="1"/>
  <c r="T6" i="42"/>
  <c r="U6" i="42" s="1"/>
  <c r="S8" i="42"/>
  <c r="T8" i="42" s="1"/>
  <c r="U8" i="42" s="1"/>
  <c r="O9" i="32"/>
  <c r="U7" i="24"/>
  <c r="S7" i="25"/>
  <c r="T7" i="25" s="1"/>
  <c r="U7" i="25" s="1"/>
  <c r="N10" i="25"/>
  <c r="O8" i="26"/>
  <c r="S6" i="26"/>
  <c r="U5" i="29"/>
  <c r="N10" i="27"/>
  <c r="R15" i="9"/>
  <c r="U19" i="9" s="1"/>
  <c r="U6" i="9"/>
  <c r="U5" i="25"/>
  <c r="U5" i="28"/>
  <c r="T5" i="22"/>
  <c r="S8" i="30"/>
  <c r="T8" i="30" s="1"/>
  <c r="T5" i="30"/>
  <c r="O8" i="29"/>
  <c r="S6" i="29"/>
  <c r="U6" i="24"/>
  <c r="S7" i="31"/>
  <c r="N10" i="31"/>
  <c r="U7" i="29"/>
  <c r="U7" i="28"/>
  <c r="T5" i="9"/>
  <c r="U5" i="9" s="1"/>
  <c r="S8" i="9"/>
  <c r="T8" i="9" s="1"/>
  <c r="U8" i="9" s="1"/>
  <c r="S6" i="22"/>
  <c r="T6" i="22" s="1"/>
  <c r="U4" i="24"/>
  <c r="S8" i="1"/>
  <c r="T8" i="1" s="1"/>
  <c r="T5" i="1"/>
  <c r="O8" i="27"/>
  <c r="S6" i="27"/>
  <c r="O8" i="28"/>
  <c r="S6" i="28"/>
  <c r="S7" i="22"/>
  <c r="T7" i="22" s="1"/>
  <c r="S9" i="30"/>
  <c r="T9" i="30" s="1"/>
  <c r="U7" i="30" s="1"/>
  <c r="T5" i="24"/>
  <c r="U5" i="24" s="1"/>
  <c r="S8" i="24"/>
  <c r="T8" i="24" s="1"/>
  <c r="U8" i="24" s="1"/>
  <c r="S9" i="1"/>
  <c r="T9" i="1" s="1"/>
  <c r="U7" i="1" s="1"/>
  <c r="O8" i="23"/>
  <c r="S6" i="23"/>
  <c r="O8" i="25"/>
  <c r="S6" i="25"/>
  <c r="U4" i="25"/>
  <c r="U5" i="23"/>
  <c r="U4" i="9"/>
  <c r="U6" i="30"/>
  <c r="U4" i="30"/>
  <c r="S6" i="32"/>
  <c r="T6" i="32" s="1"/>
  <c r="S9" i="32"/>
  <c r="T9" i="32" s="1"/>
  <c r="AA26" i="32" s="1"/>
  <c r="AA27" i="32" s="1"/>
  <c r="AA23" i="32" s="1"/>
  <c r="S7" i="32"/>
  <c r="T7" i="32" s="1"/>
  <c r="N10" i="32"/>
  <c r="U8" i="30" l="1"/>
  <c r="AQ14" i="41"/>
  <c r="AQ15" i="41"/>
  <c r="AQ13" i="41"/>
  <c r="AQ16" i="41"/>
  <c r="U7" i="26"/>
  <c r="U6" i="1"/>
  <c r="U4" i="1"/>
  <c r="U5" i="1"/>
  <c r="U8" i="1"/>
  <c r="U7" i="22"/>
  <c r="U6" i="22"/>
  <c r="U5" i="22"/>
  <c r="S8" i="22"/>
  <c r="T8" i="22" s="1"/>
  <c r="U8" i="22" s="1"/>
  <c r="BB8" i="32"/>
  <c r="T6" i="23"/>
  <c r="S8" i="23"/>
  <c r="T8" i="23" s="1"/>
  <c r="U8" i="23" s="1"/>
  <c r="T7" i="31"/>
  <c r="U7" i="31" s="1"/>
  <c r="S8" i="31"/>
  <c r="T8" i="31" s="1"/>
  <c r="U8" i="31" s="1"/>
  <c r="T6" i="29"/>
  <c r="U6" i="29" s="1"/>
  <c r="S8" i="29"/>
  <c r="T8" i="29" s="1"/>
  <c r="U8" i="29" s="1"/>
  <c r="T6" i="26"/>
  <c r="U6" i="26" s="1"/>
  <c r="S8" i="26"/>
  <c r="T8" i="26" s="1"/>
  <c r="U8" i="26" s="1"/>
  <c r="T6" i="25"/>
  <c r="U6" i="25" s="1"/>
  <c r="S8" i="25"/>
  <c r="T8" i="25" s="1"/>
  <c r="U8" i="25" s="1"/>
  <c r="T6" i="27"/>
  <c r="U6" i="27" s="1"/>
  <c r="S8" i="27"/>
  <c r="T8" i="27" s="1"/>
  <c r="U8" i="27" s="1"/>
  <c r="T6" i="28"/>
  <c r="U6" i="28" s="1"/>
  <c r="S8" i="28"/>
  <c r="T8" i="28" s="1"/>
  <c r="U8" i="28" s="1"/>
  <c r="U5" i="30"/>
  <c r="AA13" i="32"/>
  <c r="U6" i="32"/>
  <c r="U5" i="32"/>
  <c r="U7" i="32"/>
  <c r="U4" i="32"/>
  <c r="S8" i="32"/>
  <c r="T8" i="32" s="1"/>
  <c r="U8" i="32" s="1"/>
  <c r="U6" i="23" l="1"/>
  <c r="R14" i="23"/>
  <c r="U18" i="23" s="1"/>
  <c r="AA14" i="32"/>
  <c r="AA10" i="32" s="1"/>
  <c r="AM10" i="32" s="1"/>
</calcChain>
</file>

<file path=xl/sharedStrings.xml><?xml version="1.0" encoding="utf-8"?>
<sst xmlns="http://schemas.openxmlformats.org/spreadsheetml/2006/main" count="1746" uniqueCount="121">
  <si>
    <t>PERLAKUAN</t>
  </si>
  <si>
    <t>ULANGAN</t>
  </si>
  <si>
    <t>Jumlah</t>
  </si>
  <si>
    <t>Rata²</t>
  </si>
  <si>
    <t>I</t>
  </si>
  <si>
    <t>II</t>
  </si>
  <si>
    <t>III</t>
  </si>
  <si>
    <t>TOTAL</t>
  </si>
  <si>
    <t>Rata-rata</t>
  </si>
  <si>
    <t>SK</t>
  </si>
  <si>
    <t>db</t>
  </si>
  <si>
    <t>JK</t>
  </si>
  <si>
    <t>KT</t>
  </si>
  <si>
    <t>F 0,05</t>
  </si>
  <si>
    <t>F 0,01</t>
  </si>
  <si>
    <t>Kelompok</t>
  </si>
  <si>
    <t>Perlakuan</t>
  </si>
  <si>
    <t>Galat</t>
  </si>
  <si>
    <t>Total</t>
  </si>
  <si>
    <t>Ulangan r =</t>
  </si>
  <si>
    <t>FK =</t>
  </si>
  <si>
    <t>TABEL ANALISIS RAGAM TINGGI TANAMAN UMUR 14 HST</t>
  </si>
  <si>
    <t>tn</t>
  </si>
  <si>
    <t>TABEL ANALISIS RAGAM TINGGI TANAMAN UMUR 21 HST</t>
  </si>
  <si>
    <t>RATA-RATA</t>
  </si>
  <si>
    <t>Jumlah daun 14 HST</t>
  </si>
  <si>
    <t>*</t>
  </si>
  <si>
    <t>M1K1</t>
  </si>
  <si>
    <t>M1K2</t>
  </si>
  <si>
    <t>M1K3</t>
  </si>
  <si>
    <t>M1K4</t>
  </si>
  <si>
    <t>M1K5</t>
  </si>
  <si>
    <t>M2K1</t>
  </si>
  <si>
    <t>M2K2</t>
  </si>
  <si>
    <t>M2K5</t>
  </si>
  <si>
    <t>Perlakuan M =</t>
  </si>
  <si>
    <t>Perlakuan K =</t>
  </si>
  <si>
    <t>Umur Tanaman cabai (14 HST)</t>
  </si>
  <si>
    <t>M</t>
  </si>
  <si>
    <t>M1</t>
  </si>
  <si>
    <t>M2</t>
  </si>
  <si>
    <t>K</t>
  </si>
  <si>
    <t>K1</t>
  </si>
  <si>
    <t>K2</t>
  </si>
  <si>
    <t>K3</t>
  </si>
  <si>
    <t>K4</t>
  </si>
  <si>
    <t>K5</t>
  </si>
  <si>
    <t>M2K3</t>
  </si>
  <si>
    <t>M2K4</t>
  </si>
  <si>
    <t>F hitung</t>
  </si>
  <si>
    <t>MK</t>
  </si>
  <si>
    <t>TINGGI TANAMAN 21 HST</t>
  </si>
  <si>
    <t>TABEL ANALISIS RAGAM JUNLAH DAUN UMUR 14 HST</t>
  </si>
  <si>
    <t>Umur Tanaman cabai (21 HST)</t>
  </si>
  <si>
    <t>TABEL ANALISIS RAGAM JUMLAH DAUN UMUR 21 HST</t>
  </si>
  <si>
    <t>jumlah daun 21 HST</t>
  </si>
  <si>
    <t xml:space="preserve"> </t>
  </si>
  <si>
    <t>POC Limbah cair tahu</t>
  </si>
  <si>
    <t>POC air cucian beras</t>
  </si>
  <si>
    <t>50ml/L</t>
  </si>
  <si>
    <t>100ml/L</t>
  </si>
  <si>
    <t>125ml/L</t>
  </si>
  <si>
    <t>150ml/L</t>
  </si>
  <si>
    <t>75ml/L</t>
  </si>
  <si>
    <t>BNJ 5%</t>
  </si>
  <si>
    <t>TINGGI TANAMAN 28 HST</t>
  </si>
  <si>
    <t>TINGGI TANAMAN 35 HST</t>
  </si>
  <si>
    <t>TINGGI TANAMAN 42 HST</t>
  </si>
  <si>
    <t>Umur Tanaman cabai (35 HST)</t>
  </si>
  <si>
    <t>TABEL ANALISIS RAGAM TINGGI TANAMAN UMUR 35 HST</t>
  </si>
  <si>
    <t>Umur Tanaman cabai (42 HST)</t>
  </si>
  <si>
    <t>TABEL ANALISIS RAGAM TINGGI TANAMAN UMUR 42 HST</t>
  </si>
  <si>
    <t>TABEL ANALISIS RAGAM JUMLAH DAUN UMUR 35 HST</t>
  </si>
  <si>
    <t>TABEL ANALISIS RAGAM JUMLAH DAUN UMUR 42 HST</t>
  </si>
  <si>
    <t>TABEL ANALISIS RAGAM BAKAL BUNGA 56 HST</t>
  </si>
  <si>
    <t>Umur Tanaman cabai (56-63 HST)</t>
  </si>
  <si>
    <t>TABEL ANALISIS RAGAM JUMLAH DAUN UMUR 49 HST</t>
  </si>
  <si>
    <t>TABEL ANALISIS RAGAM JUMLAH DAUN UMUR 56 HST</t>
  </si>
  <si>
    <t>TABEL ANALISIS RAGAM TINGGI TANAMAN UMUR 49 HST</t>
  </si>
  <si>
    <t>TABEL ANALISIS RAGAM TINGGI TANAMAN UMUR 56 HST</t>
  </si>
  <si>
    <t>TINGGI TANAMAN 49 HST</t>
  </si>
  <si>
    <t>TINGGI TANAMAN 56 HST</t>
  </si>
  <si>
    <t>jumlah daun 49 HST</t>
  </si>
  <si>
    <t>Tabel BNJ M</t>
  </si>
  <si>
    <t>Rata2 dari total pengamatan perlakuan M dibagi 15 (5x3)</t>
  </si>
  <si>
    <t>BNJ 0,05</t>
  </si>
  <si>
    <t>Rata2 tinggi tanaman</t>
  </si>
  <si>
    <t>a</t>
  </si>
  <si>
    <t>b</t>
  </si>
  <si>
    <t>Umur Tanaman cabai (56 HST)</t>
  </si>
  <si>
    <t>ANOVA</t>
  </si>
  <si>
    <t>Source of Variation</t>
  </si>
  <si>
    <t>df</t>
  </si>
  <si>
    <t>SS</t>
  </si>
  <si>
    <t>MS</t>
  </si>
  <si>
    <t>F</t>
  </si>
  <si>
    <t>P-value</t>
  </si>
  <si>
    <t>F crit</t>
  </si>
  <si>
    <t>Rows</t>
  </si>
  <si>
    <t>Columns</t>
  </si>
  <si>
    <t>Error</t>
  </si>
  <si>
    <t>jumlah daun 56 HST</t>
  </si>
  <si>
    <t>Tabel BNJ K</t>
  </si>
  <si>
    <t>BNJ</t>
  </si>
  <si>
    <t>KTG</t>
  </si>
  <si>
    <t>Tabel BNJ 5% M</t>
  </si>
  <si>
    <t>A</t>
  </si>
  <si>
    <t>2.7</t>
  </si>
  <si>
    <t>TABEL ANALISIS RAGAM BUNGA JADI</t>
  </si>
  <si>
    <t>**</t>
  </si>
  <si>
    <t>BNJ 1%</t>
  </si>
  <si>
    <t>B</t>
  </si>
  <si>
    <t>TABEL ANALISIS RAGAM JUMLAH BUAH</t>
  </si>
  <si>
    <t>TABEL ANALISIS RAGAM BERAT BUAH</t>
  </si>
  <si>
    <t>Umur Tanaman cabai (28 HST)</t>
  </si>
  <si>
    <t>TABEL ANALISIS RAGAM TINGGI TANAMAN UMUR 28 HST</t>
  </si>
  <si>
    <t>jumlah daun 28 HST</t>
  </si>
  <si>
    <t>TABEL ANALISIS RAGAM JUMLAH DAUN UMUR 28 HST</t>
  </si>
  <si>
    <t>jumlah daun 35 HST</t>
  </si>
  <si>
    <t>AB</t>
  </si>
  <si>
    <t>Tabel BNJ 1%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</si>
</sst>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59999389629810485"/>
        <bgColor indexed="64"/>
      </patternFill>
    </fill>
  </fills>
  <borders count="5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/>
      <right/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  <border>
      <left style="medium">
        <color theme="1"/>
      </left>
      <right style="thin">
        <color rgb="FF505050"/>
      </right>
      <top style="medium">
        <color theme="1"/>
      </top>
      <bottom style="medium">
        <color theme="1"/>
      </bottom>
      <diagonal/>
    </border>
    <border>
      <left style="thin">
        <color rgb="FF505050"/>
      </left>
      <right style="thin">
        <color rgb="FF505050"/>
      </right>
      <top style="medium">
        <color theme="1"/>
      </top>
      <bottom style="medium">
        <color theme="1"/>
      </bottom>
      <diagonal/>
    </border>
    <border>
      <left style="thin">
        <color rgb="FF50505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505050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50505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505050"/>
      </left>
      <right/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 style="thin">
        <color rgb="FF50505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thin">
        <color rgb="FF505050"/>
      </top>
      <bottom style="thin">
        <color rgb="FF505050"/>
      </bottom>
      <diagonal/>
    </border>
    <border>
      <left/>
      <right style="thin">
        <color rgb="FF505050"/>
      </right>
      <top style="thin">
        <color rgb="FF505050"/>
      </top>
      <bottom style="thin">
        <color rgb="FF505050"/>
      </bottom>
      <diagonal/>
    </border>
    <border>
      <left style="thin">
        <color rgb="FF505050"/>
      </left>
      <right style="thin">
        <color rgb="FF505050"/>
      </right>
      <top/>
      <bottom style="thin">
        <color rgb="FF505050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 style="medium">
        <color rgb="FF000000"/>
      </left>
      <right/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165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0" fontId="2" fillId="3" borderId="11" xfId="0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165" fontId="2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vertical="center" wrapText="1"/>
    </xf>
    <xf numFmtId="0" fontId="0" fillId="0" borderId="21" xfId="0" applyBorder="1"/>
    <xf numFmtId="0" fontId="0" fillId="0" borderId="21" xfId="0" applyBorder="1" applyAlignment="1">
      <alignment horizontal="center"/>
    </xf>
    <xf numFmtId="2" fontId="2" fillId="0" borderId="5" xfId="0" applyNumberFormat="1" applyFont="1" applyBorder="1" applyAlignment="1">
      <alignment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0" borderId="19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wrapText="1"/>
    </xf>
    <xf numFmtId="0" fontId="1" fillId="0" borderId="19" xfId="0" applyFont="1" applyBorder="1" applyAlignment="1">
      <alignment horizontal="center"/>
    </xf>
    <xf numFmtId="2" fontId="1" fillId="0" borderId="19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wrapText="1"/>
    </xf>
    <xf numFmtId="2" fontId="1" fillId="0" borderId="27" xfId="0" applyNumberFormat="1" applyFont="1" applyBorder="1" applyAlignment="1">
      <alignment horizontal="center" vertical="center"/>
    </xf>
    <xf numFmtId="2" fontId="1" fillId="0" borderId="27" xfId="0" applyNumberFormat="1" applyFont="1" applyBorder="1" applyAlignment="1">
      <alignment horizontal="center" vertical="center" wrapText="1"/>
    </xf>
    <xf numFmtId="2" fontId="1" fillId="2" borderId="27" xfId="0" applyNumberFormat="1" applyFont="1" applyFill="1" applyBorder="1" applyAlignment="1">
      <alignment horizontal="center" vertical="center" wrapText="1"/>
    </xf>
    <xf numFmtId="2" fontId="1" fillId="0" borderId="27" xfId="0" applyNumberFormat="1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2" fontId="1" fillId="0" borderId="22" xfId="0" applyNumberFormat="1" applyFont="1" applyBorder="1" applyAlignment="1">
      <alignment horizontal="center" vertical="center" wrapText="1"/>
    </xf>
    <xf numFmtId="2" fontId="1" fillId="0" borderId="28" xfId="0" applyNumberFormat="1" applyFont="1" applyBorder="1" applyAlignment="1">
      <alignment horizontal="center"/>
    </xf>
    <xf numFmtId="0" fontId="5" fillId="0" borderId="0" xfId="0" applyFont="1"/>
    <xf numFmtId="0" fontId="0" fillId="4" borderId="0" xfId="0" applyFill="1"/>
    <xf numFmtId="0" fontId="6" fillId="0" borderId="0" xfId="0" applyFont="1"/>
    <xf numFmtId="0" fontId="0" fillId="4" borderId="22" xfId="0" applyFill="1" applyBorder="1"/>
    <xf numFmtId="165" fontId="0" fillId="4" borderId="22" xfId="0" applyNumberFormat="1" applyFill="1" applyBorder="1"/>
    <xf numFmtId="0" fontId="1" fillId="0" borderId="0" xfId="0" applyFont="1"/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wrapText="1"/>
    </xf>
    <xf numFmtId="2" fontId="2" fillId="0" borderId="22" xfId="0" applyNumberFormat="1" applyFont="1" applyBorder="1" applyAlignment="1">
      <alignment horizontal="center" vertical="center" wrapText="1"/>
    </xf>
    <xf numFmtId="2" fontId="2" fillId="2" borderId="22" xfId="0" applyNumberFormat="1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22" xfId="0" applyBorder="1"/>
    <xf numFmtId="2" fontId="0" fillId="0" borderId="0" xfId="0" applyNumberFormat="1"/>
    <xf numFmtId="2" fontId="0" fillId="0" borderId="0" xfId="0" applyNumberFormat="1" applyAlignment="1">
      <alignment horizontal="center" vertical="center"/>
    </xf>
    <xf numFmtId="2" fontId="2" fillId="3" borderId="22" xfId="0" applyNumberFormat="1" applyFont="1" applyFill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/>
    </xf>
    <xf numFmtId="164" fontId="6" fillId="0" borderId="19" xfId="0" applyNumberFormat="1" applyFont="1" applyBorder="1" applyAlignment="1">
      <alignment horizontal="center"/>
    </xf>
    <xf numFmtId="0" fontId="1" fillId="0" borderId="8" xfId="0" applyFont="1" applyBorder="1"/>
    <xf numFmtId="0" fontId="0" fillId="3" borderId="22" xfId="0" applyFill="1" applyBorder="1"/>
    <xf numFmtId="2" fontId="2" fillId="0" borderId="15" xfId="0" applyNumberFormat="1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wrapText="1"/>
    </xf>
    <xf numFmtId="2" fontId="1" fillId="0" borderId="4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2" fontId="1" fillId="0" borderId="15" xfId="0" applyNumberFormat="1" applyFont="1" applyBorder="1" applyAlignment="1">
      <alignment horizontal="center" vertical="center" wrapText="1"/>
    </xf>
    <xf numFmtId="2" fontId="1" fillId="0" borderId="45" xfId="0" applyNumberFormat="1" applyFont="1" applyBorder="1" applyAlignment="1">
      <alignment horizontal="center" vertical="center"/>
    </xf>
    <xf numFmtId="2" fontId="1" fillId="0" borderId="46" xfId="0" applyNumberFormat="1" applyFont="1" applyBorder="1" applyAlignment="1">
      <alignment horizontal="center" vertical="center"/>
    </xf>
    <xf numFmtId="2" fontId="1" fillId="0" borderId="47" xfId="0" applyNumberFormat="1" applyFont="1" applyBorder="1" applyAlignment="1">
      <alignment horizontal="center" vertical="center"/>
    </xf>
    <xf numFmtId="2" fontId="1" fillId="0" borderId="48" xfId="0" applyNumberFormat="1" applyFont="1" applyBorder="1" applyAlignment="1">
      <alignment horizontal="center" vertical="center"/>
    </xf>
    <xf numFmtId="2" fontId="1" fillId="0" borderId="50" xfId="0" applyNumberFormat="1" applyFont="1" applyBorder="1" applyAlignment="1">
      <alignment horizontal="center" vertical="center"/>
    </xf>
    <xf numFmtId="2" fontId="1" fillId="0" borderId="49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0" fontId="1" fillId="0" borderId="28" xfId="0" applyFont="1" applyBorder="1" applyAlignment="1">
      <alignment horizontal="center" wrapText="1"/>
    </xf>
    <xf numFmtId="2" fontId="1" fillId="0" borderId="38" xfId="0" applyNumberFormat="1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54" xfId="0" applyBorder="1"/>
    <xf numFmtId="0" fontId="0" fillId="0" borderId="53" xfId="0" applyBorder="1"/>
    <xf numFmtId="2" fontId="7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4" borderId="22" xfId="0" applyNumberFormat="1" applyFont="1" applyFill="1" applyBorder="1" applyAlignment="1">
      <alignment horizontal="center" vertical="center" wrapText="1"/>
    </xf>
    <xf numFmtId="165" fontId="0" fillId="5" borderId="0" xfId="0" applyNumberForma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166" fontId="0" fillId="4" borderId="22" xfId="0" applyNumberFormat="1" applyFill="1" applyBorder="1"/>
    <xf numFmtId="0" fontId="1" fillId="0" borderId="0" xfId="0" applyFont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2" fontId="0" fillId="0" borderId="33" xfId="0" applyNumberFormat="1" applyBorder="1" applyAlignment="1">
      <alignment horizontal="center" vertical="center"/>
    </xf>
    <xf numFmtId="2" fontId="0" fillId="0" borderId="34" xfId="0" applyNumberFormat="1" applyBorder="1" applyAlignment="1">
      <alignment horizontal="center" vertical="center"/>
    </xf>
    <xf numFmtId="2" fontId="0" fillId="0" borderId="35" xfId="0" applyNumberFormat="1" applyBorder="1" applyAlignment="1">
      <alignment horizontal="center" vertical="center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wrapText="1"/>
    </xf>
    <xf numFmtId="0" fontId="1" fillId="0" borderId="31" xfId="0" applyFont="1" applyBorder="1" applyAlignment="1">
      <alignment horizontal="center" wrapText="1"/>
    </xf>
    <xf numFmtId="0" fontId="1" fillId="0" borderId="32" xfId="0" applyFont="1" applyBorder="1" applyAlignment="1">
      <alignment horizont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2" fontId="2" fillId="0" borderId="30" xfId="0" applyNumberFormat="1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2" fontId="2" fillId="0" borderId="32" xfId="0" applyNumberFormat="1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1" fillId="0" borderId="56" xfId="0" applyFont="1" applyBorder="1" applyAlignment="1">
      <alignment horizontal="center" vertical="center" wrapText="1"/>
    </xf>
    <xf numFmtId="0" fontId="1" fillId="0" borderId="5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"/>
  <sheetViews>
    <sheetView topLeftCell="A37" zoomScale="87" workbookViewId="0">
      <selection activeCell="E45" sqref="E45"/>
    </sheetView>
  </sheetViews>
  <sheetFormatPr defaultRowHeight="15" x14ac:dyDescent="0.25"/>
  <cols>
    <col min="1" max="1" width="14.28515625" customWidth="1"/>
    <col min="2" max="3" width="6.140625" customWidth="1"/>
    <col min="4" max="4" width="9.28515625" customWidth="1"/>
    <col min="5" max="5" width="13.140625" customWidth="1"/>
    <col min="6" max="8" width="7" customWidth="1"/>
    <col min="9" max="9" width="14.5703125" customWidth="1"/>
    <col min="10" max="10" width="7.7109375" customWidth="1"/>
    <col min="11" max="11" width="7.42578125" customWidth="1"/>
    <col min="12" max="12" width="6.5703125" customWidth="1"/>
    <col min="13" max="13" width="14.28515625" customWidth="1"/>
  </cols>
  <sheetData>
    <row r="1" spans="1:13" ht="15.75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5.75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</row>
    <row r="3" spans="1:13" ht="15.75" x14ac:dyDescent="0.25">
      <c r="A3" s="21" t="s">
        <v>27</v>
      </c>
      <c r="B3" s="44">
        <v>12.5</v>
      </c>
      <c r="C3" s="44">
        <v>11.8</v>
      </c>
      <c r="D3" s="44">
        <v>10.5</v>
      </c>
      <c r="E3" s="45">
        <f t="shared" ref="E3:E12" si="0">AVERAGE(B3:D3)</f>
        <v>11.6</v>
      </c>
      <c r="F3" s="44">
        <v>10.5</v>
      </c>
      <c r="G3" s="44">
        <v>12.3</v>
      </c>
      <c r="H3" s="44">
        <v>11.5</v>
      </c>
      <c r="I3" s="44">
        <f t="shared" ref="I3:I12" si="1">AVERAGE(F3:H3)</f>
        <v>11.433333333333332</v>
      </c>
      <c r="J3" s="44">
        <v>12.4</v>
      </c>
      <c r="K3" s="44">
        <v>13.5</v>
      </c>
      <c r="L3" s="44">
        <v>10.5</v>
      </c>
      <c r="M3" s="44">
        <f t="shared" ref="M3:M12" si="2">AVERAGE(J3:L3)</f>
        <v>12.133333333333333</v>
      </c>
    </row>
    <row r="4" spans="1:13" ht="15.75" x14ac:dyDescent="0.25">
      <c r="A4" s="21" t="s">
        <v>28</v>
      </c>
      <c r="B4" s="44">
        <v>8.4</v>
      </c>
      <c r="C4" s="44">
        <v>9.9</v>
      </c>
      <c r="D4" s="44">
        <v>11.3</v>
      </c>
      <c r="E4" s="45">
        <f t="shared" si="0"/>
        <v>9.8666666666666671</v>
      </c>
      <c r="F4" s="44">
        <v>8.6</v>
      </c>
      <c r="G4" s="44">
        <v>8.9</v>
      </c>
      <c r="H4" s="44">
        <v>10.5</v>
      </c>
      <c r="I4" s="44">
        <f t="shared" si="1"/>
        <v>9.3333333333333339</v>
      </c>
      <c r="J4" s="44">
        <v>12.5</v>
      </c>
      <c r="K4" s="44">
        <v>12.1</v>
      </c>
      <c r="L4" s="44">
        <v>11.9</v>
      </c>
      <c r="M4" s="44">
        <f t="shared" si="2"/>
        <v>12.166666666666666</v>
      </c>
    </row>
    <row r="5" spans="1:13" ht="15.75" x14ac:dyDescent="0.25">
      <c r="A5" s="21" t="s">
        <v>29</v>
      </c>
      <c r="B5" s="44">
        <v>12.4</v>
      </c>
      <c r="C5" s="44">
        <v>10.8</v>
      </c>
      <c r="D5" s="44">
        <v>13.5</v>
      </c>
      <c r="E5" s="45">
        <f t="shared" si="0"/>
        <v>12.233333333333334</v>
      </c>
      <c r="F5" s="44">
        <v>11.8</v>
      </c>
      <c r="G5" s="44">
        <v>11.9</v>
      </c>
      <c r="H5" s="44">
        <v>13.1</v>
      </c>
      <c r="I5" s="44">
        <f t="shared" si="1"/>
        <v>12.266666666666667</v>
      </c>
      <c r="J5" s="44">
        <v>9.8000000000000007</v>
      </c>
      <c r="K5" s="44">
        <v>12.5</v>
      </c>
      <c r="L5" s="44">
        <v>10.199999999999999</v>
      </c>
      <c r="M5" s="44">
        <f t="shared" si="2"/>
        <v>10.833333333333334</v>
      </c>
    </row>
    <row r="6" spans="1:13" ht="15.75" x14ac:dyDescent="0.25">
      <c r="A6" s="21" t="s">
        <v>30</v>
      </c>
      <c r="B6" s="44">
        <v>8.8000000000000007</v>
      </c>
      <c r="C6" s="44">
        <v>12.5</v>
      </c>
      <c r="D6" s="44">
        <v>12.5</v>
      </c>
      <c r="E6" s="45">
        <f t="shared" si="0"/>
        <v>11.266666666666666</v>
      </c>
      <c r="F6" s="44">
        <v>8.8000000000000007</v>
      </c>
      <c r="G6" s="44">
        <v>7.6</v>
      </c>
      <c r="H6" s="44">
        <v>11.9</v>
      </c>
      <c r="I6" s="44">
        <f t="shared" si="1"/>
        <v>9.4333333333333318</v>
      </c>
      <c r="J6" s="44">
        <v>11</v>
      </c>
      <c r="K6" s="44">
        <v>12.4</v>
      </c>
      <c r="L6" s="44">
        <v>11.6</v>
      </c>
      <c r="M6" s="44">
        <f t="shared" si="2"/>
        <v>11.666666666666666</v>
      </c>
    </row>
    <row r="7" spans="1:13" ht="15.75" x14ac:dyDescent="0.25">
      <c r="A7" s="21" t="s">
        <v>31</v>
      </c>
      <c r="B7" s="44">
        <v>12.4</v>
      </c>
      <c r="C7" s="44">
        <v>9.5</v>
      </c>
      <c r="D7" s="44">
        <v>13.2</v>
      </c>
      <c r="E7" s="45">
        <f t="shared" si="0"/>
        <v>11.699999999999998</v>
      </c>
      <c r="F7" s="44">
        <v>12</v>
      </c>
      <c r="G7" s="44">
        <v>13.4</v>
      </c>
      <c r="H7" s="44">
        <v>13</v>
      </c>
      <c r="I7" s="44">
        <f t="shared" si="1"/>
        <v>12.799999999999999</v>
      </c>
      <c r="J7" s="44">
        <v>11.5</v>
      </c>
      <c r="K7" s="44">
        <v>11.7</v>
      </c>
      <c r="L7" s="44">
        <v>11.9</v>
      </c>
      <c r="M7" s="44">
        <f t="shared" si="2"/>
        <v>11.700000000000001</v>
      </c>
    </row>
    <row r="8" spans="1:13" ht="15.75" x14ac:dyDescent="0.25">
      <c r="A8" s="21" t="s">
        <v>32</v>
      </c>
      <c r="B8" s="44">
        <v>11.5</v>
      </c>
      <c r="C8" s="44">
        <v>11</v>
      </c>
      <c r="D8" s="44">
        <v>11.9</v>
      </c>
      <c r="E8" s="45">
        <f t="shared" si="0"/>
        <v>11.466666666666667</v>
      </c>
      <c r="F8" s="44">
        <v>11.5</v>
      </c>
      <c r="G8" s="44">
        <v>10.199999999999999</v>
      </c>
      <c r="H8" s="44">
        <v>13.5</v>
      </c>
      <c r="I8" s="44">
        <f t="shared" si="1"/>
        <v>11.733333333333334</v>
      </c>
      <c r="J8" s="44">
        <v>11</v>
      </c>
      <c r="K8" s="44">
        <v>10.8</v>
      </c>
      <c r="L8" s="44">
        <v>10.9</v>
      </c>
      <c r="M8" s="44">
        <f t="shared" si="2"/>
        <v>10.9</v>
      </c>
    </row>
    <row r="9" spans="1:13" ht="15.75" x14ac:dyDescent="0.25">
      <c r="A9" s="21" t="s">
        <v>33</v>
      </c>
      <c r="B9" s="44">
        <v>11.5</v>
      </c>
      <c r="C9" s="44">
        <v>13.3</v>
      </c>
      <c r="D9" s="44">
        <v>12.1</v>
      </c>
      <c r="E9" s="45">
        <f t="shared" si="0"/>
        <v>12.299999999999999</v>
      </c>
      <c r="F9" s="44">
        <v>12.5</v>
      </c>
      <c r="G9" s="44">
        <v>12.7</v>
      </c>
      <c r="H9" s="44">
        <v>10.4</v>
      </c>
      <c r="I9" s="44">
        <f t="shared" si="1"/>
        <v>11.866666666666667</v>
      </c>
      <c r="J9" s="44">
        <v>11.6</v>
      </c>
      <c r="K9" s="44">
        <v>11.5</v>
      </c>
      <c r="L9" s="44">
        <v>13</v>
      </c>
      <c r="M9" s="44">
        <f t="shared" si="2"/>
        <v>12.033333333333333</v>
      </c>
    </row>
    <row r="10" spans="1:13" ht="15.75" x14ac:dyDescent="0.25">
      <c r="A10" s="21" t="s">
        <v>47</v>
      </c>
      <c r="B10" s="44">
        <v>11.3</v>
      </c>
      <c r="C10" s="44">
        <v>12.4</v>
      </c>
      <c r="D10" s="44">
        <v>11.5</v>
      </c>
      <c r="E10" s="45">
        <f t="shared" si="0"/>
        <v>11.733333333333334</v>
      </c>
      <c r="F10" s="44">
        <v>11.4</v>
      </c>
      <c r="G10" s="44">
        <v>11.8</v>
      </c>
      <c r="H10" s="44">
        <v>12.5</v>
      </c>
      <c r="I10" s="44">
        <f t="shared" si="1"/>
        <v>11.9</v>
      </c>
      <c r="J10" s="44">
        <v>11.3</v>
      </c>
      <c r="K10" s="44">
        <v>11.9</v>
      </c>
      <c r="L10" s="44">
        <v>11.2</v>
      </c>
      <c r="M10" s="44">
        <f t="shared" si="2"/>
        <v>11.466666666666669</v>
      </c>
    </row>
    <row r="11" spans="1:13" ht="15.75" x14ac:dyDescent="0.25">
      <c r="A11" s="21" t="s">
        <v>48</v>
      </c>
      <c r="B11" s="44">
        <v>10.9</v>
      </c>
      <c r="C11" s="44">
        <v>10.8</v>
      </c>
      <c r="D11" s="44">
        <v>10.5</v>
      </c>
      <c r="E11" s="45">
        <f t="shared" si="0"/>
        <v>10.733333333333334</v>
      </c>
      <c r="F11" s="44">
        <v>11.9</v>
      </c>
      <c r="G11" s="44">
        <v>11.2</v>
      </c>
      <c r="H11" s="44">
        <v>6.5</v>
      </c>
      <c r="I11" s="44">
        <f t="shared" si="1"/>
        <v>9.8666666666666671</v>
      </c>
      <c r="J11" s="44">
        <v>10.9</v>
      </c>
      <c r="K11" s="44">
        <v>10.8</v>
      </c>
      <c r="L11" s="44">
        <v>10.5</v>
      </c>
      <c r="M11" s="44">
        <f t="shared" si="2"/>
        <v>10.733333333333334</v>
      </c>
    </row>
    <row r="12" spans="1:13" ht="15.75" x14ac:dyDescent="0.25">
      <c r="A12" s="21" t="s">
        <v>34</v>
      </c>
      <c r="B12" s="44">
        <v>11.6</v>
      </c>
      <c r="C12" s="44">
        <v>10.9</v>
      </c>
      <c r="D12" s="44">
        <v>7.5</v>
      </c>
      <c r="E12" s="45">
        <f t="shared" si="0"/>
        <v>10</v>
      </c>
      <c r="F12" s="44">
        <v>12.3</v>
      </c>
      <c r="G12" s="44">
        <v>10.7</v>
      </c>
      <c r="H12" s="44">
        <v>11</v>
      </c>
      <c r="I12" s="44">
        <f t="shared" si="1"/>
        <v>11.333333333333334</v>
      </c>
      <c r="J12" s="44">
        <v>9.9</v>
      </c>
      <c r="K12" s="44">
        <v>10.5</v>
      </c>
      <c r="L12" s="44">
        <v>12</v>
      </c>
      <c r="M12" s="44">
        <f t="shared" si="2"/>
        <v>10.799999999999999</v>
      </c>
    </row>
    <row r="13" spans="1:13" ht="15.75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</row>
    <row r="14" spans="1:13" ht="15.75" x14ac:dyDescent="0.25">
      <c r="A14" s="120" t="s">
        <v>51</v>
      </c>
      <c r="B14" s="120"/>
      <c r="C14" s="120"/>
      <c r="D14" s="120"/>
      <c r="E14" s="120"/>
      <c r="F14" s="120"/>
      <c r="G14" s="120"/>
      <c r="H14" s="120"/>
      <c r="I14" s="120"/>
      <c r="J14" s="120"/>
      <c r="K14" s="120"/>
      <c r="L14" s="120"/>
      <c r="M14" s="120"/>
    </row>
    <row r="15" spans="1:13" ht="15.75" x14ac:dyDescent="0.25">
      <c r="A15" s="121" t="s">
        <v>0</v>
      </c>
      <c r="B15" s="122" t="s">
        <v>1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1:13" ht="15.75" x14ac:dyDescent="0.25">
      <c r="A16" s="121"/>
      <c r="B16" s="122">
        <v>1</v>
      </c>
      <c r="C16" s="122"/>
      <c r="D16" s="122"/>
      <c r="E16" s="43" t="s">
        <v>24</v>
      </c>
      <c r="F16" s="122">
        <v>2</v>
      </c>
      <c r="G16" s="122"/>
      <c r="H16" s="122"/>
      <c r="I16" s="43" t="s">
        <v>24</v>
      </c>
      <c r="J16" s="122">
        <v>3</v>
      </c>
      <c r="K16" s="122"/>
      <c r="L16" s="122"/>
      <c r="M16" s="43" t="s">
        <v>24</v>
      </c>
    </row>
    <row r="17" spans="1:13" ht="15.75" x14ac:dyDescent="0.25">
      <c r="A17" s="21" t="s">
        <v>27</v>
      </c>
      <c r="B17" s="44">
        <v>12.8</v>
      </c>
      <c r="C17" s="44">
        <v>12.8</v>
      </c>
      <c r="D17" s="44">
        <v>10.5</v>
      </c>
      <c r="E17" s="45">
        <f t="shared" ref="E17:E26" si="3">AVERAGE(B17:D17)</f>
        <v>12.033333333333333</v>
      </c>
      <c r="F17" s="44">
        <v>12</v>
      </c>
      <c r="G17" s="44">
        <v>13.5</v>
      </c>
      <c r="H17" s="44">
        <v>11.9</v>
      </c>
      <c r="I17" s="44">
        <f t="shared" ref="I17:I26" si="4">AVERAGE(F17:H17)</f>
        <v>12.466666666666667</v>
      </c>
      <c r="J17" s="44">
        <v>15.3</v>
      </c>
      <c r="K17" s="44">
        <v>14.8</v>
      </c>
      <c r="L17" s="44">
        <v>12.1</v>
      </c>
      <c r="M17" s="44">
        <f t="shared" ref="M17:M26" si="5">AVERAGE(J17:L17)</f>
        <v>14.066666666666668</v>
      </c>
    </row>
    <row r="18" spans="1:13" ht="15.75" x14ac:dyDescent="0.25">
      <c r="A18" s="21" t="s">
        <v>28</v>
      </c>
      <c r="B18" s="44">
        <v>11.4</v>
      </c>
      <c r="C18" s="44">
        <v>11.2</v>
      </c>
      <c r="D18" s="44">
        <v>13.5</v>
      </c>
      <c r="E18" s="45">
        <f t="shared" si="3"/>
        <v>12.033333333333333</v>
      </c>
      <c r="F18" s="44">
        <v>12.1</v>
      </c>
      <c r="G18" s="44">
        <v>9.9</v>
      </c>
      <c r="H18" s="44">
        <v>13.9</v>
      </c>
      <c r="I18" s="44">
        <f t="shared" si="4"/>
        <v>11.966666666666667</v>
      </c>
      <c r="J18" s="44">
        <v>12.9</v>
      </c>
      <c r="K18" s="44">
        <v>13.5</v>
      </c>
      <c r="L18" s="44">
        <v>13</v>
      </c>
      <c r="M18" s="44">
        <f t="shared" si="5"/>
        <v>13.133333333333333</v>
      </c>
    </row>
    <row r="19" spans="1:13" ht="15.75" x14ac:dyDescent="0.25">
      <c r="A19" s="21" t="s">
        <v>29</v>
      </c>
      <c r="B19" s="44">
        <v>13.5</v>
      </c>
      <c r="C19" s="44">
        <v>11</v>
      </c>
      <c r="D19" s="44">
        <v>14.4</v>
      </c>
      <c r="E19" s="45">
        <f t="shared" si="3"/>
        <v>12.966666666666667</v>
      </c>
      <c r="F19" s="44">
        <v>13.5</v>
      </c>
      <c r="G19" s="44">
        <v>13</v>
      </c>
      <c r="H19" s="44">
        <v>14.8</v>
      </c>
      <c r="I19" s="44">
        <f t="shared" si="4"/>
        <v>13.766666666666666</v>
      </c>
      <c r="J19" s="44">
        <v>10.4</v>
      </c>
      <c r="K19" s="44">
        <v>13.1</v>
      </c>
      <c r="L19" s="44">
        <v>10.3</v>
      </c>
      <c r="M19" s="44">
        <f t="shared" si="5"/>
        <v>11.266666666666666</v>
      </c>
    </row>
    <row r="20" spans="1:13" ht="15.75" x14ac:dyDescent="0.25">
      <c r="A20" s="21" t="s">
        <v>30</v>
      </c>
      <c r="B20" s="44">
        <v>10.5</v>
      </c>
      <c r="C20" s="44">
        <v>13</v>
      </c>
      <c r="D20" s="44">
        <v>13.3</v>
      </c>
      <c r="E20" s="45">
        <f t="shared" si="3"/>
        <v>12.266666666666666</v>
      </c>
      <c r="F20" s="44">
        <v>10.5</v>
      </c>
      <c r="G20" s="44">
        <v>9.3000000000000007</v>
      </c>
      <c r="H20" s="44">
        <v>12.5</v>
      </c>
      <c r="I20" s="44">
        <f t="shared" si="4"/>
        <v>10.766666666666666</v>
      </c>
      <c r="J20" s="44">
        <v>12.3</v>
      </c>
      <c r="K20" s="44">
        <v>13.3</v>
      </c>
      <c r="L20" s="44">
        <v>13.4</v>
      </c>
      <c r="M20" s="44">
        <f t="shared" si="5"/>
        <v>13</v>
      </c>
    </row>
    <row r="21" spans="1:13" ht="15.75" x14ac:dyDescent="0.25">
      <c r="A21" s="21" t="s">
        <v>31</v>
      </c>
      <c r="B21" s="44">
        <v>14.4</v>
      </c>
      <c r="C21" s="44">
        <v>10.9</v>
      </c>
      <c r="D21" s="44">
        <v>14.6</v>
      </c>
      <c r="E21" s="45">
        <f t="shared" si="3"/>
        <v>13.299999999999999</v>
      </c>
      <c r="F21" s="44">
        <v>14.4</v>
      </c>
      <c r="G21" s="44">
        <v>13.8</v>
      </c>
      <c r="H21" s="44">
        <v>13.5</v>
      </c>
      <c r="I21" s="44">
        <f t="shared" si="4"/>
        <v>13.9</v>
      </c>
      <c r="J21" s="44">
        <v>12.2</v>
      </c>
      <c r="K21" s="44">
        <v>12.6</v>
      </c>
      <c r="L21" s="44">
        <v>13.4</v>
      </c>
      <c r="M21" s="44">
        <f t="shared" si="5"/>
        <v>12.733333333333333</v>
      </c>
    </row>
    <row r="22" spans="1:13" ht="15.75" x14ac:dyDescent="0.25">
      <c r="A22" s="21" t="s">
        <v>32</v>
      </c>
      <c r="B22" s="44">
        <v>13.5</v>
      </c>
      <c r="C22" s="44">
        <v>11.9</v>
      </c>
      <c r="D22" s="44">
        <v>12.5</v>
      </c>
      <c r="E22" s="45">
        <f t="shared" si="3"/>
        <v>12.633333333333333</v>
      </c>
      <c r="F22" s="44">
        <v>13.5</v>
      </c>
      <c r="G22" s="44">
        <v>10.9</v>
      </c>
      <c r="H22" s="44">
        <v>14.5</v>
      </c>
      <c r="I22" s="44">
        <f t="shared" si="4"/>
        <v>12.966666666666667</v>
      </c>
      <c r="J22" s="44">
        <v>12.4</v>
      </c>
      <c r="K22" s="44">
        <v>11.5</v>
      </c>
      <c r="L22" s="44">
        <v>10.3</v>
      </c>
      <c r="M22" s="44">
        <f t="shared" si="5"/>
        <v>11.4</v>
      </c>
    </row>
    <row r="23" spans="1:13" ht="15.75" x14ac:dyDescent="0.25">
      <c r="A23" s="21" t="s">
        <v>33</v>
      </c>
      <c r="B23" s="44">
        <v>12.4</v>
      </c>
      <c r="C23" s="44">
        <v>13.5</v>
      </c>
      <c r="D23" s="44">
        <v>13</v>
      </c>
      <c r="E23" s="45">
        <f t="shared" si="3"/>
        <v>12.966666666666667</v>
      </c>
      <c r="F23" s="44">
        <v>12.4</v>
      </c>
      <c r="G23" s="44">
        <v>14.8</v>
      </c>
      <c r="H23" s="44">
        <v>10.9</v>
      </c>
      <c r="I23" s="44">
        <f t="shared" si="4"/>
        <v>12.700000000000001</v>
      </c>
      <c r="J23" s="44">
        <v>12.5</v>
      </c>
      <c r="K23" s="44">
        <v>11.9</v>
      </c>
      <c r="L23" s="44">
        <v>13.7</v>
      </c>
      <c r="M23" s="44">
        <f t="shared" si="5"/>
        <v>12.699999999999998</v>
      </c>
    </row>
    <row r="24" spans="1:13" ht="15.75" x14ac:dyDescent="0.25">
      <c r="A24" s="21" t="s">
        <v>47</v>
      </c>
      <c r="B24" s="44">
        <v>11.8</v>
      </c>
      <c r="C24" s="44">
        <v>12.5</v>
      </c>
      <c r="D24" s="44">
        <v>12.6</v>
      </c>
      <c r="E24" s="45">
        <f t="shared" si="3"/>
        <v>12.299999999999999</v>
      </c>
      <c r="F24" s="44">
        <v>11.8</v>
      </c>
      <c r="G24" s="44">
        <v>12.1</v>
      </c>
      <c r="H24" s="44">
        <v>12.8</v>
      </c>
      <c r="I24" s="44">
        <f t="shared" si="4"/>
        <v>12.233333333333334</v>
      </c>
      <c r="J24" s="44">
        <v>12</v>
      </c>
      <c r="K24" s="44">
        <v>14.7</v>
      </c>
      <c r="L24" s="44">
        <v>12.2</v>
      </c>
      <c r="M24" s="44">
        <f t="shared" si="5"/>
        <v>12.966666666666667</v>
      </c>
    </row>
    <row r="25" spans="1:13" ht="15.75" x14ac:dyDescent="0.25">
      <c r="A25" s="21" t="s">
        <v>48</v>
      </c>
      <c r="B25" s="44">
        <v>11.5</v>
      </c>
      <c r="C25" s="44">
        <v>11.5</v>
      </c>
      <c r="D25" s="44">
        <v>12</v>
      </c>
      <c r="E25" s="45">
        <f t="shared" si="3"/>
        <v>11.666666666666666</v>
      </c>
      <c r="F25" s="44">
        <v>11.5</v>
      </c>
      <c r="G25" s="44">
        <v>11.8</v>
      </c>
      <c r="H25" s="44">
        <v>8.9</v>
      </c>
      <c r="I25" s="44">
        <f t="shared" si="4"/>
        <v>10.733333333333334</v>
      </c>
      <c r="J25" s="44">
        <v>13.5</v>
      </c>
      <c r="K25" s="44">
        <v>13.8</v>
      </c>
      <c r="L25" s="44">
        <v>12</v>
      </c>
      <c r="M25" s="44">
        <f t="shared" si="5"/>
        <v>13.1</v>
      </c>
    </row>
    <row r="26" spans="1:13" ht="15.75" x14ac:dyDescent="0.25">
      <c r="A26" s="21" t="s">
        <v>34</v>
      </c>
      <c r="B26" s="44">
        <v>12.4</v>
      </c>
      <c r="C26" s="44">
        <v>14.3</v>
      </c>
      <c r="D26" s="44">
        <v>12.9</v>
      </c>
      <c r="E26" s="45">
        <f t="shared" si="3"/>
        <v>13.200000000000001</v>
      </c>
      <c r="F26" s="44">
        <v>12.4</v>
      </c>
      <c r="G26" s="44">
        <v>12.5</v>
      </c>
      <c r="H26" s="44">
        <v>13</v>
      </c>
      <c r="I26" s="44">
        <f t="shared" si="4"/>
        <v>12.633333333333333</v>
      </c>
      <c r="J26" s="44">
        <v>10.3</v>
      </c>
      <c r="K26" s="44">
        <v>12.9</v>
      </c>
      <c r="L26" s="44">
        <v>12.9</v>
      </c>
      <c r="M26" s="44">
        <f t="shared" si="5"/>
        <v>12.033333333333333</v>
      </c>
    </row>
    <row r="28" spans="1:13" ht="15.75" x14ac:dyDescent="0.25">
      <c r="A28" s="120" t="s">
        <v>65</v>
      </c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</row>
    <row r="29" spans="1:13" ht="15.75" x14ac:dyDescent="0.25">
      <c r="A29" s="121" t="s">
        <v>0</v>
      </c>
      <c r="B29" s="122" t="s">
        <v>1</v>
      </c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</row>
    <row r="30" spans="1:13" ht="15.75" x14ac:dyDescent="0.25">
      <c r="A30" s="121"/>
      <c r="B30" s="122">
        <v>1</v>
      </c>
      <c r="C30" s="122"/>
      <c r="D30" s="122"/>
      <c r="E30" s="43" t="s">
        <v>24</v>
      </c>
      <c r="F30" s="122">
        <v>2</v>
      </c>
      <c r="G30" s="122"/>
      <c r="H30" s="122"/>
      <c r="I30" s="43" t="s">
        <v>24</v>
      </c>
      <c r="J30" s="122">
        <v>3</v>
      </c>
      <c r="K30" s="122"/>
      <c r="L30" s="122"/>
      <c r="M30" s="43" t="s">
        <v>24</v>
      </c>
    </row>
    <row r="31" spans="1:13" ht="15.75" x14ac:dyDescent="0.25">
      <c r="A31" s="21" t="s">
        <v>27</v>
      </c>
      <c r="B31" s="44">
        <v>12.6</v>
      </c>
      <c r="C31" s="44">
        <v>12.3</v>
      </c>
      <c r="D31" s="44">
        <v>12.1</v>
      </c>
      <c r="E31" s="45">
        <f>AVERAGE(B31:D31)</f>
        <v>12.333333333333334</v>
      </c>
      <c r="F31" s="44">
        <v>11.8</v>
      </c>
      <c r="G31" s="44">
        <v>15.9</v>
      </c>
      <c r="H31" s="44">
        <v>12.4</v>
      </c>
      <c r="I31" s="44">
        <f t="shared" ref="I31:I40" si="6">AVERAGE(F31:H31)</f>
        <v>13.366666666666667</v>
      </c>
      <c r="J31" s="44">
        <v>15.3</v>
      </c>
      <c r="K31" s="44">
        <v>14.8</v>
      </c>
      <c r="L31" s="44">
        <v>12.1</v>
      </c>
      <c r="M31" s="44">
        <f t="shared" ref="M31:M40" si="7">AVERAGE(J31:L31)</f>
        <v>14.066666666666668</v>
      </c>
    </row>
    <row r="32" spans="1:13" ht="15.75" x14ac:dyDescent="0.25">
      <c r="A32" s="21" t="s">
        <v>28</v>
      </c>
      <c r="B32" s="44">
        <v>12.1</v>
      </c>
      <c r="C32" s="44">
        <v>13.3</v>
      </c>
      <c r="D32" s="44">
        <v>14.2</v>
      </c>
      <c r="E32" s="45">
        <f t="shared" ref="E32:E40" si="8">AVERAGE(B32:D32)</f>
        <v>13.199999999999998</v>
      </c>
      <c r="F32" s="44">
        <v>15.3</v>
      </c>
      <c r="G32" s="44">
        <v>13.5</v>
      </c>
      <c r="H32" s="44">
        <v>14.5</v>
      </c>
      <c r="I32" s="44">
        <f t="shared" si="6"/>
        <v>14.433333333333332</v>
      </c>
      <c r="J32" s="44">
        <v>12.9</v>
      </c>
      <c r="K32" s="44">
        <v>13.5</v>
      </c>
      <c r="L32" s="44">
        <v>13</v>
      </c>
      <c r="M32" s="44">
        <f t="shared" si="7"/>
        <v>13.133333333333333</v>
      </c>
    </row>
    <row r="33" spans="1:13" ht="15.75" x14ac:dyDescent="0.25">
      <c r="A33" s="21" t="s">
        <v>29</v>
      </c>
      <c r="B33" s="44">
        <v>14.8</v>
      </c>
      <c r="C33" s="44">
        <v>13</v>
      </c>
      <c r="D33" s="44">
        <v>14.9</v>
      </c>
      <c r="E33" s="45">
        <f t="shared" si="8"/>
        <v>14.233333333333334</v>
      </c>
      <c r="F33" s="44">
        <v>14.8</v>
      </c>
      <c r="G33" s="44">
        <v>13.8</v>
      </c>
      <c r="H33" s="44">
        <v>17</v>
      </c>
      <c r="I33" s="44">
        <f t="shared" si="6"/>
        <v>15.200000000000001</v>
      </c>
      <c r="J33" s="44">
        <v>10.4</v>
      </c>
      <c r="K33" s="44">
        <v>13.1</v>
      </c>
      <c r="L33" s="44">
        <v>10.3</v>
      </c>
      <c r="M33" s="44">
        <f t="shared" si="7"/>
        <v>11.266666666666666</v>
      </c>
    </row>
    <row r="34" spans="1:13" ht="15.75" x14ac:dyDescent="0.25">
      <c r="A34" s="21" t="s">
        <v>30</v>
      </c>
      <c r="B34" s="44">
        <v>9.9</v>
      </c>
      <c r="C34" s="44">
        <v>14</v>
      </c>
      <c r="D34" s="44">
        <v>13.9</v>
      </c>
      <c r="E34" s="45">
        <f t="shared" si="8"/>
        <v>12.6</v>
      </c>
      <c r="F34" s="44">
        <v>11.5</v>
      </c>
      <c r="G34" s="44">
        <v>12.2</v>
      </c>
      <c r="H34" s="44">
        <v>14.4</v>
      </c>
      <c r="I34" s="44">
        <f t="shared" si="6"/>
        <v>12.700000000000001</v>
      </c>
      <c r="J34" s="44">
        <v>12.3</v>
      </c>
      <c r="K34" s="44">
        <v>13.3</v>
      </c>
      <c r="L34" s="44">
        <v>13.4</v>
      </c>
      <c r="M34" s="44">
        <f t="shared" si="7"/>
        <v>13</v>
      </c>
    </row>
    <row r="35" spans="1:13" ht="15.75" x14ac:dyDescent="0.25">
      <c r="A35" s="21" t="s">
        <v>31</v>
      </c>
      <c r="B35" s="44">
        <v>14.6</v>
      </c>
      <c r="C35" s="44">
        <v>19.8</v>
      </c>
      <c r="D35" s="44">
        <v>12.5</v>
      </c>
      <c r="E35" s="45">
        <f t="shared" si="8"/>
        <v>15.633333333333333</v>
      </c>
      <c r="F35" s="44">
        <v>15.1</v>
      </c>
      <c r="G35" s="44">
        <v>15.4</v>
      </c>
      <c r="H35" s="44">
        <v>14.3</v>
      </c>
      <c r="I35" s="44">
        <f t="shared" si="6"/>
        <v>14.933333333333332</v>
      </c>
      <c r="J35" s="44">
        <v>12.2</v>
      </c>
      <c r="K35" s="44">
        <v>12.6</v>
      </c>
      <c r="L35" s="44">
        <v>13.4</v>
      </c>
      <c r="M35" s="44">
        <f t="shared" si="7"/>
        <v>12.733333333333333</v>
      </c>
    </row>
    <row r="36" spans="1:13" ht="15.75" x14ac:dyDescent="0.25">
      <c r="A36" s="21" t="s">
        <v>32</v>
      </c>
      <c r="B36" s="44">
        <v>15.1</v>
      </c>
      <c r="C36" s="44">
        <v>13.7</v>
      </c>
      <c r="D36" s="44">
        <v>13.9</v>
      </c>
      <c r="E36" s="45">
        <f t="shared" si="8"/>
        <v>14.233333333333333</v>
      </c>
      <c r="F36" s="44">
        <v>14.6</v>
      </c>
      <c r="G36" s="44">
        <v>11.1</v>
      </c>
      <c r="H36" s="44">
        <v>18.2</v>
      </c>
      <c r="I36" s="44">
        <f t="shared" si="6"/>
        <v>14.633333333333333</v>
      </c>
      <c r="J36" s="44">
        <v>12.4</v>
      </c>
      <c r="K36" s="44">
        <v>11.5</v>
      </c>
      <c r="L36" s="44">
        <v>10.3</v>
      </c>
      <c r="M36" s="44">
        <f t="shared" si="7"/>
        <v>11.4</v>
      </c>
    </row>
    <row r="37" spans="1:13" ht="15.75" x14ac:dyDescent="0.25">
      <c r="A37" s="21" t="s">
        <v>33</v>
      </c>
      <c r="B37" s="44">
        <v>13.4</v>
      </c>
      <c r="C37" s="44">
        <v>14.7</v>
      </c>
      <c r="D37" s="44">
        <v>13.8</v>
      </c>
      <c r="E37" s="45">
        <f t="shared" si="8"/>
        <v>13.966666666666669</v>
      </c>
      <c r="F37" s="44">
        <v>12.9</v>
      </c>
      <c r="G37" s="44">
        <v>16.8</v>
      </c>
      <c r="H37" s="44">
        <v>11.4</v>
      </c>
      <c r="I37" s="44">
        <f t="shared" si="6"/>
        <v>13.700000000000001</v>
      </c>
      <c r="J37" s="44">
        <v>12.5</v>
      </c>
      <c r="K37" s="44">
        <v>11.9</v>
      </c>
      <c r="L37" s="44">
        <v>13.7</v>
      </c>
      <c r="M37" s="44">
        <f t="shared" si="7"/>
        <v>12.699999999999998</v>
      </c>
    </row>
    <row r="38" spans="1:13" ht="15.75" x14ac:dyDescent="0.25">
      <c r="A38" s="21" t="s">
        <v>47</v>
      </c>
      <c r="B38" s="44">
        <v>12.8</v>
      </c>
      <c r="C38" s="44">
        <v>12.9</v>
      </c>
      <c r="D38" s="44">
        <v>14.6</v>
      </c>
      <c r="E38" s="45">
        <f t="shared" si="8"/>
        <v>13.433333333333335</v>
      </c>
      <c r="F38" s="44">
        <v>12.5</v>
      </c>
      <c r="G38" s="44">
        <v>12.4</v>
      </c>
      <c r="H38" s="44">
        <v>13.7</v>
      </c>
      <c r="I38" s="44">
        <f t="shared" si="6"/>
        <v>12.866666666666665</v>
      </c>
      <c r="J38" s="44">
        <v>12</v>
      </c>
      <c r="K38" s="44">
        <v>14.7</v>
      </c>
      <c r="L38" s="44">
        <v>12.2</v>
      </c>
      <c r="M38" s="44">
        <f t="shared" si="7"/>
        <v>12.966666666666667</v>
      </c>
    </row>
    <row r="39" spans="1:13" ht="15.75" x14ac:dyDescent="0.25">
      <c r="A39" s="21" t="s">
        <v>48</v>
      </c>
      <c r="B39" s="44">
        <v>12.9</v>
      </c>
      <c r="C39" s="44">
        <v>12.2</v>
      </c>
      <c r="D39" s="44">
        <v>11.5</v>
      </c>
      <c r="E39" s="45">
        <f t="shared" si="8"/>
        <v>12.200000000000001</v>
      </c>
      <c r="F39" s="44">
        <v>13.8</v>
      </c>
      <c r="G39" s="44">
        <v>12.4</v>
      </c>
      <c r="H39" s="44">
        <v>10.5</v>
      </c>
      <c r="I39" s="44">
        <f t="shared" si="6"/>
        <v>12.233333333333334</v>
      </c>
      <c r="J39" s="44">
        <v>13.5</v>
      </c>
      <c r="K39" s="44">
        <v>13.8</v>
      </c>
      <c r="L39" s="44">
        <v>12</v>
      </c>
      <c r="M39" s="44">
        <f t="shared" si="7"/>
        <v>13.1</v>
      </c>
    </row>
    <row r="40" spans="1:13" ht="15.75" x14ac:dyDescent="0.25">
      <c r="A40" s="21" t="s">
        <v>34</v>
      </c>
      <c r="B40" s="44">
        <v>12.5</v>
      </c>
      <c r="C40" s="44">
        <v>14.9</v>
      </c>
      <c r="D40" s="44">
        <v>13.9</v>
      </c>
      <c r="E40" s="45">
        <f t="shared" si="8"/>
        <v>13.766666666666666</v>
      </c>
      <c r="F40" s="44">
        <v>12.9</v>
      </c>
      <c r="G40" s="44">
        <v>13.8</v>
      </c>
      <c r="H40" s="44">
        <v>14</v>
      </c>
      <c r="I40" s="44">
        <f t="shared" si="6"/>
        <v>13.566666666666668</v>
      </c>
      <c r="J40" s="44">
        <v>10.3</v>
      </c>
      <c r="K40" s="44">
        <v>12.9</v>
      </c>
      <c r="L40" s="44">
        <v>12.9</v>
      </c>
      <c r="M40" s="44">
        <f t="shared" si="7"/>
        <v>12.033333333333333</v>
      </c>
    </row>
    <row r="42" spans="1:13" ht="15.75" x14ac:dyDescent="0.25">
      <c r="A42" s="120" t="s">
        <v>66</v>
      </c>
      <c r="B42" s="120"/>
      <c r="C42" s="120"/>
      <c r="D42" s="120"/>
      <c r="E42" s="120"/>
      <c r="F42" s="120"/>
      <c r="G42" s="120"/>
      <c r="H42" s="120"/>
      <c r="I42" s="120"/>
      <c r="J42" s="120"/>
      <c r="K42" s="120"/>
      <c r="L42" s="120"/>
      <c r="M42" s="120"/>
    </row>
    <row r="43" spans="1:13" ht="15.75" x14ac:dyDescent="0.25">
      <c r="A43" s="121" t="s">
        <v>0</v>
      </c>
      <c r="B43" s="122" t="s">
        <v>1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</row>
    <row r="44" spans="1:13" ht="15.75" x14ac:dyDescent="0.25">
      <c r="A44" s="121"/>
      <c r="B44" s="122">
        <v>1</v>
      </c>
      <c r="C44" s="122"/>
      <c r="D44" s="122"/>
      <c r="E44" s="43" t="s">
        <v>24</v>
      </c>
      <c r="F44" s="122">
        <v>2</v>
      </c>
      <c r="G44" s="122"/>
      <c r="H44" s="122"/>
      <c r="I44" s="43" t="s">
        <v>24</v>
      </c>
      <c r="J44" s="122">
        <v>3</v>
      </c>
      <c r="K44" s="122"/>
      <c r="L44" s="122"/>
      <c r="M44" s="43" t="s">
        <v>24</v>
      </c>
    </row>
    <row r="45" spans="1:13" ht="15.75" x14ac:dyDescent="0.25">
      <c r="A45" s="21" t="s">
        <v>27</v>
      </c>
      <c r="B45" s="44">
        <v>17</v>
      </c>
      <c r="C45" s="44">
        <v>13.1</v>
      </c>
      <c r="D45" s="44">
        <v>13</v>
      </c>
      <c r="E45" s="45">
        <f t="shared" ref="E45:E54" si="9">AVERAGE(B45:D45)</f>
        <v>14.366666666666667</v>
      </c>
      <c r="F45" s="44">
        <v>12.1</v>
      </c>
      <c r="G45" s="44">
        <v>20.100000000000001</v>
      </c>
      <c r="H45" s="44">
        <v>14.8</v>
      </c>
      <c r="I45" s="44">
        <f t="shared" ref="I45:I54" si="10">AVERAGE(F45:H45)</f>
        <v>15.666666666666666</v>
      </c>
      <c r="J45" s="44">
        <v>22.4</v>
      </c>
      <c r="K45" s="44">
        <v>15.6</v>
      </c>
      <c r="L45" s="44">
        <v>13.1</v>
      </c>
      <c r="M45" s="44">
        <f t="shared" ref="M45:M54" si="11">AVERAGE(J45:L45)</f>
        <v>17.033333333333335</v>
      </c>
    </row>
    <row r="46" spans="1:13" ht="15.75" x14ac:dyDescent="0.25">
      <c r="A46" s="21" t="s">
        <v>28</v>
      </c>
      <c r="B46" s="44">
        <v>13.7</v>
      </c>
      <c r="C46" s="44">
        <v>14.3</v>
      </c>
      <c r="D46" s="44">
        <v>18.5</v>
      </c>
      <c r="E46" s="45">
        <f t="shared" si="9"/>
        <v>15.5</v>
      </c>
      <c r="F46" s="44">
        <v>15.6</v>
      </c>
      <c r="G46" s="44">
        <v>18.899999999999999</v>
      </c>
      <c r="H46" s="44">
        <v>23.9</v>
      </c>
      <c r="I46" s="44">
        <f t="shared" si="10"/>
        <v>19.466666666666665</v>
      </c>
      <c r="J46" s="44">
        <v>13.8</v>
      </c>
      <c r="K46" s="44">
        <v>20.2</v>
      </c>
      <c r="L46" s="44">
        <v>15.6</v>
      </c>
      <c r="M46" s="44">
        <f t="shared" si="11"/>
        <v>16.533333333333335</v>
      </c>
    </row>
    <row r="47" spans="1:13" ht="15.75" x14ac:dyDescent="0.25">
      <c r="A47" s="21" t="s">
        <v>29</v>
      </c>
      <c r="B47" s="44">
        <v>15.9</v>
      </c>
      <c r="C47" s="44">
        <v>15</v>
      </c>
      <c r="D47" s="44">
        <v>18.399999999999999</v>
      </c>
      <c r="E47" s="45">
        <f t="shared" si="9"/>
        <v>16.433333333333334</v>
      </c>
      <c r="F47" s="44">
        <v>16.2</v>
      </c>
      <c r="G47" s="44">
        <v>17.7</v>
      </c>
      <c r="H47" s="44">
        <v>17.399999999999999</v>
      </c>
      <c r="I47" s="44">
        <f t="shared" si="10"/>
        <v>17.099999999999998</v>
      </c>
      <c r="J47" s="44">
        <v>12.8</v>
      </c>
      <c r="K47" s="44">
        <v>14.2</v>
      </c>
      <c r="L47" s="44">
        <v>15.9</v>
      </c>
      <c r="M47" s="44">
        <f t="shared" si="11"/>
        <v>14.299999999999999</v>
      </c>
    </row>
    <row r="48" spans="1:13" ht="15.75" x14ac:dyDescent="0.25">
      <c r="A48" s="21" t="s">
        <v>30</v>
      </c>
      <c r="B48" s="44">
        <v>13.2</v>
      </c>
      <c r="C48" s="44">
        <v>14.6</v>
      </c>
      <c r="D48" s="44">
        <v>17.8</v>
      </c>
      <c r="E48" s="45">
        <f t="shared" si="9"/>
        <v>15.199999999999998</v>
      </c>
      <c r="F48" s="44">
        <v>11.9</v>
      </c>
      <c r="G48" s="44">
        <v>12.8</v>
      </c>
      <c r="H48" s="44">
        <v>17.399999999999999</v>
      </c>
      <c r="I48" s="44">
        <f t="shared" si="10"/>
        <v>14.033333333333333</v>
      </c>
      <c r="J48" s="44">
        <v>14.6</v>
      </c>
      <c r="K48" s="44">
        <v>17.2</v>
      </c>
      <c r="L48" s="44">
        <v>15.8</v>
      </c>
      <c r="M48" s="44">
        <f t="shared" si="11"/>
        <v>15.866666666666665</v>
      </c>
    </row>
    <row r="49" spans="1:13" ht="15.75" x14ac:dyDescent="0.25">
      <c r="A49" s="21" t="s">
        <v>31</v>
      </c>
      <c r="B49" s="44">
        <v>27.1</v>
      </c>
      <c r="C49" s="44">
        <v>14.4</v>
      </c>
      <c r="D49" s="44">
        <v>16</v>
      </c>
      <c r="E49" s="45">
        <f t="shared" si="9"/>
        <v>19.166666666666668</v>
      </c>
      <c r="F49" s="44">
        <v>21.5</v>
      </c>
      <c r="G49" s="44">
        <v>16.5</v>
      </c>
      <c r="H49" s="44">
        <v>14.8</v>
      </c>
      <c r="I49" s="44">
        <f t="shared" si="10"/>
        <v>17.599999999999998</v>
      </c>
      <c r="J49" s="44">
        <v>15.7</v>
      </c>
      <c r="K49" s="44">
        <v>14.3</v>
      </c>
      <c r="L49" s="44">
        <v>15.9</v>
      </c>
      <c r="M49" s="44">
        <f t="shared" si="11"/>
        <v>15.299999999999999</v>
      </c>
    </row>
    <row r="50" spans="1:13" ht="15.75" x14ac:dyDescent="0.25">
      <c r="A50" s="21" t="s">
        <v>32</v>
      </c>
      <c r="B50" s="44">
        <v>20.9</v>
      </c>
      <c r="C50" s="44">
        <v>18</v>
      </c>
      <c r="D50" s="44">
        <v>18.100000000000001</v>
      </c>
      <c r="E50" s="45">
        <f t="shared" si="9"/>
        <v>19</v>
      </c>
      <c r="F50" s="44">
        <v>15.2</v>
      </c>
      <c r="G50" s="44">
        <v>13.8</v>
      </c>
      <c r="H50" s="44">
        <v>22</v>
      </c>
      <c r="I50" s="44">
        <f t="shared" si="10"/>
        <v>17</v>
      </c>
      <c r="J50" s="44">
        <v>14.8</v>
      </c>
      <c r="K50" s="44">
        <v>11.9</v>
      </c>
      <c r="L50" s="44">
        <v>11.9</v>
      </c>
      <c r="M50" s="44">
        <f t="shared" si="11"/>
        <v>12.866666666666667</v>
      </c>
    </row>
    <row r="51" spans="1:13" ht="15.75" x14ac:dyDescent="0.25">
      <c r="A51" s="21" t="s">
        <v>33</v>
      </c>
      <c r="B51" s="44">
        <v>14.1</v>
      </c>
      <c r="C51" s="44">
        <v>14.5</v>
      </c>
      <c r="D51" s="44">
        <v>17.899999999999999</v>
      </c>
      <c r="E51" s="45">
        <f t="shared" si="9"/>
        <v>15.5</v>
      </c>
      <c r="F51" s="44">
        <v>14.8</v>
      </c>
      <c r="G51" s="44">
        <v>23.2</v>
      </c>
      <c r="H51" s="44">
        <v>12.2</v>
      </c>
      <c r="I51" s="44">
        <f t="shared" si="10"/>
        <v>16.733333333333334</v>
      </c>
      <c r="J51" s="44">
        <v>15.2</v>
      </c>
      <c r="K51" s="44">
        <v>14.7</v>
      </c>
      <c r="L51" s="44">
        <v>15.4</v>
      </c>
      <c r="M51" s="44">
        <f t="shared" si="11"/>
        <v>15.1</v>
      </c>
    </row>
    <row r="52" spans="1:13" ht="15.75" x14ac:dyDescent="0.25">
      <c r="A52" s="21" t="s">
        <v>47</v>
      </c>
      <c r="B52" s="44">
        <v>13.4</v>
      </c>
      <c r="C52" s="44">
        <v>14.2</v>
      </c>
      <c r="D52" s="44">
        <v>13.3</v>
      </c>
      <c r="E52" s="45">
        <f t="shared" si="9"/>
        <v>13.633333333333335</v>
      </c>
      <c r="F52" s="44">
        <v>13.5</v>
      </c>
      <c r="G52" s="44">
        <v>12.9</v>
      </c>
      <c r="H52" s="44">
        <v>14.2</v>
      </c>
      <c r="I52" s="44">
        <f t="shared" si="10"/>
        <v>13.533333333333331</v>
      </c>
      <c r="J52" s="44">
        <v>13.3</v>
      </c>
      <c r="K52" s="44">
        <v>15.2</v>
      </c>
      <c r="L52" s="44">
        <v>16.8</v>
      </c>
      <c r="M52" s="44">
        <f t="shared" si="11"/>
        <v>15.1</v>
      </c>
    </row>
    <row r="53" spans="1:13" ht="15.75" x14ac:dyDescent="0.25">
      <c r="A53" s="21" t="s">
        <v>48</v>
      </c>
      <c r="B53" s="44">
        <v>14.5</v>
      </c>
      <c r="C53" s="44">
        <v>15.3</v>
      </c>
      <c r="D53" s="44">
        <v>16.7</v>
      </c>
      <c r="E53" s="45">
        <f t="shared" si="9"/>
        <v>15.5</v>
      </c>
      <c r="F53" s="44">
        <v>14.9</v>
      </c>
      <c r="G53" s="44">
        <v>12.6</v>
      </c>
      <c r="H53" s="44">
        <v>12.1</v>
      </c>
      <c r="I53" s="44">
        <f t="shared" si="10"/>
        <v>13.200000000000001</v>
      </c>
      <c r="J53" s="44">
        <v>15.1</v>
      </c>
      <c r="K53" s="44">
        <v>14.5</v>
      </c>
      <c r="L53" s="44">
        <v>14.1</v>
      </c>
      <c r="M53" s="44">
        <f t="shared" si="11"/>
        <v>14.566666666666668</v>
      </c>
    </row>
    <row r="54" spans="1:13" ht="15.75" x14ac:dyDescent="0.25">
      <c r="A54" s="21" t="s">
        <v>34</v>
      </c>
      <c r="B54" s="44">
        <v>14.9</v>
      </c>
      <c r="C54" s="44">
        <v>15.7</v>
      </c>
      <c r="D54" s="44">
        <v>14</v>
      </c>
      <c r="E54" s="45">
        <f t="shared" si="9"/>
        <v>14.866666666666667</v>
      </c>
      <c r="F54" s="44">
        <v>13.4</v>
      </c>
      <c r="G54" s="44">
        <v>16</v>
      </c>
      <c r="H54" s="44">
        <v>17.100000000000001</v>
      </c>
      <c r="I54" s="44">
        <f t="shared" si="10"/>
        <v>15.5</v>
      </c>
      <c r="J54" s="44">
        <v>11.5</v>
      </c>
      <c r="K54" s="44">
        <v>15.9</v>
      </c>
      <c r="L54" s="44">
        <v>15.5</v>
      </c>
      <c r="M54" s="44">
        <f t="shared" si="11"/>
        <v>14.299999999999999</v>
      </c>
    </row>
    <row r="56" spans="1:13" ht="15.75" x14ac:dyDescent="0.25">
      <c r="A56" s="120" t="s">
        <v>67</v>
      </c>
      <c r="B56" s="120"/>
      <c r="C56" s="120"/>
      <c r="D56" s="120"/>
      <c r="E56" s="120"/>
      <c r="F56" s="120"/>
      <c r="G56" s="120"/>
      <c r="H56" s="120"/>
      <c r="I56" s="120"/>
      <c r="J56" s="120"/>
      <c r="K56" s="120"/>
      <c r="L56" s="120"/>
      <c r="M56" s="120"/>
    </row>
    <row r="57" spans="1:13" ht="15.75" x14ac:dyDescent="0.25">
      <c r="A57" s="121" t="s">
        <v>0</v>
      </c>
      <c r="B57" s="122" t="s">
        <v>1</v>
      </c>
      <c r="C57" s="122"/>
      <c r="D57" s="122"/>
      <c r="E57" s="122"/>
      <c r="F57" s="122"/>
      <c r="G57" s="122"/>
      <c r="H57" s="122"/>
      <c r="I57" s="122"/>
      <c r="J57" s="122"/>
      <c r="K57" s="122"/>
      <c r="L57" s="122"/>
      <c r="M57" s="122"/>
    </row>
    <row r="58" spans="1:13" ht="15.75" x14ac:dyDescent="0.25">
      <c r="A58" s="121"/>
      <c r="B58" s="122">
        <v>1</v>
      </c>
      <c r="C58" s="122"/>
      <c r="D58" s="122"/>
      <c r="E58" s="43" t="s">
        <v>24</v>
      </c>
      <c r="F58" s="122">
        <v>2</v>
      </c>
      <c r="G58" s="122"/>
      <c r="H58" s="122"/>
      <c r="I58" s="43" t="s">
        <v>24</v>
      </c>
      <c r="J58" s="122">
        <v>3</v>
      </c>
      <c r="K58" s="122"/>
      <c r="L58" s="122"/>
      <c r="M58" s="52" t="s">
        <v>24</v>
      </c>
    </row>
    <row r="59" spans="1:13" ht="15.75" x14ac:dyDescent="0.25">
      <c r="A59" s="21" t="s">
        <v>27</v>
      </c>
      <c r="B59" s="44">
        <v>22.7</v>
      </c>
      <c r="C59" s="44">
        <v>14.7</v>
      </c>
      <c r="D59" s="44">
        <v>14.5</v>
      </c>
      <c r="E59" s="45">
        <f t="shared" ref="E59:E68" si="12">AVERAGE(B59:D59)</f>
        <v>17.3</v>
      </c>
      <c r="F59" s="44">
        <v>12.5</v>
      </c>
      <c r="G59" s="44">
        <v>25.5</v>
      </c>
      <c r="H59" s="44">
        <v>15.6</v>
      </c>
      <c r="I59" s="44">
        <f t="shared" ref="I59:I68" si="13">AVERAGE(F59:H59)</f>
        <v>17.866666666666667</v>
      </c>
      <c r="J59" s="44">
        <v>29.8</v>
      </c>
      <c r="K59" s="44">
        <v>16.399999999999999</v>
      </c>
      <c r="L59" s="54">
        <v>14</v>
      </c>
      <c r="M59" s="53">
        <v>20.066666666666666</v>
      </c>
    </row>
    <row r="60" spans="1:13" ht="15.75" x14ac:dyDescent="0.25">
      <c r="A60" s="21" t="s">
        <v>28</v>
      </c>
      <c r="B60" s="44">
        <v>14.9</v>
      </c>
      <c r="C60" s="44">
        <v>15.5</v>
      </c>
      <c r="D60" s="44">
        <v>22.8</v>
      </c>
      <c r="E60" s="45">
        <f t="shared" si="12"/>
        <v>17.733333333333334</v>
      </c>
      <c r="F60" s="44">
        <v>16.5</v>
      </c>
      <c r="G60" s="44">
        <v>19.3</v>
      </c>
      <c r="H60" s="44">
        <v>29</v>
      </c>
      <c r="I60" s="44">
        <f t="shared" si="13"/>
        <v>21.599999999999998</v>
      </c>
      <c r="J60" s="44">
        <v>14</v>
      </c>
      <c r="K60" s="44">
        <v>25.4</v>
      </c>
      <c r="L60" s="54">
        <v>18.3</v>
      </c>
      <c r="M60" s="53">
        <v>19.233333333333334</v>
      </c>
    </row>
    <row r="61" spans="1:13" ht="15.75" x14ac:dyDescent="0.25">
      <c r="A61" s="21" t="s">
        <v>29</v>
      </c>
      <c r="B61" s="44">
        <v>16.5</v>
      </c>
      <c r="C61" s="44">
        <v>17.8</v>
      </c>
      <c r="D61" s="44">
        <v>20.6</v>
      </c>
      <c r="E61" s="45">
        <f t="shared" si="12"/>
        <v>18.3</v>
      </c>
      <c r="F61" s="44">
        <v>16.399999999999999</v>
      </c>
      <c r="G61" s="44">
        <v>19.2</v>
      </c>
      <c r="H61" s="44">
        <v>25.6</v>
      </c>
      <c r="I61" s="44">
        <f t="shared" si="13"/>
        <v>20.399999999999999</v>
      </c>
      <c r="J61" s="44">
        <v>13.2</v>
      </c>
      <c r="K61" s="44">
        <v>16.3</v>
      </c>
      <c r="L61" s="54">
        <v>23.2</v>
      </c>
      <c r="M61" s="53">
        <v>17.566666666666666</v>
      </c>
    </row>
    <row r="62" spans="1:13" ht="15.75" x14ac:dyDescent="0.25">
      <c r="A62" s="21" t="s">
        <v>30</v>
      </c>
      <c r="B62" s="44">
        <v>15.4</v>
      </c>
      <c r="C62" s="44">
        <v>15.5</v>
      </c>
      <c r="D62" s="44">
        <v>20.3</v>
      </c>
      <c r="E62" s="45">
        <f t="shared" si="12"/>
        <v>17.066666666666666</v>
      </c>
      <c r="F62" s="44">
        <v>13.4</v>
      </c>
      <c r="G62" s="44">
        <v>13.6</v>
      </c>
      <c r="H62" s="44">
        <v>18.399999999999999</v>
      </c>
      <c r="I62" s="44">
        <f t="shared" si="13"/>
        <v>15.133333333333333</v>
      </c>
      <c r="J62" s="44">
        <v>15.9</v>
      </c>
      <c r="K62" s="44">
        <v>24.8</v>
      </c>
      <c r="L62" s="54">
        <v>18.5</v>
      </c>
      <c r="M62" s="53">
        <v>19.733333333333334</v>
      </c>
    </row>
    <row r="63" spans="1:13" ht="15.75" x14ac:dyDescent="0.25">
      <c r="A63" s="21" t="s">
        <v>31</v>
      </c>
      <c r="B63" s="44">
        <v>29.1</v>
      </c>
      <c r="C63" s="44">
        <v>16.5</v>
      </c>
      <c r="D63" s="44">
        <v>17.2</v>
      </c>
      <c r="E63" s="45">
        <f t="shared" si="12"/>
        <v>20.933333333333334</v>
      </c>
      <c r="F63" s="44">
        <v>25.9</v>
      </c>
      <c r="G63" s="44">
        <v>18.100000000000001</v>
      </c>
      <c r="H63" s="44">
        <v>19.2</v>
      </c>
      <c r="I63" s="44">
        <f t="shared" si="13"/>
        <v>21.066666666666666</v>
      </c>
      <c r="J63" s="44">
        <v>17.3</v>
      </c>
      <c r="K63" s="44">
        <v>15.2</v>
      </c>
      <c r="L63" s="54">
        <v>21.7</v>
      </c>
      <c r="M63" s="53">
        <v>18.066666666666666</v>
      </c>
    </row>
    <row r="64" spans="1:13" ht="15.75" x14ac:dyDescent="0.25">
      <c r="A64" s="21" t="s">
        <v>32</v>
      </c>
      <c r="B64" s="44">
        <v>21.4</v>
      </c>
      <c r="C64" s="44">
        <v>20.100000000000001</v>
      </c>
      <c r="D64" s="44">
        <v>21</v>
      </c>
      <c r="E64" s="45">
        <f t="shared" si="12"/>
        <v>20.833333333333332</v>
      </c>
      <c r="F64" s="44">
        <v>17.8</v>
      </c>
      <c r="G64" s="44">
        <v>15.3</v>
      </c>
      <c r="H64" s="44">
        <v>17.5</v>
      </c>
      <c r="I64" s="44">
        <f t="shared" si="13"/>
        <v>16.866666666666667</v>
      </c>
      <c r="J64" s="44">
        <v>16.100000000000001</v>
      </c>
      <c r="K64" s="44">
        <v>12.3</v>
      </c>
      <c r="L64" s="54">
        <v>12.9</v>
      </c>
      <c r="M64" s="53">
        <v>13.766666666666667</v>
      </c>
    </row>
    <row r="65" spans="1:13" ht="15.75" x14ac:dyDescent="0.25">
      <c r="A65" s="21" t="s">
        <v>33</v>
      </c>
      <c r="B65" s="44">
        <v>17.899999999999999</v>
      </c>
      <c r="C65" s="44">
        <v>17.3</v>
      </c>
      <c r="D65" s="44">
        <v>18.3</v>
      </c>
      <c r="E65" s="45">
        <f t="shared" si="12"/>
        <v>17.833333333333332</v>
      </c>
      <c r="F65" s="44">
        <v>18</v>
      </c>
      <c r="G65" s="44">
        <v>24.9</v>
      </c>
      <c r="H65" s="44">
        <v>13.9</v>
      </c>
      <c r="I65" s="44">
        <f t="shared" si="13"/>
        <v>18.933333333333334</v>
      </c>
      <c r="J65" s="44">
        <v>17.5</v>
      </c>
      <c r="K65" s="44">
        <v>15.2</v>
      </c>
      <c r="L65" s="54">
        <v>21.3</v>
      </c>
      <c r="M65" s="53">
        <v>18</v>
      </c>
    </row>
    <row r="66" spans="1:13" ht="15.75" x14ac:dyDescent="0.25">
      <c r="A66" s="21" t="s">
        <v>47</v>
      </c>
      <c r="B66" s="44">
        <v>16.899999999999999</v>
      </c>
      <c r="C66" s="44">
        <v>17</v>
      </c>
      <c r="D66" s="44">
        <v>20.5</v>
      </c>
      <c r="E66" s="45">
        <f t="shared" si="12"/>
        <v>18.133333333333333</v>
      </c>
      <c r="F66" s="44">
        <v>15.7</v>
      </c>
      <c r="G66" s="44">
        <v>15.3</v>
      </c>
      <c r="H66" s="44">
        <v>15.9</v>
      </c>
      <c r="I66" s="44">
        <f t="shared" si="13"/>
        <v>15.633333333333333</v>
      </c>
      <c r="J66" s="44">
        <v>14.5</v>
      </c>
      <c r="K66" s="44">
        <v>16.100000000000001</v>
      </c>
      <c r="L66" s="54">
        <v>22.4</v>
      </c>
      <c r="M66" s="53">
        <v>17.666666666666668</v>
      </c>
    </row>
    <row r="67" spans="1:13" ht="15.75" x14ac:dyDescent="0.25">
      <c r="A67" s="21" t="s">
        <v>48</v>
      </c>
      <c r="B67" s="44">
        <v>16.3</v>
      </c>
      <c r="C67" s="44">
        <v>17.5</v>
      </c>
      <c r="D67" s="44">
        <v>17.899999999999999</v>
      </c>
      <c r="E67" s="45">
        <f t="shared" si="12"/>
        <v>17.233333333333331</v>
      </c>
      <c r="F67" s="44">
        <v>15.9</v>
      </c>
      <c r="G67" s="44">
        <v>14.8</v>
      </c>
      <c r="H67" s="44">
        <v>17.399999999999999</v>
      </c>
      <c r="I67" s="44">
        <f t="shared" si="13"/>
        <v>16.033333333333335</v>
      </c>
      <c r="J67" s="44">
        <v>19.899999999999999</v>
      </c>
      <c r="K67" s="44">
        <v>16.7</v>
      </c>
      <c r="L67" s="54">
        <v>17.5</v>
      </c>
      <c r="M67" s="53">
        <v>18.033333333333331</v>
      </c>
    </row>
    <row r="68" spans="1:13" ht="15.75" x14ac:dyDescent="0.25">
      <c r="A68" s="21" t="s">
        <v>34</v>
      </c>
      <c r="B68" s="44">
        <v>16.399999999999999</v>
      </c>
      <c r="C68" s="44">
        <v>17.8</v>
      </c>
      <c r="D68" s="44">
        <v>17.2</v>
      </c>
      <c r="E68" s="45">
        <f t="shared" si="12"/>
        <v>17.133333333333336</v>
      </c>
      <c r="F68" s="44">
        <v>14.5</v>
      </c>
      <c r="G68" s="44">
        <v>18.100000000000001</v>
      </c>
      <c r="H68" s="44">
        <v>19.8</v>
      </c>
      <c r="I68" s="44">
        <f t="shared" si="13"/>
        <v>17.466666666666669</v>
      </c>
      <c r="J68" s="44">
        <v>13.1</v>
      </c>
      <c r="K68" s="44">
        <v>18.600000000000001</v>
      </c>
      <c r="L68" s="54">
        <v>17.3</v>
      </c>
      <c r="M68" s="53">
        <v>16.333333333333332</v>
      </c>
    </row>
    <row r="70" spans="1:13" ht="15.75" x14ac:dyDescent="0.25">
      <c r="A70" s="120" t="s">
        <v>80</v>
      </c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</row>
    <row r="71" spans="1:13" ht="15.75" x14ac:dyDescent="0.25">
      <c r="A71" s="121" t="s">
        <v>0</v>
      </c>
      <c r="B71" s="122" t="s">
        <v>1</v>
      </c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</row>
    <row r="72" spans="1:13" ht="15.75" x14ac:dyDescent="0.25">
      <c r="A72" s="121"/>
      <c r="B72" s="122">
        <v>1</v>
      </c>
      <c r="C72" s="122"/>
      <c r="D72" s="122"/>
      <c r="E72" s="43" t="s">
        <v>24</v>
      </c>
      <c r="F72" s="122">
        <v>2</v>
      </c>
      <c r="G72" s="122"/>
      <c r="H72" s="122"/>
      <c r="I72" s="43" t="s">
        <v>24</v>
      </c>
      <c r="J72" s="122">
        <v>3</v>
      </c>
      <c r="K72" s="122"/>
      <c r="L72" s="122"/>
      <c r="M72" s="43" t="s">
        <v>24</v>
      </c>
    </row>
    <row r="73" spans="1:13" ht="15.75" x14ac:dyDescent="0.25">
      <c r="A73" s="21" t="s">
        <v>27</v>
      </c>
      <c r="B73" s="43">
        <v>23.5</v>
      </c>
      <c r="C73" s="43">
        <v>16.7</v>
      </c>
      <c r="D73" s="43">
        <v>17.899999999999999</v>
      </c>
      <c r="E73" s="36">
        <f t="shared" ref="E73:E82" si="14">AVERAGE(B73:D73)</f>
        <v>19.366666666666667</v>
      </c>
      <c r="F73" s="43">
        <v>13</v>
      </c>
      <c r="G73" s="43">
        <v>26.3</v>
      </c>
      <c r="H73" s="43">
        <v>15.6</v>
      </c>
      <c r="I73" s="37">
        <f t="shared" ref="I73:I82" si="15">AVERAGE(F73:H73)</f>
        <v>18.3</v>
      </c>
      <c r="J73" s="43">
        <v>30.5</v>
      </c>
      <c r="K73" s="43">
        <v>17.899999999999999</v>
      </c>
      <c r="L73" s="43">
        <v>15.9</v>
      </c>
      <c r="M73" s="37">
        <f t="shared" ref="M73:M82" si="16">AVERAGE(J73:L73)</f>
        <v>21.433333333333334</v>
      </c>
    </row>
    <row r="74" spans="1:13" ht="15.75" x14ac:dyDescent="0.25">
      <c r="A74" s="21" t="s">
        <v>28</v>
      </c>
      <c r="B74" s="43">
        <v>16.100000000000001</v>
      </c>
      <c r="C74" s="43">
        <v>17.3</v>
      </c>
      <c r="D74" s="43">
        <v>24.4</v>
      </c>
      <c r="E74" s="36">
        <f t="shared" si="14"/>
        <v>19.266666666666669</v>
      </c>
      <c r="F74" s="43">
        <v>17.100000000000001</v>
      </c>
      <c r="G74" s="43">
        <v>21.2</v>
      </c>
      <c r="H74" s="43">
        <v>30.5</v>
      </c>
      <c r="I74" s="37">
        <f t="shared" si="15"/>
        <v>22.933333333333334</v>
      </c>
      <c r="J74" s="43">
        <v>15.9</v>
      </c>
      <c r="K74" s="43">
        <v>26.7</v>
      </c>
      <c r="L74" s="43">
        <v>19</v>
      </c>
      <c r="M74" s="37">
        <f t="shared" si="16"/>
        <v>20.533333333333335</v>
      </c>
    </row>
    <row r="75" spans="1:13" ht="15.75" x14ac:dyDescent="0.25">
      <c r="A75" s="21" t="s">
        <v>29</v>
      </c>
      <c r="B75" s="43">
        <v>18.600000000000001</v>
      </c>
      <c r="C75" s="43">
        <v>21.9</v>
      </c>
      <c r="D75" s="43">
        <v>23.4</v>
      </c>
      <c r="E75" s="36">
        <f t="shared" si="14"/>
        <v>21.3</v>
      </c>
      <c r="F75" s="43">
        <v>17.3</v>
      </c>
      <c r="G75" s="43">
        <v>24.5</v>
      </c>
      <c r="H75" s="43">
        <v>26</v>
      </c>
      <c r="I75" s="37">
        <f t="shared" si="15"/>
        <v>22.599999999999998</v>
      </c>
      <c r="J75" s="43">
        <v>14.5</v>
      </c>
      <c r="K75" s="43">
        <v>17.399999999999999</v>
      </c>
      <c r="L75" s="43">
        <v>24.6</v>
      </c>
      <c r="M75" s="37">
        <f t="shared" si="16"/>
        <v>18.833333333333332</v>
      </c>
    </row>
    <row r="76" spans="1:13" ht="15.75" x14ac:dyDescent="0.25">
      <c r="A76" s="21" t="s">
        <v>30</v>
      </c>
      <c r="B76" s="43">
        <v>16.7</v>
      </c>
      <c r="C76" s="43">
        <v>17.3</v>
      </c>
      <c r="D76" s="43">
        <v>22</v>
      </c>
      <c r="E76" s="36">
        <f t="shared" si="14"/>
        <v>18.666666666666668</v>
      </c>
      <c r="F76" s="43">
        <v>14.5</v>
      </c>
      <c r="G76" s="43">
        <v>14.8</v>
      </c>
      <c r="H76" s="43">
        <v>19.7</v>
      </c>
      <c r="I76" s="37">
        <f t="shared" si="15"/>
        <v>16.333333333333332</v>
      </c>
      <c r="J76" s="43">
        <v>17.2</v>
      </c>
      <c r="K76" s="43">
        <v>25.4</v>
      </c>
      <c r="L76" s="43">
        <v>20.5</v>
      </c>
      <c r="M76" s="37">
        <f t="shared" si="16"/>
        <v>21.033333333333331</v>
      </c>
    </row>
    <row r="77" spans="1:13" ht="15.75" x14ac:dyDescent="0.25">
      <c r="A77" s="21" t="s">
        <v>31</v>
      </c>
      <c r="B77" s="43">
        <v>33.5</v>
      </c>
      <c r="C77" s="43">
        <v>17.8</v>
      </c>
      <c r="D77" s="43">
        <v>21.2</v>
      </c>
      <c r="E77" s="36">
        <f t="shared" si="14"/>
        <v>24.166666666666668</v>
      </c>
      <c r="F77" s="43">
        <v>26.3</v>
      </c>
      <c r="G77" s="43">
        <v>18.899999999999999</v>
      </c>
      <c r="H77" s="43">
        <v>20.5</v>
      </c>
      <c r="I77" s="37">
        <f t="shared" si="15"/>
        <v>21.900000000000002</v>
      </c>
      <c r="J77" s="43">
        <v>18.7</v>
      </c>
      <c r="K77" s="43">
        <v>16.7</v>
      </c>
      <c r="L77" s="43">
        <v>22.3</v>
      </c>
      <c r="M77" s="37">
        <f t="shared" si="16"/>
        <v>19.233333333333334</v>
      </c>
    </row>
    <row r="78" spans="1:13" ht="15.75" x14ac:dyDescent="0.25">
      <c r="A78" s="21" t="s">
        <v>32</v>
      </c>
      <c r="B78" s="43">
        <v>24.9</v>
      </c>
      <c r="C78" s="43">
        <v>21.8</v>
      </c>
      <c r="D78" s="43">
        <v>23.6</v>
      </c>
      <c r="E78" s="36">
        <f t="shared" si="14"/>
        <v>23.433333333333337</v>
      </c>
      <c r="F78" s="43">
        <v>17.899999999999999</v>
      </c>
      <c r="G78" s="43">
        <v>15.8</v>
      </c>
      <c r="H78" s="43">
        <v>18.600000000000001</v>
      </c>
      <c r="I78" s="37">
        <f t="shared" si="15"/>
        <v>17.433333333333334</v>
      </c>
      <c r="J78" s="43">
        <v>17.5</v>
      </c>
      <c r="K78" s="43">
        <v>12.4</v>
      </c>
      <c r="L78" s="43">
        <v>14.6</v>
      </c>
      <c r="M78" s="37">
        <f t="shared" si="16"/>
        <v>14.833333333333334</v>
      </c>
    </row>
    <row r="79" spans="1:13" ht="15.75" x14ac:dyDescent="0.25">
      <c r="A79" s="21" t="s">
        <v>33</v>
      </c>
      <c r="B79" s="43">
        <v>18.5</v>
      </c>
      <c r="C79" s="43">
        <v>18.3</v>
      </c>
      <c r="D79" s="43">
        <v>18.3</v>
      </c>
      <c r="E79" s="36">
        <f t="shared" si="14"/>
        <v>18.366666666666664</v>
      </c>
      <c r="F79" s="43">
        <v>19.399999999999999</v>
      </c>
      <c r="G79" s="43">
        <v>25.6</v>
      </c>
      <c r="H79" s="43">
        <v>15.8</v>
      </c>
      <c r="I79" s="37">
        <f t="shared" si="15"/>
        <v>20.266666666666666</v>
      </c>
      <c r="J79" s="43">
        <v>18.3</v>
      </c>
      <c r="K79" s="43">
        <v>16.7</v>
      </c>
      <c r="L79" s="43">
        <v>22.5</v>
      </c>
      <c r="M79" s="37">
        <f t="shared" si="16"/>
        <v>19.166666666666668</v>
      </c>
    </row>
    <row r="80" spans="1:13" ht="15.75" x14ac:dyDescent="0.25">
      <c r="A80" s="21" t="s">
        <v>47</v>
      </c>
      <c r="B80" s="43">
        <v>17.2</v>
      </c>
      <c r="C80" s="43">
        <v>18.7</v>
      </c>
      <c r="D80" s="43">
        <v>21.1</v>
      </c>
      <c r="E80" s="36">
        <f t="shared" si="14"/>
        <v>19</v>
      </c>
      <c r="F80" s="43">
        <v>16.7</v>
      </c>
      <c r="G80" s="43">
        <v>17.2</v>
      </c>
      <c r="H80" s="43">
        <v>16.5</v>
      </c>
      <c r="I80" s="37">
        <f t="shared" si="15"/>
        <v>16.8</v>
      </c>
      <c r="J80" s="43">
        <v>15.7</v>
      </c>
      <c r="K80" s="43">
        <v>17.8</v>
      </c>
      <c r="L80" s="43">
        <v>24</v>
      </c>
      <c r="M80" s="37">
        <f t="shared" si="16"/>
        <v>19.166666666666668</v>
      </c>
    </row>
    <row r="81" spans="1:13" ht="15.75" x14ac:dyDescent="0.25">
      <c r="A81" s="21" t="s">
        <v>48</v>
      </c>
      <c r="B81" s="43">
        <v>17.399999999999999</v>
      </c>
      <c r="C81" s="43">
        <v>18</v>
      </c>
      <c r="D81" s="43">
        <v>18.600000000000001</v>
      </c>
      <c r="E81" s="36">
        <f t="shared" si="14"/>
        <v>18</v>
      </c>
      <c r="F81" s="43">
        <v>16.5</v>
      </c>
      <c r="G81" s="43">
        <v>15.5</v>
      </c>
      <c r="H81" s="43">
        <v>18.899999999999999</v>
      </c>
      <c r="I81" s="37">
        <f t="shared" si="15"/>
        <v>16.966666666666665</v>
      </c>
      <c r="J81" s="43">
        <v>21.4</v>
      </c>
      <c r="K81" s="43">
        <v>17.5</v>
      </c>
      <c r="L81" s="43">
        <v>18.899999999999999</v>
      </c>
      <c r="M81" s="37">
        <f t="shared" si="16"/>
        <v>19.266666666666666</v>
      </c>
    </row>
    <row r="82" spans="1:13" ht="15.75" x14ac:dyDescent="0.25">
      <c r="A82" s="21" t="s">
        <v>34</v>
      </c>
      <c r="B82" s="43">
        <v>17.100000000000001</v>
      </c>
      <c r="C82" s="43">
        <v>18.899999999999999</v>
      </c>
      <c r="D82" s="43">
        <v>19.2</v>
      </c>
      <c r="E82" s="36">
        <f t="shared" si="14"/>
        <v>18.400000000000002</v>
      </c>
      <c r="F82" s="43">
        <v>16.100000000000001</v>
      </c>
      <c r="G82" s="43">
        <v>19.600000000000001</v>
      </c>
      <c r="H82" s="43">
        <v>20.5</v>
      </c>
      <c r="I82" s="37">
        <f t="shared" si="15"/>
        <v>18.733333333333334</v>
      </c>
      <c r="J82" s="43">
        <v>14.6</v>
      </c>
      <c r="K82" s="43">
        <v>21.9</v>
      </c>
      <c r="L82" s="43">
        <v>26.1</v>
      </c>
      <c r="M82" s="37">
        <f t="shared" si="16"/>
        <v>20.866666666666667</v>
      </c>
    </row>
    <row r="84" spans="1:13" ht="15.75" x14ac:dyDescent="0.25">
      <c r="A84" s="120" t="s">
        <v>81</v>
      </c>
      <c r="B84" s="120"/>
      <c r="C84" s="120"/>
      <c r="D84" s="120"/>
      <c r="E84" s="120"/>
      <c r="F84" s="120"/>
      <c r="G84" s="120"/>
      <c r="H84" s="120"/>
      <c r="I84" s="120"/>
      <c r="J84" s="120"/>
      <c r="K84" s="120"/>
      <c r="L84" s="120"/>
      <c r="M84" s="120"/>
    </row>
    <row r="85" spans="1:13" ht="15.75" x14ac:dyDescent="0.25">
      <c r="A85" s="121" t="s">
        <v>0</v>
      </c>
      <c r="B85" s="122" t="s">
        <v>1</v>
      </c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</row>
    <row r="86" spans="1:13" ht="15.75" x14ac:dyDescent="0.25">
      <c r="A86" s="121"/>
      <c r="B86" s="122">
        <v>1</v>
      </c>
      <c r="C86" s="122"/>
      <c r="D86" s="122"/>
      <c r="E86" s="43" t="s">
        <v>24</v>
      </c>
      <c r="F86" s="122">
        <v>2</v>
      </c>
      <c r="G86" s="122"/>
      <c r="H86" s="122"/>
      <c r="I86" s="43" t="s">
        <v>24</v>
      </c>
      <c r="J86" s="122">
        <v>3</v>
      </c>
      <c r="K86" s="122"/>
      <c r="L86" s="122"/>
      <c r="M86" s="43" t="s">
        <v>24</v>
      </c>
    </row>
    <row r="87" spans="1:13" ht="15.75" x14ac:dyDescent="0.25">
      <c r="A87" s="21" t="s">
        <v>27</v>
      </c>
      <c r="B87" s="43">
        <v>25.2</v>
      </c>
      <c r="C87" s="43">
        <v>17.5</v>
      </c>
      <c r="D87" s="43">
        <v>20.100000000000001</v>
      </c>
      <c r="E87" s="36">
        <f t="shared" ref="E87:E96" si="17">AVERAGE(B87:D87)</f>
        <v>20.933333333333334</v>
      </c>
      <c r="F87" s="43">
        <v>14.5</v>
      </c>
      <c r="G87" s="43">
        <v>27.8</v>
      </c>
      <c r="H87" s="43">
        <v>16.7</v>
      </c>
      <c r="I87" s="37">
        <f t="shared" ref="I87:I96" si="18">AVERAGE(F87:H87)</f>
        <v>19.666666666666668</v>
      </c>
      <c r="J87" s="43">
        <v>31.2</v>
      </c>
      <c r="K87" s="43">
        <v>18.7</v>
      </c>
      <c r="L87" s="43">
        <v>16.8</v>
      </c>
      <c r="M87" s="37">
        <f t="shared" ref="M87:M96" si="19">AVERAGE(J87:L87)</f>
        <v>22.233333333333334</v>
      </c>
    </row>
    <row r="88" spans="1:13" ht="15.75" x14ac:dyDescent="0.25">
      <c r="A88" s="21" t="s">
        <v>28</v>
      </c>
      <c r="B88" s="43">
        <v>17.899999999999999</v>
      </c>
      <c r="C88" s="43">
        <v>19.100000000000001</v>
      </c>
      <c r="D88" s="43">
        <v>25.6</v>
      </c>
      <c r="E88" s="36">
        <f t="shared" si="17"/>
        <v>20.866666666666667</v>
      </c>
      <c r="F88" s="43">
        <v>18.3</v>
      </c>
      <c r="G88" s="43">
        <v>22.7</v>
      </c>
      <c r="H88" s="43">
        <v>31.4</v>
      </c>
      <c r="I88" s="37">
        <f t="shared" si="18"/>
        <v>24.133333333333336</v>
      </c>
      <c r="J88" s="43">
        <v>16.5</v>
      </c>
      <c r="K88" s="43">
        <v>27.5</v>
      </c>
      <c r="L88" s="43">
        <v>21.3</v>
      </c>
      <c r="M88" s="37">
        <f t="shared" si="19"/>
        <v>21.766666666666666</v>
      </c>
    </row>
    <row r="89" spans="1:13" ht="15.75" x14ac:dyDescent="0.25">
      <c r="A89" s="21" t="s">
        <v>29</v>
      </c>
      <c r="B89" s="43">
        <v>19.5</v>
      </c>
      <c r="C89" s="43">
        <v>23.4</v>
      </c>
      <c r="D89" s="43">
        <v>25.3</v>
      </c>
      <c r="E89" s="36">
        <f t="shared" si="17"/>
        <v>22.733333333333334</v>
      </c>
      <c r="F89" s="43">
        <v>19.5</v>
      </c>
      <c r="G89" s="43">
        <v>25.6</v>
      </c>
      <c r="H89" s="43">
        <v>27.3</v>
      </c>
      <c r="I89" s="37">
        <f t="shared" si="18"/>
        <v>24.133333333333336</v>
      </c>
      <c r="J89" s="43">
        <v>15.8</v>
      </c>
      <c r="K89" s="43">
        <v>18.7</v>
      </c>
      <c r="L89" s="43">
        <v>26.1</v>
      </c>
      <c r="M89" s="37">
        <f t="shared" si="19"/>
        <v>20.2</v>
      </c>
    </row>
    <row r="90" spans="1:13" ht="15.75" x14ac:dyDescent="0.25">
      <c r="A90" s="21" t="s">
        <v>30</v>
      </c>
      <c r="B90" s="43">
        <v>20.8</v>
      </c>
      <c r="C90" s="43">
        <v>18.399999999999999</v>
      </c>
      <c r="D90" s="43">
        <v>23.5</v>
      </c>
      <c r="E90" s="36">
        <f t="shared" si="17"/>
        <v>20.900000000000002</v>
      </c>
      <c r="F90" s="43">
        <v>16.2</v>
      </c>
      <c r="G90" s="43">
        <v>17.899999999999999</v>
      </c>
      <c r="H90" s="43">
        <v>21.3</v>
      </c>
      <c r="I90" s="37">
        <f t="shared" si="18"/>
        <v>18.466666666666665</v>
      </c>
      <c r="J90" s="43">
        <v>18.399999999999999</v>
      </c>
      <c r="K90" s="43">
        <v>26.5</v>
      </c>
      <c r="L90" s="43">
        <v>22.2</v>
      </c>
      <c r="M90" s="37">
        <f t="shared" si="19"/>
        <v>22.366666666666664</v>
      </c>
    </row>
    <row r="91" spans="1:13" ht="15.75" x14ac:dyDescent="0.25">
      <c r="A91" s="21" t="s">
        <v>31</v>
      </c>
      <c r="B91" s="43">
        <v>34.5</v>
      </c>
      <c r="C91" s="43">
        <v>19.2</v>
      </c>
      <c r="D91" s="43">
        <v>22.8</v>
      </c>
      <c r="E91" s="36">
        <f t="shared" si="17"/>
        <v>25.5</v>
      </c>
      <c r="F91" s="43">
        <v>27.1</v>
      </c>
      <c r="G91" s="43">
        <v>20.3</v>
      </c>
      <c r="H91" s="43">
        <v>21.9</v>
      </c>
      <c r="I91" s="37">
        <f t="shared" si="18"/>
        <v>23.100000000000005</v>
      </c>
      <c r="J91" s="43">
        <v>19.3</v>
      </c>
      <c r="K91" s="43">
        <v>17.899999999999999</v>
      </c>
      <c r="L91" s="43">
        <v>23.8</v>
      </c>
      <c r="M91" s="37">
        <f t="shared" si="19"/>
        <v>20.333333333333332</v>
      </c>
    </row>
    <row r="92" spans="1:13" ht="15.75" x14ac:dyDescent="0.25">
      <c r="A92" s="21" t="s">
        <v>32</v>
      </c>
      <c r="B92" s="43">
        <v>26</v>
      </c>
      <c r="C92" s="43">
        <v>22.7</v>
      </c>
      <c r="D92" s="43">
        <v>25.1</v>
      </c>
      <c r="E92" s="36">
        <f t="shared" si="17"/>
        <v>24.600000000000005</v>
      </c>
      <c r="F92" s="43">
        <v>18.600000000000001</v>
      </c>
      <c r="G92" s="43">
        <v>17.8</v>
      </c>
      <c r="H92" s="43">
        <v>20</v>
      </c>
      <c r="I92" s="37">
        <f t="shared" si="18"/>
        <v>18.8</v>
      </c>
      <c r="J92" s="43">
        <v>18.399999999999999</v>
      </c>
      <c r="K92" s="43">
        <v>14.5</v>
      </c>
      <c r="L92" s="43">
        <v>15.5</v>
      </c>
      <c r="M92" s="37">
        <f t="shared" si="19"/>
        <v>16.133333333333333</v>
      </c>
    </row>
    <row r="93" spans="1:13" ht="15.75" x14ac:dyDescent="0.25">
      <c r="A93" s="21" t="s">
        <v>33</v>
      </c>
      <c r="B93" s="43">
        <v>16.7</v>
      </c>
      <c r="C93" s="43">
        <v>16.5</v>
      </c>
      <c r="D93" s="43">
        <v>19.8</v>
      </c>
      <c r="E93" s="36">
        <f t="shared" si="17"/>
        <v>17.666666666666668</v>
      </c>
      <c r="F93" s="43">
        <v>20.9</v>
      </c>
      <c r="G93" s="43">
        <v>26.5</v>
      </c>
      <c r="H93" s="43">
        <v>17.3</v>
      </c>
      <c r="I93" s="37">
        <f t="shared" si="18"/>
        <v>21.566666666666666</v>
      </c>
      <c r="J93" s="43">
        <v>19.2</v>
      </c>
      <c r="K93" s="43">
        <v>17.399999999999999</v>
      </c>
      <c r="L93" s="43">
        <v>23.7</v>
      </c>
      <c r="M93" s="37">
        <f t="shared" si="19"/>
        <v>20.099999999999998</v>
      </c>
    </row>
    <row r="94" spans="1:13" ht="15.75" x14ac:dyDescent="0.25">
      <c r="A94" s="21" t="s">
        <v>47</v>
      </c>
      <c r="B94" s="43">
        <v>18.3</v>
      </c>
      <c r="C94" s="43">
        <v>18.7</v>
      </c>
      <c r="D94" s="43">
        <v>22.1</v>
      </c>
      <c r="E94" s="36">
        <f t="shared" si="17"/>
        <v>19.7</v>
      </c>
      <c r="F94" s="43">
        <v>17.2</v>
      </c>
      <c r="G94" s="43">
        <v>18.7</v>
      </c>
      <c r="H94" s="43">
        <v>18.5</v>
      </c>
      <c r="I94" s="37">
        <f t="shared" si="18"/>
        <v>18.133333333333333</v>
      </c>
      <c r="J94" s="43">
        <v>17.899999999999999</v>
      </c>
      <c r="K94" s="43">
        <v>18.899999999999999</v>
      </c>
      <c r="L94" s="43">
        <v>24.8</v>
      </c>
      <c r="M94" s="37">
        <f t="shared" si="19"/>
        <v>20.533333333333331</v>
      </c>
    </row>
    <row r="95" spans="1:13" ht="15.75" x14ac:dyDescent="0.25">
      <c r="A95" s="21" t="s">
        <v>48</v>
      </c>
      <c r="B95" s="43">
        <v>18.5</v>
      </c>
      <c r="C95" s="43">
        <v>18.899999999999999</v>
      </c>
      <c r="D95" s="43">
        <v>19.7</v>
      </c>
      <c r="E95" s="36">
        <f t="shared" si="17"/>
        <v>19.033333333333331</v>
      </c>
      <c r="F95" s="43">
        <v>18.3</v>
      </c>
      <c r="G95" s="43">
        <v>16.8</v>
      </c>
      <c r="H95" s="43">
        <v>19.7</v>
      </c>
      <c r="I95" s="37">
        <f t="shared" si="18"/>
        <v>18.266666666666666</v>
      </c>
      <c r="J95" s="43">
        <v>22.5</v>
      </c>
      <c r="K95" s="43">
        <v>19.100000000000001</v>
      </c>
      <c r="L95" s="43">
        <v>19.899999999999999</v>
      </c>
      <c r="M95" s="37">
        <f t="shared" si="19"/>
        <v>20.5</v>
      </c>
    </row>
    <row r="96" spans="1:13" ht="15.75" x14ac:dyDescent="0.25">
      <c r="A96" s="21" t="s">
        <v>34</v>
      </c>
      <c r="B96" s="43">
        <v>17.100000000000001</v>
      </c>
      <c r="C96" s="43">
        <v>19.3</v>
      </c>
      <c r="D96" s="43">
        <v>19.5</v>
      </c>
      <c r="E96" s="36">
        <f t="shared" si="17"/>
        <v>18.633333333333336</v>
      </c>
      <c r="F96" s="43">
        <v>17.5</v>
      </c>
      <c r="G96" s="43">
        <v>21.3</v>
      </c>
      <c r="H96" s="43">
        <v>22.5</v>
      </c>
      <c r="I96" s="37">
        <f t="shared" si="18"/>
        <v>20.433333333333334</v>
      </c>
      <c r="J96" s="43">
        <v>16.7</v>
      </c>
      <c r="K96" s="43">
        <v>23.3</v>
      </c>
      <c r="L96" s="43">
        <v>27.5</v>
      </c>
      <c r="M96" s="37">
        <f t="shared" si="19"/>
        <v>22.5</v>
      </c>
    </row>
  </sheetData>
  <autoFilter ref="A1:M12" xr:uid="{00000000-0009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</autoFilter>
  <mergeCells count="41">
    <mergeCell ref="A1:A2"/>
    <mergeCell ref="B1:M1"/>
    <mergeCell ref="B2:D2"/>
    <mergeCell ref="F2:H2"/>
    <mergeCell ref="J2:L2"/>
    <mergeCell ref="A14:M14"/>
    <mergeCell ref="A15:A16"/>
    <mergeCell ref="B15:M15"/>
    <mergeCell ref="B16:D16"/>
    <mergeCell ref="F16:H16"/>
    <mergeCell ref="J16:L16"/>
    <mergeCell ref="A28:M28"/>
    <mergeCell ref="A29:A30"/>
    <mergeCell ref="B29:M29"/>
    <mergeCell ref="B30:D30"/>
    <mergeCell ref="F30:H30"/>
    <mergeCell ref="J30:L30"/>
    <mergeCell ref="A42:M42"/>
    <mergeCell ref="A43:A44"/>
    <mergeCell ref="B43:M43"/>
    <mergeCell ref="B44:D44"/>
    <mergeCell ref="F44:H44"/>
    <mergeCell ref="J44:L44"/>
    <mergeCell ref="A56:M56"/>
    <mergeCell ref="A57:A58"/>
    <mergeCell ref="B57:M57"/>
    <mergeCell ref="B58:D58"/>
    <mergeCell ref="F58:H58"/>
    <mergeCell ref="J58:L58"/>
    <mergeCell ref="A70:M70"/>
    <mergeCell ref="A71:A72"/>
    <mergeCell ref="B71:M71"/>
    <mergeCell ref="B72:D72"/>
    <mergeCell ref="F72:H72"/>
    <mergeCell ref="J72:L72"/>
    <mergeCell ref="A84:M84"/>
    <mergeCell ref="A85:A86"/>
    <mergeCell ref="B85:M85"/>
    <mergeCell ref="B86:D86"/>
    <mergeCell ref="F86:H86"/>
    <mergeCell ref="J86:L86"/>
  </mergeCells>
  <phoneticPr fontId="3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X22"/>
  <sheetViews>
    <sheetView topLeftCell="C1" zoomScale="82" zoomScaleNormal="82" workbookViewId="0">
      <selection activeCell="Q17" sqref="Q17:S19"/>
    </sheetView>
  </sheetViews>
  <sheetFormatPr defaultRowHeight="15" x14ac:dyDescent="0.25"/>
  <cols>
    <col min="1" max="1" width="14.7109375" customWidth="1"/>
    <col min="8" max="8" width="9.140625" customWidth="1"/>
    <col min="15" max="15" width="11.140625" customWidth="1"/>
    <col min="17" max="17" width="12.85546875" customWidth="1"/>
    <col min="27" max="27" width="6.140625" customWidth="1"/>
    <col min="28" max="28" width="6.28515625" customWidth="1"/>
    <col min="29" max="29" width="6.42578125" customWidth="1"/>
    <col min="30" max="30" width="7.28515625" customWidth="1"/>
    <col min="31" max="31" width="7" customWidth="1"/>
    <col min="32" max="32" width="7.5703125" customWidth="1"/>
  </cols>
  <sheetData>
    <row r="1" spans="1:24" ht="15.75" customHeight="1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5.75" customHeight="1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52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4</v>
      </c>
      <c r="C3" s="14">
        <v>4</v>
      </c>
      <c r="D3" s="14">
        <v>4.333333333333333</v>
      </c>
      <c r="E3" s="15">
        <f>SUM(B3:D3)</f>
        <v>12.333333333333332</v>
      </c>
      <c r="F3" s="16">
        <f>E3/3</f>
        <v>4.1111111111111107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6.5" thickBot="1" x14ac:dyDescent="0.3">
      <c r="A4" s="1" t="s">
        <v>28</v>
      </c>
      <c r="B4" s="14">
        <v>4.666666666666667</v>
      </c>
      <c r="C4" s="14">
        <v>4.333333333333333</v>
      </c>
      <c r="D4" s="14">
        <v>3.3333333333333335</v>
      </c>
      <c r="E4" s="15">
        <f t="shared" ref="E4:E12" si="0">SUM(B4:D4)</f>
        <v>12.333333333333334</v>
      </c>
      <c r="F4" s="16">
        <f t="shared" ref="F4:F12" si="1">E4/3</f>
        <v>4.1111111111111116</v>
      </c>
      <c r="H4" s="11" t="s">
        <v>20</v>
      </c>
      <c r="I4" s="9">
        <f>E13^2/30</f>
        <v>509.78148148148125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1.54074074074083</v>
      </c>
      <c r="T4" s="12">
        <f t="shared" ref="T4:T9" si="2">S4/R4</f>
        <v>0.770370370370415</v>
      </c>
      <c r="U4" s="13">
        <f>T4/T$9</f>
        <v>3.0096463022510336</v>
      </c>
      <c r="V4" s="10" t="s">
        <v>22</v>
      </c>
      <c r="W4" s="6">
        <v>3.55</v>
      </c>
      <c r="X4" s="5">
        <v>6.01</v>
      </c>
    </row>
    <row r="5" spans="1:24" ht="16.5" thickBot="1" x14ac:dyDescent="0.3">
      <c r="A5" s="1" t="s">
        <v>29</v>
      </c>
      <c r="B5" s="14">
        <v>5.333333333333333</v>
      </c>
      <c r="C5" s="14">
        <v>4.666666666666667</v>
      </c>
      <c r="D5" s="14">
        <v>4.333333333333333</v>
      </c>
      <c r="E5" s="15">
        <f t="shared" si="0"/>
        <v>14.333333333333332</v>
      </c>
      <c r="F5" s="16">
        <f t="shared" si="1"/>
        <v>4.7777777777777777</v>
      </c>
      <c r="H5" t="s">
        <v>37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4.6259259259260261</v>
      </c>
      <c r="T5" s="12">
        <f t="shared" si="2"/>
        <v>0.51399176954733627</v>
      </c>
      <c r="U5" s="13">
        <f>T5/T$9</f>
        <v>2.0080385852090838</v>
      </c>
      <c r="V5" s="10" t="s">
        <v>22</v>
      </c>
      <c r="W5" s="6">
        <v>2.46</v>
      </c>
      <c r="X5" s="35">
        <v>3.6</v>
      </c>
    </row>
    <row r="6" spans="1:24" ht="15.75" customHeight="1" thickBot="1" x14ac:dyDescent="0.3">
      <c r="A6" s="1" t="s">
        <v>30</v>
      </c>
      <c r="B6" s="14">
        <v>4.333333333333333</v>
      </c>
      <c r="C6" s="14">
        <v>4</v>
      </c>
      <c r="D6" s="14">
        <v>3.6666666666666665</v>
      </c>
      <c r="E6" s="15">
        <f t="shared" si="0"/>
        <v>11.999999999999998</v>
      </c>
      <c r="F6" s="16">
        <f t="shared" si="1"/>
        <v>3.9999999999999996</v>
      </c>
      <c r="H6" s="155" t="s">
        <v>38</v>
      </c>
      <c r="I6" s="157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1.6333333333334963</v>
      </c>
      <c r="T6" s="12">
        <f t="shared" si="2"/>
        <v>1.6333333333334963</v>
      </c>
      <c r="U6" s="13">
        <f>T6/T$9</f>
        <v>6.3810289389075061</v>
      </c>
      <c r="V6" s="10" t="s">
        <v>26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5.333333333333333</v>
      </c>
      <c r="C7" s="14">
        <v>5</v>
      </c>
      <c r="D7" s="14">
        <v>4</v>
      </c>
      <c r="E7" s="15">
        <f t="shared" si="0"/>
        <v>14.333333333333332</v>
      </c>
      <c r="F7" s="16">
        <f>E7/3</f>
        <v>4.7777777777777777</v>
      </c>
      <c r="H7" s="156"/>
      <c r="I7" s="17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1.125925925926083</v>
      </c>
      <c r="T7" s="12">
        <f t="shared" si="2"/>
        <v>0.28148148148152075</v>
      </c>
      <c r="U7" s="13">
        <f t="shared" ref="U7:U8" si="3">T7/T$9</f>
        <v>1.0996784565918134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4.666666666666667</v>
      </c>
      <c r="C8" s="14">
        <v>4.333333333333333</v>
      </c>
      <c r="D8" s="14">
        <v>3.3333333333333335</v>
      </c>
      <c r="E8" s="15">
        <f t="shared" si="0"/>
        <v>12.333333333333334</v>
      </c>
      <c r="F8" s="16">
        <f t="shared" si="1"/>
        <v>4.1111111111111116</v>
      </c>
      <c r="H8" s="42" t="s">
        <v>39</v>
      </c>
      <c r="I8" s="16">
        <f>E3</f>
        <v>12.333333333333332</v>
      </c>
      <c r="J8" s="16">
        <f>E4</f>
        <v>12.333333333333334</v>
      </c>
      <c r="K8" s="16">
        <v>14.333333333333332</v>
      </c>
      <c r="L8" s="16">
        <f>E6</f>
        <v>11.999999999999998</v>
      </c>
      <c r="M8" s="16">
        <v>14.333333333333332</v>
      </c>
      <c r="N8" s="7">
        <f>SUM(I8:M8)</f>
        <v>65.333333333333329</v>
      </c>
      <c r="O8" s="19">
        <f>AVERAGE(I8:M8)</f>
        <v>13.066666666666666</v>
      </c>
      <c r="Q8" s="22" t="s">
        <v>50</v>
      </c>
      <c r="R8" s="25">
        <f>R6*R7</f>
        <v>4</v>
      </c>
      <c r="S8" s="23">
        <f>S5-S6-S7</f>
        <v>1.8666666666664469</v>
      </c>
      <c r="T8" s="23">
        <f t="shared" si="2"/>
        <v>0.46666666666661172</v>
      </c>
      <c r="U8" s="26">
        <f t="shared" si="3"/>
        <v>1.8231511254017481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4.666666666666667</v>
      </c>
      <c r="C9" s="14">
        <v>4</v>
      </c>
      <c r="D9" s="14">
        <v>3.6666666666666665</v>
      </c>
      <c r="E9" s="15">
        <f t="shared" si="0"/>
        <v>12.333333333333334</v>
      </c>
      <c r="F9" s="16">
        <f t="shared" si="1"/>
        <v>4.1111111111111116</v>
      </c>
      <c r="H9" s="1" t="s">
        <v>40</v>
      </c>
      <c r="I9" s="16">
        <v>12.333333333333334</v>
      </c>
      <c r="J9" s="16">
        <v>12.333333333333334</v>
      </c>
      <c r="K9" s="19">
        <v>12.333333333333332</v>
      </c>
      <c r="L9" s="19">
        <v>11</v>
      </c>
      <c r="M9" s="19">
        <v>10.333333333333332</v>
      </c>
      <c r="N9" s="7">
        <f>SUM(I9:M9)</f>
        <v>58.333333333333329</v>
      </c>
      <c r="O9" s="19">
        <f>N9/5</f>
        <v>11.666666666666666</v>
      </c>
      <c r="Q9" s="29" t="s">
        <v>17</v>
      </c>
      <c r="R9" s="30">
        <f>R5*R4</f>
        <v>18</v>
      </c>
      <c r="S9" s="31">
        <f>S10-S4-S5</f>
        <v>4.6074074074073224</v>
      </c>
      <c r="T9" s="31">
        <f t="shared" si="2"/>
        <v>0.2559670781892957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4.333333333333333</v>
      </c>
      <c r="C10" s="14">
        <v>3.3333333333333335</v>
      </c>
      <c r="D10" s="14">
        <v>4.666666666666667</v>
      </c>
      <c r="E10" s="15">
        <f>SUM(B10:D10)</f>
        <v>12.333333333333332</v>
      </c>
      <c r="F10" s="16">
        <f t="shared" si="1"/>
        <v>4.1111111111111107</v>
      </c>
      <c r="H10" s="1" t="s">
        <v>2</v>
      </c>
      <c r="I10" s="16">
        <f>SUM(I8:I9)</f>
        <v>24.666666666666664</v>
      </c>
      <c r="J10" s="16">
        <f>SUM(J8:J9)</f>
        <v>24.666666666666668</v>
      </c>
      <c r="K10" s="16">
        <f>SUM(K8:K9)</f>
        <v>26.666666666666664</v>
      </c>
      <c r="L10" s="16">
        <f>SUM(L8:L9)</f>
        <v>23</v>
      </c>
      <c r="M10" s="16">
        <f>SUM(M8:M9)</f>
        <v>24.666666666666664</v>
      </c>
      <c r="N10" s="16">
        <f>SUM(I10:M10)</f>
        <v>123.66666666666666</v>
      </c>
      <c r="O10" s="8"/>
      <c r="Q10" s="38" t="s">
        <v>18</v>
      </c>
      <c r="R10" s="34">
        <f>I1*I2*I3-1</f>
        <v>29</v>
      </c>
      <c r="S10" s="33">
        <f>SUMSQ(B3:D12)-I4</f>
        <v>10.774074074074178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4</v>
      </c>
      <c r="C11" s="14">
        <v>3</v>
      </c>
      <c r="D11" s="14">
        <v>4</v>
      </c>
      <c r="E11" s="15">
        <f t="shared" si="0"/>
        <v>11</v>
      </c>
      <c r="F11" s="16">
        <f t="shared" si="1"/>
        <v>3.6666666666666665</v>
      </c>
      <c r="H11" s="2" t="s">
        <v>8</v>
      </c>
      <c r="I11" s="16">
        <f>AVERAGE(I8:I9)</f>
        <v>12.333333333333332</v>
      </c>
      <c r="J11" s="16">
        <f>AVERAGE(J8:J9)</f>
        <v>12.333333333333334</v>
      </c>
      <c r="K11" s="16">
        <f>AVERAGE(K8:K9)</f>
        <v>13.333333333333332</v>
      </c>
      <c r="L11" s="16">
        <f>AVERAGE(L8:L9)</f>
        <v>11.5</v>
      </c>
      <c r="M11" s="16">
        <f>AVERAGE(M8:M9)</f>
        <v>12.333333333333332</v>
      </c>
      <c r="N11" s="8"/>
      <c r="O11" s="8"/>
    </row>
    <row r="12" spans="1:24" ht="16.5" thickBot="1" x14ac:dyDescent="0.3">
      <c r="A12" s="1" t="s">
        <v>34</v>
      </c>
      <c r="B12" s="14">
        <v>3</v>
      </c>
      <c r="C12" s="14">
        <v>3.6666666666666665</v>
      </c>
      <c r="D12" s="14">
        <v>3.6666666666666665</v>
      </c>
      <c r="E12" s="15">
        <f t="shared" si="0"/>
        <v>10.333333333333332</v>
      </c>
      <c r="F12" s="16">
        <f t="shared" si="1"/>
        <v>3.4444444444444442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44.333333333333336</v>
      </c>
      <c r="C13" s="14">
        <f>SUM(C3:C12)</f>
        <v>40.333333333333329</v>
      </c>
      <c r="D13" s="14">
        <f>SUM(D3:D12)</f>
        <v>38.999999999999993</v>
      </c>
      <c r="E13" s="14">
        <f>SUM(E3:E12)</f>
        <v>123.66666666666664</v>
      </c>
      <c r="F13" s="8"/>
      <c r="I13" s="9"/>
      <c r="J13" s="9"/>
      <c r="K13" s="9"/>
      <c r="L13" s="9"/>
      <c r="M13" s="9"/>
      <c r="N13" s="9"/>
      <c r="O13" s="9"/>
    </row>
    <row r="14" spans="1:24" x14ac:dyDescent="0.25">
      <c r="Q14" s="55" t="s">
        <v>83</v>
      </c>
      <c r="R14" s="56">
        <v>2.9710000000000001</v>
      </c>
      <c r="T14" t="s">
        <v>84</v>
      </c>
    </row>
    <row r="15" spans="1:24" ht="15.75" x14ac:dyDescent="0.25">
      <c r="A15" s="40" t="s">
        <v>39</v>
      </c>
      <c r="B15" s="41" t="s">
        <v>57</v>
      </c>
      <c r="C15" s="41"/>
      <c r="D15" s="9"/>
      <c r="Q15" s="57" t="s">
        <v>85</v>
      </c>
      <c r="R15" s="56">
        <f>R14*(T6/15)^0.5</f>
        <v>0.98037998188915743</v>
      </c>
    </row>
    <row r="16" spans="1:24" ht="15.75" x14ac:dyDescent="0.25">
      <c r="A16" s="40" t="s">
        <v>40</v>
      </c>
      <c r="B16" s="126" t="s">
        <v>58</v>
      </c>
      <c r="C16" s="126"/>
      <c r="D16" s="126"/>
      <c r="U16" t="s">
        <v>86</v>
      </c>
    </row>
    <row r="17" spans="1:22" x14ac:dyDescent="0.25">
      <c r="B17" s="9"/>
      <c r="C17" s="9"/>
      <c r="D17" s="9"/>
      <c r="Q17" s="78" t="s">
        <v>39</v>
      </c>
      <c r="R17" s="58">
        <f>O8/15</f>
        <v>0.87111111111111106</v>
      </c>
      <c r="S17" s="58" t="s">
        <v>87</v>
      </c>
      <c r="U17" s="58">
        <f>O9/15</f>
        <v>0.77777777777777779</v>
      </c>
      <c r="V17" s="58" t="s">
        <v>87</v>
      </c>
    </row>
    <row r="18" spans="1:22" ht="15.75" x14ac:dyDescent="0.25">
      <c r="A18" s="40" t="s">
        <v>42</v>
      </c>
      <c r="B18" s="9" t="s">
        <v>59</v>
      </c>
      <c r="C18" s="9"/>
      <c r="D18" s="9"/>
      <c r="Q18" s="78" t="s">
        <v>40</v>
      </c>
      <c r="R18" s="58">
        <f>O9/15</f>
        <v>0.77777777777777779</v>
      </c>
      <c r="S18" s="58" t="s">
        <v>88</v>
      </c>
      <c r="U18" s="58">
        <f>O8/15</f>
        <v>0.87111111111111106</v>
      </c>
      <c r="V18" s="58" t="s">
        <v>88</v>
      </c>
    </row>
    <row r="19" spans="1:22" ht="15.75" x14ac:dyDescent="0.25">
      <c r="A19" s="40" t="s">
        <v>43</v>
      </c>
      <c r="B19" s="9" t="s">
        <v>63</v>
      </c>
      <c r="C19" s="9"/>
      <c r="D19" s="9"/>
      <c r="Q19" s="78"/>
      <c r="R19" s="59">
        <f>R15</f>
        <v>0.98037998188915743</v>
      </c>
      <c r="S19" s="58"/>
      <c r="U19" s="59">
        <f>R19</f>
        <v>0.98037998188915743</v>
      </c>
      <c r="V19" s="58"/>
    </row>
    <row r="20" spans="1:22" ht="15.75" x14ac:dyDescent="0.25">
      <c r="A20" s="40" t="s">
        <v>44</v>
      </c>
      <c r="B20" s="9" t="s">
        <v>60</v>
      </c>
      <c r="C20" s="9"/>
      <c r="D20" s="9"/>
    </row>
    <row r="21" spans="1:22" ht="15.75" x14ac:dyDescent="0.25">
      <c r="A21" s="40" t="s">
        <v>45</v>
      </c>
      <c r="B21" s="9" t="s">
        <v>61</v>
      </c>
      <c r="C21" s="9"/>
      <c r="D21" s="9"/>
    </row>
    <row r="22" spans="1:22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B16:D16"/>
    <mergeCell ref="A1:A2"/>
    <mergeCell ref="B1:D1"/>
    <mergeCell ref="E1:E2"/>
    <mergeCell ref="F1:F2"/>
    <mergeCell ref="N6:N7"/>
    <mergeCell ref="O6:O7"/>
    <mergeCell ref="H6:H7"/>
    <mergeCell ref="I6:M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X22"/>
  <sheetViews>
    <sheetView topLeftCell="B1" zoomScale="85" zoomScaleNormal="85" workbookViewId="0">
      <selection activeCell="U16" sqref="U16"/>
    </sheetView>
  </sheetViews>
  <sheetFormatPr defaultRowHeight="15" x14ac:dyDescent="0.25"/>
  <cols>
    <col min="1" max="1" width="14.7109375" customWidth="1"/>
    <col min="2" max="2" width="9.42578125" bestFit="1" customWidth="1"/>
    <col min="15" max="15" width="11.140625" customWidth="1"/>
    <col min="17" max="17" width="11" customWidth="1"/>
    <col min="21" max="21" width="9.7109375" bestFit="1" customWidth="1"/>
  </cols>
  <sheetData>
    <row r="1" spans="1:24" ht="15.75" customHeight="1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5.75" customHeight="1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54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5</v>
      </c>
      <c r="C3" s="14">
        <v>5.333333333333333</v>
      </c>
      <c r="D3" s="14">
        <v>5.333333333333333</v>
      </c>
      <c r="E3" s="15">
        <f>SUM(B3:D3)</f>
        <v>15.666666666666664</v>
      </c>
      <c r="F3" s="16">
        <f>E3/3</f>
        <v>5.2222222222222214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6.5" thickBot="1" x14ac:dyDescent="0.3">
      <c r="A4" s="1" t="s">
        <v>28</v>
      </c>
      <c r="B4" s="14">
        <v>5.666666666666667</v>
      </c>
      <c r="C4" s="14">
        <v>5</v>
      </c>
      <c r="D4" s="14">
        <v>4.666666666666667</v>
      </c>
      <c r="E4" s="15">
        <f t="shared" ref="E4:E12" si="0">SUM(B4:D4)</f>
        <v>15.333333333333336</v>
      </c>
      <c r="F4" s="16">
        <f t="shared" ref="F4:F12" si="1">E4/3</f>
        <v>5.1111111111111116</v>
      </c>
      <c r="H4" s="11" t="s">
        <v>20</v>
      </c>
      <c r="I4" s="9">
        <f>E13^2/30</f>
        <v>763.39259259259268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2.2740740740740648</v>
      </c>
      <c r="T4" s="12">
        <f t="shared" ref="T4:T9" si="2">S4/R4</f>
        <v>1.1370370370370324</v>
      </c>
      <c r="U4" s="13">
        <f>T4/T$9</f>
        <v>4.0453879941431579</v>
      </c>
      <c r="V4" s="10" t="s">
        <v>26</v>
      </c>
      <c r="W4" s="6">
        <v>3.55</v>
      </c>
      <c r="X4" s="5">
        <v>6.01</v>
      </c>
    </row>
    <row r="5" spans="1:24" ht="16.5" thickBot="1" x14ac:dyDescent="0.3">
      <c r="A5" s="1" t="s">
        <v>29</v>
      </c>
      <c r="B5" s="14">
        <v>6.666666666666667</v>
      </c>
      <c r="C5" s="14">
        <v>5.666666666666667</v>
      </c>
      <c r="D5" s="14">
        <v>5.333333333333333</v>
      </c>
      <c r="E5" s="15">
        <f t="shared" si="0"/>
        <v>17.666666666666668</v>
      </c>
      <c r="F5" s="16">
        <f t="shared" si="1"/>
        <v>5.8888888888888893</v>
      </c>
      <c r="H5" t="s">
        <v>53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5.9407407407406936</v>
      </c>
      <c r="T5" s="12">
        <f t="shared" si="2"/>
        <v>0.66008230452674377</v>
      </c>
      <c r="U5" s="13">
        <f t="shared" ref="U5:U8" si="3">T5/T$9</f>
        <v>2.3484626647142961</v>
      </c>
      <c r="V5" s="10" t="s">
        <v>22</v>
      </c>
      <c r="W5" s="6">
        <v>2.46</v>
      </c>
      <c r="X5" s="35">
        <v>3.6</v>
      </c>
    </row>
    <row r="6" spans="1:24" ht="15.75" customHeight="1" thickBot="1" x14ac:dyDescent="0.3">
      <c r="A6" s="1" t="s">
        <v>30</v>
      </c>
      <c r="B6" s="14">
        <v>4.666666666666667</v>
      </c>
      <c r="C6" s="14">
        <v>3.6666666666666665</v>
      </c>
      <c r="D6" s="14">
        <v>5.333333333333333</v>
      </c>
      <c r="E6" s="15">
        <f t="shared" si="0"/>
        <v>13.666666666666668</v>
      </c>
      <c r="F6" s="16">
        <f t="shared" si="1"/>
        <v>4.5555555555555562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1.7925925925926549</v>
      </c>
      <c r="T6" s="12">
        <f t="shared" si="2"/>
        <v>1.7925925925926549</v>
      </c>
      <c r="U6" s="13">
        <f t="shared" si="3"/>
        <v>6.3777452415809908</v>
      </c>
      <c r="V6" s="10" t="s">
        <v>26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6.333333333333333</v>
      </c>
      <c r="C7" s="14">
        <v>5.666666666666667</v>
      </c>
      <c r="D7" s="14">
        <v>5</v>
      </c>
      <c r="E7" s="15">
        <f t="shared" si="0"/>
        <v>17</v>
      </c>
      <c r="F7" s="16">
        <f>E7/3</f>
        <v>5.666666666666667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2.7185185185182945</v>
      </c>
      <c r="T7" s="12">
        <f t="shared" si="2"/>
        <v>0.67962962962957363</v>
      </c>
      <c r="U7" s="13">
        <f t="shared" si="3"/>
        <v>2.4180087847726752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6.333333333333333</v>
      </c>
      <c r="C8" s="14">
        <v>5.333333333333333</v>
      </c>
      <c r="D8" s="14">
        <v>4</v>
      </c>
      <c r="E8" s="15">
        <f t="shared" si="0"/>
        <v>15.666666666666666</v>
      </c>
      <c r="F8" s="16">
        <f t="shared" si="1"/>
        <v>5.2222222222222223</v>
      </c>
      <c r="H8" s="1" t="s">
        <v>39</v>
      </c>
      <c r="I8" s="16">
        <f>E3</f>
        <v>15.666666666666664</v>
      </c>
      <c r="J8" s="16">
        <f>E4</f>
        <v>15.333333333333336</v>
      </c>
      <c r="K8" s="16">
        <f>E5</f>
        <v>17.666666666666668</v>
      </c>
      <c r="L8" s="16">
        <f>E6</f>
        <v>13.666666666666668</v>
      </c>
      <c r="M8" s="16">
        <f>E7</f>
        <v>17</v>
      </c>
      <c r="N8" s="7">
        <f>SUM(I8:M8)</f>
        <v>79.333333333333343</v>
      </c>
      <c r="O8" s="19">
        <f>N8/5</f>
        <v>15.866666666666669</v>
      </c>
      <c r="Q8" s="22" t="s">
        <v>50</v>
      </c>
      <c r="R8" s="25">
        <f>R6*R7</f>
        <v>4</v>
      </c>
      <c r="S8" s="23">
        <f>S5-S6-S7</f>
        <v>1.4296296296297442</v>
      </c>
      <c r="T8" s="23">
        <f t="shared" si="2"/>
        <v>0.35740740740743604</v>
      </c>
      <c r="U8" s="26">
        <f t="shared" si="3"/>
        <v>1.271595900439243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5</v>
      </c>
      <c r="C9" s="14">
        <v>4.666666666666667</v>
      </c>
      <c r="D9" s="14">
        <v>4.666666666666667</v>
      </c>
      <c r="E9" s="15">
        <f t="shared" si="0"/>
        <v>14.333333333333336</v>
      </c>
      <c r="F9" s="16">
        <f t="shared" si="1"/>
        <v>4.7777777777777786</v>
      </c>
      <c r="H9" s="1" t="s">
        <v>40</v>
      </c>
      <c r="I9" s="16">
        <f>E8</f>
        <v>15.666666666666666</v>
      </c>
      <c r="J9" s="16">
        <f>E9</f>
        <v>14.333333333333336</v>
      </c>
      <c r="K9" s="19">
        <f>E10</f>
        <v>14.333333333333334</v>
      </c>
      <c r="L9" s="19">
        <f>E11</f>
        <v>13.333333333333332</v>
      </c>
      <c r="M9" s="19">
        <f>E12</f>
        <v>14.333333333333332</v>
      </c>
      <c r="N9" s="7">
        <f>SUM(I9:M9)</f>
        <v>72</v>
      </c>
      <c r="O9" s="19">
        <f>N9/5</f>
        <v>14.4</v>
      </c>
      <c r="Q9" s="29" t="s">
        <v>17</v>
      </c>
      <c r="R9" s="30">
        <f>R5*R4</f>
        <v>18</v>
      </c>
      <c r="S9" s="31">
        <f>S10-S4-S5</f>
        <v>5.0592592592596475</v>
      </c>
      <c r="T9" s="31">
        <f t="shared" si="2"/>
        <v>0.28106995884775821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4.666666666666667</v>
      </c>
      <c r="C10" s="14">
        <v>4.666666666666667</v>
      </c>
      <c r="D10" s="14">
        <v>5</v>
      </c>
      <c r="E10" s="15">
        <f>SUM(B10:D10)</f>
        <v>14.333333333333334</v>
      </c>
      <c r="F10" s="16">
        <f t="shared" si="1"/>
        <v>4.7777777777777777</v>
      </c>
      <c r="H10" s="1" t="s">
        <v>2</v>
      </c>
      <c r="I10" s="16">
        <f>SUM(I8:I9)</f>
        <v>31.333333333333329</v>
      </c>
      <c r="J10" s="16">
        <f>SUM(J8:J9)</f>
        <v>29.666666666666671</v>
      </c>
      <c r="K10" s="16">
        <f>SUM(K8:K9)</f>
        <v>32</v>
      </c>
      <c r="L10" s="16">
        <f>SUM(L8:L9)</f>
        <v>27</v>
      </c>
      <c r="M10" s="16">
        <f>SUM(M8:M9)</f>
        <v>31.333333333333332</v>
      </c>
      <c r="N10" s="16">
        <f>SUM(I10:M10)</f>
        <v>151.33333333333334</v>
      </c>
      <c r="O10" s="8"/>
      <c r="Q10" s="38" t="s">
        <v>18</v>
      </c>
      <c r="R10" s="34">
        <f>I1*I2*I3-1</f>
        <v>29</v>
      </c>
      <c r="S10" s="33">
        <f>SUMSQ(B3:D12)-I4</f>
        <v>13.274074074074406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4.666666666666667</v>
      </c>
      <c r="C11" s="14">
        <v>4.333333333333333</v>
      </c>
      <c r="D11" s="14">
        <v>4.333333333333333</v>
      </c>
      <c r="E11" s="15">
        <f t="shared" si="0"/>
        <v>13.333333333333332</v>
      </c>
      <c r="F11" s="16">
        <f t="shared" si="1"/>
        <v>4.4444444444444438</v>
      </c>
      <c r="H11" s="2" t="s">
        <v>8</v>
      </c>
      <c r="I11" s="16">
        <f>AVERAGE(I8:I9)</f>
        <v>15.666666666666664</v>
      </c>
      <c r="J11" s="16">
        <f>AVERAGE(J8:J9)</f>
        <v>14.833333333333336</v>
      </c>
      <c r="K11" s="16">
        <f>AVERAGE(K8:K9)</f>
        <v>16</v>
      </c>
      <c r="L11" s="16">
        <f>AVERAGE(L8:L9)</f>
        <v>13.5</v>
      </c>
      <c r="M11" s="16">
        <f>AVERAGE(M8:M9)</f>
        <v>15.666666666666666</v>
      </c>
      <c r="N11" s="8"/>
      <c r="O11" s="8"/>
    </row>
    <row r="12" spans="1:24" ht="16.5" thickBot="1" x14ac:dyDescent="0.3">
      <c r="A12" s="1" t="s">
        <v>34</v>
      </c>
      <c r="B12" s="14">
        <v>5.333333333333333</v>
      </c>
      <c r="C12" s="14">
        <v>4.333333333333333</v>
      </c>
      <c r="D12" s="14">
        <v>4.666666666666667</v>
      </c>
      <c r="E12" s="15">
        <f t="shared" si="0"/>
        <v>14.333333333333332</v>
      </c>
      <c r="F12" s="16">
        <f t="shared" si="1"/>
        <v>4.7777777777777777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54.333333333333336</v>
      </c>
      <c r="C13" s="14">
        <f>SUM(C3:C12)</f>
        <v>48.666666666666671</v>
      </c>
      <c r="D13" s="14">
        <f>SUM(D3:D12)</f>
        <v>48.333333333333329</v>
      </c>
      <c r="E13" s="14">
        <f>SUM(E3:E12)</f>
        <v>151.33333333333334</v>
      </c>
      <c r="F13" s="8"/>
      <c r="I13" s="9"/>
      <c r="J13" s="9"/>
      <c r="K13" s="9"/>
      <c r="L13" s="9"/>
      <c r="M13" s="9"/>
      <c r="N13" s="9"/>
      <c r="O13" s="9"/>
      <c r="Q13" s="55" t="s">
        <v>83</v>
      </c>
      <c r="R13" s="56">
        <v>2.9710000000000001</v>
      </c>
      <c r="T13" t="s">
        <v>84</v>
      </c>
    </row>
    <row r="14" spans="1:24" ht="15.75" x14ac:dyDescent="0.25">
      <c r="Q14" s="57" t="s">
        <v>85</v>
      </c>
      <c r="R14" s="56">
        <f>R13*(T6/15)^0.5</f>
        <v>1.027064742931465</v>
      </c>
    </row>
    <row r="15" spans="1:24" ht="15.75" x14ac:dyDescent="0.25">
      <c r="A15" s="40" t="s">
        <v>39</v>
      </c>
      <c r="B15" s="41" t="s">
        <v>57</v>
      </c>
      <c r="C15" s="41"/>
      <c r="D15" s="9"/>
      <c r="U15" t="s">
        <v>86</v>
      </c>
    </row>
    <row r="16" spans="1:24" ht="15.75" x14ac:dyDescent="0.25">
      <c r="A16" s="40" t="s">
        <v>40</v>
      </c>
      <c r="B16" s="126" t="s">
        <v>58</v>
      </c>
      <c r="C16" s="126"/>
      <c r="D16" s="126"/>
      <c r="Q16" s="78" t="s">
        <v>39</v>
      </c>
      <c r="R16" s="119">
        <f>O8/15</f>
        <v>1.0577777777777779</v>
      </c>
      <c r="S16" s="58" t="s">
        <v>87</v>
      </c>
      <c r="U16" s="59">
        <f>N9/15</f>
        <v>4.8</v>
      </c>
      <c r="V16" s="58" t="s">
        <v>87</v>
      </c>
    </row>
    <row r="17" spans="1:22" x14ac:dyDescent="0.25">
      <c r="B17" s="9"/>
      <c r="C17" s="9"/>
      <c r="D17" s="9"/>
      <c r="Q17" s="78" t="s">
        <v>40</v>
      </c>
      <c r="R17" s="119">
        <f>O9/15</f>
        <v>0.96000000000000008</v>
      </c>
      <c r="S17" s="58" t="s">
        <v>88</v>
      </c>
      <c r="U17" s="59">
        <f>N8/15</f>
        <v>5.2888888888888896</v>
      </c>
      <c r="V17" s="58" t="s">
        <v>88</v>
      </c>
    </row>
    <row r="18" spans="1:22" ht="15.75" x14ac:dyDescent="0.25">
      <c r="A18" s="40" t="s">
        <v>42</v>
      </c>
      <c r="B18" s="9" t="s">
        <v>59</v>
      </c>
      <c r="C18" s="9"/>
      <c r="D18" s="9"/>
      <c r="Q18" s="78"/>
      <c r="R18" s="59">
        <f>R14</f>
        <v>1.027064742931465</v>
      </c>
      <c r="S18" s="58"/>
      <c r="U18" s="59">
        <f>R18</f>
        <v>1.027064742931465</v>
      </c>
      <c r="V18" s="58"/>
    </row>
    <row r="19" spans="1:22" ht="15.75" x14ac:dyDescent="0.25">
      <c r="A19" s="40" t="s">
        <v>43</v>
      </c>
      <c r="B19" s="9" t="s">
        <v>63</v>
      </c>
      <c r="C19" s="9"/>
      <c r="D19" s="9"/>
    </row>
    <row r="20" spans="1:22" ht="15.75" x14ac:dyDescent="0.25">
      <c r="A20" s="40" t="s">
        <v>44</v>
      </c>
      <c r="B20" s="9" t="s">
        <v>60</v>
      </c>
      <c r="C20" s="9"/>
      <c r="D20" s="9"/>
    </row>
    <row r="21" spans="1:22" ht="15.75" x14ac:dyDescent="0.25">
      <c r="A21" s="40" t="s">
        <v>45</v>
      </c>
      <c r="B21" s="9" t="s">
        <v>61</v>
      </c>
      <c r="C21" s="9"/>
      <c r="D21" s="9"/>
    </row>
    <row r="22" spans="1:22" ht="15.75" x14ac:dyDescent="0.25">
      <c r="A22" s="40" t="s">
        <v>46</v>
      </c>
      <c r="B22" s="9" t="s">
        <v>62</v>
      </c>
      <c r="C22" s="9"/>
      <c r="D22" s="9"/>
    </row>
  </sheetData>
  <mergeCells count="10">
    <mergeCell ref="B16:D16"/>
    <mergeCell ref="H6:H7"/>
    <mergeCell ref="I6:M6"/>
    <mergeCell ref="N6:N7"/>
    <mergeCell ref="O6:O7"/>
    <mergeCell ref="A1:A2"/>
    <mergeCell ref="B1:D1"/>
    <mergeCell ref="E1:E2"/>
    <mergeCell ref="F1:F2"/>
    <mergeCell ref="Q2:X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41253-AF48-4B69-94E4-CB408DEB4279}">
  <dimension ref="A1:X22"/>
  <sheetViews>
    <sheetView topLeftCell="F5" zoomScaleNormal="100" workbookViewId="0">
      <selection activeCell="H13" sqref="H13:O23"/>
    </sheetView>
  </sheetViews>
  <sheetFormatPr defaultRowHeight="15" x14ac:dyDescent="0.25"/>
  <cols>
    <col min="1" max="1" width="14.5703125" bestFit="1" customWidth="1"/>
    <col min="17" max="17" width="10.710937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117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7</v>
      </c>
      <c r="C3" s="14">
        <v>8.3333333333333339</v>
      </c>
      <c r="D3" s="14">
        <v>8.6666666666666661</v>
      </c>
      <c r="E3" s="15">
        <f>SUM(B3:D3)</f>
        <v>24</v>
      </c>
      <c r="F3" s="16">
        <f>E3/3</f>
        <v>8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6.5" thickBot="1" x14ac:dyDescent="0.3">
      <c r="A4" s="1" t="s">
        <v>28</v>
      </c>
      <c r="B4" s="14">
        <v>7.666666666666667</v>
      </c>
      <c r="C4" s="14">
        <v>11.666666666666666</v>
      </c>
      <c r="D4" s="14">
        <v>8</v>
      </c>
      <c r="E4" s="15">
        <f t="shared" ref="E4:E12" si="0">SUM(B4:D4)</f>
        <v>27.333333333333332</v>
      </c>
      <c r="F4" s="16">
        <f t="shared" ref="F4:F12" si="1">E4/3</f>
        <v>9.1111111111111107</v>
      </c>
      <c r="H4" s="11" t="s">
        <v>20</v>
      </c>
      <c r="I4" s="9">
        <f>E13^2/30</f>
        <v>2259.1148148148154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1.6518518518514611</v>
      </c>
      <c r="T4" s="12">
        <f t="shared" ref="T4:T9" si="2">S4/R4</f>
        <v>0.82592592592573055</v>
      </c>
      <c r="U4" s="13">
        <f>T4/T$9</f>
        <v>0.20299383028214019</v>
      </c>
      <c r="V4" s="10" t="s">
        <v>22</v>
      </c>
      <c r="W4" s="6">
        <v>3.55</v>
      </c>
      <c r="X4" s="5">
        <v>6.01</v>
      </c>
    </row>
    <row r="5" spans="1:24" ht="16.5" thickBot="1" x14ac:dyDescent="0.3">
      <c r="A5" s="1" t="s">
        <v>29</v>
      </c>
      <c r="B5" s="14">
        <v>10</v>
      </c>
      <c r="C5" s="14">
        <v>13</v>
      </c>
      <c r="D5" s="14">
        <v>9.3333333333333339</v>
      </c>
      <c r="E5" s="15">
        <f t="shared" si="0"/>
        <v>32.333333333333336</v>
      </c>
      <c r="F5" s="16">
        <f t="shared" si="1"/>
        <v>10.777777777777779</v>
      </c>
      <c r="H5" t="s">
        <v>114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36.551851851851552</v>
      </c>
      <c r="T5" s="12">
        <f t="shared" si="2"/>
        <v>4.06131687242795</v>
      </c>
      <c r="U5" s="13">
        <f t="shared" ref="U5:U8" si="3">T5/T$9</f>
        <v>0.99817942753109057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7</v>
      </c>
      <c r="C6" s="14">
        <v>5</v>
      </c>
      <c r="D6" s="14">
        <v>9.3333333333333339</v>
      </c>
      <c r="E6" s="15">
        <f t="shared" si="0"/>
        <v>21.333333333333336</v>
      </c>
      <c r="F6" s="16">
        <f t="shared" si="1"/>
        <v>7.1111111111111116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1.9592592592584879</v>
      </c>
      <c r="T6" s="12">
        <f t="shared" si="2"/>
        <v>1.9592592592584879</v>
      </c>
      <c r="U6" s="13">
        <f t="shared" si="3"/>
        <v>0.48154141802347661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9.6666666666666661</v>
      </c>
      <c r="C7" s="14">
        <v>9.3333333333333339</v>
      </c>
      <c r="D7" s="14">
        <v>10</v>
      </c>
      <c r="E7" s="15">
        <f t="shared" si="0"/>
        <v>29</v>
      </c>
      <c r="F7" s="16">
        <f>E7/3</f>
        <v>9.6666666666666661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9.9777777777771917</v>
      </c>
      <c r="T7" s="12">
        <f t="shared" si="2"/>
        <v>2.4944444444442979</v>
      </c>
      <c r="U7" s="13">
        <f t="shared" si="3"/>
        <v>0.61307777890155035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11.666666666666666</v>
      </c>
      <c r="C8" s="14">
        <v>9</v>
      </c>
      <c r="D8" s="14">
        <v>5.666666666666667</v>
      </c>
      <c r="E8" s="15">
        <f t="shared" si="0"/>
        <v>26.333333333333332</v>
      </c>
      <c r="F8" s="16">
        <f t="shared" si="1"/>
        <v>8.7777777777777768</v>
      </c>
      <c r="H8" s="1" t="s">
        <v>39</v>
      </c>
      <c r="I8" s="16">
        <f>E3</f>
        <v>24</v>
      </c>
      <c r="J8" s="16">
        <f>E4</f>
        <v>27.333333333333332</v>
      </c>
      <c r="K8" s="16">
        <f>E5</f>
        <v>32.333333333333336</v>
      </c>
      <c r="L8" s="16">
        <f>E6</f>
        <v>21.333333333333336</v>
      </c>
      <c r="M8" s="16">
        <f>E7</f>
        <v>29</v>
      </c>
      <c r="N8" s="7">
        <f>SUM(I8:M8)</f>
        <v>134</v>
      </c>
      <c r="O8" s="19">
        <f>N8/5</f>
        <v>26.8</v>
      </c>
      <c r="Q8" s="22" t="s">
        <v>50</v>
      </c>
      <c r="R8" s="25">
        <f>R6*R7</f>
        <v>4</v>
      </c>
      <c r="S8" s="23">
        <f>S5-S6-S7</f>
        <v>24.614814814815873</v>
      </c>
      <c r="T8" s="23">
        <f t="shared" si="2"/>
        <v>6.1537037037039681</v>
      </c>
      <c r="U8" s="26">
        <f t="shared" si="3"/>
        <v>1.5124405785375346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6.333333333333333</v>
      </c>
      <c r="C9" s="14">
        <v>9</v>
      </c>
      <c r="D9" s="14">
        <v>8.6666666666666661</v>
      </c>
      <c r="E9" s="15">
        <f t="shared" si="0"/>
        <v>24</v>
      </c>
      <c r="F9" s="16">
        <f t="shared" si="1"/>
        <v>8</v>
      </c>
      <c r="H9" s="1" t="s">
        <v>40</v>
      </c>
      <c r="I9" s="16">
        <f>E8</f>
        <v>26.333333333333332</v>
      </c>
      <c r="J9" s="16">
        <f>E9</f>
        <v>24</v>
      </c>
      <c r="K9" s="19">
        <f>E10</f>
        <v>21.333333333333336</v>
      </c>
      <c r="L9" s="19">
        <f>E11</f>
        <v>26</v>
      </c>
      <c r="M9" s="19">
        <f>E12</f>
        <v>28.666666666666671</v>
      </c>
      <c r="N9" s="7">
        <f>SUM(I9:M9)</f>
        <v>126.33333333333333</v>
      </c>
      <c r="O9" s="19">
        <f>N9/5</f>
        <v>25.266666666666666</v>
      </c>
      <c r="Q9" s="29" t="s">
        <v>17</v>
      </c>
      <c r="R9" s="30">
        <f>R5*R4</f>
        <v>18</v>
      </c>
      <c r="S9" s="31">
        <f>S10-S4-S5</f>
        <v>73.237037037037226</v>
      </c>
      <c r="T9" s="31">
        <f t="shared" si="2"/>
        <v>4.0687242798354015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8.3333333333333339</v>
      </c>
      <c r="C10" s="14">
        <v>6</v>
      </c>
      <c r="D10" s="14">
        <v>7</v>
      </c>
      <c r="E10" s="15">
        <f>SUM(B10:D10)</f>
        <v>21.333333333333336</v>
      </c>
      <c r="F10" s="16">
        <f t="shared" si="1"/>
        <v>7.1111111111111116</v>
      </c>
      <c r="H10" s="1" t="s">
        <v>2</v>
      </c>
      <c r="I10" s="16">
        <f>SUM(I8:I9)</f>
        <v>50.333333333333329</v>
      </c>
      <c r="J10" s="16">
        <f>SUM(J8:J9)</f>
        <v>51.333333333333329</v>
      </c>
      <c r="K10" s="16">
        <f>SUM(K8:K9)</f>
        <v>53.666666666666671</v>
      </c>
      <c r="L10" s="16">
        <f>SUM(L8:L9)</f>
        <v>47.333333333333336</v>
      </c>
      <c r="M10" s="16">
        <f>SUM(M8:M9)</f>
        <v>57.666666666666671</v>
      </c>
      <c r="N10" s="16">
        <f>SUM(I10:M10)</f>
        <v>260.33333333333331</v>
      </c>
      <c r="O10" s="8"/>
      <c r="Q10" s="38" t="s">
        <v>18</v>
      </c>
      <c r="R10" s="34">
        <f>I1*I2*I3-1</f>
        <v>29</v>
      </c>
      <c r="S10" s="33">
        <f>SUMSQ(B3:D12)-I4</f>
        <v>111.44074074074024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6.666666666666667</v>
      </c>
      <c r="C11" s="14">
        <v>7</v>
      </c>
      <c r="D11" s="14">
        <v>12.333333333333334</v>
      </c>
      <c r="E11" s="15">
        <f t="shared" si="0"/>
        <v>26</v>
      </c>
      <c r="F11" s="16">
        <f t="shared" si="1"/>
        <v>8.6666666666666661</v>
      </c>
      <c r="H11" s="2" t="s">
        <v>8</v>
      </c>
      <c r="I11" s="16">
        <f>AVERAGE(I8:I9)</f>
        <v>25.166666666666664</v>
      </c>
      <c r="J11" s="16">
        <f>AVERAGE(J8:J9)</f>
        <v>25.666666666666664</v>
      </c>
      <c r="K11" s="16">
        <f>AVERAGE(K8:K9)</f>
        <v>26.833333333333336</v>
      </c>
      <c r="L11" s="16">
        <f>AVERAGE(L8:L9)</f>
        <v>23.666666666666668</v>
      </c>
      <c r="M11" s="16">
        <f>AVERAGE(M8:M9)</f>
        <v>28.833333333333336</v>
      </c>
      <c r="N11" s="8"/>
      <c r="O11" s="8"/>
    </row>
    <row r="12" spans="1:24" ht="16.5" thickBot="1" x14ac:dyDescent="0.3">
      <c r="A12" s="1" t="s">
        <v>34</v>
      </c>
      <c r="B12" s="14">
        <v>9.3333333333333339</v>
      </c>
      <c r="C12" s="14">
        <v>9</v>
      </c>
      <c r="D12" s="14">
        <v>10.333333333333334</v>
      </c>
      <c r="E12" s="15">
        <f t="shared" si="0"/>
        <v>28.666666666666671</v>
      </c>
      <c r="F12" s="16">
        <f t="shared" si="1"/>
        <v>9.5555555555555571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83.666666666666671</v>
      </c>
      <c r="C13" s="14">
        <f>SUM(C3:C12)</f>
        <v>87.333333333333343</v>
      </c>
      <c r="D13" s="14">
        <f>SUM(D3:D12)</f>
        <v>89.333333333333314</v>
      </c>
      <c r="E13" s="14">
        <f>SUM(E3:E12)</f>
        <v>260.33333333333337</v>
      </c>
      <c r="F13" s="8"/>
    </row>
    <row r="15" spans="1:24" ht="15.75" x14ac:dyDescent="0.25">
      <c r="A15" s="40" t="s">
        <v>39</v>
      </c>
      <c r="B15" s="41" t="s">
        <v>57</v>
      </c>
      <c r="C15" s="41"/>
      <c r="D15" s="9"/>
    </row>
    <row r="16" spans="1:24" ht="15.75" x14ac:dyDescent="0.25">
      <c r="A16" s="40" t="s">
        <v>40</v>
      </c>
      <c r="B16" s="126" t="s">
        <v>58</v>
      </c>
      <c r="C16" s="126"/>
      <c r="D16" s="126"/>
    </row>
    <row r="17" spans="1:4" x14ac:dyDescent="0.25">
      <c r="B17" s="9"/>
      <c r="C17" s="9"/>
      <c r="D17" s="9"/>
    </row>
    <row r="18" spans="1:4" ht="15.75" x14ac:dyDescent="0.25">
      <c r="A18" s="40" t="s">
        <v>42</v>
      </c>
      <c r="B18" s="9" t="s">
        <v>59</v>
      </c>
      <c r="C18" s="9"/>
      <c r="D18" s="9"/>
    </row>
    <row r="19" spans="1:4" ht="15.75" x14ac:dyDescent="0.25">
      <c r="A19" s="40" t="s">
        <v>43</v>
      </c>
      <c r="B19" s="9" t="s">
        <v>63</v>
      </c>
      <c r="C19" s="9"/>
      <c r="D19" s="9"/>
    </row>
    <row r="20" spans="1:4" ht="15.75" x14ac:dyDescent="0.25">
      <c r="A20" s="40" t="s">
        <v>44</v>
      </c>
      <c r="B20" s="9" t="s">
        <v>60</v>
      </c>
      <c r="C20" s="9"/>
      <c r="D20" s="9"/>
    </row>
    <row r="21" spans="1:4" ht="15.75" x14ac:dyDescent="0.25">
      <c r="A21" s="40" t="s">
        <v>45</v>
      </c>
      <c r="B21" s="9" t="s">
        <v>61</v>
      </c>
      <c r="C21" s="9"/>
      <c r="D21" s="9"/>
    </row>
    <row r="22" spans="1:4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H6:H7"/>
    <mergeCell ref="I6:M6"/>
    <mergeCell ref="N6:N7"/>
    <mergeCell ref="O6:O7"/>
    <mergeCell ref="B16:D16"/>
    <mergeCell ref="A1:A2"/>
    <mergeCell ref="B1:D1"/>
    <mergeCell ref="E1:E2"/>
    <mergeCell ref="F1:F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22"/>
  <sheetViews>
    <sheetView tabSelected="1" topLeftCell="F7" workbookViewId="0">
      <selection activeCell="H14" sqref="H14"/>
    </sheetView>
  </sheetViews>
  <sheetFormatPr defaultRowHeight="15" x14ac:dyDescent="0.25"/>
  <cols>
    <col min="1" max="1" width="15.28515625" customWidth="1"/>
    <col min="17" max="17" width="11.285156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72</v>
      </c>
      <c r="R2" s="133"/>
      <c r="S2" s="133"/>
      <c r="T2" s="133"/>
      <c r="U2" s="133"/>
      <c r="V2" s="133"/>
      <c r="W2" s="133"/>
      <c r="X2" s="134"/>
    </row>
    <row r="3" spans="1:24" ht="15.75" customHeight="1" thickBot="1" x14ac:dyDescent="0.3">
      <c r="A3" s="1" t="s">
        <v>27</v>
      </c>
      <c r="B3" s="14">
        <v>11.333333333333334</v>
      </c>
      <c r="C3" s="14">
        <v>12</v>
      </c>
      <c r="D3" s="14">
        <v>12.666666666666666</v>
      </c>
      <c r="E3" s="15">
        <f>SUM(B3:D3)</f>
        <v>36</v>
      </c>
      <c r="F3" s="16">
        <f>E3/3</f>
        <v>12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9</v>
      </c>
      <c r="C4" s="14">
        <v>14.333333333333334</v>
      </c>
      <c r="D4" s="14">
        <v>10.333333333333334</v>
      </c>
      <c r="E4" s="15">
        <f t="shared" ref="E4:E12" si="0">SUM(B4:D4)</f>
        <v>33.666666666666671</v>
      </c>
      <c r="F4" s="16">
        <f t="shared" ref="F4:F12" si="1">E4/3</f>
        <v>11.222222222222223</v>
      </c>
      <c r="H4" s="11" t="s">
        <v>20</v>
      </c>
      <c r="I4" s="9">
        <f>E13^2/30</f>
        <v>4368.1333333333332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1.8666666666667879</v>
      </c>
      <c r="T4" s="12">
        <f t="shared" ref="T4:T9" si="2">S4/R4</f>
        <v>0.93333333333339397</v>
      </c>
      <c r="U4" s="13">
        <f>T4/T$9</f>
        <v>0.10399853264857588</v>
      </c>
      <c r="V4" s="10" t="s">
        <v>22</v>
      </c>
      <c r="W4" s="6">
        <v>3.55</v>
      </c>
      <c r="X4" s="5">
        <v>6.01</v>
      </c>
    </row>
    <row r="5" spans="1:24" ht="17.25" customHeight="1" thickBot="1" x14ac:dyDescent="0.3">
      <c r="A5" s="1" t="s">
        <v>29</v>
      </c>
      <c r="B5" s="14">
        <v>12.666666666666666</v>
      </c>
      <c r="C5" s="14">
        <v>18.333333333333332</v>
      </c>
      <c r="D5" s="14">
        <v>12.666666666666666</v>
      </c>
      <c r="E5" s="15">
        <f t="shared" si="0"/>
        <v>43.666666666666664</v>
      </c>
      <c r="F5" s="16">
        <f t="shared" si="1"/>
        <v>14.555555555555555</v>
      </c>
      <c r="H5" t="s">
        <v>68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70.459259259259852</v>
      </c>
      <c r="T5" s="12">
        <f t="shared" si="2"/>
        <v>7.8288065843622059</v>
      </c>
      <c r="U5" s="13">
        <f t="shared" ref="U5:U8" si="3">T5/T$9</f>
        <v>0.87234042553192048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9.6666666666666661</v>
      </c>
      <c r="C6" s="14">
        <v>6.666666666666667</v>
      </c>
      <c r="D6" s="14">
        <v>13.333333333333334</v>
      </c>
      <c r="E6" s="15">
        <f t="shared" si="0"/>
        <v>29.666666666666664</v>
      </c>
      <c r="F6" s="16">
        <f t="shared" si="1"/>
        <v>9.8888888888888875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1.7925925925937918</v>
      </c>
      <c r="T6" s="12">
        <f t="shared" si="2"/>
        <v>1.7925925925937918</v>
      </c>
      <c r="U6" s="13">
        <f t="shared" si="3"/>
        <v>0.1997432134997664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15.333333333333334</v>
      </c>
      <c r="C7" s="14">
        <v>14</v>
      </c>
      <c r="D7" s="14">
        <v>12.333333333333334</v>
      </c>
      <c r="E7" s="15">
        <f t="shared" si="0"/>
        <v>41.666666666666671</v>
      </c>
      <c r="F7" s="16">
        <f>E7/3</f>
        <v>13.888888888888891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32.718518518518067</v>
      </c>
      <c r="T7" s="12">
        <f t="shared" si="2"/>
        <v>8.1796296296295168</v>
      </c>
      <c r="U7" s="13">
        <f t="shared" si="3"/>
        <v>0.91143158473953079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18</v>
      </c>
      <c r="C8" s="14">
        <v>11.666666666666666</v>
      </c>
      <c r="D8" s="14">
        <v>7.666666666666667</v>
      </c>
      <c r="E8" s="15">
        <f t="shared" si="0"/>
        <v>37.333333333333329</v>
      </c>
      <c r="F8" s="16">
        <f t="shared" si="1"/>
        <v>12.444444444444443</v>
      </c>
      <c r="H8" s="1" t="s">
        <v>39</v>
      </c>
      <c r="I8" s="16">
        <f>E3</f>
        <v>36</v>
      </c>
      <c r="J8" s="16">
        <f>E4</f>
        <v>33.666666666666671</v>
      </c>
      <c r="K8" s="16">
        <f>E5</f>
        <v>43.666666666666664</v>
      </c>
      <c r="L8" s="16">
        <f>E6</f>
        <v>29.666666666666664</v>
      </c>
      <c r="M8" s="16">
        <f>E7</f>
        <v>41.666666666666671</v>
      </c>
      <c r="N8" s="7">
        <f>SUM(I8:M8)</f>
        <v>184.66666666666669</v>
      </c>
      <c r="O8" s="19">
        <f>N8/5</f>
        <v>36.933333333333337</v>
      </c>
      <c r="Q8" s="22" t="s">
        <v>50</v>
      </c>
      <c r="R8" s="25">
        <f>R6*R7</f>
        <v>4</v>
      </c>
      <c r="S8" s="23">
        <f>S5-S6-S7</f>
        <v>35.948148148147993</v>
      </c>
      <c r="T8" s="23">
        <f t="shared" si="2"/>
        <v>8.9870370370369983</v>
      </c>
      <c r="U8" s="26">
        <f t="shared" si="3"/>
        <v>1.0013985693323488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10.666666666666666</v>
      </c>
      <c r="C9" s="14">
        <v>12.333333333333334</v>
      </c>
      <c r="D9" s="14">
        <v>11</v>
      </c>
      <c r="E9" s="15">
        <f t="shared" si="0"/>
        <v>34</v>
      </c>
      <c r="F9" s="16">
        <f t="shared" si="1"/>
        <v>11.333333333333334</v>
      </c>
      <c r="H9" s="1" t="s">
        <v>40</v>
      </c>
      <c r="I9" s="16">
        <f>E8</f>
        <v>37.333333333333329</v>
      </c>
      <c r="J9" s="16">
        <f>E9</f>
        <v>34</v>
      </c>
      <c r="K9" s="19">
        <f>E10</f>
        <v>29.666666666666664</v>
      </c>
      <c r="L9" s="19">
        <f>E11</f>
        <v>35</v>
      </c>
      <c r="M9" s="19">
        <f>E12</f>
        <v>41.333333333333336</v>
      </c>
      <c r="N9" s="7">
        <f>SUM(I9:M9)</f>
        <v>177.33333333333334</v>
      </c>
      <c r="O9" s="19">
        <f>N9/5</f>
        <v>35.466666666666669</v>
      </c>
      <c r="Q9" s="29" t="s">
        <v>17</v>
      </c>
      <c r="R9" s="30">
        <f>R5*R4</f>
        <v>18</v>
      </c>
      <c r="S9" s="31">
        <f>S10-S4-S5</f>
        <v>161.54074074074106</v>
      </c>
      <c r="T9" s="31">
        <f t="shared" si="2"/>
        <v>8.9744855967078365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10.666666666666666</v>
      </c>
      <c r="C10" s="14">
        <v>8.6666666666666661</v>
      </c>
      <c r="D10" s="14">
        <v>10.333333333333334</v>
      </c>
      <c r="E10" s="15">
        <f>SUM(B10:D10)</f>
        <v>29.666666666666664</v>
      </c>
      <c r="F10" s="16">
        <f t="shared" si="1"/>
        <v>9.8888888888888875</v>
      </c>
      <c r="H10" s="1" t="s">
        <v>2</v>
      </c>
      <c r="I10" s="16">
        <f>SUM(I8:I9)</f>
        <v>73.333333333333329</v>
      </c>
      <c r="J10" s="16">
        <f>SUM(J8:J9)</f>
        <v>67.666666666666671</v>
      </c>
      <c r="K10" s="16">
        <f>SUM(K8:K9)</f>
        <v>73.333333333333329</v>
      </c>
      <c r="L10" s="16">
        <f>SUM(L8:L9)</f>
        <v>64.666666666666657</v>
      </c>
      <c r="M10" s="16">
        <f>SUM(M8:M9)</f>
        <v>83</v>
      </c>
      <c r="N10" s="16">
        <f>SUM(I10:M10)</f>
        <v>362</v>
      </c>
      <c r="O10" s="8"/>
      <c r="Q10" s="38" t="s">
        <v>18</v>
      </c>
      <c r="R10" s="34">
        <f>I1*I2*I3-1</f>
        <v>29</v>
      </c>
      <c r="S10" s="33">
        <f>SUMSQ(B3:D12)-I4</f>
        <v>233.8666666666677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10</v>
      </c>
      <c r="C11" s="14">
        <v>9.6666666666666661</v>
      </c>
      <c r="D11" s="14">
        <v>15.333333333333334</v>
      </c>
      <c r="E11" s="15">
        <f t="shared" si="0"/>
        <v>35</v>
      </c>
      <c r="F11" s="16">
        <f t="shared" si="1"/>
        <v>11.666666666666666</v>
      </c>
      <c r="H11" s="2" t="s">
        <v>8</v>
      </c>
      <c r="I11" s="16">
        <f>AVERAGE(I8:I9)</f>
        <v>36.666666666666664</v>
      </c>
      <c r="J11" s="16">
        <f>AVERAGE(J8:J9)</f>
        <v>33.833333333333336</v>
      </c>
      <c r="K11" s="16">
        <f>AVERAGE(K8:K9)</f>
        <v>36.666666666666664</v>
      </c>
      <c r="L11" s="16">
        <f>AVERAGE(L8:L9)</f>
        <v>32.333333333333329</v>
      </c>
      <c r="M11" s="16">
        <f>AVERAGE(M8:M9)</f>
        <v>41.5</v>
      </c>
      <c r="N11" s="8"/>
      <c r="O11" s="8"/>
    </row>
    <row r="12" spans="1:24" ht="16.5" thickBot="1" x14ac:dyDescent="0.3">
      <c r="A12" s="1" t="s">
        <v>34</v>
      </c>
      <c r="B12" s="14">
        <v>16.666666666666668</v>
      </c>
      <c r="C12" s="14">
        <v>10.333333333333334</v>
      </c>
      <c r="D12" s="14">
        <v>14.333333333333334</v>
      </c>
      <c r="E12" s="15">
        <f t="shared" si="0"/>
        <v>41.333333333333336</v>
      </c>
      <c r="F12" s="16">
        <f t="shared" si="1"/>
        <v>13.777777777777779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124.00000000000001</v>
      </c>
      <c r="C13" s="14">
        <f>SUM(C3:C12)</f>
        <v>118.00000000000001</v>
      </c>
      <c r="D13" s="14">
        <f>SUM(D3:D12)</f>
        <v>119.99999999999999</v>
      </c>
      <c r="E13" s="14">
        <f>SUM(E3:E12)</f>
        <v>362</v>
      </c>
      <c r="F13" s="8"/>
      <c r="I13" s="9"/>
      <c r="J13" s="9"/>
      <c r="K13" s="9"/>
      <c r="L13" s="9"/>
      <c r="M13" s="9"/>
      <c r="N13" s="9"/>
      <c r="O13" s="9"/>
    </row>
    <row r="15" spans="1:24" ht="15.75" x14ac:dyDescent="0.25">
      <c r="A15" s="40" t="s">
        <v>39</v>
      </c>
      <c r="B15" s="41" t="s">
        <v>57</v>
      </c>
      <c r="C15" s="41"/>
      <c r="D15" s="9"/>
    </row>
    <row r="16" spans="1:24" ht="15.75" x14ac:dyDescent="0.25">
      <c r="A16" s="40" t="s">
        <v>40</v>
      </c>
      <c r="B16" s="126" t="s">
        <v>58</v>
      </c>
      <c r="C16" s="126"/>
      <c r="D16" s="126"/>
    </row>
    <row r="17" spans="1:4" x14ac:dyDescent="0.25">
      <c r="B17" s="9"/>
      <c r="C17" s="9"/>
      <c r="D17" s="9"/>
    </row>
    <row r="18" spans="1:4" ht="15.75" x14ac:dyDescent="0.25">
      <c r="A18" s="40" t="s">
        <v>42</v>
      </c>
      <c r="B18" s="9" t="s">
        <v>59</v>
      </c>
      <c r="C18" s="9"/>
      <c r="D18" s="9"/>
    </row>
    <row r="19" spans="1:4" ht="15.75" x14ac:dyDescent="0.25">
      <c r="A19" s="40" t="s">
        <v>43</v>
      </c>
      <c r="B19" s="9" t="s">
        <v>63</v>
      </c>
      <c r="C19" s="9"/>
      <c r="D19" s="9"/>
    </row>
    <row r="20" spans="1:4" ht="15.75" x14ac:dyDescent="0.25">
      <c r="A20" s="40" t="s">
        <v>44</v>
      </c>
      <c r="B20" s="9" t="s">
        <v>60</v>
      </c>
      <c r="C20" s="9"/>
      <c r="D20" s="9"/>
    </row>
    <row r="21" spans="1:4" ht="15.75" x14ac:dyDescent="0.25">
      <c r="A21" s="40" t="s">
        <v>45</v>
      </c>
      <c r="B21" s="9" t="s">
        <v>61</v>
      </c>
      <c r="C21" s="9"/>
      <c r="D21" s="9"/>
    </row>
    <row r="22" spans="1:4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H6:H7"/>
    <mergeCell ref="I6:M6"/>
    <mergeCell ref="N6:N7"/>
    <mergeCell ref="O6:O7"/>
    <mergeCell ref="B16:D16"/>
    <mergeCell ref="A1:A2"/>
    <mergeCell ref="B1:D1"/>
    <mergeCell ref="E1:E2"/>
    <mergeCell ref="F1:F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X22"/>
  <sheetViews>
    <sheetView topLeftCell="H5" workbookViewId="0">
      <selection activeCell="H14" sqref="H14:O24"/>
    </sheetView>
  </sheetViews>
  <sheetFormatPr defaultRowHeight="15" x14ac:dyDescent="0.25"/>
  <cols>
    <col min="1" max="1" width="15.28515625" customWidth="1"/>
    <col min="17" max="17" width="11.285156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73</v>
      </c>
      <c r="R2" s="133"/>
      <c r="S2" s="133"/>
      <c r="T2" s="133"/>
      <c r="U2" s="133"/>
      <c r="V2" s="133"/>
      <c r="W2" s="133"/>
      <c r="X2" s="134"/>
    </row>
    <row r="3" spans="1:24" ht="15.75" customHeight="1" thickBot="1" x14ac:dyDescent="0.3">
      <c r="A3" s="1" t="s">
        <v>27</v>
      </c>
      <c r="B3" s="14">
        <v>16.333333333333332</v>
      </c>
      <c r="C3" s="14">
        <v>15</v>
      </c>
      <c r="D3" s="14">
        <v>14.333333333333334</v>
      </c>
      <c r="E3" s="15">
        <f>SUM(B3:D3)</f>
        <v>45.666666666666664</v>
      </c>
      <c r="F3" s="16">
        <f>E3/3</f>
        <v>15.222222222222221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9.6666666666666661</v>
      </c>
      <c r="C4" s="14">
        <v>16.333333333333332</v>
      </c>
      <c r="D4" s="14">
        <v>11.333333333333334</v>
      </c>
      <c r="E4" s="15">
        <f t="shared" ref="E4:E12" si="0">SUM(B4:D4)</f>
        <v>37.333333333333336</v>
      </c>
      <c r="F4" s="16">
        <f t="shared" ref="F4:F12" si="1">E4/3</f>
        <v>12.444444444444445</v>
      </c>
      <c r="H4" s="11" t="s">
        <v>20</v>
      </c>
      <c r="I4" s="9">
        <f>E13^2/30</f>
        <v>5983.1148148148159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9.807407407406572</v>
      </c>
      <c r="T4" s="12">
        <f t="shared" ref="T4:T9" si="2">S4/R4</f>
        <v>4.903703703703286</v>
      </c>
      <c r="U4" s="13">
        <f>T4/T$9</f>
        <v>0.19146474709169875</v>
      </c>
      <c r="V4" s="10" t="s">
        <v>22</v>
      </c>
      <c r="W4" s="6">
        <v>3.55</v>
      </c>
      <c r="X4" s="5">
        <v>6.01</v>
      </c>
    </row>
    <row r="5" spans="1:24" ht="17.25" customHeight="1" thickBot="1" x14ac:dyDescent="0.3">
      <c r="A5" s="1" t="s">
        <v>29</v>
      </c>
      <c r="B5" s="14">
        <v>13.666666666666666</v>
      </c>
      <c r="C5" s="14">
        <v>27</v>
      </c>
      <c r="D5" s="14">
        <v>22</v>
      </c>
      <c r="E5" s="15">
        <f t="shared" si="0"/>
        <v>62.666666666666664</v>
      </c>
      <c r="F5" s="16">
        <f t="shared" si="1"/>
        <v>20.888888888888889</v>
      </c>
      <c r="H5" t="s">
        <v>70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317.29259259259015</v>
      </c>
      <c r="T5" s="12">
        <f t="shared" si="2"/>
        <v>35.254732510287795</v>
      </c>
      <c r="U5" s="13">
        <f t="shared" ref="U5:U8" si="3">T5/T$9</f>
        <v>1.376518413779793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9.3333333333333339</v>
      </c>
      <c r="C6" s="14">
        <v>6.666666666666667</v>
      </c>
      <c r="D6" s="14">
        <v>18.666666666666668</v>
      </c>
      <c r="E6" s="15">
        <f t="shared" si="0"/>
        <v>34.666666666666671</v>
      </c>
      <c r="F6" s="16">
        <f t="shared" si="1"/>
        <v>11.555555555555557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59.737037037034497</v>
      </c>
      <c r="T6" s="12">
        <f t="shared" si="2"/>
        <v>59.737037037034497</v>
      </c>
      <c r="U6" s="13">
        <f t="shared" si="3"/>
        <v>2.3324281766179311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24.333333333333332</v>
      </c>
      <c r="C7" s="14">
        <v>15</v>
      </c>
      <c r="D7" s="14">
        <v>13.333333333333334</v>
      </c>
      <c r="E7" s="15">
        <f t="shared" si="0"/>
        <v>52.666666666666664</v>
      </c>
      <c r="F7" s="16">
        <f>E7/3</f>
        <v>17.555555555555554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75.237037037035407</v>
      </c>
      <c r="T7" s="12">
        <f t="shared" si="2"/>
        <v>18.809259259258852</v>
      </c>
      <c r="U7" s="13">
        <f t="shared" si="3"/>
        <v>0.73440613149943645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24</v>
      </c>
      <c r="C8" s="14">
        <v>13</v>
      </c>
      <c r="D8" s="14">
        <v>7</v>
      </c>
      <c r="E8" s="15">
        <f t="shared" si="0"/>
        <v>44</v>
      </c>
      <c r="F8" s="16">
        <f t="shared" si="1"/>
        <v>14.666666666666666</v>
      </c>
      <c r="H8" s="1" t="s">
        <v>39</v>
      </c>
      <c r="I8" s="16">
        <f>E3</f>
        <v>45.666666666666664</v>
      </c>
      <c r="J8" s="16">
        <f>E4</f>
        <v>37.333333333333336</v>
      </c>
      <c r="K8" s="16">
        <f>E5</f>
        <v>62.666666666666664</v>
      </c>
      <c r="L8" s="16">
        <f>E6</f>
        <v>34.666666666666671</v>
      </c>
      <c r="M8" s="16">
        <f>E7</f>
        <v>52.666666666666664</v>
      </c>
      <c r="N8" s="7">
        <f>SUM(I8:M8)</f>
        <v>232.99999999999997</v>
      </c>
      <c r="O8" s="19">
        <f>N8/5</f>
        <v>46.599999999999994</v>
      </c>
      <c r="Q8" s="22" t="s">
        <v>50</v>
      </c>
      <c r="R8" s="25">
        <f>R6*R7</f>
        <v>4</v>
      </c>
      <c r="S8" s="23">
        <f>S5-S6-S7</f>
        <v>182.31851851852025</v>
      </c>
      <c r="T8" s="23">
        <f t="shared" si="2"/>
        <v>45.579629629630062</v>
      </c>
      <c r="U8" s="26">
        <f t="shared" si="3"/>
        <v>1.7796532553506148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11.666666666666666</v>
      </c>
      <c r="C9" s="14">
        <v>13</v>
      </c>
      <c r="D9" s="14">
        <v>11.333333333333334</v>
      </c>
      <c r="E9" s="15">
        <f t="shared" si="0"/>
        <v>36</v>
      </c>
      <c r="F9" s="16">
        <f t="shared" si="1"/>
        <v>12</v>
      </c>
      <c r="H9" s="1" t="s">
        <v>40</v>
      </c>
      <c r="I9" s="16">
        <f>E8</f>
        <v>44</v>
      </c>
      <c r="J9" s="16">
        <f>E9</f>
        <v>36</v>
      </c>
      <c r="K9" s="19">
        <f>E10</f>
        <v>25.666666666666664</v>
      </c>
      <c r="L9" s="19">
        <f>E11</f>
        <v>39.666666666666664</v>
      </c>
      <c r="M9" s="19">
        <f>E12</f>
        <v>45.333333333333336</v>
      </c>
      <c r="N9" s="7">
        <f>SUM(I9:M9)</f>
        <v>190.66666666666666</v>
      </c>
      <c r="O9" s="19">
        <f>N9/5</f>
        <v>38.133333333333333</v>
      </c>
      <c r="Q9" s="29" t="s">
        <v>17</v>
      </c>
      <c r="R9" s="30">
        <f>R5*R4</f>
        <v>18</v>
      </c>
      <c r="S9" s="31">
        <f>S10-S4-S5</f>
        <v>461.00740740740821</v>
      </c>
      <c r="T9" s="31">
        <f t="shared" si="2"/>
        <v>25.611522633744901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9.6666666666666661</v>
      </c>
      <c r="C10" s="14">
        <v>7.333333333333333</v>
      </c>
      <c r="D10" s="14">
        <v>8.6666666666666661</v>
      </c>
      <c r="E10" s="15">
        <f>SUM(B10:D10)</f>
        <v>25.666666666666664</v>
      </c>
      <c r="F10" s="16">
        <f t="shared" si="1"/>
        <v>8.5555555555555554</v>
      </c>
      <c r="H10" s="1" t="s">
        <v>2</v>
      </c>
      <c r="I10" s="16">
        <f>SUM(I8:I9)</f>
        <v>89.666666666666657</v>
      </c>
      <c r="J10" s="16">
        <f>SUM(J8:J9)</f>
        <v>73.333333333333343</v>
      </c>
      <c r="K10" s="16">
        <f>SUM(K8:K9)</f>
        <v>88.333333333333329</v>
      </c>
      <c r="L10" s="16">
        <f>SUM(L8:L9)</f>
        <v>74.333333333333343</v>
      </c>
      <c r="M10" s="16">
        <f>SUM(M8:M9)</f>
        <v>98</v>
      </c>
      <c r="N10" s="16">
        <f>SUM(I10:M10)</f>
        <v>423.66666666666663</v>
      </c>
      <c r="O10" s="8"/>
      <c r="Q10" s="38" t="s">
        <v>18</v>
      </c>
      <c r="R10" s="34">
        <f>I1*I2*I3-1</f>
        <v>29</v>
      </c>
      <c r="S10" s="33">
        <f>SUMSQ(B3:D12)-I4</f>
        <v>788.10740740740493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12.666666666666666</v>
      </c>
      <c r="C11" s="14">
        <v>9.6666666666666661</v>
      </c>
      <c r="D11" s="14">
        <v>17.333333333333332</v>
      </c>
      <c r="E11" s="15">
        <f t="shared" si="0"/>
        <v>39.666666666666664</v>
      </c>
      <c r="F11" s="16">
        <f t="shared" si="1"/>
        <v>13.222222222222221</v>
      </c>
      <c r="H11" s="2" t="s">
        <v>8</v>
      </c>
      <c r="I11" s="16">
        <f>AVERAGE(I8:I9)</f>
        <v>44.833333333333329</v>
      </c>
      <c r="J11" s="16">
        <f>AVERAGE(J8:J9)</f>
        <v>36.666666666666671</v>
      </c>
      <c r="K11" s="16">
        <f>AVERAGE(K8:K9)</f>
        <v>44.166666666666664</v>
      </c>
      <c r="L11" s="16">
        <f>AVERAGE(L8:L9)</f>
        <v>37.166666666666671</v>
      </c>
      <c r="M11" s="16">
        <f>AVERAGE(M8:M9)</f>
        <v>49</v>
      </c>
      <c r="N11" s="8"/>
      <c r="O11" s="8"/>
    </row>
    <row r="12" spans="1:24" ht="16.5" thickBot="1" x14ac:dyDescent="0.3">
      <c r="A12" s="1" t="s">
        <v>34</v>
      </c>
      <c r="B12" s="14">
        <v>17</v>
      </c>
      <c r="C12" s="14">
        <v>11.333333333333334</v>
      </c>
      <c r="D12" s="14">
        <v>17</v>
      </c>
      <c r="E12" s="15">
        <f t="shared" si="0"/>
        <v>45.333333333333336</v>
      </c>
      <c r="F12" s="16">
        <f t="shared" si="1"/>
        <v>15.111111111111112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148.33333333333334</v>
      </c>
      <c r="C13" s="14">
        <f>SUM(C3:C12)</f>
        <v>134.33333333333334</v>
      </c>
      <c r="D13" s="14">
        <f>SUM(D3:D12)</f>
        <v>141</v>
      </c>
      <c r="E13" s="14">
        <f>SUM(E3:E12)</f>
        <v>423.66666666666669</v>
      </c>
      <c r="F13" s="8"/>
      <c r="I13" s="9"/>
      <c r="J13" s="9"/>
      <c r="K13" s="9"/>
      <c r="L13" s="9"/>
      <c r="M13" s="9"/>
      <c r="N13" s="9"/>
      <c r="O13" s="9"/>
    </row>
    <row r="15" spans="1:24" ht="15.75" x14ac:dyDescent="0.25">
      <c r="A15" s="40" t="s">
        <v>39</v>
      </c>
      <c r="B15" s="41" t="s">
        <v>57</v>
      </c>
      <c r="C15" s="41"/>
      <c r="D15" s="9"/>
    </row>
    <row r="16" spans="1:24" ht="15.75" x14ac:dyDescent="0.25">
      <c r="A16" s="40" t="s">
        <v>40</v>
      </c>
      <c r="B16" s="126" t="s">
        <v>58</v>
      </c>
      <c r="C16" s="126"/>
      <c r="D16" s="126"/>
    </row>
    <row r="17" spans="1:4" x14ac:dyDescent="0.25">
      <c r="B17" s="9"/>
      <c r="C17" s="9"/>
      <c r="D17" s="9"/>
    </row>
    <row r="18" spans="1:4" ht="15.75" x14ac:dyDescent="0.25">
      <c r="A18" s="40" t="s">
        <v>42</v>
      </c>
      <c r="B18" s="9" t="s">
        <v>59</v>
      </c>
      <c r="C18" s="9"/>
      <c r="D18" s="9"/>
    </row>
    <row r="19" spans="1:4" ht="15.75" x14ac:dyDescent="0.25">
      <c r="A19" s="40" t="s">
        <v>43</v>
      </c>
      <c r="B19" s="9" t="s">
        <v>63</v>
      </c>
      <c r="C19" s="9"/>
      <c r="D19" s="9"/>
    </row>
    <row r="20" spans="1:4" ht="15.75" x14ac:dyDescent="0.25">
      <c r="A20" s="40" t="s">
        <v>44</v>
      </c>
      <c r="B20" s="9" t="s">
        <v>60</v>
      </c>
      <c r="C20" s="9"/>
      <c r="D20" s="9"/>
    </row>
    <row r="21" spans="1:4" ht="15.75" x14ac:dyDescent="0.25">
      <c r="A21" s="40" t="s">
        <v>45</v>
      </c>
      <c r="B21" s="9" t="s">
        <v>61</v>
      </c>
      <c r="C21" s="9"/>
      <c r="D21" s="9"/>
    </row>
    <row r="22" spans="1:4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H6:H7"/>
    <mergeCell ref="I6:M6"/>
    <mergeCell ref="N6:N7"/>
    <mergeCell ref="O6:O7"/>
    <mergeCell ref="B16:D16"/>
    <mergeCell ref="A1:A2"/>
    <mergeCell ref="B1:D1"/>
    <mergeCell ref="E1:E2"/>
    <mergeCell ref="F1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X22"/>
  <sheetViews>
    <sheetView topLeftCell="A6" workbookViewId="0">
      <selection activeCell="H14" sqref="H14:O24"/>
    </sheetView>
  </sheetViews>
  <sheetFormatPr defaultRowHeight="15" x14ac:dyDescent="0.25"/>
  <cols>
    <col min="1" max="1" width="15.28515625" customWidth="1"/>
    <col min="17" max="17" width="11.285156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76</v>
      </c>
      <c r="R2" s="133"/>
      <c r="S2" s="133"/>
      <c r="T2" s="133"/>
      <c r="U2" s="133"/>
      <c r="V2" s="133"/>
      <c r="W2" s="133"/>
      <c r="X2" s="134"/>
    </row>
    <row r="3" spans="1:24" ht="15.75" customHeight="1" thickBot="1" x14ac:dyDescent="0.3">
      <c r="A3" s="1" t="s">
        <v>27</v>
      </c>
      <c r="B3" s="14">
        <v>19.333333333333332</v>
      </c>
      <c r="C3" s="14">
        <v>18</v>
      </c>
      <c r="D3" s="14">
        <v>16.333333333333332</v>
      </c>
      <c r="E3" s="15">
        <f>SUM(B3:D3)</f>
        <v>53.666666666666657</v>
      </c>
      <c r="F3" s="16">
        <f>E3/3</f>
        <v>17.888888888888886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11.333333333333334</v>
      </c>
      <c r="C4" s="14">
        <v>18.666666666666668</v>
      </c>
      <c r="D4" s="14">
        <v>13</v>
      </c>
      <c r="E4" s="15">
        <f t="shared" ref="E4:E12" si="0">SUM(B4:D4)</f>
        <v>43</v>
      </c>
      <c r="F4" s="16">
        <f t="shared" ref="F4:F12" si="1">E4/3</f>
        <v>14.333333333333334</v>
      </c>
      <c r="H4" s="11" t="s">
        <v>20</v>
      </c>
      <c r="I4" s="9">
        <f>E13^2/30</f>
        <v>8388.9814814814818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12.274074074073724</v>
      </c>
      <c r="T4" s="12">
        <f t="shared" ref="T4:T9" si="2">S4/R4</f>
        <v>6.1370370370368619</v>
      </c>
      <c r="U4" s="13">
        <f>T4/T$9</f>
        <v>0.23159349618746708</v>
      </c>
      <c r="V4" s="10" t="s">
        <v>22</v>
      </c>
      <c r="W4" s="6">
        <v>3.55</v>
      </c>
      <c r="X4" s="5">
        <v>6.01</v>
      </c>
    </row>
    <row r="5" spans="1:24" ht="17.25" customHeight="1" thickBot="1" x14ac:dyDescent="0.3">
      <c r="A5" s="1" t="s">
        <v>29</v>
      </c>
      <c r="B5" s="14">
        <v>15.666666666666666</v>
      </c>
      <c r="C5" s="14">
        <v>29.666666666666668</v>
      </c>
      <c r="D5" s="14">
        <v>24</v>
      </c>
      <c r="E5" s="15">
        <f t="shared" si="0"/>
        <v>69.333333333333343</v>
      </c>
      <c r="F5" s="16">
        <f t="shared" si="1"/>
        <v>23.111111111111114</v>
      </c>
      <c r="H5" t="s">
        <v>70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275.64814814814781</v>
      </c>
      <c r="T5" s="12">
        <f t="shared" si="2"/>
        <v>30.627572016460867</v>
      </c>
      <c r="U5" s="13">
        <f t="shared" ref="U5:U8" si="3">T5/T$9</f>
        <v>1.1557933315733058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13.333333333333334</v>
      </c>
      <c r="C6" s="14">
        <v>8.6666666666666661</v>
      </c>
      <c r="D6" s="14">
        <v>20.666666666666668</v>
      </c>
      <c r="E6" s="15">
        <f t="shared" si="0"/>
        <v>42.666666666666671</v>
      </c>
      <c r="F6" s="16">
        <f t="shared" si="1"/>
        <v>14.222222222222223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37.781481481481023</v>
      </c>
      <c r="T6" s="12">
        <f t="shared" si="2"/>
        <v>37.781481481481023</v>
      </c>
      <c r="U6" s="13">
        <f t="shared" si="3"/>
        <v>1.4257605640364457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26.333333333333332</v>
      </c>
      <c r="C7" s="14">
        <v>17.666666666666668</v>
      </c>
      <c r="D7" s="14">
        <v>15</v>
      </c>
      <c r="E7" s="15">
        <f t="shared" si="0"/>
        <v>59</v>
      </c>
      <c r="F7" s="16">
        <f>E7/3</f>
        <v>19.666666666666668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93.222222222220807</v>
      </c>
      <c r="T7" s="12">
        <f t="shared" si="2"/>
        <v>23.305555555555202</v>
      </c>
      <c r="U7" s="13">
        <f t="shared" si="3"/>
        <v>0.87948224185857338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26</v>
      </c>
      <c r="C8" s="14">
        <v>15.333333333333334</v>
      </c>
      <c r="D8" s="14">
        <v>9.6666666666666661</v>
      </c>
      <c r="E8" s="15">
        <f t="shared" si="0"/>
        <v>51</v>
      </c>
      <c r="F8" s="16">
        <f t="shared" si="1"/>
        <v>17</v>
      </c>
      <c r="H8" s="1" t="s">
        <v>39</v>
      </c>
      <c r="I8" s="16">
        <f>E3</f>
        <v>53.666666666666657</v>
      </c>
      <c r="J8" s="16">
        <f>E4</f>
        <v>43</v>
      </c>
      <c r="K8" s="16">
        <f>E5</f>
        <v>69.333333333333343</v>
      </c>
      <c r="L8" s="16">
        <f>E6</f>
        <v>42.666666666666671</v>
      </c>
      <c r="M8" s="16">
        <f>E7</f>
        <v>59</v>
      </c>
      <c r="N8" s="7">
        <f>SUM(I8:M8)</f>
        <v>267.66666666666669</v>
      </c>
      <c r="O8" s="19">
        <f>N8/5</f>
        <v>53.533333333333339</v>
      </c>
      <c r="Q8" s="22" t="s">
        <v>50</v>
      </c>
      <c r="R8" s="25">
        <f>R6*R7</f>
        <v>4</v>
      </c>
      <c r="S8" s="23">
        <f>S5-S6-S7</f>
        <v>144.64444444444598</v>
      </c>
      <c r="T8" s="23">
        <f t="shared" si="2"/>
        <v>36.161111111111495</v>
      </c>
      <c r="U8" s="26">
        <f t="shared" si="3"/>
        <v>1.3646126131722531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13.666666666666666</v>
      </c>
      <c r="C9" s="14">
        <v>14.666666666666666</v>
      </c>
      <c r="D9" s="14">
        <v>14.333333333333334</v>
      </c>
      <c r="E9" s="15">
        <f t="shared" si="0"/>
        <v>42.666666666666664</v>
      </c>
      <c r="F9" s="16">
        <f t="shared" si="1"/>
        <v>14.222222222222221</v>
      </c>
      <c r="H9" s="1" t="s">
        <v>40</v>
      </c>
      <c r="I9" s="16">
        <f>E8</f>
        <v>51</v>
      </c>
      <c r="J9" s="16">
        <f>E9</f>
        <v>42.666666666666664</v>
      </c>
      <c r="K9" s="19">
        <f>E10</f>
        <v>37</v>
      </c>
      <c r="L9" s="19">
        <f>E11</f>
        <v>48</v>
      </c>
      <c r="M9" s="19">
        <f>E12</f>
        <v>55.333333333333329</v>
      </c>
      <c r="N9" s="7">
        <f>SUM(I9:M9)</f>
        <v>234</v>
      </c>
      <c r="O9" s="19">
        <f>N9/5</f>
        <v>46.8</v>
      </c>
      <c r="Q9" s="29" t="s">
        <v>17</v>
      </c>
      <c r="R9" s="30">
        <f>R5*R4</f>
        <v>18</v>
      </c>
      <c r="S9" s="31">
        <f>S10-S4-S5</f>
        <v>476.9851851851854</v>
      </c>
      <c r="T9" s="31">
        <f t="shared" si="2"/>
        <v>26.499176954732523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13</v>
      </c>
      <c r="C10" s="14">
        <v>10.666666666666666</v>
      </c>
      <c r="D10" s="14">
        <v>13.333333333333334</v>
      </c>
      <c r="E10" s="15">
        <f>SUM(B10:D10)</f>
        <v>37</v>
      </c>
      <c r="F10" s="16">
        <f t="shared" si="1"/>
        <v>12.333333333333334</v>
      </c>
      <c r="H10" s="1" t="s">
        <v>2</v>
      </c>
      <c r="I10" s="16">
        <f>SUM(I8:I9)</f>
        <v>104.66666666666666</v>
      </c>
      <c r="J10" s="16">
        <f>SUM(J8:J9)</f>
        <v>85.666666666666657</v>
      </c>
      <c r="K10" s="16">
        <f>SUM(K8:K9)</f>
        <v>106.33333333333334</v>
      </c>
      <c r="L10" s="16">
        <f>SUM(L8:L9)</f>
        <v>90.666666666666671</v>
      </c>
      <c r="M10" s="16">
        <f>SUM(M8:M9)</f>
        <v>114.33333333333333</v>
      </c>
      <c r="N10" s="16">
        <f>SUM(I10:M10)</f>
        <v>501.66666666666663</v>
      </c>
      <c r="O10" s="8"/>
      <c r="Q10" s="38" t="s">
        <v>18</v>
      </c>
      <c r="R10" s="34">
        <f>I1*I2*I3-1</f>
        <v>29</v>
      </c>
      <c r="S10" s="33">
        <f>SUMSQ(B3:D12)-I4</f>
        <v>764.90740740740694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15</v>
      </c>
      <c r="C11" s="14">
        <v>12.666666666666666</v>
      </c>
      <c r="D11" s="14">
        <v>20.333333333333332</v>
      </c>
      <c r="E11" s="15">
        <f t="shared" si="0"/>
        <v>48</v>
      </c>
      <c r="F11" s="16">
        <f t="shared" si="1"/>
        <v>16</v>
      </c>
      <c r="H11" s="2" t="s">
        <v>8</v>
      </c>
      <c r="I11" s="16">
        <f>AVERAGE(I8:I9)</f>
        <v>52.333333333333329</v>
      </c>
      <c r="J11" s="16">
        <f>AVERAGE(J8:J9)</f>
        <v>42.833333333333329</v>
      </c>
      <c r="K11" s="16">
        <f>AVERAGE(K8:K9)</f>
        <v>53.166666666666671</v>
      </c>
      <c r="L11" s="16">
        <f>AVERAGE(L8:L9)</f>
        <v>45.333333333333336</v>
      </c>
      <c r="M11" s="16">
        <f>AVERAGE(M8:M9)</f>
        <v>57.166666666666664</v>
      </c>
      <c r="N11" s="8"/>
      <c r="O11" s="8"/>
    </row>
    <row r="12" spans="1:24" ht="16.5" thickBot="1" x14ac:dyDescent="0.3">
      <c r="A12" s="1" t="s">
        <v>34</v>
      </c>
      <c r="B12" s="14">
        <v>21.333333333333332</v>
      </c>
      <c r="C12" s="14">
        <v>13.333333333333334</v>
      </c>
      <c r="D12" s="14">
        <v>20.666666666666668</v>
      </c>
      <c r="E12" s="15">
        <f t="shared" si="0"/>
        <v>55.333333333333329</v>
      </c>
      <c r="F12" s="16">
        <f t="shared" si="1"/>
        <v>18.444444444444443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175.00000000000003</v>
      </c>
      <c r="C13" s="14">
        <f>SUM(C3:C12)</f>
        <v>159.33333333333334</v>
      </c>
      <c r="D13" s="14">
        <f>SUM(D3:D12)</f>
        <v>167.33333333333331</v>
      </c>
      <c r="E13" s="14">
        <f>SUM(E3:E12)</f>
        <v>501.66666666666669</v>
      </c>
      <c r="F13" s="8"/>
      <c r="I13" s="9"/>
      <c r="J13" s="9"/>
      <c r="K13" s="9"/>
      <c r="L13" s="9"/>
      <c r="M13" s="9"/>
      <c r="N13" s="9"/>
      <c r="O13" s="9"/>
    </row>
    <row r="15" spans="1:24" ht="15.75" x14ac:dyDescent="0.25">
      <c r="A15" s="40" t="s">
        <v>39</v>
      </c>
      <c r="B15" s="41" t="s">
        <v>57</v>
      </c>
      <c r="C15" s="41"/>
      <c r="D15" s="9"/>
    </row>
    <row r="16" spans="1:24" ht="15.75" x14ac:dyDescent="0.25">
      <c r="A16" s="40" t="s">
        <v>40</v>
      </c>
      <c r="B16" s="126" t="s">
        <v>58</v>
      </c>
      <c r="C16" s="126"/>
      <c r="D16" s="126"/>
    </row>
    <row r="17" spans="1:4" x14ac:dyDescent="0.25">
      <c r="B17" s="9"/>
      <c r="C17" s="9"/>
      <c r="D17" s="9"/>
    </row>
    <row r="18" spans="1:4" ht="15.75" x14ac:dyDescent="0.25">
      <c r="A18" s="40" t="s">
        <v>42</v>
      </c>
      <c r="B18" s="9" t="s">
        <v>59</v>
      </c>
      <c r="C18" s="9"/>
      <c r="D18" s="9"/>
    </row>
    <row r="19" spans="1:4" ht="15.75" x14ac:dyDescent="0.25">
      <c r="A19" s="40" t="s">
        <v>43</v>
      </c>
      <c r="B19" s="9" t="s">
        <v>63</v>
      </c>
      <c r="C19" s="9"/>
      <c r="D19" s="9"/>
    </row>
    <row r="20" spans="1:4" ht="15.75" x14ac:dyDescent="0.25">
      <c r="A20" s="40" t="s">
        <v>44</v>
      </c>
      <c r="B20" s="9" t="s">
        <v>60</v>
      </c>
      <c r="C20" s="9"/>
      <c r="D20" s="9"/>
    </row>
    <row r="21" spans="1:4" ht="15.75" x14ac:dyDescent="0.25">
      <c r="A21" s="40" t="s">
        <v>45</v>
      </c>
      <c r="B21" s="9" t="s">
        <v>61</v>
      </c>
      <c r="C21" s="9"/>
      <c r="D21" s="9"/>
    </row>
    <row r="22" spans="1:4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H6:H7"/>
    <mergeCell ref="I6:M6"/>
    <mergeCell ref="N6:N7"/>
    <mergeCell ref="O6:O7"/>
    <mergeCell ref="B16:D16"/>
    <mergeCell ref="A1:A2"/>
    <mergeCell ref="B1:D1"/>
    <mergeCell ref="E1:E2"/>
    <mergeCell ref="F1:F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X22"/>
  <sheetViews>
    <sheetView topLeftCell="O2" zoomScale="86" workbookViewId="0">
      <selection activeCell="S25" sqref="S25"/>
    </sheetView>
  </sheetViews>
  <sheetFormatPr defaultRowHeight="15" x14ac:dyDescent="0.25"/>
  <cols>
    <col min="1" max="1" width="15.28515625" customWidth="1"/>
    <col min="17" max="17" width="11.285156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77</v>
      </c>
      <c r="R2" s="133"/>
      <c r="S2" s="133"/>
      <c r="T2" s="133"/>
      <c r="U2" s="133"/>
      <c r="V2" s="133"/>
      <c r="W2" s="133"/>
      <c r="X2" s="134"/>
    </row>
    <row r="3" spans="1:24" ht="15.75" customHeight="1" thickBot="1" x14ac:dyDescent="0.3">
      <c r="A3" s="1" t="s">
        <v>27</v>
      </c>
      <c r="B3" s="14">
        <v>24</v>
      </c>
      <c r="C3" s="14">
        <v>21</v>
      </c>
      <c r="D3" s="14">
        <v>19</v>
      </c>
      <c r="E3" s="15">
        <f>SUM(B3:D3)</f>
        <v>64</v>
      </c>
      <c r="F3" s="16">
        <f>E3/3</f>
        <v>21.333333333333332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14.666666666666666</v>
      </c>
      <c r="C4" s="14">
        <v>21.666666666666668</v>
      </c>
      <c r="D4" s="14">
        <v>14</v>
      </c>
      <c r="E4" s="15">
        <f t="shared" ref="E4:E12" si="0">SUM(B4:D4)</f>
        <v>50.333333333333336</v>
      </c>
      <c r="F4" s="16">
        <f t="shared" ref="F4:F12" si="1">E4/3</f>
        <v>16.777777777777779</v>
      </c>
      <c r="H4" s="11" t="s">
        <v>20</v>
      </c>
      <c r="I4" s="9">
        <f>E13^2/30</f>
        <v>11472.592592592595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70.162962962960592</v>
      </c>
      <c r="T4" s="12">
        <f t="shared" ref="T4:T9" si="2">S4/R4</f>
        <v>35.081481481480296</v>
      </c>
      <c r="U4" s="13">
        <f>T4/T$9</f>
        <v>1.1122012316041723</v>
      </c>
      <c r="V4" s="10" t="s">
        <v>22</v>
      </c>
      <c r="W4" s="6">
        <v>3.55</v>
      </c>
      <c r="X4" s="5">
        <v>6.01</v>
      </c>
    </row>
    <row r="5" spans="1:24" ht="17.25" customHeight="1" thickBot="1" x14ac:dyDescent="0.3">
      <c r="A5" s="1" t="s">
        <v>29</v>
      </c>
      <c r="B5" s="14">
        <v>18.333333333333332</v>
      </c>
      <c r="C5" s="14">
        <v>29.666666666666668</v>
      </c>
      <c r="D5" s="14">
        <v>27.666666666666668</v>
      </c>
      <c r="E5" s="15">
        <f t="shared" si="0"/>
        <v>75.666666666666671</v>
      </c>
      <c r="F5" s="16">
        <f t="shared" si="1"/>
        <v>25.222222222222225</v>
      </c>
      <c r="H5" t="s">
        <v>70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255.70370370370256</v>
      </c>
      <c r="T5" s="12">
        <f t="shared" si="2"/>
        <v>28.411522633744728</v>
      </c>
      <c r="U5" s="13">
        <f t="shared" ref="U5:U8" si="3">T5/T$9</f>
        <v>0.90074104999477178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18.333333333333332</v>
      </c>
      <c r="C6" s="14">
        <v>9</v>
      </c>
      <c r="D6" s="14">
        <v>23.666666666666668</v>
      </c>
      <c r="E6" s="15">
        <f t="shared" si="0"/>
        <v>51</v>
      </c>
      <c r="F6" s="16">
        <f t="shared" si="1"/>
        <v>17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27.392592592592337</v>
      </c>
      <c r="T6" s="12">
        <f t="shared" si="2"/>
        <v>27.392592592592337</v>
      </c>
      <c r="U6" s="13">
        <f t="shared" si="3"/>
        <v>0.86843753261662371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30.666666666666668</v>
      </c>
      <c r="C7" s="14">
        <v>17.666666666666668</v>
      </c>
      <c r="D7" s="14">
        <v>18.333333333333332</v>
      </c>
      <c r="E7" s="15">
        <f t="shared" si="0"/>
        <v>66.666666666666671</v>
      </c>
      <c r="F7" s="16">
        <f>E7/3</f>
        <v>22.222222222222225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99.888888888888687</v>
      </c>
      <c r="T7" s="12">
        <f t="shared" si="2"/>
        <v>24.972222222222172</v>
      </c>
      <c r="U7" s="13">
        <f t="shared" si="3"/>
        <v>0.79170363218870043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29.666666666666668</v>
      </c>
      <c r="C8" s="14">
        <v>18</v>
      </c>
      <c r="D8" s="14">
        <v>11</v>
      </c>
      <c r="E8" s="15">
        <f t="shared" si="0"/>
        <v>58.666666666666671</v>
      </c>
      <c r="F8" s="16">
        <f t="shared" si="1"/>
        <v>19.555555555555557</v>
      </c>
      <c r="H8" s="1" t="s">
        <v>39</v>
      </c>
      <c r="I8" s="16">
        <f>E3</f>
        <v>64</v>
      </c>
      <c r="J8" s="16">
        <f>E4</f>
        <v>50.333333333333336</v>
      </c>
      <c r="K8" s="16">
        <f>E5</f>
        <v>75.666666666666671</v>
      </c>
      <c r="L8" s="16">
        <f>E6</f>
        <v>51</v>
      </c>
      <c r="M8" s="16">
        <f>E7</f>
        <v>66.666666666666671</v>
      </c>
      <c r="N8" s="7">
        <f>SUM(I8:M8)</f>
        <v>307.66666666666669</v>
      </c>
      <c r="O8" s="19">
        <f>N8/5</f>
        <v>61.533333333333339</v>
      </c>
      <c r="Q8" s="22" t="s">
        <v>50</v>
      </c>
      <c r="R8" s="25">
        <f>R6*R7</f>
        <v>4</v>
      </c>
      <c r="S8" s="23">
        <f>S5-S6-S7</f>
        <v>128.42222222222154</v>
      </c>
      <c r="T8" s="23">
        <f t="shared" si="2"/>
        <v>32.105555555555384</v>
      </c>
      <c r="U8" s="26">
        <f t="shared" si="3"/>
        <v>1.0178543471453803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16.333333333333332</v>
      </c>
      <c r="C9" s="14">
        <v>17.333333333333332</v>
      </c>
      <c r="D9" s="14">
        <v>19.333333333333332</v>
      </c>
      <c r="E9" s="15">
        <f t="shared" si="0"/>
        <v>53</v>
      </c>
      <c r="F9" s="16">
        <f t="shared" si="1"/>
        <v>17.666666666666668</v>
      </c>
      <c r="H9" s="1" t="s">
        <v>40</v>
      </c>
      <c r="I9" s="16">
        <f>E8</f>
        <v>58.666666666666671</v>
      </c>
      <c r="J9" s="16">
        <f>E9</f>
        <v>53</v>
      </c>
      <c r="K9" s="19">
        <f>E10</f>
        <v>46</v>
      </c>
      <c r="L9" s="19">
        <f>E11</f>
        <v>55.333333333333329</v>
      </c>
      <c r="M9" s="19">
        <f>E12</f>
        <v>66</v>
      </c>
      <c r="N9" s="7">
        <f>SUM(I9:M9)</f>
        <v>279</v>
      </c>
      <c r="O9" s="19">
        <f>N9/5</f>
        <v>55.8</v>
      </c>
      <c r="Q9" s="29" t="s">
        <v>17</v>
      </c>
      <c r="R9" s="30">
        <f>R5*R4</f>
        <v>18</v>
      </c>
      <c r="S9" s="31">
        <f>S10-S4-S5</f>
        <v>567.76296296296641</v>
      </c>
      <c r="T9" s="31">
        <f t="shared" si="2"/>
        <v>31.542386831275913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18</v>
      </c>
      <c r="C10" s="14">
        <v>11.666666666666666</v>
      </c>
      <c r="D10" s="14">
        <v>16.333333333333332</v>
      </c>
      <c r="E10" s="15">
        <f>SUM(B10:D10)</f>
        <v>46</v>
      </c>
      <c r="F10" s="16">
        <f t="shared" si="1"/>
        <v>15.333333333333334</v>
      </c>
      <c r="H10" s="1" t="s">
        <v>2</v>
      </c>
      <c r="I10" s="16">
        <f>SUM(I8:I9)</f>
        <v>122.66666666666667</v>
      </c>
      <c r="J10" s="16">
        <f>SUM(J8:J9)</f>
        <v>103.33333333333334</v>
      </c>
      <c r="K10" s="16">
        <f>SUM(K8:K9)</f>
        <v>121.66666666666667</v>
      </c>
      <c r="L10" s="16">
        <f>SUM(L8:L9)</f>
        <v>106.33333333333333</v>
      </c>
      <c r="M10" s="16">
        <f>SUM(M8:M9)</f>
        <v>132.66666666666669</v>
      </c>
      <c r="N10" s="16">
        <f>SUM(I10:M10)</f>
        <v>586.66666666666674</v>
      </c>
      <c r="O10" s="8"/>
      <c r="Q10" s="38" t="s">
        <v>18</v>
      </c>
      <c r="R10" s="34">
        <f>I1*I2*I3-1</f>
        <v>29</v>
      </c>
      <c r="S10" s="33">
        <f>SUMSQ(B3:D12)-I4</f>
        <v>893.62962962962956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18.333333333333332</v>
      </c>
      <c r="C11" s="14">
        <v>14</v>
      </c>
      <c r="D11" s="14">
        <v>23</v>
      </c>
      <c r="E11" s="15">
        <f t="shared" si="0"/>
        <v>55.333333333333329</v>
      </c>
      <c r="F11" s="16">
        <f t="shared" si="1"/>
        <v>18.444444444444443</v>
      </c>
      <c r="H11" s="2" t="s">
        <v>8</v>
      </c>
      <c r="I11" s="16">
        <f>AVERAGE(I8:I9)</f>
        <v>61.333333333333336</v>
      </c>
      <c r="J11" s="16">
        <f>AVERAGE(J8:J9)</f>
        <v>51.666666666666671</v>
      </c>
      <c r="K11" s="16">
        <f>AVERAGE(K8:K9)</f>
        <v>60.833333333333336</v>
      </c>
      <c r="L11" s="16">
        <f>AVERAGE(L8:L9)</f>
        <v>53.166666666666664</v>
      </c>
      <c r="M11" s="16">
        <f>AVERAGE(M8:M9)</f>
        <v>66.333333333333343</v>
      </c>
      <c r="N11" s="8"/>
      <c r="O11" s="8"/>
    </row>
    <row r="12" spans="1:24" ht="16.5" thickBot="1" x14ac:dyDescent="0.3">
      <c r="A12" s="1" t="s">
        <v>34</v>
      </c>
      <c r="B12" s="14">
        <v>25</v>
      </c>
      <c r="C12" s="14">
        <v>16</v>
      </c>
      <c r="D12" s="14">
        <v>25</v>
      </c>
      <c r="E12" s="15">
        <f t="shared" si="0"/>
        <v>66</v>
      </c>
      <c r="F12" s="16">
        <f t="shared" si="1"/>
        <v>22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213.33333333333334</v>
      </c>
      <c r="C13" s="14">
        <f>SUM(C3:C12)</f>
        <v>176</v>
      </c>
      <c r="D13" s="14">
        <f>SUM(D3:D12)</f>
        <v>197.33333333333334</v>
      </c>
      <c r="E13" s="14">
        <f>SUM(E3:E12)</f>
        <v>586.66666666666674</v>
      </c>
      <c r="F13" s="8"/>
      <c r="I13" s="9"/>
      <c r="J13" s="9"/>
      <c r="K13" s="9"/>
      <c r="L13" s="9"/>
      <c r="M13" s="9"/>
      <c r="N13" s="9"/>
      <c r="O13" s="9"/>
    </row>
    <row r="15" spans="1:24" ht="15.75" x14ac:dyDescent="0.25">
      <c r="A15" s="40" t="s">
        <v>39</v>
      </c>
      <c r="B15" s="41" t="s">
        <v>57</v>
      </c>
      <c r="C15" s="41"/>
      <c r="D15" s="9"/>
    </row>
    <row r="16" spans="1:24" ht="15.75" x14ac:dyDescent="0.25">
      <c r="A16" s="40" t="s">
        <v>40</v>
      </c>
      <c r="B16" s="126" t="s">
        <v>58</v>
      </c>
      <c r="C16" s="126"/>
      <c r="D16" s="126"/>
    </row>
    <row r="17" spans="1:4" x14ac:dyDescent="0.25">
      <c r="B17" s="9"/>
      <c r="C17" s="9"/>
      <c r="D17" s="9"/>
    </row>
    <row r="18" spans="1:4" ht="15.75" x14ac:dyDescent="0.25">
      <c r="A18" s="40" t="s">
        <v>42</v>
      </c>
      <c r="B18" s="9" t="s">
        <v>59</v>
      </c>
      <c r="C18" s="9"/>
      <c r="D18" s="9"/>
    </row>
    <row r="19" spans="1:4" ht="15.75" x14ac:dyDescent="0.25">
      <c r="A19" s="40" t="s">
        <v>43</v>
      </c>
      <c r="B19" s="9" t="s">
        <v>63</v>
      </c>
      <c r="C19" s="9"/>
      <c r="D19" s="9"/>
    </row>
    <row r="20" spans="1:4" ht="15.75" x14ac:dyDescent="0.25">
      <c r="A20" s="40" t="s">
        <v>44</v>
      </c>
      <c r="B20" s="9" t="s">
        <v>60</v>
      </c>
      <c r="C20" s="9"/>
      <c r="D20" s="9"/>
    </row>
    <row r="21" spans="1:4" ht="15.75" x14ac:dyDescent="0.25">
      <c r="A21" s="40" t="s">
        <v>45</v>
      </c>
      <c r="B21" s="9" t="s">
        <v>61</v>
      </c>
      <c r="C21" s="9"/>
      <c r="D21" s="9"/>
    </row>
    <row r="22" spans="1:4" ht="15.75" x14ac:dyDescent="0.25">
      <c r="A22" s="40" t="s">
        <v>46</v>
      </c>
      <c r="B22" s="9" t="s">
        <v>62</v>
      </c>
      <c r="C22" s="9"/>
      <c r="D22" s="9"/>
    </row>
  </sheetData>
  <mergeCells count="10">
    <mergeCell ref="Q2:X2"/>
    <mergeCell ref="H6:H7"/>
    <mergeCell ref="I6:M6"/>
    <mergeCell ref="N6:N7"/>
    <mergeCell ref="O6:O7"/>
    <mergeCell ref="B16:D16"/>
    <mergeCell ref="A1:A2"/>
    <mergeCell ref="B1:D1"/>
    <mergeCell ref="E1:E2"/>
    <mergeCell ref="F1:F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12"/>
  <sheetViews>
    <sheetView workbookViewId="0">
      <selection activeCell="K14" sqref="K14"/>
    </sheetView>
  </sheetViews>
  <sheetFormatPr defaultRowHeight="15" x14ac:dyDescent="0.25"/>
  <cols>
    <col min="1" max="1" width="12.5703125" customWidth="1"/>
    <col min="5" max="5" width="14.28515625" customWidth="1"/>
    <col min="9" max="9" width="12.28515625" customWidth="1"/>
    <col min="13" max="13" width="13.7109375" customWidth="1"/>
  </cols>
  <sheetData>
    <row r="1" spans="1:16" ht="15.75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39"/>
      <c r="O1" s="39"/>
      <c r="P1" s="39"/>
    </row>
    <row r="2" spans="1:16" ht="15.75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  <c r="N2" s="39"/>
      <c r="O2" s="39"/>
      <c r="P2" s="39"/>
    </row>
    <row r="3" spans="1:16" ht="15.75" x14ac:dyDescent="0.25">
      <c r="A3" s="21" t="s">
        <v>27</v>
      </c>
      <c r="B3" s="43">
        <v>6</v>
      </c>
      <c r="C3" s="43">
        <v>8</v>
      </c>
      <c r="D3" s="43">
        <v>11</v>
      </c>
      <c r="E3" s="36">
        <f t="shared" ref="E3:E12" si="0">AVERAGE(B3:D3)</f>
        <v>8.3333333333333339</v>
      </c>
      <c r="F3" s="43">
        <v>10</v>
      </c>
      <c r="G3" s="43">
        <v>11</v>
      </c>
      <c r="H3" s="43">
        <v>8</v>
      </c>
      <c r="I3" s="37">
        <f t="shared" ref="I3:I12" si="1">AVERAGE(F3:H3)</f>
        <v>9.6666666666666661</v>
      </c>
      <c r="J3" s="43">
        <v>10</v>
      </c>
      <c r="K3" s="43">
        <v>7</v>
      </c>
      <c r="L3" s="43">
        <v>11</v>
      </c>
      <c r="M3" s="37">
        <f t="shared" ref="M3:M12" si="2">AVERAGE(J3:L3)</f>
        <v>9.3333333333333339</v>
      </c>
      <c r="N3" s="39"/>
      <c r="O3" s="39"/>
      <c r="P3" s="39"/>
    </row>
    <row r="4" spans="1:16" ht="15.75" x14ac:dyDescent="0.25">
      <c r="A4" s="21" t="s">
        <v>28</v>
      </c>
      <c r="B4" s="43">
        <v>11</v>
      </c>
      <c r="C4" s="43">
        <v>14</v>
      </c>
      <c r="D4" s="43">
        <v>10</v>
      </c>
      <c r="E4" s="36">
        <f t="shared" si="0"/>
        <v>11.666666666666666</v>
      </c>
      <c r="F4" s="43">
        <v>11</v>
      </c>
      <c r="G4" s="43">
        <v>7</v>
      </c>
      <c r="H4" s="43">
        <v>5</v>
      </c>
      <c r="I4" s="37">
        <f t="shared" si="1"/>
        <v>7.666666666666667</v>
      </c>
      <c r="J4" s="43">
        <v>7</v>
      </c>
      <c r="K4" s="43">
        <v>6</v>
      </c>
      <c r="L4" s="43">
        <v>4</v>
      </c>
      <c r="M4" s="37">
        <f t="shared" si="2"/>
        <v>5.666666666666667</v>
      </c>
      <c r="N4" s="39"/>
      <c r="O4" s="39"/>
      <c r="P4" s="39"/>
    </row>
    <row r="5" spans="1:16" ht="15.75" x14ac:dyDescent="0.25">
      <c r="A5" s="21" t="s">
        <v>29</v>
      </c>
      <c r="B5" s="43">
        <v>8</v>
      </c>
      <c r="C5" s="43">
        <v>10</v>
      </c>
      <c r="D5" s="43">
        <v>9</v>
      </c>
      <c r="E5" s="36">
        <f t="shared" si="0"/>
        <v>9</v>
      </c>
      <c r="F5" s="43">
        <v>9</v>
      </c>
      <c r="G5" s="43">
        <v>13</v>
      </c>
      <c r="H5" s="43">
        <v>10</v>
      </c>
      <c r="I5" s="37">
        <f t="shared" si="1"/>
        <v>10.666666666666666</v>
      </c>
      <c r="J5" s="43">
        <v>7</v>
      </c>
      <c r="K5" s="43">
        <v>5</v>
      </c>
      <c r="L5" s="43">
        <v>6</v>
      </c>
      <c r="M5" s="37">
        <f t="shared" si="2"/>
        <v>6</v>
      </c>
      <c r="N5" s="39"/>
      <c r="O5" s="39"/>
      <c r="P5" s="39"/>
    </row>
    <row r="6" spans="1:16" ht="15.75" x14ac:dyDescent="0.25">
      <c r="A6" s="21" t="s">
        <v>30</v>
      </c>
      <c r="B6" s="43">
        <v>5</v>
      </c>
      <c r="C6" s="43">
        <v>7</v>
      </c>
      <c r="D6" s="43">
        <v>10</v>
      </c>
      <c r="E6" s="36">
        <f t="shared" si="0"/>
        <v>7.333333333333333</v>
      </c>
      <c r="F6" s="43">
        <v>10</v>
      </c>
      <c r="G6" s="43">
        <v>7</v>
      </c>
      <c r="H6" s="43">
        <v>9</v>
      </c>
      <c r="I6" s="37">
        <f t="shared" si="1"/>
        <v>8.6666666666666661</v>
      </c>
      <c r="J6" s="43">
        <v>6</v>
      </c>
      <c r="K6" s="43">
        <v>3</v>
      </c>
      <c r="L6" s="43">
        <v>7</v>
      </c>
      <c r="M6" s="37">
        <f t="shared" si="2"/>
        <v>5.333333333333333</v>
      </c>
      <c r="N6" s="39"/>
      <c r="O6" s="39"/>
      <c r="P6" s="39"/>
    </row>
    <row r="7" spans="1:16" ht="15.75" x14ac:dyDescent="0.25">
      <c r="A7" s="21" t="s">
        <v>31</v>
      </c>
      <c r="B7" s="43">
        <v>11</v>
      </c>
      <c r="C7" s="43">
        <v>10</v>
      </c>
      <c r="D7" s="43">
        <v>14</v>
      </c>
      <c r="E7" s="36">
        <f t="shared" si="0"/>
        <v>11.666666666666666</v>
      </c>
      <c r="F7" s="43">
        <v>15</v>
      </c>
      <c r="G7" s="43">
        <v>10</v>
      </c>
      <c r="H7" s="43">
        <v>11</v>
      </c>
      <c r="I7" s="37">
        <f t="shared" si="1"/>
        <v>12</v>
      </c>
      <c r="J7" s="43">
        <v>15</v>
      </c>
      <c r="K7" s="43">
        <v>13</v>
      </c>
      <c r="L7" s="43">
        <v>9</v>
      </c>
      <c r="M7" s="37">
        <f t="shared" si="2"/>
        <v>12.333333333333334</v>
      </c>
      <c r="N7" s="39"/>
      <c r="O7" s="39"/>
      <c r="P7" s="39"/>
    </row>
    <row r="8" spans="1:16" ht="15.75" x14ac:dyDescent="0.25">
      <c r="A8" s="21" t="s">
        <v>32</v>
      </c>
      <c r="B8" s="43">
        <v>18</v>
      </c>
      <c r="C8" s="43">
        <v>8</v>
      </c>
      <c r="D8" s="43">
        <v>12</v>
      </c>
      <c r="E8" s="36">
        <f t="shared" si="0"/>
        <v>12.666666666666666</v>
      </c>
      <c r="F8" s="43">
        <v>9</v>
      </c>
      <c r="G8" s="43">
        <v>11</v>
      </c>
      <c r="H8" s="43">
        <v>13</v>
      </c>
      <c r="I8" s="37">
        <f t="shared" si="1"/>
        <v>11</v>
      </c>
      <c r="J8" s="43">
        <v>10</v>
      </c>
      <c r="K8" s="43">
        <v>12</v>
      </c>
      <c r="L8" s="43">
        <v>14</v>
      </c>
      <c r="M8" s="37">
        <f t="shared" si="2"/>
        <v>12</v>
      </c>
      <c r="N8" s="39"/>
      <c r="O8" s="39"/>
      <c r="P8" s="39"/>
    </row>
    <row r="9" spans="1:16" ht="15.75" x14ac:dyDescent="0.25">
      <c r="A9" s="21" t="s">
        <v>33</v>
      </c>
      <c r="B9" s="43">
        <v>11</v>
      </c>
      <c r="C9" s="43">
        <v>4</v>
      </c>
      <c r="D9" s="43">
        <v>6</v>
      </c>
      <c r="E9" s="36">
        <f t="shared" si="0"/>
        <v>7</v>
      </c>
      <c r="F9" s="43">
        <v>10</v>
      </c>
      <c r="G9" s="43">
        <v>9</v>
      </c>
      <c r="H9" s="43">
        <v>7</v>
      </c>
      <c r="I9" s="37">
        <f t="shared" si="1"/>
        <v>8.6666666666666661</v>
      </c>
      <c r="J9" s="43">
        <v>9</v>
      </c>
      <c r="K9" s="43">
        <v>5</v>
      </c>
      <c r="L9" s="43">
        <v>7</v>
      </c>
      <c r="M9" s="37">
        <f t="shared" si="2"/>
        <v>7</v>
      </c>
      <c r="N9" s="39"/>
      <c r="O9" s="39"/>
      <c r="P9" s="39"/>
    </row>
    <row r="10" spans="1:16" ht="15.75" x14ac:dyDescent="0.25">
      <c r="A10" s="21" t="s">
        <v>47</v>
      </c>
      <c r="B10" s="43">
        <v>7</v>
      </c>
      <c r="C10" s="43">
        <v>13</v>
      </c>
      <c r="D10" s="43">
        <v>8</v>
      </c>
      <c r="E10" s="36">
        <f t="shared" si="0"/>
        <v>9.3333333333333339</v>
      </c>
      <c r="F10" s="43">
        <v>7</v>
      </c>
      <c r="G10" s="43">
        <v>5</v>
      </c>
      <c r="H10" s="43">
        <v>9</v>
      </c>
      <c r="I10" s="37">
        <f t="shared" si="1"/>
        <v>7</v>
      </c>
      <c r="J10" s="43">
        <v>8</v>
      </c>
      <c r="K10" s="43">
        <v>11</v>
      </c>
      <c r="L10" s="43">
        <v>6</v>
      </c>
      <c r="M10" s="37">
        <f t="shared" si="2"/>
        <v>8.3333333333333339</v>
      </c>
      <c r="N10" s="39"/>
      <c r="O10" s="39"/>
      <c r="P10" s="39"/>
    </row>
    <row r="11" spans="1:16" ht="15.75" x14ac:dyDescent="0.25">
      <c r="A11" s="21" t="s">
        <v>48</v>
      </c>
      <c r="B11" s="43">
        <v>10</v>
      </c>
      <c r="C11" s="43">
        <v>9</v>
      </c>
      <c r="D11" s="43">
        <v>14</v>
      </c>
      <c r="E11" s="36">
        <f t="shared" si="0"/>
        <v>11</v>
      </c>
      <c r="F11" s="43">
        <v>5</v>
      </c>
      <c r="G11" s="43">
        <v>16</v>
      </c>
      <c r="H11" s="43">
        <v>10</v>
      </c>
      <c r="I11" s="37">
        <f t="shared" si="1"/>
        <v>10.333333333333334</v>
      </c>
      <c r="J11" s="43">
        <v>4</v>
      </c>
      <c r="K11" s="43">
        <v>8</v>
      </c>
      <c r="L11" s="43">
        <v>5</v>
      </c>
      <c r="M11" s="37">
        <f t="shared" si="2"/>
        <v>5.666666666666667</v>
      </c>
      <c r="N11" s="39"/>
      <c r="O11" s="39"/>
      <c r="P11" s="39"/>
    </row>
    <row r="12" spans="1:16" ht="15.75" x14ac:dyDescent="0.25">
      <c r="A12" s="21" t="s">
        <v>34</v>
      </c>
      <c r="B12" s="43">
        <v>5</v>
      </c>
      <c r="C12" s="43">
        <v>4</v>
      </c>
      <c r="D12" s="43">
        <v>10</v>
      </c>
      <c r="E12" s="36">
        <f t="shared" si="0"/>
        <v>6.333333333333333</v>
      </c>
      <c r="F12" s="43">
        <v>2</v>
      </c>
      <c r="G12" s="43">
        <v>4</v>
      </c>
      <c r="H12" s="43">
        <v>8</v>
      </c>
      <c r="I12" s="37">
        <f t="shared" si="1"/>
        <v>4.666666666666667</v>
      </c>
      <c r="J12" s="43">
        <v>8</v>
      </c>
      <c r="K12" s="43">
        <v>10</v>
      </c>
      <c r="L12" s="43">
        <v>14</v>
      </c>
      <c r="M12" s="37">
        <f t="shared" si="2"/>
        <v>10.666666666666666</v>
      </c>
      <c r="N12" s="39"/>
      <c r="O12" s="39"/>
      <c r="P12" s="39"/>
    </row>
  </sheetData>
  <mergeCells count="5">
    <mergeCell ref="A1:A2"/>
    <mergeCell ref="B1:M1"/>
    <mergeCell ref="B2:D2"/>
    <mergeCell ref="F2:H2"/>
    <mergeCell ref="J2:L2"/>
  </mergeCells>
  <pageMargins left="0.7" right="0.7" top="0.75" bottom="0.75" header="0.3" footer="0.3"/>
  <pageSetup paperSize="5" orientation="landscape" horizontalDpi="4294967293" verticalDpi="203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BB30"/>
  <sheetViews>
    <sheetView zoomScale="94" zoomScaleNormal="82" workbookViewId="0">
      <selection activeCell="AA18" sqref="AA18"/>
    </sheetView>
  </sheetViews>
  <sheetFormatPr defaultRowHeight="15" x14ac:dyDescent="0.25"/>
  <cols>
    <col min="1" max="1" width="14.5703125" customWidth="1"/>
    <col min="2" max="2" width="9.7109375" customWidth="1"/>
    <col min="7" max="7" width="4.5703125" customWidth="1"/>
    <col min="8" max="15" width="9.140625" customWidth="1"/>
    <col min="16" max="16" width="2.5703125" customWidth="1"/>
    <col min="17" max="17" width="13.7109375" customWidth="1"/>
    <col min="18" max="18" width="12.42578125" customWidth="1"/>
    <col min="19" max="24" width="9.140625" customWidth="1"/>
    <col min="26" max="26" width="16" customWidth="1"/>
    <col min="27" max="27" width="9.28515625" customWidth="1"/>
    <col min="28" max="28" width="2.28515625" bestFit="1" customWidth="1"/>
    <col min="29" max="29" width="5.7109375" bestFit="1" customWidth="1"/>
    <col min="30" max="30" width="2.28515625" bestFit="1" customWidth="1"/>
    <col min="31" max="31" width="4.7109375" bestFit="1" customWidth="1"/>
    <col min="32" max="32" width="2.140625" bestFit="1" customWidth="1"/>
    <col min="33" max="33" width="4.7109375" bestFit="1" customWidth="1"/>
    <col min="34" max="34" width="2.140625" bestFit="1" customWidth="1"/>
    <col min="35" max="35" width="5.7109375" bestFit="1" customWidth="1"/>
    <col min="36" max="36" width="2.140625" bestFit="1" customWidth="1"/>
    <col min="37" max="37" width="2.85546875" customWidth="1"/>
    <col min="39" max="39" width="5.7109375" bestFit="1" customWidth="1"/>
    <col min="40" max="40" width="2.140625" bestFit="1" customWidth="1"/>
    <col min="41" max="41" width="2.42578125" bestFit="1" customWidth="1"/>
    <col min="42" max="42" width="4.7109375" bestFit="1" customWidth="1"/>
    <col min="43" max="43" width="2.140625" bestFit="1" customWidth="1"/>
    <col min="44" max="44" width="2.42578125" bestFit="1" customWidth="1"/>
    <col min="45" max="45" width="4.7109375" bestFit="1" customWidth="1"/>
    <col min="46" max="46" width="2.140625" bestFit="1" customWidth="1"/>
    <col min="47" max="47" width="2.42578125" bestFit="1" customWidth="1"/>
    <col min="48" max="48" width="4.7109375" bestFit="1" customWidth="1"/>
    <col min="49" max="49" width="2.140625" bestFit="1" customWidth="1"/>
    <col min="50" max="50" width="2.42578125" bestFit="1" customWidth="1"/>
    <col min="51" max="51" width="5.7109375" bestFit="1" customWidth="1"/>
    <col min="52" max="52" width="2.140625" bestFit="1" customWidth="1"/>
    <col min="53" max="53" width="2.42578125" bestFit="1" customWidth="1"/>
    <col min="54" max="54" width="4.7109375" bestFit="1" customWidth="1"/>
  </cols>
  <sheetData>
    <row r="1" spans="1:54" ht="16.5" customHeight="1" thickBot="1" x14ac:dyDescent="0.3">
      <c r="A1" s="63" t="s">
        <v>0</v>
      </c>
      <c r="B1" s="68" t="s">
        <v>1</v>
      </c>
      <c r="C1" s="69"/>
      <c r="D1" s="70"/>
      <c r="E1" s="63" t="s">
        <v>2</v>
      </c>
      <c r="F1" s="63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54" ht="16.5" customHeight="1" thickBot="1" x14ac:dyDescent="0.3">
      <c r="A2" s="62"/>
      <c r="B2" s="4" t="s">
        <v>4</v>
      </c>
      <c r="C2" s="4" t="s">
        <v>5</v>
      </c>
      <c r="D2" s="4" t="s">
        <v>6</v>
      </c>
      <c r="E2" s="62"/>
      <c r="F2" s="62"/>
      <c r="H2" s="11" t="s">
        <v>36</v>
      </c>
      <c r="I2" s="9">
        <v>5</v>
      </c>
      <c r="J2" s="9"/>
      <c r="K2" s="9"/>
      <c r="L2" s="9"/>
      <c r="M2" s="9"/>
      <c r="N2" s="9"/>
      <c r="O2" s="9"/>
      <c r="Q2" s="64" t="s">
        <v>74</v>
      </c>
      <c r="R2" s="65"/>
      <c r="S2" s="65"/>
      <c r="T2" s="65"/>
      <c r="U2" s="65"/>
      <c r="V2" s="65"/>
      <c r="W2" s="65"/>
      <c r="X2" s="66"/>
    </row>
    <row r="3" spans="1:54" ht="16.5" thickBot="1" x14ac:dyDescent="0.3">
      <c r="A3" s="1" t="s">
        <v>27</v>
      </c>
      <c r="B3" s="14">
        <v>8.3333333333333339</v>
      </c>
      <c r="C3" s="14">
        <v>9.6666666666666661</v>
      </c>
      <c r="D3" s="14">
        <v>9.3333333333333339</v>
      </c>
      <c r="E3" s="15">
        <f>SUM(B3:D3)</f>
        <v>27.333333333333336</v>
      </c>
      <c r="F3" s="16">
        <f>E3/3</f>
        <v>9.1111111111111125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54" ht="19.5" customHeight="1" thickBot="1" x14ac:dyDescent="0.3">
      <c r="A4" s="1" t="s">
        <v>28</v>
      </c>
      <c r="B4" s="14">
        <v>11.666666666666666</v>
      </c>
      <c r="C4" s="14">
        <v>7.666666666666667</v>
      </c>
      <c r="D4" s="14">
        <v>5.666666666666667</v>
      </c>
      <c r="E4" s="15">
        <f t="shared" ref="E4:E12" si="0">SUM(B4:D4)</f>
        <v>25</v>
      </c>
      <c r="F4" s="16">
        <f t="shared" ref="F4:F12" si="1">E4/3</f>
        <v>8.3333333333333339</v>
      </c>
      <c r="H4" s="11" t="s">
        <v>20</v>
      </c>
      <c r="I4" s="9">
        <f>E13^2/30</f>
        <v>2376.3000000000002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7.4666666666662422</v>
      </c>
      <c r="T4" s="12">
        <f t="shared" ref="T4:T9" si="2">S4/R4</f>
        <v>3.7333333333331211</v>
      </c>
      <c r="U4" s="13">
        <f>T4/T$9</f>
        <v>0.94283932654327118</v>
      </c>
      <c r="V4" s="10" t="s">
        <v>22</v>
      </c>
      <c r="W4" s="6">
        <v>3.55</v>
      </c>
      <c r="X4" s="5">
        <v>6.01</v>
      </c>
    </row>
    <row r="5" spans="1:54" ht="18.75" customHeight="1" thickBot="1" x14ac:dyDescent="0.3">
      <c r="A5" s="1" t="s">
        <v>29</v>
      </c>
      <c r="B5" s="14">
        <v>9</v>
      </c>
      <c r="C5" s="14">
        <v>10.666666666666666</v>
      </c>
      <c r="D5" s="14">
        <v>6</v>
      </c>
      <c r="E5" s="15">
        <f t="shared" si="0"/>
        <v>25.666666666666664</v>
      </c>
      <c r="F5" s="16">
        <f t="shared" si="1"/>
        <v>8.5555555555555554</v>
      </c>
      <c r="H5" t="s">
        <v>75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81.959259259258943</v>
      </c>
      <c r="T5" s="12">
        <f t="shared" si="2"/>
        <v>9.1065843621398823</v>
      </c>
      <c r="U5" s="13">
        <f t="shared" ref="U5:U8" si="3">T5/T$9</f>
        <v>2.2998337144044481</v>
      </c>
      <c r="V5" s="10" t="s">
        <v>22</v>
      </c>
      <c r="W5" s="6">
        <v>2.46</v>
      </c>
      <c r="X5" s="35">
        <v>3.6</v>
      </c>
    </row>
    <row r="6" spans="1:54" ht="16.5" thickBot="1" x14ac:dyDescent="0.3">
      <c r="A6" s="1" t="s">
        <v>30</v>
      </c>
      <c r="B6" s="14">
        <v>7.333333333333333</v>
      </c>
      <c r="C6" s="14">
        <v>8.6666666666666661</v>
      </c>
      <c r="D6" s="14">
        <v>5.333333333333333</v>
      </c>
      <c r="E6" s="15">
        <f t="shared" si="0"/>
        <v>21.333333333333332</v>
      </c>
      <c r="F6" s="16">
        <f t="shared" si="1"/>
        <v>7.1111111111111107</v>
      </c>
      <c r="H6" s="67" t="s">
        <v>38</v>
      </c>
      <c r="I6" s="174" t="s">
        <v>41</v>
      </c>
      <c r="J6" s="140"/>
      <c r="K6" s="140"/>
      <c r="L6" s="140"/>
      <c r="M6" s="14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0.44814814814753845</v>
      </c>
      <c r="T6" s="12">
        <f t="shared" si="2"/>
        <v>0.44814814814753845</v>
      </c>
      <c r="U6" s="13">
        <f t="shared" si="3"/>
        <v>0.11317813344403481</v>
      </c>
      <c r="V6" s="10" t="s">
        <v>22</v>
      </c>
      <c r="W6" s="6">
        <v>4.41</v>
      </c>
      <c r="X6" s="5">
        <v>8.2899999999999991</v>
      </c>
      <c r="Z6" s="163" t="s">
        <v>38</v>
      </c>
      <c r="AA6" s="168" t="s">
        <v>41</v>
      </c>
      <c r="AB6" s="169"/>
      <c r="AC6" s="169"/>
      <c r="AD6" s="169"/>
      <c r="AE6" s="169"/>
      <c r="AF6" s="169"/>
      <c r="AG6" s="169"/>
      <c r="AH6" s="169"/>
      <c r="AI6" s="169"/>
      <c r="AJ6" s="170"/>
      <c r="AL6" s="163" t="s">
        <v>38</v>
      </c>
      <c r="AM6" s="168" t="s">
        <v>41</v>
      </c>
      <c r="AN6" s="169"/>
      <c r="AO6" s="169"/>
      <c r="AP6" s="169"/>
      <c r="AQ6" s="169"/>
      <c r="AR6" s="169"/>
      <c r="AS6" s="169"/>
      <c r="AT6" s="169"/>
      <c r="AU6" s="169"/>
      <c r="AV6" s="169"/>
      <c r="AW6" s="169"/>
      <c r="AX6" s="169"/>
      <c r="AY6" s="169"/>
      <c r="AZ6" s="170"/>
      <c r="BA6" s="71"/>
      <c r="BB6" s="158" t="s">
        <v>103</v>
      </c>
    </row>
    <row r="7" spans="1:54" ht="16.5" thickBot="1" x14ac:dyDescent="0.3">
      <c r="A7" s="1" t="s">
        <v>31</v>
      </c>
      <c r="B7" s="14">
        <v>11.666666666666666</v>
      </c>
      <c r="C7" s="14">
        <v>12</v>
      </c>
      <c r="D7" s="14">
        <v>12.333333333333334</v>
      </c>
      <c r="E7" s="15">
        <f t="shared" si="0"/>
        <v>36</v>
      </c>
      <c r="F7" s="16">
        <f>E7/3</f>
        <v>12</v>
      </c>
      <c r="H7" s="62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29.718518518518522</v>
      </c>
      <c r="T7" s="12">
        <f t="shared" si="2"/>
        <v>7.4296296296296305</v>
      </c>
      <c r="U7" s="13">
        <f t="shared" si="3"/>
        <v>1.876325088339196</v>
      </c>
      <c r="V7" s="10" t="s">
        <v>22</v>
      </c>
      <c r="W7" s="6">
        <v>2.93</v>
      </c>
      <c r="X7" s="5">
        <v>4.58</v>
      </c>
      <c r="Z7" s="164"/>
      <c r="AA7" s="71" t="s">
        <v>42</v>
      </c>
      <c r="AB7" s="71"/>
      <c r="AC7" s="71" t="s">
        <v>43</v>
      </c>
      <c r="AD7" s="71"/>
      <c r="AE7" s="71" t="s">
        <v>44</v>
      </c>
      <c r="AF7" s="71"/>
      <c r="AG7" s="71" t="s">
        <v>45</v>
      </c>
      <c r="AH7" s="71"/>
      <c r="AI7" s="71" t="s">
        <v>46</v>
      </c>
      <c r="AJ7" s="71"/>
      <c r="AK7" s="76"/>
      <c r="AL7" s="164"/>
      <c r="AM7" s="71" t="s">
        <v>42</v>
      </c>
      <c r="AN7" s="71"/>
      <c r="AO7" s="71"/>
      <c r="AP7" s="71" t="s">
        <v>43</v>
      </c>
      <c r="AQ7" s="71"/>
      <c r="AR7" s="71"/>
      <c r="AS7" s="71" t="s">
        <v>44</v>
      </c>
      <c r="AT7" s="71"/>
      <c r="AU7" s="71"/>
      <c r="AV7" s="71" t="s">
        <v>45</v>
      </c>
      <c r="AW7" s="71"/>
      <c r="AX7" s="71"/>
      <c r="AY7" s="71" t="s">
        <v>46</v>
      </c>
      <c r="AZ7" s="71"/>
      <c r="BA7" s="71"/>
      <c r="BB7" s="159"/>
    </row>
    <row r="8" spans="1:54" ht="16.5" thickBot="1" x14ac:dyDescent="0.3">
      <c r="A8" s="1" t="s">
        <v>32</v>
      </c>
      <c r="B8" s="14">
        <v>12.666666666666666</v>
      </c>
      <c r="C8" s="14">
        <v>11</v>
      </c>
      <c r="D8" s="14">
        <v>12</v>
      </c>
      <c r="E8" s="15">
        <f t="shared" si="0"/>
        <v>35.666666666666664</v>
      </c>
      <c r="F8" s="16">
        <f t="shared" si="1"/>
        <v>11.888888888888888</v>
      </c>
      <c r="H8" s="1" t="s">
        <v>39</v>
      </c>
      <c r="I8" s="16">
        <f>E3</f>
        <v>27.333333333333336</v>
      </c>
      <c r="J8" s="16">
        <f>E4</f>
        <v>25</v>
      </c>
      <c r="K8" s="16">
        <f>E5</f>
        <v>25.666666666666664</v>
      </c>
      <c r="L8" s="16">
        <f>E6</f>
        <v>21.333333333333332</v>
      </c>
      <c r="M8" s="16">
        <f>E7</f>
        <v>36</v>
      </c>
      <c r="N8" s="7">
        <f>SUM(I8:M8)</f>
        <v>135.33333333333331</v>
      </c>
      <c r="O8" s="19">
        <f>N8/5</f>
        <v>27.066666666666663</v>
      </c>
      <c r="Q8" s="22" t="s">
        <v>50</v>
      </c>
      <c r="R8" s="25">
        <f>R6*R7</f>
        <v>4</v>
      </c>
      <c r="S8" s="23">
        <f>S5-S6-S7</f>
        <v>51.792592592592882</v>
      </c>
      <c r="T8" s="23">
        <f t="shared" si="2"/>
        <v>12.948148148148221</v>
      </c>
      <c r="U8" s="26">
        <f t="shared" si="3"/>
        <v>3.2700062357098032</v>
      </c>
      <c r="V8" s="27" t="s">
        <v>26</v>
      </c>
      <c r="W8" s="28">
        <v>2.93</v>
      </c>
      <c r="X8" s="24">
        <v>4.58</v>
      </c>
      <c r="Z8" s="72" t="s">
        <v>39</v>
      </c>
      <c r="AA8" s="73">
        <f>I8/3</f>
        <v>9.1111111111111125</v>
      </c>
      <c r="AB8" s="73" t="s">
        <v>87</v>
      </c>
      <c r="AC8" s="73">
        <f>J8/3</f>
        <v>8.3333333333333339</v>
      </c>
      <c r="AD8" s="73" t="s">
        <v>87</v>
      </c>
      <c r="AE8" s="73">
        <f>K8/3</f>
        <v>8.5555555555555554</v>
      </c>
      <c r="AF8" s="73" t="s">
        <v>87</v>
      </c>
      <c r="AG8" s="73">
        <f>L8/3</f>
        <v>7.1111111111111107</v>
      </c>
      <c r="AH8" s="73" t="s">
        <v>87</v>
      </c>
      <c r="AI8" s="73">
        <f>M8/3</f>
        <v>12</v>
      </c>
      <c r="AJ8" s="81" t="s">
        <v>88</v>
      </c>
      <c r="AL8" s="72" t="s">
        <v>39</v>
      </c>
      <c r="AM8" s="73">
        <v>9.1111111111111125</v>
      </c>
      <c r="AN8" s="73" t="s">
        <v>87</v>
      </c>
      <c r="AO8" s="73" t="s">
        <v>106</v>
      </c>
      <c r="AP8" s="73">
        <f>AC8</f>
        <v>8.3333333333333339</v>
      </c>
      <c r="AQ8" s="73" t="s">
        <v>87</v>
      </c>
      <c r="AR8" s="73" t="s">
        <v>106</v>
      </c>
      <c r="AS8" s="73">
        <v>8.5555555555555554</v>
      </c>
      <c r="AT8" s="73" t="s">
        <v>87</v>
      </c>
      <c r="AU8" s="73" t="s">
        <v>106</v>
      </c>
      <c r="AV8" s="73">
        <v>7.1111111111111107</v>
      </c>
      <c r="AW8" s="73" t="s">
        <v>87</v>
      </c>
      <c r="AX8" s="73" t="s">
        <v>106</v>
      </c>
      <c r="AY8" s="73">
        <v>12</v>
      </c>
      <c r="AZ8" s="81" t="s">
        <v>88</v>
      </c>
      <c r="BA8" s="81" t="s">
        <v>106</v>
      </c>
      <c r="BB8" s="160">
        <f>AA23</f>
        <v>4.9125457581648471</v>
      </c>
    </row>
    <row r="9" spans="1:54" ht="16.5" thickBot="1" x14ac:dyDescent="0.3">
      <c r="A9" s="1" t="s">
        <v>33</v>
      </c>
      <c r="B9" s="14">
        <v>7</v>
      </c>
      <c r="C9" s="14">
        <v>8.6666666666666661</v>
      </c>
      <c r="D9" s="14">
        <v>7</v>
      </c>
      <c r="E9" s="15">
        <f t="shared" si="0"/>
        <v>22.666666666666664</v>
      </c>
      <c r="F9" s="16">
        <f t="shared" si="1"/>
        <v>7.5555555555555545</v>
      </c>
      <c r="H9" s="1" t="s">
        <v>40</v>
      </c>
      <c r="I9" s="16">
        <f>E8</f>
        <v>35.666666666666664</v>
      </c>
      <c r="J9" s="16">
        <f>E9</f>
        <v>22.666666666666664</v>
      </c>
      <c r="K9" s="19">
        <f>E10</f>
        <v>24.666666666666671</v>
      </c>
      <c r="L9" s="19">
        <f>E11</f>
        <v>27.000000000000004</v>
      </c>
      <c r="M9" s="19">
        <f>E12</f>
        <v>21.666666666666664</v>
      </c>
      <c r="N9" s="7">
        <f>SUM(I9:M9)</f>
        <v>131.66666666666666</v>
      </c>
      <c r="O9" s="19">
        <f>N9/5</f>
        <v>26.333333333333332</v>
      </c>
      <c r="Q9" s="29" t="s">
        <v>17</v>
      </c>
      <c r="R9" s="30">
        <f>R5*R4</f>
        <v>18</v>
      </c>
      <c r="S9" s="31">
        <f>S10-S4-S5</f>
        <v>71.274074074075088</v>
      </c>
      <c r="T9" s="31">
        <f t="shared" si="2"/>
        <v>3.9596707818930605</v>
      </c>
      <c r="U9" s="31"/>
      <c r="V9" s="32"/>
      <c r="W9" s="32"/>
      <c r="X9" s="32"/>
      <c r="Z9" s="72" t="s">
        <v>40</v>
      </c>
      <c r="AA9" s="73">
        <f>I9/3</f>
        <v>11.888888888888888</v>
      </c>
      <c r="AB9" s="73" t="s">
        <v>87</v>
      </c>
      <c r="AC9" s="73">
        <f>J9/3</f>
        <v>7.5555555555555545</v>
      </c>
      <c r="AD9" s="73" t="s">
        <v>87</v>
      </c>
      <c r="AE9" s="73">
        <f>K9/3</f>
        <v>8.2222222222222232</v>
      </c>
      <c r="AF9" s="74" t="s">
        <v>87</v>
      </c>
      <c r="AG9" s="73">
        <f>L9/3</f>
        <v>9.0000000000000018</v>
      </c>
      <c r="AH9" s="74" t="s">
        <v>87</v>
      </c>
      <c r="AI9" s="73">
        <f>M9/3</f>
        <v>7.2222222222222214</v>
      </c>
      <c r="AJ9" s="81" t="s">
        <v>87</v>
      </c>
      <c r="AL9" s="72" t="s">
        <v>40</v>
      </c>
      <c r="AM9" s="73">
        <v>11.888888888888888</v>
      </c>
      <c r="AN9" s="73" t="s">
        <v>87</v>
      </c>
      <c r="AO9" s="73" t="s">
        <v>106</v>
      </c>
      <c r="AP9" s="73">
        <f>AC9</f>
        <v>7.5555555555555545</v>
      </c>
      <c r="AQ9" s="74" t="s">
        <v>87</v>
      </c>
      <c r="AR9" s="74" t="s">
        <v>106</v>
      </c>
      <c r="AS9" s="73">
        <v>8.2222222222222232</v>
      </c>
      <c r="AT9" s="74" t="s">
        <v>87</v>
      </c>
      <c r="AU9" s="74" t="s">
        <v>106</v>
      </c>
      <c r="AV9" s="73">
        <v>9.0000000000000018</v>
      </c>
      <c r="AW9" s="74" t="s">
        <v>87</v>
      </c>
      <c r="AX9" s="74" t="s">
        <v>106</v>
      </c>
      <c r="AY9" s="73">
        <v>7.2222222222222214</v>
      </c>
      <c r="AZ9" s="81" t="s">
        <v>87</v>
      </c>
      <c r="BA9" s="81" t="s">
        <v>106</v>
      </c>
      <c r="BB9" s="161"/>
    </row>
    <row r="10" spans="1:54" ht="16.5" thickBot="1" x14ac:dyDescent="0.3">
      <c r="A10" s="1" t="s">
        <v>47</v>
      </c>
      <c r="B10" s="14">
        <v>9.3333333333333339</v>
      </c>
      <c r="C10" s="14">
        <v>7</v>
      </c>
      <c r="D10" s="14">
        <v>8.3333333333333339</v>
      </c>
      <c r="E10" s="15">
        <f>SUM(B10:D10)</f>
        <v>24.666666666666671</v>
      </c>
      <c r="F10" s="16">
        <f t="shared" si="1"/>
        <v>8.2222222222222232</v>
      </c>
      <c r="H10" s="1" t="s">
        <v>2</v>
      </c>
      <c r="I10" s="16">
        <f>SUM(I8:I9)</f>
        <v>63</v>
      </c>
      <c r="J10" s="16">
        <f>SUM(J8:J9)</f>
        <v>47.666666666666664</v>
      </c>
      <c r="K10" s="16">
        <f>SUM(K8:K9)</f>
        <v>50.333333333333336</v>
      </c>
      <c r="L10" s="16">
        <f>SUM(L8:L9)</f>
        <v>48.333333333333336</v>
      </c>
      <c r="M10" s="16">
        <f>SUM(M8:M9)</f>
        <v>57.666666666666664</v>
      </c>
      <c r="N10" s="8">
        <f>SUM(I10:M10)</f>
        <v>267</v>
      </c>
      <c r="O10" s="8"/>
      <c r="Q10" s="38" t="s">
        <v>18</v>
      </c>
      <c r="R10" s="34">
        <f>I1*I2*I3-1</f>
        <v>29</v>
      </c>
      <c r="S10" s="33">
        <f>SUMSQ(B3:D12)-I4</f>
        <v>160.70000000000027</v>
      </c>
      <c r="T10" s="33"/>
      <c r="U10" s="33"/>
      <c r="V10" s="33"/>
      <c r="W10" s="33"/>
      <c r="X10" s="33"/>
      <c r="Z10" s="75" t="s">
        <v>103</v>
      </c>
      <c r="AA10" s="171">
        <f>AA14</f>
        <v>3.4132772328128538</v>
      </c>
      <c r="AB10" s="172"/>
      <c r="AC10" s="172"/>
      <c r="AD10" s="172"/>
      <c r="AE10" s="172"/>
      <c r="AF10" s="172"/>
      <c r="AG10" s="172"/>
      <c r="AH10" s="172"/>
      <c r="AI10" s="172"/>
      <c r="AJ10" s="173"/>
      <c r="AL10" s="75" t="s">
        <v>64</v>
      </c>
      <c r="AM10" s="171">
        <f>AA10</f>
        <v>3.4132772328128538</v>
      </c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3"/>
      <c r="BA10" s="73"/>
      <c r="BB10" s="162"/>
    </row>
    <row r="11" spans="1:54" ht="16.5" thickBot="1" x14ac:dyDescent="0.3">
      <c r="A11" s="1" t="s">
        <v>48</v>
      </c>
      <c r="B11" s="14">
        <v>11</v>
      </c>
      <c r="C11" s="14">
        <v>10.333333333333334</v>
      </c>
      <c r="D11" s="14">
        <v>5.666666666666667</v>
      </c>
      <c r="E11" s="15">
        <f t="shared" si="0"/>
        <v>27.000000000000004</v>
      </c>
      <c r="F11" s="16">
        <f t="shared" si="1"/>
        <v>9.0000000000000018</v>
      </c>
      <c r="H11" s="2" t="s">
        <v>8</v>
      </c>
      <c r="I11" s="16">
        <f>AVERAGE(I8:I9)</f>
        <v>31.5</v>
      </c>
      <c r="J11" s="16">
        <f>AVERAGE(J8:J9)</f>
        <v>23.833333333333332</v>
      </c>
      <c r="K11" s="16">
        <f>AVERAGE(K8:K9)</f>
        <v>25.166666666666668</v>
      </c>
      <c r="L11" s="16">
        <f>AVERAGE(L8:L9)</f>
        <v>24.166666666666668</v>
      </c>
      <c r="M11" s="16">
        <f>AVERAGE(M8:M9)</f>
        <v>28.833333333333332</v>
      </c>
      <c r="N11" s="8"/>
      <c r="O11" s="8"/>
    </row>
    <row r="12" spans="1:54" ht="16.5" thickBot="1" x14ac:dyDescent="0.3">
      <c r="A12" s="1" t="s">
        <v>34</v>
      </c>
      <c r="B12" s="14">
        <v>6.333333333333333</v>
      </c>
      <c r="C12" s="14">
        <v>4.666666666666667</v>
      </c>
      <c r="D12" s="14">
        <v>10.666666666666666</v>
      </c>
      <c r="E12" s="15">
        <f t="shared" si="0"/>
        <v>21.666666666666664</v>
      </c>
      <c r="F12" s="16">
        <f t="shared" si="1"/>
        <v>7.2222222222222214</v>
      </c>
      <c r="I12" s="9"/>
      <c r="J12" s="9"/>
      <c r="K12" s="9"/>
      <c r="L12" s="9"/>
      <c r="M12" s="9"/>
      <c r="N12" s="9"/>
      <c r="O12" s="9"/>
      <c r="Z12" t="s">
        <v>105</v>
      </c>
      <c r="AA12">
        <v>2.9710000000000001</v>
      </c>
    </row>
    <row r="13" spans="1:54" ht="16.5" thickBot="1" x14ac:dyDescent="0.3">
      <c r="A13" s="1" t="s">
        <v>7</v>
      </c>
      <c r="B13" s="14">
        <f>SUM(B3:B12)</f>
        <v>94.333333333333314</v>
      </c>
      <c r="C13" s="14">
        <f>SUM(C3:C12)</f>
        <v>90.333333333333329</v>
      </c>
      <c r="D13" s="14">
        <f>SUM(D3:D12)</f>
        <v>82.333333333333343</v>
      </c>
      <c r="E13" s="14">
        <f>SUM(E3:E12)</f>
        <v>267</v>
      </c>
      <c r="F13" s="16">
        <f>AVERAGE(F3:F12)</f>
        <v>8.9</v>
      </c>
      <c r="I13" s="9"/>
      <c r="J13" s="9"/>
      <c r="K13" s="9"/>
      <c r="L13" s="9"/>
      <c r="M13" s="9"/>
      <c r="N13" s="9"/>
      <c r="O13" s="9"/>
      <c r="Z13" t="s">
        <v>104</v>
      </c>
      <c r="AA13" s="77">
        <f>T9</f>
        <v>3.9596707818930605</v>
      </c>
    </row>
    <row r="14" spans="1:54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  <c r="Z14" t="s">
        <v>64</v>
      </c>
      <c r="AA14">
        <f>AA12*(AA13/3)^0.5</f>
        <v>3.4132772328128538</v>
      </c>
    </row>
    <row r="15" spans="1:5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</row>
    <row r="16" spans="1:54" ht="15.75" x14ac:dyDescent="0.25">
      <c r="A16" s="40" t="s">
        <v>39</v>
      </c>
      <c r="B16" s="41" t="s">
        <v>57</v>
      </c>
      <c r="C16" s="41"/>
      <c r="D16" s="9"/>
      <c r="E16" s="9"/>
      <c r="F16" s="80"/>
      <c r="I16" s="9"/>
      <c r="J16" s="9"/>
      <c r="K16" s="9"/>
      <c r="L16" s="9"/>
      <c r="M16" s="9"/>
      <c r="N16" s="9"/>
      <c r="O16" s="9"/>
      <c r="Z16" s="163" t="s">
        <v>41</v>
      </c>
      <c r="AA16" s="165" t="s">
        <v>38</v>
      </c>
      <c r="AB16" s="166"/>
      <c r="AC16" s="166"/>
      <c r="AD16" s="167"/>
    </row>
    <row r="17" spans="1:33" ht="15.75" x14ac:dyDescent="0.25">
      <c r="A17" s="40" t="s">
        <v>40</v>
      </c>
      <c r="B17" s="61" t="s">
        <v>58</v>
      </c>
      <c r="C17" s="61"/>
      <c r="D17" s="61"/>
      <c r="E17" s="9"/>
      <c r="F17" s="9"/>
      <c r="I17" s="9"/>
      <c r="J17" s="9"/>
      <c r="K17" s="9"/>
      <c r="L17" s="9"/>
      <c r="M17" s="9"/>
      <c r="N17" s="9"/>
      <c r="O17" s="9"/>
      <c r="Q17" s="109"/>
      <c r="R17" s="108"/>
      <c r="S17" s="108"/>
      <c r="T17" s="108"/>
      <c r="W17" s="107"/>
      <c r="X17" s="107"/>
      <c r="Z17" s="164"/>
      <c r="AA17" s="72" t="s">
        <v>39</v>
      </c>
      <c r="AB17" s="78"/>
      <c r="AC17" s="72" t="s">
        <v>40</v>
      </c>
      <c r="AD17" s="78"/>
    </row>
    <row r="18" spans="1:33" ht="15.7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Q18" s="109"/>
      <c r="R18" s="108"/>
      <c r="S18" s="108"/>
      <c r="T18" s="108"/>
      <c r="W18" s="106"/>
      <c r="X18" s="106"/>
      <c r="Z18" s="71" t="s">
        <v>42</v>
      </c>
      <c r="AA18" s="73">
        <f>AA8</f>
        <v>9.1111111111111125</v>
      </c>
      <c r="AB18" s="78" t="s">
        <v>106</v>
      </c>
      <c r="AC18" s="73">
        <f>AA9</f>
        <v>11.888888888888888</v>
      </c>
      <c r="AD18" s="78" t="s">
        <v>106</v>
      </c>
      <c r="AE18" s="79"/>
    </row>
    <row r="19" spans="1:33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Q19" s="109"/>
      <c r="R19" s="108"/>
      <c r="S19" s="108"/>
      <c r="T19" s="108"/>
      <c r="W19" s="106"/>
      <c r="X19" s="106"/>
      <c r="Z19" s="71" t="s">
        <v>43</v>
      </c>
      <c r="AA19" s="73">
        <f>AC8</f>
        <v>8.3333333333333339</v>
      </c>
      <c r="AB19" s="78" t="s">
        <v>106</v>
      </c>
      <c r="AC19" s="73">
        <f>AC9</f>
        <v>7.5555555555555545</v>
      </c>
      <c r="AD19" s="78" t="s">
        <v>106</v>
      </c>
    </row>
    <row r="20" spans="1:33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Q20" s="109"/>
      <c r="R20" s="108"/>
      <c r="S20" s="108"/>
      <c r="T20" s="108"/>
      <c r="Z20" s="71" t="s">
        <v>44</v>
      </c>
      <c r="AA20" s="73">
        <f>AE8</f>
        <v>8.5555555555555554</v>
      </c>
      <c r="AB20" s="78" t="s">
        <v>106</v>
      </c>
      <c r="AC20" s="73">
        <f>AE9</f>
        <v>8.2222222222222232</v>
      </c>
      <c r="AD20" s="78" t="s">
        <v>106</v>
      </c>
    </row>
    <row r="21" spans="1:33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Q21" s="109"/>
      <c r="R21" s="108"/>
      <c r="S21" s="108"/>
      <c r="T21" s="108"/>
      <c r="Z21" s="71" t="s">
        <v>45</v>
      </c>
      <c r="AA21" s="73">
        <f>AG8</f>
        <v>7.1111111111111107</v>
      </c>
      <c r="AB21" s="78" t="s">
        <v>106</v>
      </c>
      <c r="AC21" s="73">
        <f>AG9</f>
        <v>9.0000000000000018</v>
      </c>
      <c r="AD21" s="78" t="s">
        <v>106</v>
      </c>
    </row>
    <row r="22" spans="1:33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Q22" s="109"/>
      <c r="R22" s="108"/>
      <c r="S22" s="108"/>
      <c r="T22" s="108"/>
      <c r="Z22" s="71" t="s">
        <v>46</v>
      </c>
      <c r="AA22" s="73">
        <f>AI8</f>
        <v>12</v>
      </c>
      <c r="AB22" s="78" t="s">
        <v>106</v>
      </c>
      <c r="AC22" s="73">
        <f>AI9</f>
        <v>7.2222222222222214</v>
      </c>
      <c r="AD22" s="78" t="s">
        <v>106</v>
      </c>
    </row>
    <row r="23" spans="1:33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Z23" s="71" t="s">
        <v>103</v>
      </c>
      <c r="AA23" s="171">
        <f>AA27</f>
        <v>4.9125457581648471</v>
      </c>
      <c r="AB23" s="172"/>
      <c r="AC23" s="172"/>
      <c r="AD23" s="173"/>
    </row>
    <row r="25" spans="1:33" x14ac:dyDescent="0.25">
      <c r="Z25" t="s">
        <v>102</v>
      </c>
      <c r="AA25">
        <v>4.2759999999999998</v>
      </c>
    </row>
    <row r="26" spans="1:33" x14ac:dyDescent="0.25">
      <c r="Z26" t="s">
        <v>104</v>
      </c>
      <c r="AA26" s="77">
        <f>T9</f>
        <v>3.9596707818930605</v>
      </c>
    </row>
    <row r="27" spans="1:33" x14ac:dyDescent="0.25">
      <c r="Z27" t="s">
        <v>64</v>
      </c>
      <c r="AA27">
        <f>AA25*(AA26/3)^0.5</f>
        <v>4.9125457581648471</v>
      </c>
    </row>
    <row r="29" spans="1:33" x14ac:dyDescent="0.25">
      <c r="AF29" s="110"/>
      <c r="AG29" s="110"/>
    </row>
    <row r="30" spans="1:33" x14ac:dyDescent="0.25">
      <c r="AF30" s="111"/>
      <c r="AG30" s="111"/>
    </row>
  </sheetData>
  <mergeCells count="14">
    <mergeCell ref="AA23:AD23"/>
    <mergeCell ref="Z6:Z7"/>
    <mergeCell ref="N6:N7"/>
    <mergeCell ref="O6:O7"/>
    <mergeCell ref="AM6:AZ6"/>
    <mergeCell ref="AM10:AZ10"/>
    <mergeCell ref="I6:M6"/>
    <mergeCell ref="AA10:AJ10"/>
    <mergeCell ref="AA6:AJ6"/>
    <mergeCell ref="BB6:BB7"/>
    <mergeCell ref="BB8:BB10"/>
    <mergeCell ref="Z16:Z17"/>
    <mergeCell ref="AA16:AD16"/>
    <mergeCell ref="AL6:AL7"/>
  </mergeCell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12"/>
  <sheetViews>
    <sheetView zoomScale="62" zoomScaleNormal="95" workbookViewId="0">
      <selection activeCell="N6" sqref="N6"/>
    </sheetView>
  </sheetViews>
  <sheetFormatPr defaultRowHeight="15" x14ac:dyDescent="0.25"/>
  <cols>
    <col min="1" max="1" width="15" customWidth="1"/>
    <col min="5" max="5" width="13.5703125" customWidth="1"/>
    <col min="9" max="9" width="13.42578125" customWidth="1"/>
    <col min="13" max="13" width="13.85546875" customWidth="1"/>
  </cols>
  <sheetData>
    <row r="1" spans="1:13" ht="15.75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5.75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</row>
    <row r="3" spans="1:13" ht="15.75" x14ac:dyDescent="0.25">
      <c r="A3" s="21" t="s">
        <v>27</v>
      </c>
      <c r="B3" s="43">
        <v>6</v>
      </c>
      <c r="C3" s="43">
        <v>5</v>
      </c>
      <c r="D3" s="43">
        <v>10</v>
      </c>
      <c r="E3" s="36">
        <f t="shared" ref="E3:E12" si="0">AVERAGE(B3:D3)</f>
        <v>7</v>
      </c>
      <c r="F3" s="43">
        <v>6</v>
      </c>
      <c r="G3" s="43">
        <v>13</v>
      </c>
      <c r="H3" s="43">
        <v>7</v>
      </c>
      <c r="I3" s="37">
        <f t="shared" ref="I3:I12" si="1">AVERAGE(F3:H3)</f>
        <v>8.6666666666666661</v>
      </c>
      <c r="J3" s="43">
        <v>5</v>
      </c>
      <c r="K3" s="43">
        <v>4</v>
      </c>
      <c r="L3" s="43">
        <v>6</v>
      </c>
      <c r="M3" s="83">
        <f t="shared" ref="M3:M12" si="2">AVERAGE(J3:L3)</f>
        <v>5</v>
      </c>
    </row>
    <row r="4" spans="1:13" ht="15.75" x14ac:dyDescent="0.25">
      <c r="A4" s="21" t="s">
        <v>28</v>
      </c>
      <c r="B4" s="43">
        <v>9</v>
      </c>
      <c r="C4" s="43">
        <v>2</v>
      </c>
      <c r="D4" s="43">
        <v>6</v>
      </c>
      <c r="E4" s="36">
        <f t="shared" si="0"/>
        <v>5.666666666666667</v>
      </c>
      <c r="F4" s="43">
        <v>9</v>
      </c>
      <c r="G4" s="43">
        <v>6</v>
      </c>
      <c r="H4" s="43">
        <v>6</v>
      </c>
      <c r="I4" s="37">
        <f t="shared" si="1"/>
        <v>7</v>
      </c>
      <c r="J4" s="43">
        <v>5</v>
      </c>
      <c r="K4" s="43">
        <v>7</v>
      </c>
      <c r="L4" s="43">
        <v>3</v>
      </c>
      <c r="M4" s="83">
        <f t="shared" si="2"/>
        <v>5</v>
      </c>
    </row>
    <row r="5" spans="1:13" ht="15.75" x14ac:dyDescent="0.25">
      <c r="A5" s="21" t="s">
        <v>29</v>
      </c>
      <c r="B5" s="43">
        <v>8</v>
      </c>
      <c r="C5" s="43">
        <v>5</v>
      </c>
      <c r="D5" s="43">
        <v>7</v>
      </c>
      <c r="E5" s="82">
        <f t="shared" si="0"/>
        <v>6.666666666666667</v>
      </c>
      <c r="F5" s="43">
        <v>12</v>
      </c>
      <c r="G5" s="43">
        <v>9</v>
      </c>
      <c r="H5" s="43">
        <v>3</v>
      </c>
      <c r="I5" s="37">
        <f t="shared" si="1"/>
        <v>8</v>
      </c>
      <c r="J5" s="43">
        <v>6</v>
      </c>
      <c r="K5" s="43">
        <v>6</v>
      </c>
      <c r="L5" s="43">
        <v>4</v>
      </c>
      <c r="M5" s="83">
        <f t="shared" si="2"/>
        <v>5.333333333333333</v>
      </c>
    </row>
    <row r="6" spans="1:13" ht="15.75" x14ac:dyDescent="0.25">
      <c r="A6" s="21" t="s">
        <v>30</v>
      </c>
      <c r="B6" s="43">
        <v>5</v>
      </c>
      <c r="C6" s="43">
        <v>6</v>
      </c>
      <c r="D6" s="43">
        <v>8</v>
      </c>
      <c r="E6" s="36">
        <f t="shared" si="0"/>
        <v>6.333333333333333</v>
      </c>
      <c r="F6" s="43">
        <v>5</v>
      </c>
      <c r="G6" s="43">
        <v>6</v>
      </c>
      <c r="H6" s="43">
        <v>8</v>
      </c>
      <c r="I6" s="37">
        <f t="shared" si="1"/>
        <v>6.333333333333333</v>
      </c>
      <c r="J6" s="43">
        <v>6</v>
      </c>
      <c r="K6" s="43">
        <v>3</v>
      </c>
      <c r="L6" s="43">
        <v>6</v>
      </c>
      <c r="M6" s="83">
        <f t="shared" si="2"/>
        <v>5</v>
      </c>
    </row>
    <row r="7" spans="1:13" ht="15.75" x14ac:dyDescent="0.25">
      <c r="A7" s="21" t="s">
        <v>31</v>
      </c>
      <c r="B7" s="43">
        <v>25</v>
      </c>
      <c r="C7" s="43">
        <v>15</v>
      </c>
      <c r="D7" s="43">
        <v>1</v>
      </c>
      <c r="E7" s="36">
        <f t="shared" si="0"/>
        <v>13.666666666666666</v>
      </c>
      <c r="F7" s="43">
        <v>12</v>
      </c>
      <c r="G7" s="43">
        <v>9</v>
      </c>
      <c r="H7" s="43">
        <v>5</v>
      </c>
      <c r="I7" s="37">
        <f t="shared" si="1"/>
        <v>8.6666666666666661</v>
      </c>
      <c r="J7" s="43">
        <v>10</v>
      </c>
      <c r="K7" s="43">
        <v>8</v>
      </c>
      <c r="L7" s="43">
        <v>8</v>
      </c>
      <c r="M7" s="83">
        <f t="shared" si="2"/>
        <v>8.6666666666666661</v>
      </c>
    </row>
    <row r="8" spans="1:13" ht="15.75" x14ac:dyDescent="0.25">
      <c r="A8" s="21" t="s">
        <v>32</v>
      </c>
      <c r="B8" s="43">
        <v>10</v>
      </c>
      <c r="C8" s="43">
        <v>6</v>
      </c>
      <c r="D8" s="43">
        <v>8</v>
      </c>
      <c r="E8" s="36">
        <f t="shared" si="0"/>
        <v>8</v>
      </c>
      <c r="F8" s="43">
        <v>9</v>
      </c>
      <c r="G8" s="43">
        <v>11</v>
      </c>
      <c r="H8" s="43">
        <v>8</v>
      </c>
      <c r="I8" s="37">
        <f t="shared" si="1"/>
        <v>9.3333333333333339</v>
      </c>
      <c r="J8" s="43">
        <v>7</v>
      </c>
      <c r="K8" s="43">
        <v>9</v>
      </c>
      <c r="L8" s="43">
        <v>7</v>
      </c>
      <c r="M8" s="83">
        <f t="shared" si="2"/>
        <v>7.666666666666667</v>
      </c>
    </row>
    <row r="9" spans="1:13" ht="15.75" x14ac:dyDescent="0.25">
      <c r="A9" s="21" t="s">
        <v>33</v>
      </c>
      <c r="B9" s="43">
        <v>5</v>
      </c>
      <c r="C9" s="43">
        <v>7</v>
      </c>
      <c r="D9" s="43">
        <v>7</v>
      </c>
      <c r="E9" s="36">
        <f t="shared" si="0"/>
        <v>6.333333333333333</v>
      </c>
      <c r="F9" s="43">
        <v>9</v>
      </c>
      <c r="G9" s="43">
        <v>8</v>
      </c>
      <c r="H9" s="43">
        <v>7</v>
      </c>
      <c r="I9" s="37">
        <f t="shared" si="1"/>
        <v>8</v>
      </c>
      <c r="J9" s="43">
        <v>7</v>
      </c>
      <c r="K9" s="43">
        <v>5</v>
      </c>
      <c r="L9" s="43">
        <v>3</v>
      </c>
      <c r="M9" s="83">
        <f t="shared" si="2"/>
        <v>5</v>
      </c>
    </row>
    <row r="10" spans="1:13" ht="15.75" x14ac:dyDescent="0.25">
      <c r="A10" s="21" t="s">
        <v>47</v>
      </c>
      <c r="B10" s="43">
        <v>7</v>
      </c>
      <c r="C10" s="43">
        <v>9</v>
      </c>
      <c r="D10" s="43">
        <v>5</v>
      </c>
      <c r="E10" s="82">
        <f t="shared" si="0"/>
        <v>7</v>
      </c>
      <c r="F10" s="43">
        <v>6</v>
      </c>
      <c r="G10" s="43">
        <v>5</v>
      </c>
      <c r="H10" s="43">
        <v>8</v>
      </c>
      <c r="I10" s="83">
        <f t="shared" si="1"/>
        <v>6.333333333333333</v>
      </c>
      <c r="J10" s="43">
        <v>6</v>
      </c>
      <c r="K10" s="43">
        <v>10</v>
      </c>
      <c r="L10" s="43">
        <v>2</v>
      </c>
      <c r="M10" s="83">
        <f t="shared" si="2"/>
        <v>6</v>
      </c>
    </row>
    <row r="11" spans="1:13" ht="15.75" x14ac:dyDescent="0.25">
      <c r="A11" s="21" t="s">
        <v>48</v>
      </c>
      <c r="B11" s="43">
        <v>8</v>
      </c>
      <c r="C11" s="43">
        <v>7</v>
      </c>
      <c r="D11" s="43">
        <v>12</v>
      </c>
      <c r="E11" s="36">
        <f t="shared" si="0"/>
        <v>9</v>
      </c>
      <c r="F11" s="43">
        <v>4</v>
      </c>
      <c r="G11" s="43">
        <v>7</v>
      </c>
      <c r="H11" s="43">
        <v>9</v>
      </c>
      <c r="I11" s="83">
        <f t="shared" si="1"/>
        <v>6.666666666666667</v>
      </c>
      <c r="J11" s="43">
        <v>5</v>
      </c>
      <c r="K11" s="43">
        <v>7</v>
      </c>
      <c r="L11" s="43">
        <v>4</v>
      </c>
      <c r="M11" s="83">
        <f t="shared" si="2"/>
        <v>5.333333333333333</v>
      </c>
    </row>
    <row r="12" spans="1:13" ht="15.75" x14ac:dyDescent="0.25">
      <c r="A12" s="21" t="s">
        <v>34</v>
      </c>
      <c r="B12" s="43">
        <v>6</v>
      </c>
      <c r="C12" s="43">
        <v>2</v>
      </c>
      <c r="D12" s="43">
        <v>10</v>
      </c>
      <c r="E12" s="36">
        <f t="shared" si="0"/>
        <v>6</v>
      </c>
      <c r="F12" s="43">
        <v>2</v>
      </c>
      <c r="G12" s="43">
        <v>6</v>
      </c>
      <c r="H12" s="43">
        <v>7</v>
      </c>
      <c r="I12" s="37">
        <f t="shared" si="1"/>
        <v>5</v>
      </c>
      <c r="J12" s="43">
        <v>4</v>
      </c>
      <c r="K12" s="43">
        <v>9</v>
      </c>
      <c r="L12" s="43">
        <v>8</v>
      </c>
      <c r="M12" s="83">
        <f t="shared" si="2"/>
        <v>7</v>
      </c>
    </row>
  </sheetData>
  <mergeCells count="5">
    <mergeCell ref="A1:A2"/>
    <mergeCell ref="B1:M1"/>
    <mergeCell ref="B2:D2"/>
    <mergeCell ref="F2:H2"/>
    <mergeCell ref="J2:L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2"/>
  <sheetViews>
    <sheetView zoomScale="82" zoomScaleNormal="130" workbookViewId="0">
      <selection activeCell="I15" sqref="I15"/>
    </sheetView>
  </sheetViews>
  <sheetFormatPr defaultRowHeight="15" x14ac:dyDescent="0.25"/>
  <cols>
    <col min="1" max="1" width="14.85546875" customWidth="1"/>
    <col min="2" max="6" width="8.7109375" style="9" customWidth="1"/>
    <col min="9" max="9" width="7.5703125" style="9" customWidth="1"/>
    <col min="10" max="15" width="7.28515625" style="9" customWidth="1"/>
    <col min="17" max="17" width="12.28515625" customWidth="1"/>
    <col min="19" max="19" width="10.5703125" customWidth="1"/>
    <col min="20" max="21" width="11.5703125" bestFit="1" customWidth="1"/>
    <col min="22" max="22" width="5.7109375" customWidth="1"/>
  </cols>
  <sheetData>
    <row r="1" spans="1:24" ht="16.5" thickBot="1" x14ac:dyDescent="0.3">
      <c r="A1" s="123" t="s">
        <v>0</v>
      </c>
      <c r="B1" s="123" t="s">
        <v>1</v>
      </c>
      <c r="C1" s="123"/>
      <c r="D1" s="123"/>
      <c r="E1" s="123" t="s">
        <v>2</v>
      </c>
      <c r="F1" s="123" t="s">
        <v>3</v>
      </c>
      <c r="H1" s="11" t="s">
        <v>35</v>
      </c>
      <c r="I1" s="9">
        <v>2</v>
      </c>
    </row>
    <row r="2" spans="1:24" ht="16.5" thickBot="1" x14ac:dyDescent="0.3">
      <c r="A2" s="123"/>
      <c r="B2" s="46" t="s">
        <v>4</v>
      </c>
      <c r="C2" s="46" t="s">
        <v>5</v>
      </c>
      <c r="D2" s="46" t="s">
        <v>6</v>
      </c>
      <c r="E2" s="123"/>
      <c r="F2" s="123"/>
      <c r="H2" s="11" t="s">
        <v>36</v>
      </c>
      <c r="I2" s="9">
        <v>5</v>
      </c>
      <c r="Q2" s="132" t="s">
        <v>21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47" t="s">
        <v>27</v>
      </c>
      <c r="B3" s="48">
        <v>11.6</v>
      </c>
      <c r="C3" s="49">
        <v>11.433333333333332</v>
      </c>
      <c r="D3" s="51">
        <v>12.133333333333333</v>
      </c>
      <c r="E3" s="50">
        <f>SUM(B3:D3)</f>
        <v>35.166666666666664</v>
      </c>
      <c r="F3" s="49">
        <f>E3/3</f>
        <v>11.722222222222221</v>
      </c>
      <c r="H3" s="11" t="s">
        <v>19</v>
      </c>
      <c r="I3" s="9">
        <v>3</v>
      </c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24.75" customHeight="1" thickBot="1" x14ac:dyDescent="0.3">
      <c r="A4" s="47" t="s">
        <v>28</v>
      </c>
      <c r="B4" s="48">
        <v>9.8666666666666671</v>
      </c>
      <c r="C4" s="49">
        <v>9.3333333333333339</v>
      </c>
      <c r="D4" s="51">
        <v>12.166666666666666</v>
      </c>
      <c r="E4" s="50">
        <f t="shared" ref="E4:E12" si="0">SUM(B4:D4)</f>
        <v>31.366666666666667</v>
      </c>
      <c r="F4" s="49">
        <f t="shared" ref="F4:F12" si="1">E4/3</f>
        <v>10.455555555555556</v>
      </c>
      <c r="H4" s="11" t="s">
        <v>20</v>
      </c>
      <c r="I4" s="9">
        <f>E13^2/30</f>
        <v>3837.4829999999993</v>
      </c>
      <c r="Q4" s="3" t="s">
        <v>15</v>
      </c>
      <c r="R4" s="8">
        <f>I3-1</f>
        <v>2</v>
      </c>
      <c r="S4" s="12">
        <f>SUMSQ(B13:D13)/10-I4</f>
        <v>0.310222222223274</v>
      </c>
      <c r="T4" s="12">
        <f t="shared" ref="T4:T9" si="2">S4/R4</f>
        <v>0.155111111111637</v>
      </c>
      <c r="U4" s="13">
        <f>T4/T$9</f>
        <v>0.24432171748685744</v>
      </c>
      <c r="V4" s="10" t="s">
        <v>22</v>
      </c>
      <c r="W4" s="6">
        <v>3.55</v>
      </c>
      <c r="X4" s="5">
        <v>6.01</v>
      </c>
    </row>
    <row r="5" spans="1:24" ht="22.5" customHeight="1" thickBot="1" x14ac:dyDescent="0.3">
      <c r="A5" s="47" t="s">
        <v>29</v>
      </c>
      <c r="B5" s="48">
        <v>12.233333333333334</v>
      </c>
      <c r="C5" s="49">
        <v>12.266666666666667</v>
      </c>
      <c r="D5" s="51">
        <v>10.833333333333334</v>
      </c>
      <c r="E5" s="50">
        <f t="shared" si="0"/>
        <v>35.333333333333336</v>
      </c>
      <c r="F5" s="49">
        <f t="shared" si="1"/>
        <v>11.777777777777779</v>
      </c>
      <c r="H5" t="s">
        <v>37</v>
      </c>
      <c r="Q5" s="3" t="s">
        <v>16</v>
      </c>
      <c r="R5" s="8">
        <f>I1*I2-1</f>
        <v>9</v>
      </c>
      <c r="S5" s="12">
        <f>SUMSQ(E3:E12)/3-I4</f>
        <v>11.395888888889658</v>
      </c>
      <c r="T5" s="12">
        <f t="shared" si="2"/>
        <v>1.2662098765432954</v>
      </c>
      <c r="U5" s="13">
        <f t="shared" ref="U5:U8" si="3">T5/T$9</f>
        <v>1.9944578406973332</v>
      </c>
      <c r="V5" s="10" t="s">
        <v>22</v>
      </c>
      <c r="W5" s="6">
        <v>2.46</v>
      </c>
      <c r="X5" s="35">
        <v>3.6</v>
      </c>
    </row>
    <row r="6" spans="1:24" ht="15.75" customHeight="1" thickBot="1" x14ac:dyDescent="0.3">
      <c r="A6" s="47" t="s">
        <v>30</v>
      </c>
      <c r="B6" s="48">
        <v>11.266666666666666</v>
      </c>
      <c r="C6" s="49">
        <v>9.4333333333333318</v>
      </c>
      <c r="D6" s="51">
        <v>11.666666666666666</v>
      </c>
      <c r="E6" s="50">
        <f t="shared" si="0"/>
        <v>32.36666666666666</v>
      </c>
      <c r="F6" s="49">
        <f t="shared" si="1"/>
        <v>10.788888888888886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8.1814814815970749E-2</v>
      </c>
      <c r="T6" s="12">
        <f t="shared" si="2"/>
        <v>8.1814814815970749E-2</v>
      </c>
      <c r="U6" s="13">
        <f t="shared" si="3"/>
        <v>0.1288697884274746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47" t="s">
        <v>31</v>
      </c>
      <c r="B7" s="48">
        <v>11.699999999999998</v>
      </c>
      <c r="C7" s="49">
        <v>12.799999999999999</v>
      </c>
      <c r="D7" s="51">
        <v>11.700000000000001</v>
      </c>
      <c r="E7" s="50">
        <f t="shared" si="0"/>
        <v>36.199999999999996</v>
      </c>
      <c r="F7" s="49">
        <f>E7/3</f>
        <v>12.066666666666665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4.3694074074078344</v>
      </c>
      <c r="T7" s="12">
        <f t="shared" si="2"/>
        <v>1.0923518518519586</v>
      </c>
      <c r="U7" s="13">
        <f t="shared" si="3"/>
        <v>1.7206071095212281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47" t="s">
        <v>32</v>
      </c>
      <c r="B8" s="48">
        <v>11.466666666666667</v>
      </c>
      <c r="C8" s="49">
        <v>11.733333333333334</v>
      </c>
      <c r="D8" s="51">
        <v>10.9</v>
      </c>
      <c r="E8" s="50">
        <f t="shared" si="0"/>
        <v>34.1</v>
      </c>
      <c r="F8" s="49">
        <f t="shared" si="1"/>
        <v>11.366666666666667</v>
      </c>
      <c r="H8" s="1" t="s">
        <v>39</v>
      </c>
      <c r="I8" s="16">
        <f>E3</f>
        <v>35.166666666666664</v>
      </c>
      <c r="J8" s="16">
        <f>E4</f>
        <v>31.366666666666667</v>
      </c>
      <c r="K8" s="16">
        <f>E5</f>
        <v>35.333333333333336</v>
      </c>
      <c r="L8" s="16">
        <f>E6</f>
        <v>32.36666666666666</v>
      </c>
      <c r="M8" s="16">
        <f>E7</f>
        <v>36.199999999999996</v>
      </c>
      <c r="N8" s="7">
        <f>SUM(I8:M8)</f>
        <v>170.43333333333334</v>
      </c>
      <c r="O8" s="19">
        <f>N8/5</f>
        <v>34.086666666666666</v>
      </c>
      <c r="Q8" s="22" t="s">
        <v>50</v>
      </c>
      <c r="R8" s="25">
        <f>R6*R7</f>
        <v>4</v>
      </c>
      <c r="S8" s="23">
        <f>S5-S6-S7</f>
        <v>6.944666666665853</v>
      </c>
      <c r="T8" s="23">
        <f t="shared" si="2"/>
        <v>1.7361666666664632</v>
      </c>
      <c r="U8" s="26">
        <f t="shared" si="3"/>
        <v>2.7347055849409028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47" t="s">
        <v>33</v>
      </c>
      <c r="B9" s="48">
        <v>12.299999999999999</v>
      </c>
      <c r="C9" s="49">
        <v>11.866666666666667</v>
      </c>
      <c r="D9" s="51">
        <v>12.033333333333333</v>
      </c>
      <c r="E9" s="50">
        <f t="shared" si="0"/>
        <v>36.199999999999996</v>
      </c>
      <c r="F9" s="49">
        <f t="shared" ref="F9:F10" si="4">E9/3</f>
        <v>12.066666666666665</v>
      </c>
      <c r="H9" s="1" t="s">
        <v>40</v>
      </c>
      <c r="I9" s="16">
        <f>E8</f>
        <v>34.1</v>
      </c>
      <c r="J9" s="16">
        <f>E9</f>
        <v>36.199999999999996</v>
      </c>
      <c r="K9" s="19">
        <f>E10</f>
        <v>35.1</v>
      </c>
      <c r="L9" s="19">
        <f>E11</f>
        <v>31.333333333333336</v>
      </c>
      <c r="M9" s="19">
        <f>E12</f>
        <v>32.133333333333333</v>
      </c>
      <c r="N9" s="7">
        <f>SUM(I9:M9)</f>
        <v>168.86666666666667</v>
      </c>
      <c r="O9" s="19">
        <f>N9/5</f>
        <v>33.773333333333333</v>
      </c>
      <c r="Q9" s="29" t="s">
        <v>17</v>
      </c>
      <c r="R9" s="30">
        <f>R5*R4</f>
        <v>18</v>
      </c>
      <c r="S9" s="31">
        <f>S10-S4-S5</f>
        <v>11.427555555554136</v>
      </c>
      <c r="T9" s="31">
        <f t="shared" si="2"/>
        <v>0.63486419753078538</v>
      </c>
      <c r="U9" s="31"/>
      <c r="V9" s="32"/>
      <c r="W9" s="32"/>
      <c r="X9" s="32"/>
    </row>
    <row r="10" spans="1:24" ht="16.5" thickBot="1" x14ac:dyDescent="0.3">
      <c r="A10" s="47" t="s">
        <v>47</v>
      </c>
      <c r="B10" s="48">
        <v>11.733333333333334</v>
      </c>
      <c r="C10" s="49">
        <v>11.9</v>
      </c>
      <c r="D10" s="51">
        <v>11.466666666666669</v>
      </c>
      <c r="E10" s="50">
        <f>SUM(B10:D10)</f>
        <v>35.1</v>
      </c>
      <c r="F10" s="49">
        <f t="shared" si="4"/>
        <v>11.700000000000001</v>
      </c>
      <c r="H10" s="1" t="s">
        <v>2</v>
      </c>
      <c r="I10" s="16">
        <f>SUM(I8:I9)</f>
        <v>69.266666666666666</v>
      </c>
      <c r="J10" s="16">
        <f>SUM(J8:J9)</f>
        <v>67.566666666666663</v>
      </c>
      <c r="K10" s="16">
        <f>SUM(K8:K9)</f>
        <v>70.433333333333337</v>
      </c>
      <c r="L10" s="16">
        <f>SUM(L8:L9)</f>
        <v>63.699999999999996</v>
      </c>
      <c r="M10" s="16">
        <f>SUM(M8:M9)</f>
        <v>68.333333333333329</v>
      </c>
      <c r="N10" s="8">
        <f>SUM(I10:M10)</f>
        <v>339.29999999999995</v>
      </c>
      <c r="O10" s="8"/>
      <c r="Q10" s="38" t="s">
        <v>18</v>
      </c>
      <c r="R10" s="34">
        <f>I1*I2*I3-1</f>
        <v>29</v>
      </c>
      <c r="S10" s="33">
        <f>SUMSQ(B3:D12)-I4</f>
        <v>23.133666666667068</v>
      </c>
      <c r="T10" s="33"/>
      <c r="U10" s="33"/>
      <c r="V10" s="33"/>
      <c r="W10" s="33"/>
      <c r="X10" s="33"/>
    </row>
    <row r="11" spans="1:24" ht="16.5" thickBot="1" x14ac:dyDescent="0.3">
      <c r="A11" s="47" t="s">
        <v>48</v>
      </c>
      <c r="B11" s="48">
        <v>10.733333333333334</v>
      </c>
      <c r="C11" s="49">
        <v>9.8666666666666671</v>
      </c>
      <c r="D11" s="51">
        <v>10.733333333333334</v>
      </c>
      <c r="E11" s="50">
        <f t="shared" si="0"/>
        <v>31.333333333333336</v>
      </c>
      <c r="F11" s="49">
        <f t="shared" si="1"/>
        <v>10.444444444444445</v>
      </c>
      <c r="H11" s="2" t="s">
        <v>8</v>
      </c>
      <c r="I11" s="16">
        <f>AVERAGE(I8:I9)</f>
        <v>34.633333333333333</v>
      </c>
      <c r="J11" s="16">
        <f>AVERAGE(J8:J9)</f>
        <v>33.783333333333331</v>
      </c>
      <c r="K11" s="16">
        <f>AVERAGE(K8:K9)</f>
        <v>35.216666666666669</v>
      </c>
      <c r="L11" s="16">
        <f>AVERAGE(L8:L9)</f>
        <v>31.849999999999998</v>
      </c>
      <c r="M11" s="16">
        <f>AVERAGE(M8:M9)</f>
        <v>34.166666666666664</v>
      </c>
      <c r="N11" s="8"/>
      <c r="O11" s="8"/>
    </row>
    <row r="12" spans="1:24" ht="16.5" thickBot="1" x14ac:dyDescent="0.3">
      <c r="A12" s="47" t="s">
        <v>34</v>
      </c>
      <c r="B12" s="48">
        <v>10</v>
      </c>
      <c r="C12" s="49">
        <v>11.333333333333334</v>
      </c>
      <c r="D12" s="51">
        <v>10.799999999999999</v>
      </c>
      <c r="E12" s="50">
        <f t="shared" si="0"/>
        <v>32.133333333333333</v>
      </c>
      <c r="F12" s="49">
        <f t="shared" si="1"/>
        <v>10.71111111111111</v>
      </c>
    </row>
    <row r="13" spans="1:24" ht="16.5" thickBot="1" x14ac:dyDescent="0.3">
      <c r="A13" s="47" t="s">
        <v>7</v>
      </c>
      <c r="B13" s="49">
        <f>SUM(B3:B12)</f>
        <v>112.89999999999999</v>
      </c>
      <c r="C13" s="49">
        <f>SUM(C3:C12)</f>
        <v>111.96666666666668</v>
      </c>
      <c r="D13" s="49">
        <f>SUM(D3:D12)</f>
        <v>114.43333333333334</v>
      </c>
      <c r="E13" s="49">
        <f>SUM(E3:E12)</f>
        <v>339.29999999999995</v>
      </c>
      <c r="F13" s="46"/>
    </row>
    <row r="15" spans="1:24" ht="15.75" x14ac:dyDescent="0.25">
      <c r="A15" s="40" t="s">
        <v>39</v>
      </c>
      <c r="B15" s="41" t="s">
        <v>57</v>
      </c>
      <c r="C15" s="41"/>
    </row>
    <row r="16" spans="1:24" ht="15.75" x14ac:dyDescent="0.25">
      <c r="A16" s="40" t="s">
        <v>40</v>
      </c>
      <c r="B16" s="126" t="s">
        <v>58</v>
      </c>
      <c r="C16" s="126"/>
      <c r="D16" s="126"/>
    </row>
    <row r="18" spans="1:2" ht="15.75" x14ac:dyDescent="0.25">
      <c r="A18" s="40" t="s">
        <v>42</v>
      </c>
      <c r="B18" s="9" t="s">
        <v>59</v>
      </c>
    </row>
    <row r="19" spans="1:2" ht="15.75" x14ac:dyDescent="0.25">
      <c r="A19" s="40" t="s">
        <v>43</v>
      </c>
      <c r="B19" s="9" t="s">
        <v>63</v>
      </c>
    </row>
    <row r="20" spans="1:2" ht="15.75" x14ac:dyDescent="0.25">
      <c r="A20" s="40" t="s">
        <v>44</v>
      </c>
      <c r="B20" s="9" t="s">
        <v>60</v>
      </c>
    </row>
    <row r="21" spans="1:2" ht="15.75" x14ac:dyDescent="0.25">
      <c r="A21" s="40" t="s">
        <v>45</v>
      </c>
      <c r="B21" s="9" t="s">
        <v>61</v>
      </c>
    </row>
    <row r="22" spans="1:2" ht="15.75" x14ac:dyDescent="0.25">
      <c r="A22" s="40" t="s">
        <v>46</v>
      </c>
      <c r="B22" s="9" t="s">
        <v>62</v>
      </c>
    </row>
  </sheetData>
  <mergeCells count="10">
    <mergeCell ref="B16:D16"/>
    <mergeCell ref="N6:N7"/>
    <mergeCell ref="O6:O7"/>
    <mergeCell ref="I6:M6"/>
    <mergeCell ref="Q2:X2"/>
    <mergeCell ref="A1:A2"/>
    <mergeCell ref="B1:D1"/>
    <mergeCell ref="E1:E2"/>
    <mergeCell ref="F1:F2"/>
    <mergeCell ref="H6:H7"/>
  </mergeCells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317160-368E-45E8-8163-437B9136E313}">
  <dimension ref="A1:BB24"/>
  <sheetViews>
    <sheetView topLeftCell="R6" zoomScale="87" zoomScaleNormal="89" workbookViewId="0">
      <selection activeCell="AN15" sqref="AN15"/>
    </sheetView>
  </sheetViews>
  <sheetFormatPr defaultColWidth="6.5703125" defaultRowHeight="15" x14ac:dyDescent="0.25"/>
  <cols>
    <col min="1" max="1" width="16.140625" customWidth="1"/>
    <col min="5" max="5" width="7.7109375" customWidth="1"/>
    <col min="6" max="6" width="13.28515625" customWidth="1"/>
    <col min="7" max="7" width="6.5703125" customWidth="1"/>
    <col min="14" max="14" width="7.85546875" customWidth="1"/>
    <col min="16" max="16" width="4.28515625" customWidth="1"/>
    <col min="19" max="19" width="8.5703125" customWidth="1"/>
    <col min="26" max="26" width="9.7109375" customWidth="1"/>
  </cols>
  <sheetData>
    <row r="1" spans="1:54" ht="16.5" customHeight="1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5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84" t="s">
        <v>108</v>
      </c>
      <c r="R2" s="65"/>
      <c r="S2" s="65"/>
      <c r="T2" s="65"/>
      <c r="U2" s="65"/>
      <c r="V2" s="65"/>
      <c r="W2" s="65"/>
      <c r="X2" s="66"/>
    </row>
    <row r="3" spans="1:54" ht="32.25" thickBot="1" x14ac:dyDescent="0.3">
      <c r="A3" s="1" t="s">
        <v>27</v>
      </c>
      <c r="B3" s="14">
        <v>7</v>
      </c>
      <c r="C3" s="14">
        <v>8.6666666666666661</v>
      </c>
      <c r="D3" s="14">
        <v>5</v>
      </c>
      <c r="E3" s="15">
        <f>SUM(B3:D3)</f>
        <v>20.666666666666664</v>
      </c>
      <c r="F3" s="16">
        <f>E3/3</f>
        <v>6.8888888888888884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  <c r="Z3" s="163" t="s">
        <v>38</v>
      </c>
      <c r="AA3" s="168" t="s">
        <v>41</v>
      </c>
      <c r="AB3" s="169"/>
      <c r="AC3" s="169"/>
      <c r="AD3" s="169"/>
      <c r="AE3" s="169"/>
      <c r="AF3" s="169"/>
      <c r="AG3" s="169"/>
      <c r="AH3" s="169"/>
      <c r="AI3" s="169"/>
      <c r="AJ3" s="170"/>
      <c r="AL3" s="163" t="s">
        <v>38</v>
      </c>
      <c r="AM3" s="168" t="s">
        <v>41</v>
      </c>
      <c r="AN3" s="169"/>
      <c r="AO3" s="169"/>
      <c r="AP3" s="169"/>
      <c r="AQ3" s="169"/>
      <c r="AR3" s="169"/>
      <c r="AS3" s="169"/>
      <c r="AT3" s="169"/>
      <c r="AU3" s="169"/>
      <c r="AV3" s="169"/>
      <c r="AW3" s="169"/>
      <c r="AX3" s="169"/>
      <c r="AY3" s="169"/>
      <c r="AZ3" s="170"/>
      <c r="BA3" s="71"/>
      <c r="BB3" s="158" t="s">
        <v>103</v>
      </c>
    </row>
    <row r="4" spans="1:54" ht="32.25" thickBot="1" x14ac:dyDescent="0.3">
      <c r="A4" s="1" t="s">
        <v>28</v>
      </c>
      <c r="B4" s="14">
        <v>5.666666666666667</v>
      </c>
      <c r="C4" s="14">
        <v>7</v>
      </c>
      <c r="D4" s="14">
        <v>5</v>
      </c>
      <c r="E4" s="15">
        <f t="shared" ref="E4:E12" si="0">SUM(B4:D4)</f>
        <v>17.666666666666668</v>
      </c>
      <c r="F4" s="16">
        <f t="shared" ref="F4:F12" si="1">E4/3</f>
        <v>5.8888888888888893</v>
      </c>
      <c r="H4" s="11" t="s">
        <v>20</v>
      </c>
      <c r="I4" s="9">
        <f>E13^2/30</f>
        <v>1465.3370370370371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14.807407407407482</v>
      </c>
      <c r="T4" s="12">
        <f t="shared" ref="T4:T9" si="2">S4/R4</f>
        <v>7.4037037037037408</v>
      </c>
      <c r="U4" s="13">
        <f>T4/T$9</f>
        <v>4.3133541117238723</v>
      </c>
      <c r="V4" s="10" t="s">
        <v>26</v>
      </c>
      <c r="W4" s="6">
        <v>3.55</v>
      </c>
      <c r="X4" s="5">
        <v>6.01</v>
      </c>
      <c r="Z4" s="164"/>
      <c r="AA4" s="71" t="s">
        <v>42</v>
      </c>
      <c r="AB4" s="71"/>
      <c r="AC4" s="71" t="s">
        <v>43</v>
      </c>
      <c r="AD4" s="71"/>
      <c r="AE4" s="71" t="s">
        <v>44</v>
      </c>
      <c r="AF4" s="71"/>
      <c r="AG4" s="71" t="s">
        <v>45</v>
      </c>
      <c r="AH4" s="71"/>
      <c r="AI4" s="71" t="s">
        <v>46</v>
      </c>
      <c r="AJ4" s="71"/>
      <c r="AK4" s="76"/>
      <c r="AL4" s="164"/>
      <c r="AM4" s="71" t="s">
        <v>42</v>
      </c>
      <c r="AN4" s="71"/>
      <c r="AO4" s="71"/>
      <c r="AP4" s="71" t="s">
        <v>43</v>
      </c>
      <c r="AQ4" s="71"/>
      <c r="AR4" s="71"/>
      <c r="AS4" s="71" t="s">
        <v>44</v>
      </c>
      <c r="AT4" s="71"/>
      <c r="AU4" s="71"/>
      <c r="AV4" s="71" t="s">
        <v>45</v>
      </c>
      <c r="AW4" s="71"/>
      <c r="AX4" s="71"/>
      <c r="AY4" s="71" t="s">
        <v>46</v>
      </c>
      <c r="AZ4" s="71"/>
      <c r="BA4" s="71"/>
      <c r="BB4" s="159"/>
    </row>
    <row r="5" spans="1:54" ht="19.5" customHeight="1" thickBot="1" x14ac:dyDescent="0.3">
      <c r="A5" s="1" t="s">
        <v>29</v>
      </c>
      <c r="B5" s="14">
        <v>6.666666666666667</v>
      </c>
      <c r="C5" s="14">
        <v>8</v>
      </c>
      <c r="D5" s="14">
        <v>5.333333333333333</v>
      </c>
      <c r="E5" s="15">
        <f t="shared" si="0"/>
        <v>20</v>
      </c>
      <c r="F5" s="16">
        <f t="shared" si="1"/>
        <v>6.666666666666667</v>
      </c>
      <c r="H5" t="s">
        <v>75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51.292592592592428</v>
      </c>
      <c r="T5" s="12">
        <f t="shared" si="2"/>
        <v>5.6991769547324918</v>
      </c>
      <c r="U5" s="13">
        <f t="shared" ref="U5:U8" si="3">T5/T$9</f>
        <v>3.3203068808439449</v>
      </c>
      <c r="V5" s="10" t="s">
        <v>26</v>
      </c>
      <c r="W5" s="6">
        <v>2.46</v>
      </c>
      <c r="X5" s="35">
        <v>3.6</v>
      </c>
      <c r="Z5" s="72" t="s">
        <v>39</v>
      </c>
      <c r="AA5" s="73">
        <f>I8/3</f>
        <v>6.8888888888888884</v>
      </c>
      <c r="AB5" s="114" t="s">
        <v>87</v>
      </c>
      <c r="AC5" s="73">
        <f>J8/3</f>
        <v>5.8888888888888893</v>
      </c>
      <c r="AD5" s="73" t="s">
        <v>87</v>
      </c>
      <c r="AE5" s="73">
        <f>K8/3</f>
        <v>6.666666666666667</v>
      </c>
      <c r="AF5" s="73" t="s">
        <v>87</v>
      </c>
      <c r="AG5" s="73">
        <f>L8/3</f>
        <v>5.8888888888888884</v>
      </c>
      <c r="AH5" s="73" t="s">
        <v>87</v>
      </c>
      <c r="AI5" s="73">
        <f>M8/3</f>
        <v>10.333333333333334</v>
      </c>
      <c r="AJ5" s="81" t="s">
        <v>88</v>
      </c>
      <c r="AL5" s="72" t="s">
        <v>39</v>
      </c>
      <c r="AM5" s="73">
        <f>AA5</f>
        <v>6.8888888888888884</v>
      </c>
      <c r="AN5" s="81" t="s">
        <v>87</v>
      </c>
      <c r="AO5" s="73" t="s">
        <v>119</v>
      </c>
      <c r="AP5" s="73">
        <f>AC5</f>
        <v>5.8888888888888893</v>
      </c>
      <c r="AQ5" s="73" t="s">
        <v>87</v>
      </c>
      <c r="AR5" s="73" t="s">
        <v>106</v>
      </c>
      <c r="AS5" s="73">
        <f>AE5</f>
        <v>6.666666666666667</v>
      </c>
      <c r="AT5" s="73" t="s">
        <v>87</v>
      </c>
      <c r="AU5" s="73" t="s">
        <v>119</v>
      </c>
      <c r="AV5" s="73">
        <f>AG5</f>
        <v>5.8888888888888884</v>
      </c>
      <c r="AW5" s="73" t="s">
        <v>87</v>
      </c>
      <c r="AX5" s="73" t="s">
        <v>106</v>
      </c>
      <c r="AY5" s="73">
        <f>AI5</f>
        <v>10.333333333333334</v>
      </c>
      <c r="AZ5" s="81" t="s">
        <v>88</v>
      </c>
      <c r="BA5" s="81" t="s">
        <v>111</v>
      </c>
      <c r="BB5" s="160">
        <f>AA20</f>
        <v>4.0687206681349455</v>
      </c>
    </row>
    <row r="6" spans="1:54" ht="19.5" customHeight="1" thickBot="1" x14ac:dyDescent="0.3">
      <c r="A6" s="1" t="s">
        <v>30</v>
      </c>
      <c r="B6" s="14">
        <v>6.333333333333333</v>
      </c>
      <c r="C6" s="14">
        <v>6.333333333333333</v>
      </c>
      <c r="D6" s="14">
        <v>5</v>
      </c>
      <c r="E6" s="15">
        <f t="shared" si="0"/>
        <v>17.666666666666664</v>
      </c>
      <c r="F6" s="16">
        <f t="shared" si="1"/>
        <v>5.8888888888888884</v>
      </c>
      <c r="H6" s="138" t="s">
        <v>38</v>
      </c>
      <c r="I6" s="140" t="s">
        <v>41</v>
      </c>
      <c r="J6" s="140"/>
      <c r="K6" s="140"/>
      <c r="L6" s="140"/>
      <c r="M6" s="14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0.62592592592591245</v>
      </c>
      <c r="T6" s="12">
        <f t="shared" si="2"/>
        <v>0.62592592592591245</v>
      </c>
      <c r="U6" s="13">
        <f t="shared" si="3"/>
        <v>0.36466075281706606</v>
      </c>
      <c r="V6" s="10" t="s">
        <v>22</v>
      </c>
      <c r="W6" s="6">
        <v>4.41</v>
      </c>
      <c r="X6" s="5">
        <v>8.2899999999999991</v>
      </c>
      <c r="Z6" s="72" t="s">
        <v>40</v>
      </c>
      <c r="AA6" s="73">
        <f>I9/3</f>
        <v>8.3333333333333339</v>
      </c>
      <c r="AB6" s="114" t="s">
        <v>87</v>
      </c>
      <c r="AC6" s="73">
        <f>J9/3</f>
        <v>6.4444444444444438</v>
      </c>
      <c r="AD6" s="73" t="s">
        <v>87</v>
      </c>
      <c r="AE6" s="73">
        <f>K9/3</f>
        <v>6.4444444444444438</v>
      </c>
      <c r="AF6" s="74" t="s">
        <v>87</v>
      </c>
      <c r="AG6" s="73">
        <f>L9/3</f>
        <v>7</v>
      </c>
      <c r="AH6" s="74" t="s">
        <v>87</v>
      </c>
      <c r="AI6" s="73">
        <f>M9/3</f>
        <v>6</v>
      </c>
      <c r="AJ6" s="81" t="s">
        <v>87</v>
      </c>
      <c r="AL6" s="72" t="s">
        <v>40</v>
      </c>
      <c r="AM6" s="73">
        <f>AA6</f>
        <v>8.3333333333333339</v>
      </c>
      <c r="AN6" s="81" t="s">
        <v>87</v>
      </c>
      <c r="AO6" s="73" t="s">
        <v>106</v>
      </c>
      <c r="AP6" s="73">
        <f>AC6</f>
        <v>6.4444444444444438</v>
      </c>
      <c r="AQ6" s="74" t="s">
        <v>87</v>
      </c>
      <c r="AR6" s="74" t="s">
        <v>106</v>
      </c>
      <c r="AS6" s="73">
        <f>AE6</f>
        <v>6.4444444444444438</v>
      </c>
      <c r="AT6" s="74" t="s">
        <v>87</v>
      </c>
      <c r="AU6" s="74" t="s">
        <v>106</v>
      </c>
      <c r="AV6" s="73">
        <f>AG6</f>
        <v>7</v>
      </c>
      <c r="AW6" s="74" t="s">
        <v>87</v>
      </c>
      <c r="AX6" s="74" t="s">
        <v>106</v>
      </c>
      <c r="AY6" s="73">
        <f>AI6</f>
        <v>6</v>
      </c>
      <c r="AZ6" s="81" t="s">
        <v>87</v>
      </c>
      <c r="BA6" s="81" t="s">
        <v>106</v>
      </c>
      <c r="BB6" s="161"/>
    </row>
    <row r="7" spans="1:54" ht="16.5" thickBot="1" x14ac:dyDescent="0.3">
      <c r="A7" s="1" t="s">
        <v>31</v>
      </c>
      <c r="B7" s="14">
        <v>13.666666666666666</v>
      </c>
      <c r="C7" s="14">
        <v>8.6666666666666661</v>
      </c>
      <c r="D7" s="14">
        <v>8.6666666666666661</v>
      </c>
      <c r="E7" s="15">
        <f t="shared" si="0"/>
        <v>31</v>
      </c>
      <c r="F7" s="16">
        <f>E7/3</f>
        <v>10.333333333333334</v>
      </c>
      <c r="H7" s="139"/>
      <c r="I7" s="17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17.607407407407209</v>
      </c>
      <c r="T7" s="12">
        <f t="shared" si="2"/>
        <v>4.4018518518518022</v>
      </c>
      <c r="U7" s="13">
        <f t="shared" si="3"/>
        <v>2.564492927355547</v>
      </c>
      <c r="V7" s="10" t="s">
        <v>26</v>
      </c>
      <c r="W7" s="6">
        <v>2.93</v>
      </c>
      <c r="X7" s="5">
        <v>4.58</v>
      </c>
      <c r="Z7" s="75" t="s">
        <v>103</v>
      </c>
      <c r="AA7" s="171">
        <f>AA11</f>
        <v>3.0793385090123375</v>
      </c>
      <c r="AB7" s="172"/>
      <c r="AC7" s="172"/>
      <c r="AD7" s="172"/>
      <c r="AE7" s="172"/>
      <c r="AF7" s="172"/>
      <c r="AG7" s="172"/>
      <c r="AH7" s="172"/>
      <c r="AI7" s="172"/>
      <c r="AJ7" s="173"/>
      <c r="AL7" s="75" t="s">
        <v>103</v>
      </c>
      <c r="AM7" s="171">
        <f>AA7</f>
        <v>3.0793385090123375</v>
      </c>
      <c r="AN7" s="172"/>
      <c r="AO7" s="172"/>
      <c r="AP7" s="172"/>
      <c r="AQ7" s="172"/>
      <c r="AR7" s="172"/>
      <c r="AS7" s="172"/>
      <c r="AT7" s="172"/>
      <c r="AU7" s="172"/>
      <c r="AV7" s="172"/>
      <c r="AW7" s="172"/>
      <c r="AX7" s="172"/>
      <c r="AY7" s="172"/>
      <c r="AZ7" s="173"/>
      <c r="BA7" s="73"/>
      <c r="BB7" s="162"/>
    </row>
    <row r="8" spans="1:54" ht="16.5" thickBot="1" x14ac:dyDescent="0.3">
      <c r="A8" s="1" t="s">
        <v>32</v>
      </c>
      <c r="B8" s="14">
        <v>8</v>
      </c>
      <c r="C8" s="14">
        <v>9.3333333333333339</v>
      </c>
      <c r="D8" s="14">
        <v>7.666666666666667</v>
      </c>
      <c r="E8" s="15">
        <f t="shared" si="0"/>
        <v>25.000000000000004</v>
      </c>
      <c r="F8" s="16">
        <f t="shared" si="1"/>
        <v>8.3333333333333339</v>
      </c>
      <c r="H8" s="42" t="s">
        <v>39</v>
      </c>
      <c r="I8" s="16">
        <f>E3</f>
        <v>20.666666666666664</v>
      </c>
      <c r="J8" s="16">
        <f>E4</f>
        <v>17.666666666666668</v>
      </c>
      <c r="K8" s="16">
        <f>E5</f>
        <v>20</v>
      </c>
      <c r="L8" s="16">
        <f>E6</f>
        <v>17.666666666666664</v>
      </c>
      <c r="M8" s="16">
        <f>E7</f>
        <v>31</v>
      </c>
      <c r="N8" s="7">
        <f>SUM(I8:M8)</f>
        <v>107</v>
      </c>
      <c r="O8" s="19">
        <f>N8/5</f>
        <v>21.4</v>
      </c>
      <c r="Q8" s="22" t="s">
        <v>50</v>
      </c>
      <c r="R8" s="25">
        <f>R6*R7</f>
        <v>4</v>
      </c>
      <c r="S8" s="23">
        <f>S5-S6-S7</f>
        <v>33.059259259259306</v>
      </c>
      <c r="T8" s="23">
        <f t="shared" si="2"/>
        <v>8.2648148148148266</v>
      </c>
      <c r="U8" s="26">
        <f t="shared" si="3"/>
        <v>4.8150323663390626</v>
      </c>
      <c r="V8" s="27" t="s">
        <v>109</v>
      </c>
      <c r="W8" s="28">
        <v>2.93</v>
      </c>
      <c r="X8" s="24">
        <v>4.58</v>
      </c>
    </row>
    <row r="9" spans="1:54" ht="16.5" thickBot="1" x14ac:dyDescent="0.3">
      <c r="A9" s="1" t="s">
        <v>33</v>
      </c>
      <c r="B9" s="14">
        <v>6.333333333333333</v>
      </c>
      <c r="C9" s="14">
        <v>8</v>
      </c>
      <c r="D9" s="14">
        <v>5</v>
      </c>
      <c r="E9" s="15">
        <f t="shared" si="0"/>
        <v>19.333333333333332</v>
      </c>
      <c r="F9" s="16">
        <f t="shared" si="1"/>
        <v>6.4444444444444438</v>
      </c>
      <c r="H9" s="1" t="s">
        <v>40</v>
      </c>
      <c r="I9" s="16">
        <f>E8</f>
        <v>25.000000000000004</v>
      </c>
      <c r="J9" s="16">
        <f>E9</f>
        <v>19.333333333333332</v>
      </c>
      <c r="K9" s="19">
        <f>E10</f>
        <v>19.333333333333332</v>
      </c>
      <c r="L9" s="19">
        <f>E11</f>
        <v>21</v>
      </c>
      <c r="M9" s="19">
        <f>E12</f>
        <v>18</v>
      </c>
      <c r="N9" s="7">
        <f>SUM(I9:M9)</f>
        <v>102.66666666666667</v>
      </c>
      <c r="O9" s="19">
        <f>N9/5</f>
        <v>20.533333333333335</v>
      </c>
      <c r="Q9" s="29" t="s">
        <v>17</v>
      </c>
      <c r="R9" s="30">
        <f>R5*R4</f>
        <v>18</v>
      </c>
      <c r="S9" s="31">
        <f>S10-S4-S5</f>
        <v>30.896296296295986</v>
      </c>
      <c r="T9" s="31">
        <f t="shared" si="2"/>
        <v>1.716460905349777</v>
      </c>
      <c r="U9" s="31"/>
      <c r="V9" s="32"/>
      <c r="W9" s="32"/>
      <c r="X9" s="32"/>
      <c r="Z9" s="56" t="s">
        <v>120</v>
      </c>
      <c r="AA9">
        <v>4.0709999999999997</v>
      </c>
    </row>
    <row r="10" spans="1:54" ht="32.25" thickBot="1" x14ac:dyDescent="0.3">
      <c r="A10" s="1" t="s">
        <v>47</v>
      </c>
      <c r="B10" s="14">
        <v>7</v>
      </c>
      <c r="C10" s="14">
        <v>6.333333333333333</v>
      </c>
      <c r="D10" s="14">
        <v>6</v>
      </c>
      <c r="E10" s="15">
        <f>SUM(B10:D10)</f>
        <v>19.333333333333332</v>
      </c>
      <c r="F10" s="16">
        <f t="shared" si="1"/>
        <v>6.4444444444444438</v>
      </c>
      <c r="H10" s="1" t="s">
        <v>2</v>
      </c>
      <c r="I10" s="16">
        <f>SUM(I8:I9)</f>
        <v>45.666666666666671</v>
      </c>
      <c r="J10" s="16">
        <f>SUM(J8:J9)</f>
        <v>37</v>
      </c>
      <c r="K10" s="16">
        <f>SUM(K8:K9)</f>
        <v>39.333333333333329</v>
      </c>
      <c r="L10" s="16">
        <f>SUM(L8:L9)</f>
        <v>38.666666666666664</v>
      </c>
      <c r="M10" s="16">
        <f>SUM(M8:M9)</f>
        <v>49</v>
      </c>
      <c r="N10" s="8">
        <f>SUM(I10:M10)</f>
        <v>209.66666666666666</v>
      </c>
      <c r="O10" s="8"/>
      <c r="Q10" s="38" t="s">
        <v>18</v>
      </c>
      <c r="R10" s="34">
        <f>I1*I2*I3-1</f>
        <v>29</v>
      </c>
      <c r="S10" s="33">
        <f>SUMSQ(B3:D12)-I4</f>
        <v>96.996296296295895</v>
      </c>
      <c r="T10" s="33"/>
      <c r="U10" s="33"/>
      <c r="V10" s="33"/>
      <c r="W10" s="33"/>
      <c r="X10" s="33"/>
      <c r="Z10" t="s">
        <v>104</v>
      </c>
      <c r="AA10" s="115">
        <f>T9</f>
        <v>1.716460905349777</v>
      </c>
    </row>
    <row r="11" spans="1:54" ht="27" thickBot="1" x14ac:dyDescent="0.3">
      <c r="A11" s="1" t="s">
        <v>48</v>
      </c>
      <c r="B11" s="14">
        <v>9</v>
      </c>
      <c r="C11" s="14">
        <v>6.666666666666667</v>
      </c>
      <c r="D11" s="14">
        <v>5.333333333333333</v>
      </c>
      <c r="E11" s="15">
        <f t="shared" si="0"/>
        <v>21</v>
      </c>
      <c r="F11" s="16">
        <f t="shared" si="1"/>
        <v>7</v>
      </c>
      <c r="H11" s="2" t="s">
        <v>8</v>
      </c>
      <c r="I11" s="16">
        <f>AVERAGE(I8:I9)</f>
        <v>22.833333333333336</v>
      </c>
      <c r="J11" s="16">
        <f>AVERAGE(J8:J9)</f>
        <v>18.5</v>
      </c>
      <c r="K11" s="16">
        <f>AVERAGE(K8:K9)</f>
        <v>19.666666666666664</v>
      </c>
      <c r="L11" s="16">
        <f>AVERAGE(L8:L9)</f>
        <v>19.333333333333332</v>
      </c>
      <c r="M11" s="16">
        <f>AVERAGE(M8:M9)</f>
        <v>24.5</v>
      </c>
      <c r="N11" s="8"/>
      <c r="O11" s="8"/>
      <c r="Z11" t="s">
        <v>110</v>
      </c>
      <c r="AA11">
        <f>AA9*(AA10/3)^0.5</f>
        <v>3.0793385090123375</v>
      </c>
    </row>
    <row r="12" spans="1:54" ht="19.5" customHeight="1" thickBot="1" x14ac:dyDescent="0.3">
      <c r="A12" s="1" t="s">
        <v>34</v>
      </c>
      <c r="B12" s="14">
        <v>6</v>
      </c>
      <c r="C12" s="14">
        <v>5</v>
      </c>
      <c r="D12" s="14">
        <v>7</v>
      </c>
      <c r="E12" s="15">
        <f t="shared" si="0"/>
        <v>18</v>
      </c>
      <c r="F12" s="16">
        <f t="shared" si="1"/>
        <v>6</v>
      </c>
      <c r="I12" s="9"/>
      <c r="J12" s="9"/>
      <c r="K12" s="9"/>
      <c r="L12" s="9"/>
      <c r="M12" s="9"/>
      <c r="N12" s="9"/>
      <c r="O12" s="9"/>
    </row>
    <row r="13" spans="1:54" ht="18.75" customHeight="1" thickBot="1" x14ac:dyDescent="0.3">
      <c r="A13" s="1" t="s">
        <v>7</v>
      </c>
      <c r="B13" s="14">
        <f>SUM(B3:B12)</f>
        <v>75.666666666666671</v>
      </c>
      <c r="C13" s="14">
        <f>SUM(C3:C12)</f>
        <v>74</v>
      </c>
      <c r="D13" s="14">
        <f>SUM(D3:D12)</f>
        <v>60</v>
      </c>
      <c r="E13" s="14">
        <f>SUM(E3:E12)</f>
        <v>209.66666666666669</v>
      </c>
      <c r="F13" s="16">
        <f>AVERAGE(F3:F12)</f>
        <v>6.9888888888888889</v>
      </c>
      <c r="I13" s="9"/>
      <c r="J13" s="9"/>
      <c r="K13" s="9"/>
      <c r="L13" s="9"/>
      <c r="M13" s="9"/>
      <c r="N13" s="9"/>
      <c r="O13" s="9"/>
      <c r="Z13" s="163" t="s">
        <v>41</v>
      </c>
      <c r="AA13" s="165" t="s">
        <v>38</v>
      </c>
      <c r="AB13" s="166"/>
      <c r="AC13" s="166"/>
      <c r="AD13" s="167"/>
      <c r="AK13" t="s">
        <v>45</v>
      </c>
      <c r="AL13">
        <v>5.8888888888888884</v>
      </c>
      <c r="AM13" s="116" t="s">
        <v>106</v>
      </c>
      <c r="AQ13">
        <f>AL13+AL$18</f>
        <v>9.957609557023833</v>
      </c>
    </row>
    <row r="14" spans="1:54" ht="15.75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  <c r="Z14" s="164"/>
      <c r="AA14" s="72" t="s">
        <v>39</v>
      </c>
      <c r="AB14" s="78"/>
      <c r="AC14" s="72" t="s">
        <v>40</v>
      </c>
      <c r="AD14" s="78"/>
      <c r="AK14" t="s">
        <v>43</v>
      </c>
      <c r="AL14">
        <v>5.8888888888888893</v>
      </c>
      <c r="AM14" s="116" t="s">
        <v>106</v>
      </c>
      <c r="AN14" s="117"/>
      <c r="AQ14">
        <f>AL14+AL$18</f>
        <v>9.9576095570238348</v>
      </c>
    </row>
    <row r="15" spans="1:54" ht="15.75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  <c r="Z15" s="71" t="s">
        <v>42</v>
      </c>
      <c r="AA15" s="73">
        <f>AA5</f>
        <v>6.8888888888888884</v>
      </c>
      <c r="AB15" s="58" t="s">
        <v>119</v>
      </c>
      <c r="AC15" s="73">
        <f>AA6</f>
        <v>8.3333333333333339</v>
      </c>
      <c r="AD15" s="78" t="s">
        <v>106</v>
      </c>
      <c r="AE15" s="79"/>
      <c r="AK15" t="s">
        <v>44</v>
      </c>
      <c r="AL15">
        <v>6.666666666666667</v>
      </c>
      <c r="AM15" s="116" t="s">
        <v>106</v>
      </c>
      <c r="AN15" s="117"/>
      <c r="AO15" s="118" t="s">
        <v>111</v>
      </c>
      <c r="AQ15">
        <f>AL15+AL$18</f>
        <v>10.735387334801612</v>
      </c>
    </row>
    <row r="16" spans="1:54" ht="15.75" x14ac:dyDescent="0.25">
      <c r="A16" s="40" t="s">
        <v>39</v>
      </c>
      <c r="B16" s="41" t="s">
        <v>57</v>
      </c>
      <c r="C16" s="41"/>
      <c r="D16" s="9"/>
      <c r="E16" s="9"/>
      <c r="F16" s="80"/>
      <c r="I16" s="9"/>
      <c r="J16" s="9"/>
      <c r="K16" s="9"/>
      <c r="L16" s="9"/>
      <c r="M16" s="9"/>
      <c r="N16" s="9"/>
      <c r="O16" s="9"/>
      <c r="Z16" s="71" t="s">
        <v>43</v>
      </c>
      <c r="AA16" s="73">
        <f>AC5</f>
        <v>5.8888888888888893</v>
      </c>
      <c r="AB16" s="58" t="s">
        <v>106</v>
      </c>
      <c r="AC16" s="73">
        <f>AC6</f>
        <v>6.4444444444444438</v>
      </c>
      <c r="AD16" s="78" t="s">
        <v>106</v>
      </c>
      <c r="AK16" t="s">
        <v>42</v>
      </c>
      <c r="AL16">
        <v>6.8888888888888884</v>
      </c>
      <c r="AM16" s="116" t="s">
        <v>106</v>
      </c>
      <c r="AN16" s="117"/>
      <c r="AO16" s="118" t="s">
        <v>111</v>
      </c>
      <c r="AQ16">
        <f>AL16+AL$18</f>
        <v>10.957609557023833</v>
      </c>
    </row>
    <row r="17" spans="1:41" ht="15.75" x14ac:dyDescent="0.25">
      <c r="A17" s="40" t="s">
        <v>40</v>
      </c>
      <c r="B17" s="61" t="s">
        <v>58</v>
      </c>
      <c r="C17" s="61"/>
      <c r="D17" s="61"/>
      <c r="E17" s="9"/>
      <c r="F17" s="9"/>
      <c r="I17" s="9"/>
      <c r="J17" s="9"/>
      <c r="K17" s="9"/>
      <c r="L17" s="9"/>
      <c r="M17" s="9"/>
      <c r="N17" s="9"/>
      <c r="O17" s="9"/>
      <c r="Z17" s="71" t="s">
        <v>44</v>
      </c>
      <c r="AA17" s="73">
        <f>AE5</f>
        <v>6.666666666666667</v>
      </c>
      <c r="AB17" s="58" t="s">
        <v>119</v>
      </c>
      <c r="AC17" s="73">
        <f>AE6</f>
        <v>6.4444444444444438</v>
      </c>
      <c r="AD17" s="78" t="s">
        <v>106</v>
      </c>
      <c r="AK17" t="s">
        <v>46</v>
      </c>
      <c r="AL17">
        <v>10.333333333333334</v>
      </c>
      <c r="AO17" s="118" t="s">
        <v>111</v>
      </c>
    </row>
    <row r="18" spans="1:41" ht="15.7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Z18" s="71" t="s">
        <v>45</v>
      </c>
      <c r="AA18" s="73">
        <f>AG5</f>
        <v>5.8888888888888884</v>
      </c>
      <c r="AB18" s="58" t="s">
        <v>106</v>
      </c>
      <c r="AC18" s="73">
        <f>AG6</f>
        <v>7</v>
      </c>
      <c r="AD18" s="78" t="s">
        <v>106</v>
      </c>
      <c r="AK18" s="71" t="s">
        <v>103</v>
      </c>
      <c r="AL18">
        <f>AA24</f>
        <v>4.0687206681349455</v>
      </c>
    </row>
    <row r="19" spans="1:41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  <c r="Z19" s="71" t="s">
        <v>46</v>
      </c>
      <c r="AA19" s="73">
        <f>AI5</f>
        <v>10.333333333333334</v>
      </c>
      <c r="AB19" s="58" t="s">
        <v>111</v>
      </c>
      <c r="AC19" s="73">
        <f>AI6</f>
        <v>6</v>
      </c>
      <c r="AD19" s="85" t="s">
        <v>106</v>
      </c>
    </row>
    <row r="20" spans="1:41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Z20" s="71" t="s">
        <v>103</v>
      </c>
      <c r="AA20" s="171">
        <f>AA24</f>
        <v>4.0687206681349455</v>
      </c>
      <c r="AB20" s="172"/>
      <c r="AC20" s="172"/>
      <c r="AD20" s="173"/>
    </row>
    <row r="21" spans="1:41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</row>
    <row r="22" spans="1:41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Z22" s="56" t="s">
        <v>120</v>
      </c>
      <c r="AA22">
        <v>5.3789999999999996</v>
      </c>
    </row>
    <row r="23" spans="1:41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Z23" t="s">
        <v>104</v>
      </c>
      <c r="AA23" s="115">
        <f>T9</f>
        <v>1.716460905349777</v>
      </c>
    </row>
    <row r="24" spans="1:41" x14ac:dyDescent="0.25">
      <c r="Z24" t="s">
        <v>110</v>
      </c>
      <c r="AA24">
        <f>AA22*(AA23/3)^0.5</f>
        <v>4.0687206681349455</v>
      </c>
    </row>
  </sheetData>
  <mergeCells count="19">
    <mergeCell ref="Z13:Z14"/>
    <mergeCell ref="AA13:AD13"/>
    <mergeCell ref="AA20:AD20"/>
    <mergeCell ref="AL3:AL4"/>
    <mergeCell ref="AM3:AZ3"/>
    <mergeCell ref="BB3:BB4"/>
    <mergeCell ref="BB5:BB7"/>
    <mergeCell ref="AA7:AJ7"/>
    <mergeCell ref="AM7:AZ7"/>
    <mergeCell ref="B1:D1"/>
    <mergeCell ref="H6:H7"/>
    <mergeCell ref="I6:M6"/>
    <mergeCell ref="N6:N7"/>
    <mergeCell ref="O6:O7"/>
    <mergeCell ref="A1:A2"/>
    <mergeCell ref="E1:E2"/>
    <mergeCell ref="F1:F2"/>
    <mergeCell ref="Z3:Z4"/>
    <mergeCell ref="AA3:AJ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12"/>
  <sheetViews>
    <sheetView zoomScale="89" workbookViewId="0">
      <selection activeCell="M3" sqref="M3:M12"/>
    </sheetView>
  </sheetViews>
  <sheetFormatPr defaultRowHeight="15" x14ac:dyDescent="0.25"/>
  <cols>
    <col min="1" max="1" width="15.42578125" customWidth="1"/>
    <col min="5" max="5" width="13.140625" customWidth="1"/>
    <col min="9" max="9" width="12.7109375" customWidth="1"/>
    <col min="13" max="13" width="13.42578125" customWidth="1"/>
  </cols>
  <sheetData>
    <row r="1" spans="1:13" ht="15.75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5.75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</row>
    <row r="3" spans="1:13" ht="15.75" x14ac:dyDescent="0.25">
      <c r="A3" s="21" t="s">
        <v>27</v>
      </c>
      <c r="B3" s="43">
        <v>4</v>
      </c>
      <c r="C3" s="43">
        <v>3</v>
      </c>
      <c r="D3" s="43">
        <v>6</v>
      </c>
      <c r="E3" s="36">
        <f t="shared" ref="E3:E12" si="0">AVERAGE(B3:D3)</f>
        <v>4.333333333333333</v>
      </c>
      <c r="F3" s="43">
        <v>5</v>
      </c>
      <c r="G3" s="43">
        <v>13</v>
      </c>
      <c r="H3" s="43">
        <v>8</v>
      </c>
      <c r="I3" s="37">
        <f t="shared" ref="I3:I12" si="1">AVERAGE(F3:H3)</f>
        <v>8.6666666666666661</v>
      </c>
      <c r="J3" s="43">
        <v>3</v>
      </c>
      <c r="K3" s="43">
        <v>3</v>
      </c>
      <c r="L3" s="43">
        <v>5</v>
      </c>
      <c r="M3" s="83">
        <f t="shared" ref="M3:M12" si="2">AVERAGE(J3:L3)</f>
        <v>3.6666666666666665</v>
      </c>
    </row>
    <row r="4" spans="1:13" ht="15.75" x14ac:dyDescent="0.25">
      <c r="A4" s="21" t="s">
        <v>28</v>
      </c>
      <c r="B4" s="43">
        <v>7</v>
      </c>
      <c r="C4" s="43">
        <v>0</v>
      </c>
      <c r="D4" s="43">
        <v>4</v>
      </c>
      <c r="E4" s="36">
        <f t="shared" si="0"/>
        <v>3.6666666666666665</v>
      </c>
      <c r="F4" s="43">
        <v>7</v>
      </c>
      <c r="G4" s="43">
        <v>3</v>
      </c>
      <c r="H4" s="43">
        <v>9</v>
      </c>
      <c r="I4" s="37">
        <f t="shared" si="1"/>
        <v>6.333333333333333</v>
      </c>
      <c r="J4" s="43">
        <v>4</v>
      </c>
      <c r="K4" s="43">
        <v>8</v>
      </c>
      <c r="L4" s="43">
        <v>3</v>
      </c>
      <c r="M4" s="83">
        <f t="shared" si="2"/>
        <v>5</v>
      </c>
    </row>
    <row r="5" spans="1:13" ht="15.75" x14ac:dyDescent="0.25">
      <c r="A5" s="21" t="s">
        <v>29</v>
      </c>
      <c r="B5" s="43">
        <v>8</v>
      </c>
      <c r="C5" s="43">
        <v>3</v>
      </c>
      <c r="D5" s="43">
        <v>2</v>
      </c>
      <c r="E5" s="82">
        <f t="shared" si="0"/>
        <v>4.333333333333333</v>
      </c>
      <c r="F5" s="43">
        <v>12</v>
      </c>
      <c r="G5" s="43">
        <v>9</v>
      </c>
      <c r="H5" s="43">
        <v>3</v>
      </c>
      <c r="I5" s="37">
        <f t="shared" si="1"/>
        <v>8</v>
      </c>
      <c r="J5" s="43">
        <v>5</v>
      </c>
      <c r="K5" s="43">
        <v>7</v>
      </c>
      <c r="L5" s="43">
        <v>4</v>
      </c>
      <c r="M5" s="83">
        <f t="shared" si="2"/>
        <v>5.333333333333333</v>
      </c>
    </row>
    <row r="6" spans="1:13" ht="15.75" x14ac:dyDescent="0.25">
      <c r="A6" s="21" t="s">
        <v>30</v>
      </c>
      <c r="B6" s="43">
        <v>2</v>
      </c>
      <c r="C6" s="43">
        <v>7</v>
      </c>
      <c r="D6" s="43">
        <v>4</v>
      </c>
      <c r="E6" s="36">
        <f t="shared" si="0"/>
        <v>4.333333333333333</v>
      </c>
      <c r="F6" s="43">
        <v>5</v>
      </c>
      <c r="G6" s="43">
        <v>6</v>
      </c>
      <c r="H6" s="43">
        <v>8</v>
      </c>
      <c r="I6" s="37">
        <f t="shared" si="1"/>
        <v>6.333333333333333</v>
      </c>
      <c r="J6" s="43">
        <v>12</v>
      </c>
      <c r="K6" s="43">
        <v>9</v>
      </c>
      <c r="L6" s="43">
        <v>11</v>
      </c>
      <c r="M6" s="83">
        <f t="shared" si="2"/>
        <v>10.666666666666666</v>
      </c>
    </row>
    <row r="7" spans="1:13" ht="15.75" x14ac:dyDescent="0.25">
      <c r="A7" s="21" t="s">
        <v>31</v>
      </c>
      <c r="B7" s="43">
        <v>21</v>
      </c>
      <c r="C7" s="43">
        <v>15</v>
      </c>
      <c r="D7" s="43">
        <v>1</v>
      </c>
      <c r="E7" s="36">
        <f t="shared" si="0"/>
        <v>12.333333333333334</v>
      </c>
      <c r="F7" s="43">
        <v>10</v>
      </c>
      <c r="G7" s="43">
        <v>9</v>
      </c>
      <c r="H7" s="43">
        <v>4</v>
      </c>
      <c r="I7" s="37">
        <f t="shared" si="1"/>
        <v>7.666666666666667</v>
      </c>
      <c r="J7" s="43">
        <v>14</v>
      </c>
      <c r="K7" s="43">
        <v>4</v>
      </c>
      <c r="L7" s="43">
        <v>7</v>
      </c>
      <c r="M7" s="83">
        <f t="shared" si="2"/>
        <v>8.3333333333333339</v>
      </c>
    </row>
    <row r="8" spans="1:13" ht="15.75" x14ac:dyDescent="0.25">
      <c r="A8" s="21" t="s">
        <v>32</v>
      </c>
      <c r="B8" s="43">
        <v>10</v>
      </c>
      <c r="C8" s="43">
        <v>2</v>
      </c>
      <c r="D8" s="43">
        <v>2</v>
      </c>
      <c r="E8" s="36">
        <f t="shared" si="0"/>
        <v>4.666666666666667</v>
      </c>
      <c r="F8" s="43">
        <v>9</v>
      </c>
      <c r="G8" s="43">
        <v>11</v>
      </c>
      <c r="H8" s="43">
        <v>5</v>
      </c>
      <c r="I8" s="37">
        <f t="shared" si="1"/>
        <v>8.3333333333333339</v>
      </c>
      <c r="J8" s="43">
        <v>5</v>
      </c>
      <c r="K8" s="43">
        <v>3</v>
      </c>
      <c r="L8" s="43">
        <v>6</v>
      </c>
      <c r="M8" s="83">
        <f t="shared" si="2"/>
        <v>4.666666666666667</v>
      </c>
    </row>
    <row r="9" spans="1:13" ht="15.75" x14ac:dyDescent="0.25">
      <c r="A9" s="21" t="s">
        <v>33</v>
      </c>
      <c r="B9" s="43">
        <v>4</v>
      </c>
      <c r="C9" s="43">
        <v>5</v>
      </c>
      <c r="D9" s="43">
        <v>7</v>
      </c>
      <c r="E9" s="36">
        <f t="shared" si="0"/>
        <v>5.333333333333333</v>
      </c>
      <c r="F9" s="43">
        <v>6</v>
      </c>
      <c r="G9" s="43">
        <v>4</v>
      </c>
      <c r="H9" s="43">
        <v>8</v>
      </c>
      <c r="I9" s="37">
        <f t="shared" si="1"/>
        <v>6</v>
      </c>
      <c r="J9" s="43">
        <v>8</v>
      </c>
      <c r="K9" s="43">
        <v>6</v>
      </c>
      <c r="L9" s="43">
        <v>2</v>
      </c>
      <c r="M9" s="83">
        <f t="shared" si="2"/>
        <v>5.333333333333333</v>
      </c>
    </row>
    <row r="10" spans="1:13" ht="15.75" x14ac:dyDescent="0.25">
      <c r="A10" s="21" t="s">
        <v>47</v>
      </c>
      <c r="B10" s="43">
        <v>3</v>
      </c>
      <c r="C10" s="43">
        <v>8</v>
      </c>
      <c r="D10" s="43">
        <v>3</v>
      </c>
      <c r="E10" s="82">
        <f t="shared" si="0"/>
        <v>4.666666666666667</v>
      </c>
      <c r="F10" s="43">
        <v>5</v>
      </c>
      <c r="G10" s="43">
        <v>5</v>
      </c>
      <c r="H10" s="43">
        <v>7</v>
      </c>
      <c r="I10" s="83">
        <f t="shared" si="1"/>
        <v>5.666666666666667</v>
      </c>
      <c r="J10" s="43">
        <v>6</v>
      </c>
      <c r="K10" s="43">
        <v>0</v>
      </c>
      <c r="L10" s="43">
        <v>10</v>
      </c>
      <c r="M10" s="83">
        <f t="shared" si="2"/>
        <v>5.333333333333333</v>
      </c>
    </row>
    <row r="11" spans="1:13" ht="15.75" x14ac:dyDescent="0.25">
      <c r="A11" s="21" t="s">
        <v>48</v>
      </c>
      <c r="B11" s="43">
        <v>8</v>
      </c>
      <c r="C11" s="43">
        <v>4</v>
      </c>
      <c r="D11" s="43">
        <v>11</v>
      </c>
      <c r="E11" s="36">
        <f t="shared" si="0"/>
        <v>7.666666666666667</v>
      </c>
      <c r="F11" s="43">
        <v>4</v>
      </c>
      <c r="G11" s="43">
        <v>2</v>
      </c>
      <c r="H11" s="43">
        <v>9</v>
      </c>
      <c r="I11" s="83">
        <f t="shared" si="1"/>
        <v>5</v>
      </c>
      <c r="J11" s="43">
        <v>6</v>
      </c>
      <c r="K11" s="43">
        <v>7</v>
      </c>
      <c r="L11" s="43">
        <v>4</v>
      </c>
      <c r="M11" s="83">
        <f t="shared" si="2"/>
        <v>5.666666666666667</v>
      </c>
    </row>
    <row r="12" spans="1:13" ht="15.75" x14ac:dyDescent="0.25">
      <c r="A12" s="21" t="s">
        <v>34</v>
      </c>
      <c r="B12" s="43">
        <v>11</v>
      </c>
      <c r="C12" s="43">
        <v>4</v>
      </c>
      <c r="D12" s="43">
        <v>13</v>
      </c>
      <c r="E12" s="36">
        <f t="shared" si="0"/>
        <v>9.3333333333333339</v>
      </c>
      <c r="F12" s="43">
        <v>6</v>
      </c>
      <c r="G12" s="43">
        <v>10</v>
      </c>
      <c r="H12" s="43">
        <v>7</v>
      </c>
      <c r="I12" s="37">
        <f t="shared" si="1"/>
        <v>7.666666666666667</v>
      </c>
      <c r="J12" s="43">
        <v>9</v>
      </c>
      <c r="K12" s="43">
        <v>4</v>
      </c>
      <c r="L12" s="43">
        <v>6</v>
      </c>
      <c r="M12" s="83">
        <f t="shared" si="2"/>
        <v>6.333333333333333</v>
      </c>
    </row>
  </sheetData>
  <mergeCells count="5">
    <mergeCell ref="A1:A2"/>
    <mergeCell ref="B1:M1"/>
    <mergeCell ref="B2:D2"/>
    <mergeCell ref="F2:H2"/>
    <mergeCell ref="J2:L2"/>
  </mergeCells>
  <pageMargins left="0.7" right="0.7" top="0.75" bottom="0.75" header="0.3" footer="0.3"/>
  <pageSetup paperSize="0" orientation="portrait" horizontalDpi="203" verticalDpi="203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2CD32-D4D0-4004-AEC8-D13CB3ABBABD}">
  <dimension ref="A1:X24"/>
  <sheetViews>
    <sheetView topLeftCell="G1" zoomScale="83" zoomScaleNormal="55" workbookViewId="0">
      <selection activeCell="S17" sqref="S17"/>
    </sheetView>
  </sheetViews>
  <sheetFormatPr defaultRowHeight="15" x14ac:dyDescent="0.25"/>
  <cols>
    <col min="1" max="1" width="17" customWidth="1"/>
    <col min="2" max="6" width="9.28515625" bestFit="1" customWidth="1"/>
    <col min="9" max="13" width="9.28515625" bestFit="1" customWidth="1"/>
    <col min="14" max="14" width="12.28515625" bestFit="1" customWidth="1"/>
    <col min="15" max="15" width="9.28515625" bestFit="1" customWidth="1"/>
    <col min="17" max="17" width="12.5703125" customWidth="1"/>
    <col min="18" max="21" width="9.28515625" bestFit="1" customWidth="1"/>
    <col min="23" max="24" width="9.28515625" bestFit="1" customWidth="1"/>
  </cols>
  <sheetData>
    <row r="1" spans="1:24" ht="16.5" customHeight="1" thickBot="1" x14ac:dyDescent="0.3">
      <c r="A1" s="63" t="s">
        <v>0</v>
      </c>
      <c r="B1" s="68" t="s">
        <v>1</v>
      </c>
      <c r="C1" s="69"/>
      <c r="D1" s="70"/>
      <c r="E1" s="63" t="s">
        <v>2</v>
      </c>
      <c r="F1" s="63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62"/>
      <c r="B2" s="4" t="s">
        <v>4</v>
      </c>
      <c r="C2" s="4" t="s">
        <v>5</v>
      </c>
      <c r="D2" s="4" t="s">
        <v>6</v>
      </c>
      <c r="E2" s="62"/>
      <c r="F2" s="62"/>
      <c r="H2" s="11" t="s">
        <v>36</v>
      </c>
      <c r="I2" s="9">
        <v>5</v>
      </c>
      <c r="J2" s="9"/>
      <c r="K2" s="9"/>
      <c r="L2" s="9"/>
      <c r="M2" s="9"/>
      <c r="N2" s="9"/>
      <c r="O2" s="9"/>
      <c r="Q2" s="84" t="s">
        <v>112</v>
      </c>
      <c r="R2" s="65"/>
      <c r="S2" s="65"/>
      <c r="T2" s="65"/>
      <c r="U2" s="65"/>
      <c r="V2" s="65"/>
      <c r="W2" s="65"/>
      <c r="X2" s="66"/>
    </row>
    <row r="3" spans="1:24" ht="16.5" thickBot="1" x14ac:dyDescent="0.3">
      <c r="A3" s="1" t="s">
        <v>27</v>
      </c>
      <c r="B3" s="14">
        <v>4.333333333333333</v>
      </c>
      <c r="C3" s="14">
        <v>8.6666666666666661</v>
      </c>
      <c r="D3" s="14">
        <v>3.6666666666666665</v>
      </c>
      <c r="E3" s="15">
        <f>SUM(B3:D3)</f>
        <v>16.666666666666668</v>
      </c>
      <c r="F3" s="14">
        <f>E3/3</f>
        <v>5.5555555555555562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24" customHeight="1" thickBot="1" x14ac:dyDescent="0.3">
      <c r="A4" s="1" t="s">
        <v>28</v>
      </c>
      <c r="B4" s="14">
        <v>3.6666666666666665</v>
      </c>
      <c r="C4" s="14">
        <v>6.333333333333333</v>
      </c>
      <c r="D4" s="14">
        <v>5</v>
      </c>
      <c r="E4" s="15">
        <f t="shared" ref="E4:E12" si="0">SUM(B4:D4)</f>
        <v>15</v>
      </c>
      <c r="F4" s="14">
        <f t="shared" ref="F4:F12" si="1">E4/3</f>
        <v>5</v>
      </c>
      <c r="H4" s="11" t="s">
        <v>20</v>
      </c>
      <c r="I4" s="9">
        <f>E13^2/30</f>
        <v>1211.7925925925929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5.6074074074072087</v>
      </c>
      <c r="T4" s="12">
        <f t="shared" ref="T4:T9" si="2">S4/R4</f>
        <v>2.8037037037036043</v>
      </c>
      <c r="U4" s="13">
        <f>T4/T$9</f>
        <v>0.70360425487965772</v>
      </c>
      <c r="V4" s="10" t="s">
        <v>22</v>
      </c>
      <c r="W4" s="6">
        <v>3.55</v>
      </c>
      <c r="X4" s="5">
        <v>6.01</v>
      </c>
    </row>
    <row r="5" spans="1:24" ht="21.75" customHeight="1" thickBot="1" x14ac:dyDescent="0.3">
      <c r="A5" s="1" t="s">
        <v>29</v>
      </c>
      <c r="B5" s="14">
        <v>4.333333333333333</v>
      </c>
      <c r="C5" s="14">
        <v>8</v>
      </c>
      <c r="D5" s="14">
        <v>5.333333333333333</v>
      </c>
      <c r="E5" s="15">
        <f t="shared" si="0"/>
        <v>17.666666666666664</v>
      </c>
      <c r="F5" s="14">
        <f t="shared" si="1"/>
        <v>5.8888888888888884</v>
      </c>
      <c r="H5" t="s">
        <v>75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51.096296296296032</v>
      </c>
      <c r="T5" s="12">
        <f t="shared" si="2"/>
        <v>5.6773662551440038</v>
      </c>
      <c r="U5" s="13">
        <f t="shared" ref="U5:U8" si="3">T5/T$9</f>
        <v>1.424765052153244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4.333333333333333</v>
      </c>
      <c r="C6" s="14">
        <v>6.333333333333333</v>
      </c>
      <c r="D6" s="14">
        <v>10.666666666666666</v>
      </c>
      <c r="E6" s="15">
        <f t="shared" si="0"/>
        <v>21.333333333333332</v>
      </c>
      <c r="F6" s="14">
        <f t="shared" si="1"/>
        <v>7.1111111111111107</v>
      </c>
      <c r="H6" s="124" t="s">
        <v>38</v>
      </c>
      <c r="I6" s="175" t="s">
        <v>41</v>
      </c>
      <c r="J6" s="176"/>
      <c r="K6" s="176"/>
      <c r="L6" s="176"/>
      <c r="M6" s="177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1.7925925925924275</v>
      </c>
      <c r="T6" s="12">
        <f t="shared" si="2"/>
        <v>1.7925925925924275</v>
      </c>
      <c r="U6" s="13">
        <f t="shared" si="3"/>
        <v>0.44986058039859317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12.333333333333334</v>
      </c>
      <c r="C7" s="14">
        <v>7.666666666666667</v>
      </c>
      <c r="D7" s="14">
        <v>8.3333333333333339</v>
      </c>
      <c r="E7" s="15">
        <f t="shared" si="0"/>
        <v>28.333333333333336</v>
      </c>
      <c r="F7" s="14">
        <f>E7/3</f>
        <v>9.4444444444444446</v>
      </c>
      <c r="H7" s="143"/>
      <c r="I7" s="105" t="s">
        <v>42</v>
      </c>
      <c r="J7" s="17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44.133333333333212</v>
      </c>
      <c r="T7" s="12">
        <f t="shared" si="2"/>
        <v>11.033333333333303</v>
      </c>
      <c r="U7" s="13">
        <f t="shared" si="3"/>
        <v>2.7688732830734066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4.666666666666667</v>
      </c>
      <c r="C8" s="14">
        <v>8.3333333333333339</v>
      </c>
      <c r="D8" s="14">
        <v>4.666666666666667</v>
      </c>
      <c r="E8" s="15">
        <f t="shared" si="0"/>
        <v>17.666666666666668</v>
      </c>
      <c r="F8" s="14">
        <f t="shared" si="1"/>
        <v>5.8888888888888893</v>
      </c>
      <c r="H8" s="1" t="s">
        <v>39</v>
      </c>
      <c r="I8" s="86">
        <f>E3</f>
        <v>16.666666666666668</v>
      </c>
      <c r="J8" s="16">
        <f>E4</f>
        <v>15</v>
      </c>
      <c r="K8" s="16">
        <f>E5</f>
        <v>17.666666666666664</v>
      </c>
      <c r="L8" s="16">
        <f>E6</f>
        <v>21.333333333333332</v>
      </c>
      <c r="M8" s="16">
        <f>E7</f>
        <v>28.333333333333336</v>
      </c>
      <c r="N8" s="16">
        <f>SUM(I8:M8)</f>
        <v>99</v>
      </c>
      <c r="O8" s="19">
        <f>N8/5</f>
        <v>19.8</v>
      </c>
      <c r="Q8" s="22" t="s">
        <v>50</v>
      </c>
      <c r="R8" s="25">
        <f>R6*R7</f>
        <v>4</v>
      </c>
      <c r="S8" s="23">
        <f>S5-S6-S7</f>
        <v>5.1703703703703923</v>
      </c>
      <c r="T8" s="23">
        <f t="shared" si="2"/>
        <v>1.2925925925925981</v>
      </c>
      <c r="U8" s="26">
        <f t="shared" si="3"/>
        <v>0.3243829391717441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5.333333333333333</v>
      </c>
      <c r="C9" s="14">
        <v>6</v>
      </c>
      <c r="D9" s="14">
        <v>5.333333333333333</v>
      </c>
      <c r="E9" s="15">
        <f t="shared" si="0"/>
        <v>16.666666666666664</v>
      </c>
      <c r="F9" s="14">
        <f t="shared" si="1"/>
        <v>5.5555555555555545</v>
      </c>
      <c r="H9" s="1" t="s">
        <v>40</v>
      </c>
      <c r="I9" s="16">
        <f>E8</f>
        <v>17.666666666666668</v>
      </c>
      <c r="J9" s="16">
        <f>E9</f>
        <v>16.666666666666664</v>
      </c>
      <c r="K9" s="19">
        <f>E10</f>
        <v>15.666666666666668</v>
      </c>
      <c r="L9" s="19">
        <f>E11</f>
        <v>18.333333333333336</v>
      </c>
      <c r="M9" s="19">
        <f>E12</f>
        <v>23.333333333333332</v>
      </c>
      <c r="N9" s="16">
        <f>SUM(I9:M9)</f>
        <v>91.666666666666671</v>
      </c>
      <c r="O9" s="19">
        <f>N9/5</f>
        <v>18.333333333333336</v>
      </c>
      <c r="Q9" s="29" t="s">
        <v>17</v>
      </c>
      <c r="R9" s="30">
        <f>R5*R4</f>
        <v>18</v>
      </c>
      <c r="S9" s="31">
        <f>S10-S4-S5</f>
        <v>71.725925925926276</v>
      </c>
      <c r="T9" s="31">
        <f t="shared" si="2"/>
        <v>3.9847736625514596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4.666666666666667</v>
      </c>
      <c r="C10" s="14">
        <v>5.666666666666667</v>
      </c>
      <c r="D10" s="14">
        <v>5.333333333333333</v>
      </c>
      <c r="E10" s="15">
        <f>SUM(B10:D10)</f>
        <v>15.666666666666668</v>
      </c>
      <c r="F10" s="14">
        <f t="shared" si="1"/>
        <v>5.2222222222222223</v>
      </c>
      <c r="H10" s="1" t="s">
        <v>2</v>
      </c>
      <c r="I10" s="16">
        <f>SUM(I8:I9)</f>
        <v>34.333333333333336</v>
      </c>
      <c r="J10" s="16">
        <f>SUM(J8:J9)</f>
        <v>31.666666666666664</v>
      </c>
      <c r="K10" s="16">
        <f>SUM(K8:K9)</f>
        <v>33.333333333333329</v>
      </c>
      <c r="L10" s="16">
        <f>SUM(L8:L9)</f>
        <v>39.666666666666671</v>
      </c>
      <c r="M10" s="16">
        <f>SUM(M8:M9)</f>
        <v>51.666666666666671</v>
      </c>
      <c r="N10" s="16">
        <f>SUM(I10:M10)</f>
        <v>190.66666666666669</v>
      </c>
      <c r="O10" s="8"/>
      <c r="Q10" s="38" t="s">
        <v>18</v>
      </c>
      <c r="R10" s="34">
        <f>I1*I2*I3-1</f>
        <v>29</v>
      </c>
      <c r="S10" s="33">
        <f>SUMSQ(B3:D12)-I4</f>
        <v>128.42962962962952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7.666666666666667</v>
      </c>
      <c r="C11" s="14">
        <v>5</v>
      </c>
      <c r="D11" s="14">
        <v>5.666666666666667</v>
      </c>
      <c r="E11" s="15">
        <f t="shared" si="0"/>
        <v>18.333333333333336</v>
      </c>
      <c r="F11" s="14">
        <f t="shared" si="1"/>
        <v>6.1111111111111116</v>
      </c>
      <c r="H11" s="2" t="s">
        <v>8</v>
      </c>
      <c r="I11" s="16">
        <f>AVERAGE(I8:I9)</f>
        <v>17.166666666666668</v>
      </c>
      <c r="J11" s="16">
        <f>AVERAGE(J8:J9)</f>
        <v>15.833333333333332</v>
      </c>
      <c r="K11" s="16">
        <f>AVERAGE(K8:K9)</f>
        <v>16.666666666666664</v>
      </c>
      <c r="L11" s="16">
        <f>AVERAGE(L8:L9)</f>
        <v>19.833333333333336</v>
      </c>
      <c r="M11" s="16">
        <f>AVERAGE(M8:M9)</f>
        <v>25.833333333333336</v>
      </c>
      <c r="N11" s="8"/>
      <c r="O11" s="8"/>
    </row>
    <row r="12" spans="1:24" ht="16.5" thickBot="1" x14ac:dyDescent="0.3">
      <c r="A12" s="1" t="s">
        <v>34</v>
      </c>
      <c r="B12" s="14">
        <v>9.3333333333333339</v>
      </c>
      <c r="C12" s="14">
        <v>7.666666666666667</v>
      </c>
      <c r="D12" s="14">
        <v>6.333333333333333</v>
      </c>
      <c r="E12" s="15">
        <f t="shared" si="0"/>
        <v>23.333333333333332</v>
      </c>
      <c r="F12" s="14">
        <f t="shared" si="1"/>
        <v>7.7777777777777777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60.666666666666664</v>
      </c>
      <c r="C13" s="14">
        <f>SUM(C3:C12)</f>
        <v>69.666666666666671</v>
      </c>
      <c r="D13" s="14">
        <f>SUM(D3:D12)</f>
        <v>60.333333333333336</v>
      </c>
      <c r="E13" s="14">
        <f>SUM(E3:E12)</f>
        <v>190.66666666666669</v>
      </c>
      <c r="F13" s="14">
        <f>AVERAGE(F3:F12)</f>
        <v>6.3555555555555561</v>
      </c>
      <c r="I13" s="9"/>
      <c r="J13" s="9"/>
      <c r="K13" s="9"/>
      <c r="L13" s="9"/>
      <c r="M13" s="9"/>
      <c r="N13" s="9"/>
      <c r="O13" s="9"/>
    </row>
    <row r="14" spans="1:24" ht="15" customHeight="1" x14ac:dyDescent="0.25">
      <c r="B14" s="9"/>
      <c r="C14" s="9"/>
      <c r="D14" s="9"/>
      <c r="E14" s="9"/>
      <c r="F14" s="9"/>
      <c r="I14" s="9"/>
      <c r="J14" s="9"/>
      <c r="K14" s="9" t="s">
        <v>56</v>
      </c>
      <c r="L14" s="9"/>
      <c r="M14" s="9"/>
      <c r="N14" s="9"/>
      <c r="Q14" s="107"/>
      <c r="R14" s="107"/>
      <c r="S14" s="107"/>
      <c r="T14" s="107"/>
      <c r="U14" s="107"/>
      <c r="V14" s="107"/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Q15" s="106"/>
      <c r="R15" s="106"/>
      <c r="S15" s="106"/>
      <c r="T15" s="106"/>
      <c r="U15" s="106"/>
      <c r="V15" s="106"/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80"/>
      <c r="I16" s="9"/>
      <c r="J16" s="9"/>
      <c r="K16" s="9"/>
      <c r="L16" s="9"/>
      <c r="M16" s="9"/>
      <c r="N16" s="9"/>
      <c r="Q16" s="112"/>
      <c r="R16" s="112"/>
      <c r="S16" s="106"/>
      <c r="T16" s="112"/>
      <c r="U16" s="106"/>
      <c r="V16" s="112"/>
    </row>
    <row r="17" spans="1:22" ht="15.75" x14ac:dyDescent="0.25">
      <c r="A17" s="40" t="s">
        <v>40</v>
      </c>
      <c r="B17" s="61" t="s">
        <v>58</v>
      </c>
      <c r="C17" s="61"/>
      <c r="D17" s="61"/>
      <c r="E17" s="9"/>
      <c r="F17" s="9"/>
      <c r="I17" s="9"/>
      <c r="J17" s="9"/>
      <c r="K17" s="9"/>
      <c r="L17" s="9"/>
      <c r="M17" s="9"/>
      <c r="N17" s="9"/>
      <c r="Q17" s="112"/>
      <c r="R17" s="112"/>
      <c r="S17" s="106"/>
      <c r="T17" s="106"/>
      <c r="U17" s="106"/>
      <c r="V17" s="112"/>
    </row>
    <row r="18" spans="1:22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Q18" s="106"/>
      <c r="R18" s="106"/>
      <c r="S18" s="106"/>
      <c r="T18" s="112"/>
      <c r="U18" s="106"/>
      <c r="V18" s="112"/>
    </row>
    <row r="19" spans="1:22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Q19" s="113"/>
      <c r="R19" s="106"/>
      <c r="S19" s="106"/>
      <c r="T19" s="106"/>
      <c r="U19" s="106"/>
      <c r="V19" s="106"/>
    </row>
    <row r="20" spans="1:22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Q20" s="106"/>
      <c r="R20" s="106"/>
      <c r="S20" s="106"/>
      <c r="T20" s="106"/>
      <c r="U20" s="106"/>
      <c r="V20" s="106"/>
    </row>
    <row r="21" spans="1:22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Q21" s="112"/>
      <c r="R21" s="106"/>
      <c r="S21" s="106"/>
      <c r="T21" s="106"/>
      <c r="U21" s="106"/>
      <c r="V21" s="112"/>
    </row>
    <row r="22" spans="1:22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Q22" s="112"/>
      <c r="R22" s="106"/>
      <c r="S22" s="106"/>
      <c r="T22" s="106"/>
      <c r="U22" s="106"/>
      <c r="V22" s="112"/>
    </row>
    <row r="23" spans="1:22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Q23" s="106"/>
      <c r="R23" s="106"/>
      <c r="S23" s="112"/>
      <c r="T23" s="112"/>
      <c r="U23" s="106"/>
      <c r="V23" s="112"/>
    </row>
    <row r="24" spans="1:22" x14ac:dyDescent="0.25">
      <c r="Q24" s="106"/>
      <c r="R24" s="106"/>
      <c r="S24" s="106"/>
      <c r="T24" s="112"/>
      <c r="U24" s="106"/>
      <c r="V24" s="112"/>
    </row>
  </sheetData>
  <mergeCells count="4">
    <mergeCell ref="N6:N7"/>
    <mergeCell ref="O6:O7"/>
    <mergeCell ref="I6:M6"/>
    <mergeCell ref="H6:H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M12"/>
  <sheetViews>
    <sheetView zoomScale="62" workbookViewId="0">
      <selection activeCell="H38" sqref="H38"/>
    </sheetView>
  </sheetViews>
  <sheetFormatPr defaultRowHeight="15" x14ac:dyDescent="0.25"/>
  <cols>
    <col min="1" max="1" width="13.140625" customWidth="1"/>
    <col min="5" max="5" width="12.5703125" customWidth="1"/>
    <col min="9" max="9" width="14.140625" customWidth="1"/>
    <col min="13" max="13" width="13.85546875" customWidth="1"/>
  </cols>
  <sheetData>
    <row r="1" spans="1:13" ht="15.75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5.75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</row>
    <row r="3" spans="1:13" ht="15.75" x14ac:dyDescent="0.25">
      <c r="A3" s="21" t="s">
        <v>27</v>
      </c>
      <c r="B3" s="43">
        <v>2.7</v>
      </c>
      <c r="C3" s="43">
        <v>2.1</v>
      </c>
      <c r="D3" s="43">
        <v>3.2</v>
      </c>
      <c r="E3" s="82">
        <f t="shared" ref="E3:E12" si="0">AVERAGE(B3:D3)</f>
        <v>2.6666666666666665</v>
      </c>
      <c r="F3" s="43">
        <v>2.9</v>
      </c>
      <c r="G3" s="43">
        <v>8.6</v>
      </c>
      <c r="H3" s="43">
        <v>3.7</v>
      </c>
      <c r="I3" s="37">
        <f t="shared" ref="I3:I12" si="1">AVERAGE(F3:H3)</f>
        <v>5.0666666666666664</v>
      </c>
      <c r="J3" s="43">
        <v>1.4</v>
      </c>
      <c r="K3" s="43">
        <v>1.6</v>
      </c>
      <c r="L3" s="43">
        <v>8.3000000000000007</v>
      </c>
      <c r="M3" s="83">
        <f t="shared" ref="M3:M12" si="2">AVERAGE(J3:L3)</f>
        <v>3.7666666666666671</v>
      </c>
    </row>
    <row r="4" spans="1:13" ht="15.75" x14ac:dyDescent="0.25">
      <c r="A4" s="21" t="s">
        <v>28</v>
      </c>
      <c r="B4" s="43">
        <v>3.6</v>
      </c>
      <c r="C4" s="43">
        <v>0</v>
      </c>
      <c r="D4" s="43">
        <v>2.9</v>
      </c>
      <c r="E4" s="82">
        <f t="shared" si="0"/>
        <v>2.1666666666666665</v>
      </c>
      <c r="F4" s="43">
        <v>4.5</v>
      </c>
      <c r="G4" s="43">
        <v>2.2999999999999998</v>
      </c>
      <c r="H4" s="43">
        <v>3.6</v>
      </c>
      <c r="I4" s="37">
        <f t="shared" si="1"/>
        <v>3.4666666666666668</v>
      </c>
      <c r="J4" s="43">
        <v>2.1</v>
      </c>
      <c r="K4" s="43">
        <v>4.5</v>
      </c>
      <c r="L4" s="43">
        <v>1.4</v>
      </c>
      <c r="M4" s="83">
        <f t="shared" si="2"/>
        <v>2.6666666666666665</v>
      </c>
    </row>
    <row r="5" spans="1:13" ht="15.75" x14ac:dyDescent="0.25">
      <c r="A5" s="21" t="s">
        <v>29</v>
      </c>
      <c r="B5" s="43">
        <v>4.5</v>
      </c>
      <c r="C5" s="43" t="s">
        <v>107</v>
      </c>
      <c r="D5" s="43">
        <v>1.2</v>
      </c>
      <c r="E5" s="82">
        <f t="shared" si="0"/>
        <v>2.85</v>
      </c>
      <c r="F5" s="43">
        <v>7.3</v>
      </c>
      <c r="G5" s="43">
        <v>6.4</v>
      </c>
      <c r="H5" s="43">
        <v>2.4</v>
      </c>
      <c r="I5" s="37">
        <f t="shared" si="1"/>
        <v>5.3666666666666663</v>
      </c>
      <c r="J5" s="43">
        <v>8.1</v>
      </c>
      <c r="K5" s="43">
        <v>4.2</v>
      </c>
      <c r="L5" s="43">
        <v>2.7</v>
      </c>
      <c r="M5" s="83">
        <f t="shared" si="2"/>
        <v>5</v>
      </c>
    </row>
    <row r="6" spans="1:13" ht="15.75" x14ac:dyDescent="0.25">
      <c r="A6" s="21" t="s">
        <v>30</v>
      </c>
      <c r="B6" s="43">
        <v>1.3</v>
      </c>
      <c r="C6" s="43">
        <v>4.9000000000000004</v>
      </c>
      <c r="D6" s="43">
        <v>2.9</v>
      </c>
      <c r="E6" s="82">
        <f t="shared" si="0"/>
        <v>3.0333333333333332</v>
      </c>
      <c r="F6" s="43">
        <v>3.1</v>
      </c>
      <c r="G6" s="43">
        <v>3.5</v>
      </c>
      <c r="H6" s="43">
        <v>6.2</v>
      </c>
      <c r="I6" s="37">
        <f t="shared" si="1"/>
        <v>4.2666666666666666</v>
      </c>
      <c r="J6" s="43">
        <v>9.4</v>
      </c>
      <c r="K6" s="43">
        <v>5.0999999999999996</v>
      </c>
      <c r="L6" s="43">
        <v>6.6</v>
      </c>
      <c r="M6" s="83">
        <f t="shared" si="2"/>
        <v>7.0333333333333341</v>
      </c>
    </row>
    <row r="7" spans="1:13" ht="15.75" x14ac:dyDescent="0.25">
      <c r="A7" s="21" t="s">
        <v>31</v>
      </c>
      <c r="B7" s="43">
        <v>14.2</v>
      </c>
      <c r="C7" s="43">
        <v>10.4</v>
      </c>
      <c r="D7" s="43">
        <v>1.1000000000000001</v>
      </c>
      <c r="E7" s="82">
        <f t="shared" si="0"/>
        <v>8.5666666666666682</v>
      </c>
      <c r="F7" s="43">
        <v>6.3</v>
      </c>
      <c r="G7" s="43">
        <v>4.8</v>
      </c>
      <c r="H7" s="43">
        <v>2.4</v>
      </c>
      <c r="I7" s="37">
        <f t="shared" si="1"/>
        <v>4.5</v>
      </c>
      <c r="J7" s="43">
        <v>4.5</v>
      </c>
      <c r="K7" s="43">
        <v>2.2000000000000002</v>
      </c>
      <c r="L7" s="43">
        <v>7.9</v>
      </c>
      <c r="M7" s="83">
        <f t="shared" si="2"/>
        <v>4.8666666666666671</v>
      </c>
    </row>
    <row r="8" spans="1:13" ht="15.75" x14ac:dyDescent="0.25">
      <c r="A8" s="21" t="s">
        <v>32</v>
      </c>
      <c r="B8" s="43">
        <v>8.3000000000000007</v>
      </c>
      <c r="C8" s="43">
        <v>1.4</v>
      </c>
      <c r="D8" s="43">
        <v>1.7</v>
      </c>
      <c r="E8" s="82">
        <f t="shared" si="0"/>
        <v>3.8000000000000003</v>
      </c>
      <c r="F8" s="43">
        <v>9.1</v>
      </c>
      <c r="G8" s="43">
        <v>5.8</v>
      </c>
      <c r="H8" s="43">
        <v>2.7</v>
      </c>
      <c r="I8" s="37">
        <f t="shared" si="1"/>
        <v>5.8666666666666663</v>
      </c>
      <c r="J8" s="43">
        <v>7.7</v>
      </c>
      <c r="K8" s="43">
        <v>1.4</v>
      </c>
      <c r="L8" s="43">
        <v>3.5</v>
      </c>
      <c r="M8" s="83">
        <f t="shared" si="2"/>
        <v>4.2</v>
      </c>
    </row>
    <row r="9" spans="1:13" ht="15.75" x14ac:dyDescent="0.25">
      <c r="A9" s="21" t="s">
        <v>33</v>
      </c>
      <c r="B9" s="43">
        <v>2.8</v>
      </c>
      <c r="C9" s="43">
        <v>4.3</v>
      </c>
      <c r="D9" s="43">
        <v>4.0999999999999996</v>
      </c>
      <c r="E9" s="82">
        <f t="shared" si="0"/>
        <v>3.7333333333333329</v>
      </c>
      <c r="F9" s="43">
        <v>3.5</v>
      </c>
      <c r="G9" s="43">
        <v>2.7</v>
      </c>
      <c r="H9" s="43">
        <v>4.3</v>
      </c>
      <c r="I9" s="37">
        <f t="shared" si="1"/>
        <v>3.5</v>
      </c>
      <c r="J9" s="43">
        <v>4.3</v>
      </c>
      <c r="K9" s="43">
        <v>3.5</v>
      </c>
      <c r="L9" s="43">
        <v>1.3</v>
      </c>
      <c r="M9" s="83">
        <f t="shared" si="2"/>
        <v>3.0333333333333332</v>
      </c>
    </row>
    <row r="10" spans="1:13" ht="15.75" x14ac:dyDescent="0.25">
      <c r="A10" s="21" t="s">
        <v>47</v>
      </c>
      <c r="B10" s="43">
        <v>1.6</v>
      </c>
      <c r="C10" s="43">
        <v>2.4</v>
      </c>
      <c r="D10" s="43">
        <v>2.1</v>
      </c>
      <c r="E10" s="82">
        <f t="shared" si="0"/>
        <v>2.0333333333333332</v>
      </c>
      <c r="F10" s="43">
        <v>2.4</v>
      </c>
      <c r="G10" s="43">
        <v>2.7</v>
      </c>
      <c r="H10" s="43">
        <v>3.5</v>
      </c>
      <c r="I10" s="83">
        <f t="shared" si="1"/>
        <v>2.8666666666666667</v>
      </c>
      <c r="J10" s="43">
        <v>4.2</v>
      </c>
      <c r="K10" s="43">
        <v>0</v>
      </c>
      <c r="L10" s="43">
        <v>6.5</v>
      </c>
      <c r="M10" s="83">
        <f t="shared" si="2"/>
        <v>3.5666666666666664</v>
      </c>
    </row>
    <row r="11" spans="1:13" ht="15.75" x14ac:dyDescent="0.25">
      <c r="A11" s="21" t="s">
        <v>48</v>
      </c>
      <c r="B11" s="43">
        <v>4.9000000000000004</v>
      </c>
      <c r="C11" s="43">
        <v>3.3</v>
      </c>
      <c r="D11" s="43">
        <v>7.6</v>
      </c>
      <c r="E11" s="82">
        <f t="shared" si="0"/>
        <v>5.2666666666666666</v>
      </c>
      <c r="F11" s="43">
        <v>2.6</v>
      </c>
      <c r="G11" s="43">
        <v>1.7</v>
      </c>
      <c r="H11" s="43">
        <v>5.4</v>
      </c>
      <c r="I11" s="83">
        <f t="shared" si="1"/>
        <v>3.2333333333333329</v>
      </c>
      <c r="J11" s="43">
        <v>4.2</v>
      </c>
      <c r="K11" s="43">
        <v>4.4000000000000004</v>
      </c>
      <c r="L11" s="43">
        <v>2.5</v>
      </c>
      <c r="M11" s="83">
        <f t="shared" si="2"/>
        <v>3.7000000000000006</v>
      </c>
    </row>
    <row r="12" spans="1:13" ht="15.75" x14ac:dyDescent="0.25">
      <c r="A12" s="21" t="s">
        <v>34</v>
      </c>
      <c r="B12" s="43">
        <v>4.9000000000000004</v>
      </c>
      <c r="C12" s="43">
        <v>3.3</v>
      </c>
      <c r="D12" s="43">
        <v>7.6</v>
      </c>
      <c r="E12" s="82">
        <f t="shared" si="0"/>
        <v>5.2666666666666666</v>
      </c>
      <c r="F12" s="43">
        <v>3.9</v>
      </c>
      <c r="G12" s="43">
        <v>5.9</v>
      </c>
      <c r="H12" s="43">
        <v>3.8</v>
      </c>
      <c r="I12" s="37">
        <f t="shared" si="1"/>
        <v>4.5333333333333341</v>
      </c>
      <c r="J12" s="43">
        <v>5.6</v>
      </c>
      <c r="K12" s="43">
        <v>3.2</v>
      </c>
      <c r="L12" s="43">
        <v>3.8</v>
      </c>
      <c r="M12" s="83">
        <f t="shared" si="2"/>
        <v>4.2</v>
      </c>
    </row>
  </sheetData>
  <mergeCells count="5">
    <mergeCell ref="A1:A2"/>
    <mergeCell ref="B1:M1"/>
    <mergeCell ref="B2:D2"/>
    <mergeCell ref="F2:H2"/>
    <mergeCell ref="J2:L2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1102C-49BC-4D26-9AE9-C0A37ED2D03A}">
  <dimension ref="A1:X23"/>
  <sheetViews>
    <sheetView topLeftCell="L1" zoomScale="97" workbookViewId="0">
      <selection activeCell="K19" sqref="K19"/>
    </sheetView>
  </sheetViews>
  <sheetFormatPr defaultRowHeight="15" x14ac:dyDescent="0.25"/>
  <cols>
    <col min="1" max="1" width="11" customWidth="1"/>
    <col min="9" max="13" width="9.28515625" bestFit="1" customWidth="1"/>
    <col min="14" max="14" width="12.85546875" bestFit="1" customWidth="1"/>
    <col min="15" max="15" width="9.28515625" bestFit="1" customWidth="1"/>
    <col min="17" max="17" width="13.42578125" customWidth="1"/>
    <col min="18" max="21" width="9.28515625" bestFit="1" customWidth="1"/>
    <col min="23" max="24" width="9.28515625" bestFit="1" customWidth="1"/>
  </cols>
  <sheetData>
    <row r="1" spans="1:24" ht="32.25" customHeight="1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84" t="s">
        <v>113</v>
      </c>
      <c r="R2" s="65"/>
      <c r="S2" s="65"/>
      <c r="T2" s="65"/>
      <c r="U2" s="65"/>
      <c r="V2" s="65"/>
      <c r="W2" s="65"/>
      <c r="X2" s="66"/>
    </row>
    <row r="3" spans="1:24" ht="16.5" thickBot="1" x14ac:dyDescent="0.3">
      <c r="A3" s="1" t="s">
        <v>27</v>
      </c>
      <c r="B3" s="14">
        <v>2.6666666666666665</v>
      </c>
      <c r="C3" s="14">
        <v>5.0666666666666664</v>
      </c>
      <c r="D3" s="14">
        <v>3.7666666666666671</v>
      </c>
      <c r="E3" s="15">
        <f>SUM(B3:D3)</f>
        <v>11.5</v>
      </c>
      <c r="F3" s="14">
        <f>E3/3</f>
        <v>3.8333333333333335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5.75" customHeight="1" thickBot="1" x14ac:dyDescent="0.3">
      <c r="A4" s="1" t="s">
        <v>28</v>
      </c>
      <c r="B4" s="14">
        <v>2.1666666666666665</v>
      </c>
      <c r="C4" s="14">
        <v>3.4666666666666668</v>
      </c>
      <c r="D4" s="14">
        <v>2.6666666666666665</v>
      </c>
      <c r="E4" s="15">
        <f t="shared" ref="E4:E12" si="0">SUM(B4:D4)</f>
        <v>8.2999999999999989</v>
      </c>
      <c r="F4" s="14">
        <f t="shared" ref="F4:F12" si="1">E4/3</f>
        <v>2.7666666666666662</v>
      </c>
      <c r="H4" s="11" t="s">
        <v>20</v>
      </c>
      <c r="I4" s="9">
        <f>E13^2/30</f>
        <v>513.22245370370376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0.60679629629623832</v>
      </c>
      <c r="T4" s="12">
        <f t="shared" ref="T4:T9" si="2">S4/R4</f>
        <v>0.30339814814811916</v>
      </c>
      <c r="U4" s="13">
        <f>T4/T$9</f>
        <v>0.17039885870326624</v>
      </c>
      <c r="V4" s="10" t="s">
        <v>22</v>
      </c>
      <c r="W4" s="6">
        <v>3.55</v>
      </c>
      <c r="X4" s="5">
        <v>6.01</v>
      </c>
    </row>
    <row r="5" spans="1:24" ht="20.25" customHeight="1" thickBot="1" x14ac:dyDescent="0.3">
      <c r="A5" s="1" t="s">
        <v>29</v>
      </c>
      <c r="B5" s="14">
        <v>2.85</v>
      </c>
      <c r="C5" s="14">
        <v>5.3666666666666663</v>
      </c>
      <c r="D5" s="14">
        <v>5</v>
      </c>
      <c r="E5" s="15">
        <f t="shared" si="0"/>
        <v>13.216666666666667</v>
      </c>
      <c r="F5" s="14">
        <f t="shared" si="1"/>
        <v>4.4055555555555559</v>
      </c>
      <c r="H5" t="s">
        <v>75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25.805046296296268</v>
      </c>
      <c r="T5" s="12">
        <f t="shared" si="2"/>
        <v>2.8672273662551411</v>
      </c>
      <c r="U5" s="13">
        <f t="shared" ref="U5:U8" si="3">T5/T$9</f>
        <v>1.6103337275945624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3.0333333333333332</v>
      </c>
      <c r="C6" s="14">
        <v>4.2666666666666666</v>
      </c>
      <c r="D6" s="14">
        <v>7.0333333333333341</v>
      </c>
      <c r="E6" s="15">
        <f t="shared" si="0"/>
        <v>14.333333333333334</v>
      </c>
      <c r="F6" s="14">
        <f t="shared" si="1"/>
        <v>4.7777777777777777</v>
      </c>
      <c r="H6" s="124" t="s">
        <v>38</v>
      </c>
      <c r="I6" s="175" t="s">
        <v>41</v>
      </c>
      <c r="J6" s="176"/>
      <c r="K6" s="176"/>
      <c r="L6" s="176"/>
      <c r="M6" s="177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1.4011203703703359</v>
      </c>
      <c r="T6" s="12">
        <f t="shared" si="2"/>
        <v>1.4011203703703359</v>
      </c>
      <c r="U6" s="13">
        <f t="shared" si="3"/>
        <v>0.78691749924737631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8.5666666666666682</v>
      </c>
      <c r="C7" s="14">
        <v>4.5</v>
      </c>
      <c r="D7" s="14">
        <v>4.8666666666666671</v>
      </c>
      <c r="E7" s="15">
        <f t="shared" si="0"/>
        <v>17.933333333333337</v>
      </c>
      <c r="F7" s="14">
        <f>E7/3</f>
        <v>5.9777777777777787</v>
      </c>
      <c r="H7" s="143"/>
      <c r="I7" s="105" t="s">
        <v>42</v>
      </c>
      <c r="J7" s="17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17.129444444444403</v>
      </c>
      <c r="T7" s="12">
        <f t="shared" si="2"/>
        <v>4.2823611111111006</v>
      </c>
      <c r="U7" s="13">
        <f t="shared" si="3"/>
        <v>2.4051216210203696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3.8000000000000003</v>
      </c>
      <c r="C8" s="14">
        <v>5.8666666666666663</v>
      </c>
      <c r="D8" s="14">
        <v>4.2</v>
      </c>
      <c r="E8" s="15">
        <f t="shared" si="0"/>
        <v>13.866666666666667</v>
      </c>
      <c r="F8" s="14">
        <f t="shared" si="1"/>
        <v>4.6222222222222227</v>
      </c>
      <c r="H8" s="1" t="s">
        <v>39</v>
      </c>
      <c r="I8" s="86">
        <f>E3</f>
        <v>11.5</v>
      </c>
      <c r="J8" s="16">
        <f>E4</f>
        <v>8.2999999999999989</v>
      </c>
      <c r="K8" s="16">
        <f>E5</f>
        <v>13.216666666666667</v>
      </c>
      <c r="L8" s="16">
        <f>E6</f>
        <v>14.333333333333334</v>
      </c>
      <c r="M8" s="16">
        <f>E7</f>
        <v>17.933333333333337</v>
      </c>
      <c r="N8" s="7">
        <f>SUM(I8:M8)</f>
        <v>65.283333333333331</v>
      </c>
      <c r="O8" s="19">
        <f>N8/5</f>
        <v>13.056666666666667</v>
      </c>
      <c r="Q8" s="22" t="s">
        <v>50</v>
      </c>
      <c r="R8" s="25">
        <f>R6*R7</f>
        <v>4</v>
      </c>
      <c r="S8" s="23">
        <f>S5-S6-S7</f>
        <v>7.27448148148153</v>
      </c>
      <c r="T8" s="23">
        <f t="shared" si="2"/>
        <v>1.8186203703703825</v>
      </c>
      <c r="U8" s="26">
        <f t="shared" si="3"/>
        <v>1.0213998912555511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3.7333333333333329</v>
      </c>
      <c r="C9" s="14">
        <v>3.5</v>
      </c>
      <c r="D9" s="14">
        <v>3.0333333333333332</v>
      </c>
      <c r="E9" s="15">
        <f t="shared" si="0"/>
        <v>10.266666666666666</v>
      </c>
      <c r="F9" s="14">
        <f t="shared" si="1"/>
        <v>3.4222222222222221</v>
      </c>
      <c r="H9" s="1" t="s">
        <v>40</v>
      </c>
      <c r="I9" s="16">
        <f>E8</f>
        <v>13.866666666666667</v>
      </c>
      <c r="J9" s="16">
        <f>E9</f>
        <v>10.266666666666666</v>
      </c>
      <c r="K9" s="19">
        <f>E10</f>
        <v>8.4666666666666668</v>
      </c>
      <c r="L9" s="19">
        <f>E11</f>
        <v>12.200000000000001</v>
      </c>
      <c r="M9" s="19">
        <f>E12</f>
        <v>14</v>
      </c>
      <c r="N9" s="7">
        <f>SUM(I9:M9)</f>
        <v>58.800000000000004</v>
      </c>
      <c r="O9" s="19">
        <f>N9/5</f>
        <v>11.760000000000002</v>
      </c>
      <c r="Q9" s="29" t="s">
        <v>17</v>
      </c>
      <c r="R9" s="30">
        <f>R5*R4</f>
        <v>18</v>
      </c>
      <c r="S9" s="31">
        <f>S10-S4-S5</f>
        <v>32.04931481481492</v>
      </c>
      <c r="T9" s="31">
        <f t="shared" si="2"/>
        <v>1.78051748971194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2.0333333333333332</v>
      </c>
      <c r="C10" s="14">
        <v>2.8666666666666667</v>
      </c>
      <c r="D10" s="14">
        <v>3.5666666666666664</v>
      </c>
      <c r="E10" s="15">
        <f>SUM(B10:D10)</f>
        <v>8.4666666666666668</v>
      </c>
      <c r="F10" s="14">
        <f t="shared" si="1"/>
        <v>2.8222222222222224</v>
      </c>
      <c r="H10" s="1" t="s">
        <v>2</v>
      </c>
      <c r="I10" s="16">
        <f>SUM(I8:I9)</f>
        <v>25.366666666666667</v>
      </c>
      <c r="J10" s="16">
        <f>SUM(J8:J9)</f>
        <v>18.566666666666663</v>
      </c>
      <c r="K10" s="16">
        <f>SUM(K8:K9)</f>
        <v>21.683333333333334</v>
      </c>
      <c r="L10" s="16">
        <f>SUM(L8:L9)</f>
        <v>26.533333333333335</v>
      </c>
      <c r="M10" s="16">
        <f>SUM(M8:M9)</f>
        <v>31.933333333333337</v>
      </c>
      <c r="N10" s="8">
        <f>SUM(I10:M10)</f>
        <v>124.08333333333333</v>
      </c>
      <c r="O10" s="8"/>
      <c r="Q10" s="38" t="s">
        <v>18</v>
      </c>
      <c r="R10" s="34">
        <f>I1*I2*I3-1</f>
        <v>29</v>
      </c>
      <c r="S10" s="33">
        <f>SUMSQ(B3:D12)-I4</f>
        <v>58.461157407407427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5.2666666666666666</v>
      </c>
      <c r="C11" s="14">
        <v>3.2333333333333329</v>
      </c>
      <c r="D11" s="14">
        <v>3.7000000000000006</v>
      </c>
      <c r="E11" s="15">
        <f t="shared" si="0"/>
        <v>12.200000000000001</v>
      </c>
      <c r="F11" s="14">
        <f t="shared" si="1"/>
        <v>4.0666666666666673</v>
      </c>
      <c r="H11" s="2" t="s">
        <v>8</v>
      </c>
      <c r="I11" s="16">
        <f>AVERAGE(I8:I9)</f>
        <v>12.683333333333334</v>
      </c>
      <c r="J11" s="16">
        <f>AVERAGE(J8:J9)</f>
        <v>9.2833333333333314</v>
      </c>
      <c r="K11" s="16">
        <f>AVERAGE(K8:K9)</f>
        <v>10.841666666666667</v>
      </c>
      <c r="L11" s="16">
        <f>AVERAGE(L8:L9)</f>
        <v>13.266666666666667</v>
      </c>
      <c r="M11" s="16">
        <f>AVERAGE(M8:M9)</f>
        <v>15.966666666666669</v>
      </c>
      <c r="N11" s="8"/>
      <c r="O11" s="8"/>
    </row>
    <row r="12" spans="1:24" ht="16.5" thickBot="1" x14ac:dyDescent="0.3">
      <c r="A12" s="1" t="s">
        <v>34</v>
      </c>
      <c r="B12" s="14">
        <v>5.2666666666666666</v>
      </c>
      <c r="C12" s="14">
        <v>4.5333333333333341</v>
      </c>
      <c r="D12" s="14">
        <v>4.2</v>
      </c>
      <c r="E12" s="15">
        <f t="shared" si="0"/>
        <v>14</v>
      </c>
      <c r="F12" s="14">
        <f t="shared" si="1"/>
        <v>4.666666666666667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39.383333333333333</v>
      </c>
      <c r="C13" s="14">
        <f>SUM(C3:C12)</f>
        <v>42.666666666666664</v>
      </c>
      <c r="D13" s="14">
        <f>SUM(D3:D12)</f>
        <v>42.033333333333346</v>
      </c>
      <c r="E13" s="14">
        <f>SUM(E3:E12)</f>
        <v>124.08333333333334</v>
      </c>
      <c r="F13" s="14">
        <f>AVERAGE(F3:F12)</f>
        <v>4.1361111111111111</v>
      </c>
      <c r="I13" s="9"/>
      <c r="J13" s="9"/>
      <c r="K13" s="9"/>
      <c r="L13" s="9"/>
      <c r="M13" s="9"/>
      <c r="N13" s="9"/>
      <c r="O13" s="9"/>
    </row>
    <row r="14" spans="1:24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80"/>
      <c r="I16" s="9"/>
      <c r="J16" s="9"/>
      <c r="K16" s="9"/>
      <c r="L16" s="9"/>
      <c r="M16" s="9"/>
      <c r="N16" s="9"/>
    </row>
    <row r="17" spans="1:15" ht="15.75" x14ac:dyDescent="0.25">
      <c r="A17" s="40" t="s">
        <v>40</v>
      </c>
      <c r="B17" s="61" t="s">
        <v>58</v>
      </c>
      <c r="C17" s="61"/>
      <c r="D17" s="61"/>
      <c r="E17" s="9"/>
      <c r="F17" s="9"/>
      <c r="I17" s="9"/>
      <c r="J17" s="9"/>
      <c r="K17" s="9"/>
      <c r="L17" s="9"/>
      <c r="M17" s="9"/>
      <c r="N17" s="9"/>
    </row>
    <row r="18" spans="1:1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</row>
    <row r="19" spans="1:15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</row>
    <row r="20" spans="1:15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</row>
    <row r="21" spans="1:15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</row>
    <row r="22" spans="1:15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</row>
    <row r="23" spans="1:15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</row>
  </sheetData>
  <mergeCells count="8">
    <mergeCell ref="N6:N7"/>
    <mergeCell ref="O6:O7"/>
    <mergeCell ref="I6:M6"/>
    <mergeCell ref="A1:A2"/>
    <mergeCell ref="B1:D1"/>
    <mergeCell ref="E1:E2"/>
    <mergeCell ref="F1:F2"/>
    <mergeCell ref="H6:H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23"/>
  <sheetViews>
    <sheetView zoomScale="85" zoomScaleNormal="57" workbookViewId="0">
      <selection activeCell="I14" sqref="I14"/>
    </sheetView>
  </sheetViews>
  <sheetFormatPr defaultRowHeight="15" x14ac:dyDescent="0.25"/>
  <cols>
    <col min="1" max="1" width="14.85546875" customWidth="1"/>
    <col min="2" max="6" width="8.7109375" style="9" customWidth="1"/>
    <col min="9" max="9" width="7.5703125" style="9" customWidth="1"/>
    <col min="10" max="15" width="7.28515625" style="9" customWidth="1"/>
    <col min="17" max="17" width="12.28515625" customWidth="1"/>
    <col min="19" max="19" width="10.5703125" customWidth="1"/>
    <col min="20" max="21" width="11.5703125" bestFit="1" customWidth="1"/>
    <col min="22" max="22" width="5.7109375" customWidth="1"/>
  </cols>
  <sheetData>
    <row r="1" spans="1:24" ht="16.5" customHeight="1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</row>
    <row r="2" spans="1:24" ht="16.5" customHeight="1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Q2" s="132" t="s">
        <v>23</v>
      </c>
      <c r="R2" s="133"/>
      <c r="S2" s="133"/>
      <c r="T2" s="133"/>
      <c r="U2" s="133"/>
      <c r="V2" s="133"/>
      <c r="W2" s="133"/>
      <c r="X2" s="134"/>
    </row>
    <row r="3" spans="1:24" ht="15.75" customHeight="1" thickBot="1" x14ac:dyDescent="0.3">
      <c r="A3" s="1" t="s">
        <v>27</v>
      </c>
      <c r="B3" s="95">
        <v>12.033333333333333</v>
      </c>
      <c r="C3" s="96">
        <v>12.466666666666667</v>
      </c>
      <c r="D3" s="14">
        <v>14.066666666666668</v>
      </c>
      <c r="E3" s="15">
        <f>SUM(B3:D3)</f>
        <v>38.56666666666667</v>
      </c>
      <c r="F3" s="16">
        <f>E3/3</f>
        <v>12.855555555555556</v>
      </c>
      <c r="H3" s="11" t="s">
        <v>19</v>
      </c>
      <c r="I3" s="9">
        <v>3</v>
      </c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24.75" customHeight="1" thickBot="1" x14ac:dyDescent="0.3">
      <c r="A4" s="87" t="s">
        <v>28</v>
      </c>
      <c r="B4" s="94">
        <v>12.033333333333333</v>
      </c>
      <c r="C4" s="88">
        <v>11.966666666666667</v>
      </c>
      <c r="D4" s="14">
        <v>13.133333333333333</v>
      </c>
      <c r="E4" s="15">
        <f t="shared" ref="E4:E12" si="0">SUM(B4:D4)</f>
        <v>37.133333333333333</v>
      </c>
      <c r="F4" s="16">
        <f t="shared" ref="F4:F12" si="1">E4/3</f>
        <v>12.377777777777778</v>
      </c>
      <c r="H4" s="11" t="s">
        <v>20</v>
      </c>
      <c r="I4" s="9">
        <f>E13^2/30</f>
        <v>4710.027000000001</v>
      </c>
      <c r="Q4" s="3" t="s">
        <v>15</v>
      </c>
      <c r="R4" s="8">
        <f>I3-1</f>
        <v>2</v>
      </c>
      <c r="S4" s="12">
        <f>SUMSQ(B13:D13)/10-I4</f>
        <v>0.25755555555497267</v>
      </c>
      <c r="T4" s="12">
        <f t="shared" ref="T4:T9" si="2">S4/R4</f>
        <v>0.12877777777748634</v>
      </c>
      <c r="U4" s="13">
        <f>T4/T$9</f>
        <v>0.15780396665672144</v>
      </c>
      <c r="V4" s="10" t="s">
        <v>22</v>
      </c>
      <c r="W4" s="6">
        <v>3.55</v>
      </c>
      <c r="X4" s="5">
        <v>6.01</v>
      </c>
    </row>
    <row r="5" spans="1:24" ht="22.5" customHeight="1" thickBot="1" x14ac:dyDescent="0.3">
      <c r="A5" s="87" t="s">
        <v>29</v>
      </c>
      <c r="B5" s="48">
        <v>12.966666666666667</v>
      </c>
      <c r="C5" s="88">
        <v>13.766666666666666</v>
      </c>
      <c r="D5" s="14">
        <v>11.266666666666666</v>
      </c>
      <c r="E5" s="15">
        <f t="shared" si="0"/>
        <v>38</v>
      </c>
      <c r="F5" s="16">
        <f t="shared" si="1"/>
        <v>12.666666666666666</v>
      </c>
      <c r="H5" t="s">
        <v>53</v>
      </c>
      <c r="Q5" s="3" t="s">
        <v>16</v>
      </c>
      <c r="R5" s="8">
        <f>I1*I2-1</f>
        <v>9</v>
      </c>
      <c r="S5" s="12">
        <f>SUMSQ(E3:E12)/3-I4</f>
        <v>4.8829999999979918</v>
      </c>
      <c r="T5" s="12">
        <f t="shared" si="2"/>
        <v>0.54255555555533241</v>
      </c>
      <c r="U5" s="13">
        <f t="shared" ref="U5:U8" si="3">T5/T$9</f>
        <v>0.66484622017791006</v>
      </c>
      <c r="V5" s="10" t="s">
        <v>22</v>
      </c>
      <c r="W5" s="6">
        <v>2.46</v>
      </c>
      <c r="X5" s="35">
        <v>3.6</v>
      </c>
    </row>
    <row r="6" spans="1:24" ht="15.75" customHeight="1" thickBot="1" x14ac:dyDescent="0.3">
      <c r="A6" s="87" t="s">
        <v>30</v>
      </c>
      <c r="B6" s="48">
        <v>12.266666666666666</v>
      </c>
      <c r="C6" s="88">
        <v>10.766666666666666</v>
      </c>
      <c r="D6" s="14">
        <v>13</v>
      </c>
      <c r="E6" s="15">
        <f t="shared" si="0"/>
        <v>36.033333333333331</v>
      </c>
      <c r="F6" s="16">
        <f t="shared" si="1"/>
        <v>12.011111111111111</v>
      </c>
      <c r="H6" s="138" t="s">
        <v>38</v>
      </c>
      <c r="I6" s="140" t="s">
        <v>41</v>
      </c>
      <c r="J6" s="140"/>
      <c r="K6" s="140"/>
      <c r="L6" s="140"/>
      <c r="M6" s="14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0.39292592592664732</v>
      </c>
      <c r="T6" s="12">
        <f t="shared" si="2"/>
        <v>0.39292592592664732</v>
      </c>
      <c r="U6" s="13">
        <f t="shared" si="3"/>
        <v>0.48149044643888994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87" t="s">
        <v>31</v>
      </c>
      <c r="B7" s="91">
        <v>13.299999999999999</v>
      </c>
      <c r="C7" s="88">
        <v>13.9</v>
      </c>
      <c r="D7" s="14">
        <v>12.733333333333333</v>
      </c>
      <c r="E7" s="15">
        <f t="shared" si="0"/>
        <v>39.93333333333333</v>
      </c>
      <c r="F7" s="16">
        <f>E7/3</f>
        <v>13.31111111111111</v>
      </c>
      <c r="H7" s="139"/>
      <c r="I7" s="17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3.4194814814800338</v>
      </c>
      <c r="T7" s="12">
        <f t="shared" si="2"/>
        <v>0.85487037037000846</v>
      </c>
      <c r="U7" s="13">
        <f t="shared" si="3"/>
        <v>1.0475560127678507</v>
      </c>
      <c r="V7" s="10" t="s">
        <v>22</v>
      </c>
      <c r="W7" s="6">
        <v>2.93</v>
      </c>
      <c r="X7" s="5">
        <v>4.58</v>
      </c>
    </row>
    <row r="8" spans="1:24" ht="15.75" customHeight="1" thickBot="1" x14ac:dyDescent="0.3">
      <c r="A8" s="87" t="s">
        <v>32</v>
      </c>
      <c r="B8" s="93">
        <v>12.633333333333333</v>
      </c>
      <c r="C8" s="88">
        <v>12.966666666666667</v>
      </c>
      <c r="D8" s="14">
        <v>11.4</v>
      </c>
      <c r="E8" s="15">
        <f t="shared" si="0"/>
        <v>37</v>
      </c>
      <c r="F8" s="16">
        <f t="shared" si="1"/>
        <v>12.333333333333334</v>
      </c>
      <c r="H8" s="42" t="s">
        <v>39</v>
      </c>
      <c r="I8" s="16">
        <f>E3</f>
        <v>38.56666666666667</v>
      </c>
      <c r="J8" s="16">
        <f>E4</f>
        <v>37.133333333333333</v>
      </c>
      <c r="K8" s="16">
        <f>E5</f>
        <v>38</v>
      </c>
      <c r="L8" s="16">
        <f>E6</f>
        <v>36.033333333333331</v>
      </c>
      <c r="M8" s="16">
        <f>E7</f>
        <v>39.93333333333333</v>
      </c>
      <c r="N8" s="7">
        <f>SUM(I8:M8)</f>
        <v>189.66666666666669</v>
      </c>
      <c r="O8" s="19">
        <f>N8/5</f>
        <v>37.933333333333337</v>
      </c>
      <c r="Q8" s="22" t="s">
        <v>50</v>
      </c>
      <c r="R8" s="25">
        <f>R6*R7</f>
        <v>4</v>
      </c>
      <c r="S8" s="23">
        <f>S5-S6-S7</f>
        <v>1.0705925925913107</v>
      </c>
      <c r="T8" s="23">
        <f t="shared" si="2"/>
        <v>0.26764814814782767</v>
      </c>
      <c r="U8" s="26">
        <f t="shared" si="3"/>
        <v>0.32797537102272445</v>
      </c>
      <c r="V8" s="27" t="s">
        <v>22</v>
      </c>
      <c r="W8" s="28">
        <v>2.93</v>
      </c>
      <c r="X8" s="24">
        <v>4.58</v>
      </c>
    </row>
    <row r="9" spans="1:24" ht="15.75" customHeight="1" thickBot="1" x14ac:dyDescent="0.3">
      <c r="A9" s="87" t="s">
        <v>33</v>
      </c>
      <c r="B9" s="48">
        <v>12.966666666666667</v>
      </c>
      <c r="C9" s="88">
        <v>12.700000000000001</v>
      </c>
      <c r="D9" s="14">
        <v>12.699999999999998</v>
      </c>
      <c r="E9" s="15">
        <f t="shared" si="0"/>
        <v>38.366666666666667</v>
      </c>
      <c r="F9" s="16">
        <f t="shared" si="1"/>
        <v>12.78888888888889</v>
      </c>
      <c r="H9" s="1" t="s">
        <v>40</v>
      </c>
      <c r="I9" s="16">
        <f>E8</f>
        <v>37</v>
      </c>
      <c r="J9" s="16">
        <f>E9</f>
        <v>38.366666666666667</v>
      </c>
      <c r="K9" s="19">
        <f>E10</f>
        <v>37.5</v>
      </c>
      <c r="L9" s="19">
        <f>E11</f>
        <v>35.5</v>
      </c>
      <c r="M9" s="19">
        <f>E12</f>
        <v>37.866666666666667</v>
      </c>
      <c r="N9" s="7">
        <f>SUM(I9:M9)</f>
        <v>186.23333333333335</v>
      </c>
      <c r="O9" s="19">
        <f>N9/5</f>
        <v>37.24666666666667</v>
      </c>
      <c r="Q9" s="29" t="s">
        <v>17</v>
      </c>
      <c r="R9" s="30">
        <f>R5*R4</f>
        <v>18</v>
      </c>
      <c r="S9" s="31">
        <f>S10-S4-S5</f>
        <v>14.689111111111743</v>
      </c>
      <c r="T9" s="31">
        <f t="shared" si="2"/>
        <v>0.81606172839509683</v>
      </c>
      <c r="U9" s="31"/>
      <c r="V9" s="32"/>
      <c r="W9" s="32"/>
      <c r="X9" s="32"/>
    </row>
    <row r="10" spans="1:24" ht="16.5" customHeight="1" thickBot="1" x14ac:dyDescent="0.3">
      <c r="A10" s="87" t="s">
        <v>47</v>
      </c>
      <c r="B10" s="48">
        <v>12.299999999999999</v>
      </c>
      <c r="C10" s="88">
        <v>12.233333333333334</v>
      </c>
      <c r="D10" s="14">
        <v>12.966666666666667</v>
      </c>
      <c r="E10" s="15">
        <f>SUM(B10:D10)</f>
        <v>37.5</v>
      </c>
      <c r="F10" s="16">
        <f>AVERAGE(B10:D10)</f>
        <v>12.5</v>
      </c>
      <c r="H10" s="1" t="s">
        <v>2</v>
      </c>
      <c r="I10" s="16">
        <f>SUM(I8:I9)</f>
        <v>75.566666666666663</v>
      </c>
      <c r="J10" s="16">
        <f>SUM(J8:J9)</f>
        <v>75.5</v>
      </c>
      <c r="K10" s="16">
        <f>SUM(K8:K9)</f>
        <v>75.5</v>
      </c>
      <c r="L10" s="16">
        <f>SUM(L8:L9)</f>
        <v>71.533333333333331</v>
      </c>
      <c r="M10" s="16">
        <f>SUM(M8:M9)</f>
        <v>77.8</v>
      </c>
      <c r="N10" s="8">
        <f>SUM(I10:M10)</f>
        <v>375.90000000000003</v>
      </c>
      <c r="O10" s="8"/>
      <c r="Q10" s="38" t="s">
        <v>18</v>
      </c>
      <c r="R10" s="34">
        <f>I1*I2*I3-1</f>
        <v>29</v>
      </c>
      <c r="S10" s="33">
        <f>SUMSQ(B3:D12)-I4</f>
        <v>19.829666666664707</v>
      </c>
      <c r="T10" s="33"/>
      <c r="U10" s="33"/>
      <c r="V10" s="33"/>
      <c r="W10" s="33"/>
      <c r="X10" s="33"/>
    </row>
    <row r="11" spans="1:24" ht="15.75" customHeight="1" thickBot="1" x14ac:dyDescent="0.3">
      <c r="A11" s="87" t="s">
        <v>48</v>
      </c>
      <c r="B11" s="48">
        <v>11.666666666666666</v>
      </c>
      <c r="C11" s="88">
        <v>10.733333333333334</v>
      </c>
      <c r="D11" s="14">
        <v>13.1</v>
      </c>
      <c r="E11" s="15">
        <f t="shared" si="0"/>
        <v>35.5</v>
      </c>
      <c r="F11" s="16">
        <f t="shared" si="1"/>
        <v>11.833333333333334</v>
      </c>
      <c r="H11" s="2" t="s">
        <v>8</v>
      </c>
      <c r="I11" s="16">
        <f>AVERAGE(I8:I9)</f>
        <v>37.783333333333331</v>
      </c>
      <c r="J11" s="16">
        <f>AVERAGE(J8:J9)</f>
        <v>37.75</v>
      </c>
      <c r="K11" s="16">
        <f>AVERAGE(K8:K9)</f>
        <v>37.75</v>
      </c>
      <c r="L11" s="16">
        <f>AVERAGE(L8:L9)</f>
        <v>35.766666666666666</v>
      </c>
      <c r="M11" s="16">
        <f>AVERAGE(M8:M9)</f>
        <v>38.9</v>
      </c>
      <c r="N11" s="8"/>
      <c r="O11" s="8"/>
    </row>
    <row r="12" spans="1:24" ht="15.75" customHeight="1" thickBot="1" x14ac:dyDescent="0.3">
      <c r="A12" s="87" t="s">
        <v>34</v>
      </c>
      <c r="B12" s="91">
        <v>13.200000000000001</v>
      </c>
      <c r="C12" s="88">
        <v>12.633333333333333</v>
      </c>
      <c r="D12" s="14">
        <v>12.033333333333333</v>
      </c>
      <c r="E12" s="15">
        <f t="shared" si="0"/>
        <v>37.866666666666667</v>
      </c>
      <c r="F12" s="16">
        <f t="shared" si="1"/>
        <v>12.622222222222222</v>
      </c>
    </row>
    <row r="13" spans="1:24" ht="15.75" customHeight="1" thickBot="1" x14ac:dyDescent="0.3">
      <c r="A13" s="1" t="s">
        <v>7</v>
      </c>
      <c r="B13" s="90">
        <f>SUM(B3:B12)</f>
        <v>125.36666666666666</v>
      </c>
      <c r="C13" s="14">
        <f>SUM(C3:C12)</f>
        <v>124.13333333333333</v>
      </c>
      <c r="D13" s="14">
        <f>SUM(D3:D12)</f>
        <v>126.4</v>
      </c>
      <c r="E13" s="14">
        <f>SUM(E3:E12)</f>
        <v>375.90000000000003</v>
      </c>
      <c r="F13" s="8"/>
    </row>
    <row r="16" spans="1:24" ht="15" customHeight="1" x14ac:dyDescent="0.25">
      <c r="A16" s="40" t="s">
        <v>39</v>
      </c>
      <c r="B16" s="41" t="s">
        <v>57</v>
      </c>
      <c r="C16" s="41"/>
    </row>
    <row r="17" spans="1:4" ht="15" customHeight="1" x14ac:dyDescent="0.25">
      <c r="A17" s="40" t="s">
        <v>40</v>
      </c>
      <c r="B17" s="126" t="s">
        <v>58</v>
      </c>
      <c r="C17" s="126"/>
      <c r="D17" s="126"/>
    </row>
    <row r="19" spans="1:4" ht="15" customHeight="1" x14ac:dyDescent="0.25">
      <c r="A19" s="40" t="s">
        <v>42</v>
      </c>
      <c r="B19" s="9" t="s">
        <v>59</v>
      </c>
    </row>
    <row r="20" spans="1:4" ht="15" customHeight="1" x14ac:dyDescent="0.25">
      <c r="A20" s="40" t="s">
        <v>43</v>
      </c>
      <c r="B20" s="9" t="s">
        <v>63</v>
      </c>
    </row>
    <row r="21" spans="1:4" ht="15" customHeight="1" x14ac:dyDescent="0.25">
      <c r="A21" s="40" t="s">
        <v>44</v>
      </c>
      <c r="B21" s="9" t="s">
        <v>60</v>
      </c>
    </row>
    <row r="22" spans="1:4" ht="15" customHeight="1" x14ac:dyDescent="0.25">
      <c r="A22" s="40" t="s">
        <v>45</v>
      </c>
      <c r="B22" s="9" t="s">
        <v>61</v>
      </c>
    </row>
    <row r="23" spans="1:4" ht="15" customHeight="1" x14ac:dyDescent="0.25">
      <c r="A23" s="40" t="s">
        <v>46</v>
      </c>
      <c r="B23" s="9" t="s">
        <v>62</v>
      </c>
    </row>
  </sheetData>
  <mergeCells count="10">
    <mergeCell ref="B17:D17"/>
    <mergeCell ref="H6:H7"/>
    <mergeCell ref="I6:M6"/>
    <mergeCell ref="N6:N7"/>
    <mergeCell ref="O6:O7"/>
    <mergeCell ref="A1:A2"/>
    <mergeCell ref="B1:D1"/>
    <mergeCell ref="E1:E2"/>
    <mergeCell ref="F1:F2"/>
    <mergeCell ref="Q2:X2"/>
  </mergeCells>
  <pageMargins left="0.7" right="0.7" top="0.75" bottom="0.75" header="0.3" footer="0.3"/>
  <pageSetup orientation="portrait" r:id="rId1"/>
  <ignoredErrors>
    <ignoredError sqref="F1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5884A-92A5-47EE-91FC-8B00D71AA93E}">
  <dimension ref="A1:X24"/>
  <sheetViews>
    <sheetView topLeftCell="C7" zoomScale="122" zoomScaleNormal="101" workbookViewId="0">
      <selection activeCell="B19" sqref="B19:B23"/>
    </sheetView>
  </sheetViews>
  <sheetFormatPr defaultRowHeight="15" x14ac:dyDescent="0.25"/>
  <cols>
    <col min="1" max="1" width="15.140625" customWidth="1"/>
    <col min="2" max="6" width="9.28515625" bestFit="1" customWidth="1"/>
    <col min="9" max="13" width="9.28515625" bestFit="1" customWidth="1"/>
    <col min="14" max="14" width="12.42578125" bestFit="1" customWidth="1"/>
    <col min="15" max="15" width="9.140625" customWidth="1"/>
    <col min="16" max="16" width="6.7109375" customWidth="1"/>
    <col min="17" max="17" width="14.42578125" customWidth="1"/>
    <col min="18" max="21" width="9.28515625" bestFit="1" customWidth="1"/>
    <col min="23" max="24" width="9.28515625" bestFit="1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89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115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87" t="s">
        <v>27</v>
      </c>
      <c r="B3" s="92">
        <v>12.333333333333334</v>
      </c>
      <c r="C3" s="88">
        <v>13.366666666666667</v>
      </c>
      <c r="D3" s="14">
        <v>14.066666666666668</v>
      </c>
      <c r="E3" s="15">
        <f>SUM(B3:D3)</f>
        <v>39.766666666666673</v>
      </c>
      <c r="F3" s="16">
        <f>E3/3</f>
        <v>13.255555555555558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6.5" thickBot="1" x14ac:dyDescent="0.3">
      <c r="A4" s="87" t="s">
        <v>28</v>
      </c>
      <c r="B4" s="48">
        <v>13.199999999999998</v>
      </c>
      <c r="C4" s="88">
        <v>14.433333333333332</v>
      </c>
      <c r="D4" s="14">
        <v>13.133333333333333</v>
      </c>
      <c r="E4" s="15">
        <f t="shared" ref="E4:E12" si="0">SUM(B4:D4)</f>
        <v>40.766666666666666</v>
      </c>
      <c r="F4" s="16">
        <f t="shared" ref="F4:F12" si="1">E4/3</f>
        <v>13.588888888888889</v>
      </c>
      <c r="H4" s="11" t="s">
        <v>20</v>
      </c>
      <c r="I4" s="9">
        <f>E13^2/30</f>
        <v>5323.5600370370366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7.1654074074094751</v>
      </c>
      <c r="T4" s="12">
        <f t="shared" ref="T4:T9" si="2">S4/R4</f>
        <v>3.5827037037047376</v>
      </c>
      <c r="U4" s="13">
        <f>T4/T$9</f>
        <v>3.5620788275308732</v>
      </c>
      <c r="V4" s="10" t="s">
        <v>26</v>
      </c>
      <c r="W4" s="6">
        <v>3.55</v>
      </c>
      <c r="X4" s="5">
        <v>6.01</v>
      </c>
    </row>
    <row r="5" spans="1:24" ht="16.5" thickBot="1" x14ac:dyDescent="0.3">
      <c r="A5" s="87" t="s">
        <v>29</v>
      </c>
      <c r="B5" s="93">
        <v>14.233333333333334</v>
      </c>
      <c r="C5" s="88">
        <v>15.200000000000001</v>
      </c>
      <c r="D5" s="14">
        <v>11.266666666666666</v>
      </c>
      <c r="E5" s="15">
        <f t="shared" si="0"/>
        <v>40.700000000000003</v>
      </c>
      <c r="F5" s="16">
        <f t="shared" si="1"/>
        <v>13.566666666666668</v>
      </c>
      <c r="H5" t="s">
        <v>114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7.3758888888896763</v>
      </c>
      <c r="T5" s="12">
        <f t="shared" si="2"/>
        <v>0.81954320987663065</v>
      </c>
      <c r="U5" s="13">
        <f t="shared" ref="U5:U8" si="3">T5/T$9</f>
        <v>0.81482527096212931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87" t="s">
        <v>30</v>
      </c>
      <c r="B6" s="94">
        <v>12.6</v>
      </c>
      <c r="C6" s="88">
        <v>12.700000000000001</v>
      </c>
      <c r="D6" s="14">
        <v>13</v>
      </c>
      <c r="E6" s="15">
        <f t="shared" si="0"/>
        <v>38.299999999999997</v>
      </c>
      <c r="F6" s="16">
        <f t="shared" si="1"/>
        <v>12.766666666666666</v>
      </c>
      <c r="H6" s="124" t="s">
        <v>38</v>
      </c>
      <c r="I6" s="144" t="s">
        <v>41</v>
      </c>
      <c r="J6" s="140"/>
      <c r="K6" s="140"/>
      <c r="L6" s="140"/>
      <c r="M6" s="14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1.2133703703711944</v>
      </c>
      <c r="T6" s="12">
        <f t="shared" si="2"/>
        <v>1.2133703703711944</v>
      </c>
      <c r="U6" s="13">
        <f t="shared" si="3"/>
        <v>1.2063852508325443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87" t="s">
        <v>31</v>
      </c>
      <c r="B7" s="94">
        <v>15.633333333333333</v>
      </c>
      <c r="C7" s="88">
        <v>14.933333333333332</v>
      </c>
      <c r="D7" s="14">
        <v>12.733333333333333</v>
      </c>
      <c r="E7" s="15">
        <f t="shared" si="0"/>
        <v>43.3</v>
      </c>
      <c r="F7" s="16">
        <f>E7/3</f>
        <v>14.433333333333332</v>
      </c>
      <c r="H7" s="143"/>
      <c r="I7" s="46" t="s">
        <v>42</v>
      </c>
      <c r="J7" s="17" t="s">
        <v>43</v>
      </c>
      <c r="K7" s="18" t="s">
        <v>44</v>
      </c>
      <c r="L7" s="17" t="s">
        <v>45</v>
      </c>
      <c r="M7" s="17" t="s">
        <v>46</v>
      </c>
      <c r="N7" s="142"/>
      <c r="O7" s="125"/>
      <c r="Q7" s="3" t="s">
        <v>41</v>
      </c>
      <c r="R7" s="20">
        <f>I2-1</f>
        <v>4</v>
      </c>
      <c r="S7" s="12">
        <f>SUMSQ(I10:M10)/6-I4</f>
        <v>4.2886666666672681</v>
      </c>
      <c r="T7" s="12">
        <f t="shared" si="2"/>
        <v>1.072166666666817</v>
      </c>
      <c r="U7" s="13">
        <f t="shared" si="3"/>
        <v>1.0659944273284421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87" t="s">
        <v>32</v>
      </c>
      <c r="B8" s="94">
        <v>14.233333333333333</v>
      </c>
      <c r="C8" s="88">
        <v>14.633333333333333</v>
      </c>
      <c r="D8" s="14">
        <v>11.4</v>
      </c>
      <c r="E8" s="15">
        <f t="shared" si="0"/>
        <v>40.266666666666666</v>
      </c>
      <c r="F8" s="16">
        <f t="shared" si="1"/>
        <v>13.422222222222222</v>
      </c>
      <c r="H8" s="1" t="s">
        <v>39</v>
      </c>
      <c r="I8" s="86">
        <f>E3</f>
        <v>39.766666666666673</v>
      </c>
      <c r="J8" s="16">
        <f>E4</f>
        <v>40.766666666666666</v>
      </c>
      <c r="K8" s="16">
        <f>E5</f>
        <v>40.700000000000003</v>
      </c>
      <c r="L8" s="16">
        <f>E6</f>
        <v>38.299999999999997</v>
      </c>
      <c r="M8" s="16">
        <f>E7</f>
        <v>43.3</v>
      </c>
      <c r="N8" s="7">
        <f>SUM(I8:M8)</f>
        <v>202.83333333333331</v>
      </c>
      <c r="O8" s="19">
        <f>N8/5</f>
        <v>40.566666666666663</v>
      </c>
      <c r="Q8" s="22" t="s">
        <v>50</v>
      </c>
      <c r="R8" s="25">
        <f>R6*R7</f>
        <v>4</v>
      </c>
      <c r="S8" s="23">
        <f>S5-S6-S7</f>
        <v>1.8738518518512137</v>
      </c>
      <c r="T8" s="23">
        <f t="shared" si="2"/>
        <v>0.46846296296280343</v>
      </c>
      <c r="U8" s="26">
        <f t="shared" si="3"/>
        <v>0.46576611962821274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87" t="s">
        <v>33</v>
      </c>
      <c r="B9" s="94">
        <v>13.966666666666669</v>
      </c>
      <c r="C9" s="88">
        <v>13.700000000000001</v>
      </c>
      <c r="D9" s="14">
        <v>12.699999999999998</v>
      </c>
      <c r="E9" s="15">
        <f t="shared" si="0"/>
        <v>40.366666666666667</v>
      </c>
      <c r="F9" s="16">
        <f t="shared" si="1"/>
        <v>13.455555555555556</v>
      </c>
      <c r="H9" s="1" t="s">
        <v>40</v>
      </c>
      <c r="I9" s="16">
        <f>E8</f>
        <v>40.266666666666666</v>
      </c>
      <c r="J9" s="16">
        <f>E9</f>
        <v>40.366666666666667</v>
      </c>
      <c r="K9" s="19">
        <f>E10</f>
        <v>39.266666666666666</v>
      </c>
      <c r="L9" s="19">
        <f>E11</f>
        <v>37.533333333333339</v>
      </c>
      <c r="M9" s="19">
        <f>E12</f>
        <v>39.366666666666667</v>
      </c>
      <c r="N9" s="7">
        <f>SUM(I9:M9)</f>
        <v>196.8</v>
      </c>
      <c r="O9" s="19">
        <f>N9/5</f>
        <v>39.36</v>
      </c>
      <c r="Q9" s="29" t="s">
        <v>17</v>
      </c>
      <c r="R9" s="30">
        <f>R5*R4</f>
        <v>18</v>
      </c>
      <c r="S9" s="31">
        <f>S10-S4-S5</f>
        <v>18.104222222220415</v>
      </c>
      <c r="T9" s="31">
        <f t="shared" si="2"/>
        <v>1.0057901234566897</v>
      </c>
      <c r="U9" s="31"/>
      <c r="V9" s="32"/>
      <c r="W9" s="32"/>
      <c r="X9" s="32"/>
    </row>
    <row r="10" spans="1:24" ht="16.5" thickBot="1" x14ac:dyDescent="0.3">
      <c r="A10" s="87" t="s">
        <v>47</v>
      </c>
      <c r="B10" s="94">
        <v>13.433333333333335</v>
      </c>
      <c r="C10" s="88">
        <v>12.866666666666665</v>
      </c>
      <c r="D10" s="14">
        <v>12.966666666666667</v>
      </c>
      <c r="E10" s="15">
        <f>SUM(B10:D10)</f>
        <v>39.266666666666666</v>
      </c>
      <c r="F10" s="16">
        <f t="shared" si="1"/>
        <v>13.088888888888889</v>
      </c>
      <c r="H10" s="1" t="s">
        <v>2</v>
      </c>
      <c r="I10" s="16">
        <f>SUM(I8:I9)</f>
        <v>80.033333333333331</v>
      </c>
      <c r="J10" s="16">
        <f>SUM(J8:J9)</f>
        <v>81.133333333333326</v>
      </c>
      <c r="K10" s="16">
        <f>SUM(K8:K9)</f>
        <v>79.966666666666669</v>
      </c>
      <c r="L10" s="16">
        <f>SUM(L8:L9)</f>
        <v>75.833333333333343</v>
      </c>
      <c r="M10" s="16">
        <f>SUM(M8:M9)</f>
        <v>82.666666666666657</v>
      </c>
      <c r="N10" s="8">
        <f>SUM(I10:M10)</f>
        <v>399.63333333333333</v>
      </c>
      <c r="O10" s="8"/>
      <c r="Q10" s="38" t="s">
        <v>18</v>
      </c>
      <c r="R10" s="34">
        <f>I1*I2*I3-1</f>
        <v>29</v>
      </c>
      <c r="S10" s="33">
        <f>SUMSQ(B3:D12)-I4</f>
        <v>32.645518518519566</v>
      </c>
      <c r="T10" s="33"/>
      <c r="U10" s="33"/>
      <c r="V10" s="33"/>
      <c r="W10" s="33"/>
      <c r="X10" s="33"/>
    </row>
    <row r="11" spans="1:24" ht="16.5" thickBot="1" x14ac:dyDescent="0.3">
      <c r="A11" s="87" t="s">
        <v>48</v>
      </c>
      <c r="B11" s="48">
        <v>12.200000000000001</v>
      </c>
      <c r="C11" s="88">
        <v>12.233333333333334</v>
      </c>
      <c r="D11" s="14">
        <v>13.1</v>
      </c>
      <c r="E11" s="15">
        <f t="shared" si="0"/>
        <v>37.533333333333339</v>
      </c>
      <c r="F11" s="16">
        <f t="shared" si="1"/>
        <v>12.511111111111113</v>
      </c>
      <c r="H11" s="2" t="s">
        <v>8</v>
      </c>
      <c r="I11" s="16">
        <f>AVERAGE(I8:I9)</f>
        <v>40.016666666666666</v>
      </c>
      <c r="J11" s="16">
        <f>AVERAGE(J8:J9)</f>
        <v>40.566666666666663</v>
      </c>
      <c r="K11" s="16">
        <f>AVERAGE(K8:K9)</f>
        <v>39.983333333333334</v>
      </c>
      <c r="L11" s="16">
        <f>AVERAGE(L8:L9)</f>
        <v>37.916666666666671</v>
      </c>
      <c r="M11" s="16">
        <f>AVERAGE(M8:M9)</f>
        <v>41.333333333333329</v>
      </c>
      <c r="N11" s="8"/>
      <c r="O11" s="8"/>
    </row>
    <row r="12" spans="1:24" ht="16.5" thickBot="1" x14ac:dyDescent="0.3">
      <c r="A12" s="87" t="s">
        <v>34</v>
      </c>
      <c r="B12" s="91">
        <v>13.766666666666666</v>
      </c>
      <c r="C12" s="88">
        <v>13.566666666666668</v>
      </c>
      <c r="D12" s="14">
        <v>12.033333333333333</v>
      </c>
      <c r="E12" s="15">
        <f t="shared" si="0"/>
        <v>39.366666666666667</v>
      </c>
      <c r="F12" s="16">
        <f t="shared" si="1"/>
        <v>13.122222222222222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90">
        <f>SUM(B3:B12)</f>
        <v>135.60000000000002</v>
      </c>
      <c r="C13" s="14">
        <f>SUM(C3:C12)</f>
        <v>137.63333333333335</v>
      </c>
      <c r="D13" s="14">
        <f>SUM(D3:D12)</f>
        <v>126.4</v>
      </c>
      <c r="E13" s="14">
        <f>SUM(E3:E12)</f>
        <v>399.63333333333333</v>
      </c>
      <c r="F13" s="8"/>
      <c r="I13" s="9"/>
      <c r="J13" s="9"/>
      <c r="K13" s="9"/>
      <c r="L13" s="9"/>
      <c r="M13" s="9"/>
      <c r="N13" s="9"/>
      <c r="O13" s="9"/>
    </row>
    <row r="14" spans="1:24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9"/>
      <c r="I16" s="9"/>
      <c r="J16" s="9"/>
      <c r="K16" s="9"/>
      <c r="L16" s="9"/>
      <c r="M16" s="9"/>
      <c r="N16" s="9"/>
      <c r="O16" s="9"/>
    </row>
    <row r="17" spans="1:15" ht="15.75" x14ac:dyDescent="0.25">
      <c r="A17" s="40" t="s">
        <v>40</v>
      </c>
      <c r="B17" s="126" t="s">
        <v>58</v>
      </c>
      <c r="C17" s="126"/>
      <c r="D17" s="126"/>
      <c r="E17" s="9"/>
      <c r="F17" s="9"/>
      <c r="I17" s="9"/>
      <c r="J17" s="9"/>
      <c r="K17" s="9"/>
      <c r="L17" s="9"/>
      <c r="M17" s="9"/>
      <c r="N17" s="9"/>
      <c r="O17" s="9"/>
    </row>
    <row r="18" spans="1:1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</row>
    <row r="19" spans="1:15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5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</row>
    <row r="22" spans="1:15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</row>
    <row r="23" spans="1:15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</row>
    <row r="24" spans="1:15" x14ac:dyDescent="0.25">
      <c r="B24" s="9"/>
      <c r="C24" s="9"/>
      <c r="D24" s="9"/>
      <c r="E24" s="9"/>
      <c r="F24" s="9"/>
      <c r="I24" s="9"/>
      <c r="J24" s="9"/>
      <c r="K24" s="9"/>
      <c r="L24" s="9"/>
      <c r="M24" s="9"/>
      <c r="N24" s="9"/>
      <c r="O24" s="9"/>
    </row>
  </sheetData>
  <mergeCells count="10">
    <mergeCell ref="Q2:X2"/>
    <mergeCell ref="H6:H7"/>
    <mergeCell ref="I6:M6"/>
    <mergeCell ref="N6:N7"/>
    <mergeCell ref="O6:O7"/>
    <mergeCell ref="B17:D17"/>
    <mergeCell ref="A1:A2"/>
    <mergeCell ref="B1:D1"/>
    <mergeCell ref="E1:E2"/>
    <mergeCell ref="F1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X23"/>
  <sheetViews>
    <sheetView zoomScale="78" zoomScaleNormal="78" workbookViewId="0">
      <selection activeCell="B4" sqref="B4"/>
    </sheetView>
  </sheetViews>
  <sheetFormatPr defaultRowHeight="15" x14ac:dyDescent="0.25"/>
  <cols>
    <col min="1" max="1" width="16.5703125" customWidth="1"/>
    <col min="17" max="18" width="10.57031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69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14.37</v>
      </c>
      <c r="C3" s="14">
        <v>15.666666666666666</v>
      </c>
      <c r="D3" s="14">
        <v>17.033333333333335</v>
      </c>
      <c r="E3" s="15">
        <f>SUM(B3:D3)</f>
        <v>47.07</v>
      </c>
      <c r="F3" s="16">
        <f>E3/3</f>
        <v>15.69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20.25" customHeight="1" thickBot="1" x14ac:dyDescent="0.3">
      <c r="A4" s="1" t="s">
        <v>28</v>
      </c>
      <c r="B4" s="14">
        <v>15.5</v>
      </c>
      <c r="C4" s="14">
        <v>19.466666666666665</v>
      </c>
      <c r="D4" s="14">
        <v>16.533333333333335</v>
      </c>
      <c r="E4" s="15">
        <f t="shared" ref="E4:E12" si="0">SUM(B4:D4)</f>
        <v>51.5</v>
      </c>
      <c r="F4" s="16">
        <f t="shared" ref="F4:F12" si="1">E4/3</f>
        <v>17.166666666666668</v>
      </c>
      <c r="H4" s="11" t="s">
        <v>20</v>
      </c>
      <c r="I4" s="9">
        <f>E13^2/30</f>
        <v>7362.3933633333309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4.8784155555558755</v>
      </c>
      <c r="T4" s="12">
        <f t="shared" ref="T4:T9" si="2">S4/R4</f>
        <v>2.4392077777779377</v>
      </c>
      <c r="U4" s="13">
        <f>T4/T$9</f>
        <v>0.94104268695224658</v>
      </c>
      <c r="V4" s="10" t="s">
        <v>22</v>
      </c>
      <c r="W4" s="6">
        <v>3.55</v>
      </c>
      <c r="X4" s="5">
        <v>6.01</v>
      </c>
    </row>
    <row r="5" spans="1:24" ht="21" customHeight="1" thickBot="1" x14ac:dyDescent="0.3">
      <c r="A5" s="1" t="s">
        <v>29</v>
      </c>
      <c r="B5" s="14">
        <v>16.433333333333334</v>
      </c>
      <c r="C5" s="14">
        <v>17.099999999999998</v>
      </c>
      <c r="D5" s="14">
        <v>14.299999999999999</v>
      </c>
      <c r="E5" s="15">
        <f t="shared" si="0"/>
        <v>47.833333333333329</v>
      </c>
      <c r="F5" s="16">
        <f t="shared" si="1"/>
        <v>15.944444444444443</v>
      </c>
      <c r="H5" t="s">
        <v>68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31.870862592594676</v>
      </c>
      <c r="T5" s="12">
        <f t="shared" si="2"/>
        <v>3.5412069547327416</v>
      </c>
      <c r="U5" s="13">
        <f t="shared" ref="U5:U8" si="3">T5/T$9</f>
        <v>1.3661923096897657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15.199999999999998</v>
      </c>
      <c r="C6" s="14">
        <v>14.033333333333333</v>
      </c>
      <c r="D6" s="14">
        <v>15.866666666666665</v>
      </c>
      <c r="E6" s="15">
        <f t="shared" si="0"/>
        <v>45.099999999999994</v>
      </c>
      <c r="F6" s="16">
        <f t="shared" si="1"/>
        <v>15.033333333333331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9.8269633333347883</v>
      </c>
      <c r="T6" s="12">
        <f t="shared" si="2"/>
        <v>9.8269633333347883</v>
      </c>
      <c r="U6" s="13">
        <f t="shared" si="3"/>
        <v>3.791227653515814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19.166666666666668</v>
      </c>
      <c r="C7" s="14">
        <v>17.599999999999998</v>
      </c>
      <c r="D7" s="14">
        <v>15.299999999999999</v>
      </c>
      <c r="E7" s="15">
        <f t="shared" si="0"/>
        <v>52.066666666666663</v>
      </c>
      <c r="F7" s="16">
        <f>E7/3</f>
        <v>17.355555555555554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13.587860740743963</v>
      </c>
      <c r="T7" s="12">
        <f t="shared" si="2"/>
        <v>3.3969651851859908</v>
      </c>
      <c r="U7" s="13">
        <f t="shared" si="3"/>
        <v>1.3105440522425569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19</v>
      </c>
      <c r="C8" s="14">
        <v>17</v>
      </c>
      <c r="D8" s="14">
        <v>12.866666666666667</v>
      </c>
      <c r="E8" s="15">
        <f t="shared" si="0"/>
        <v>48.866666666666667</v>
      </c>
      <c r="F8" s="16">
        <f t="shared" si="1"/>
        <v>16.288888888888888</v>
      </c>
      <c r="H8" s="1" t="s">
        <v>39</v>
      </c>
      <c r="I8" s="16">
        <f>E3</f>
        <v>47.07</v>
      </c>
      <c r="J8" s="16">
        <f>E4</f>
        <v>51.5</v>
      </c>
      <c r="K8" s="16">
        <f>E5</f>
        <v>47.833333333333329</v>
      </c>
      <c r="L8" s="16">
        <f>E6</f>
        <v>45.099999999999994</v>
      </c>
      <c r="M8" s="16">
        <f>E7</f>
        <v>52.066666666666663</v>
      </c>
      <c r="N8" s="7">
        <f>SUM(I8:M8)</f>
        <v>243.56999999999996</v>
      </c>
      <c r="O8" s="19">
        <f>N8/5</f>
        <v>48.713999999999992</v>
      </c>
      <c r="Q8" s="22" t="s">
        <v>50</v>
      </c>
      <c r="R8" s="25">
        <f>R6*R7</f>
        <v>4</v>
      </c>
      <c r="S8" s="23">
        <f>S5-S6-S7</f>
        <v>8.4560385185159248</v>
      </c>
      <c r="T8" s="23">
        <f t="shared" si="2"/>
        <v>2.1140096296289812</v>
      </c>
      <c r="U8" s="26">
        <f t="shared" si="3"/>
        <v>0.81558173118046273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15.5</v>
      </c>
      <c r="C9" s="14">
        <v>16.733333333333334</v>
      </c>
      <c r="D9" s="14">
        <v>15.1</v>
      </c>
      <c r="E9" s="15">
        <f t="shared" si="0"/>
        <v>47.333333333333336</v>
      </c>
      <c r="F9" s="16">
        <f t="shared" si="1"/>
        <v>15.777777777777779</v>
      </c>
      <c r="H9" s="1" t="s">
        <v>40</v>
      </c>
      <c r="I9" s="16">
        <f>E8</f>
        <v>48.866666666666667</v>
      </c>
      <c r="J9" s="16">
        <f>E9</f>
        <v>47.333333333333336</v>
      </c>
      <c r="K9" s="19">
        <f>E10</f>
        <v>42.266666666666666</v>
      </c>
      <c r="L9" s="19">
        <f>E11</f>
        <v>43.266666666666673</v>
      </c>
      <c r="M9" s="19">
        <f>E12</f>
        <v>44.666666666666664</v>
      </c>
      <c r="N9" s="7">
        <f>SUM(I9:M9)</f>
        <v>226.4</v>
      </c>
      <c r="O9" s="19">
        <f>N9/5</f>
        <v>45.28</v>
      </c>
      <c r="Q9" s="29" t="s">
        <v>17</v>
      </c>
      <c r="R9" s="30">
        <f>R5*R4</f>
        <v>18</v>
      </c>
      <c r="S9" s="31">
        <f>S10-S4-S5</f>
        <v>46.656480740741245</v>
      </c>
      <c r="T9" s="31">
        <f t="shared" si="2"/>
        <v>2.5920267078189578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13.633333333333335</v>
      </c>
      <c r="C10" s="14">
        <v>13.533333333333331</v>
      </c>
      <c r="D10" s="14">
        <v>15.1</v>
      </c>
      <c r="E10" s="15">
        <f>SUM(B10:D10)</f>
        <v>42.266666666666666</v>
      </c>
      <c r="F10" s="16">
        <f>AVERAGE(B10:D10)</f>
        <v>14.088888888888889</v>
      </c>
      <c r="H10" s="1" t="s">
        <v>2</v>
      </c>
      <c r="I10" s="16">
        <f>SUM(I8:I9)</f>
        <v>95.936666666666667</v>
      </c>
      <c r="J10" s="16">
        <f>SUM(J8:J9)</f>
        <v>98.833333333333343</v>
      </c>
      <c r="K10" s="16">
        <f>SUM(K8:K9)</f>
        <v>90.1</v>
      </c>
      <c r="L10" s="16">
        <f>SUM(L8:L9)</f>
        <v>88.366666666666674</v>
      </c>
      <c r="M10" s="16">
        <f>SUM(M8:M9)</f>
        <v>96.73333333333332</v>
      </c>
      <c r="N10" s="8">
        <f>SUM(I10:M10)</f>
        <v>469.97</v>
      </c>
      <c r="O10" s="8"/>
      <c r="Q10" s="38" t="s">
        <v>18</v>
      </c>
      <c r="R10" s="34">
        <f>I1*I2*I3-1</f>
        <v>29</v>
      </c>
      <c r="S10" s="33">
        <f>SUMSQ(B3:D12)-I4</f>
        <v>83.405758888891796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15.5</v>
      </c>
      <c r="C11" s="14">
        <v>13.200000000000001</v>
      </c>
      <c r="D11" s="14">
        <v>14.566666666666668</v>
      </c>
      <c r="E11" s="15">
        <f t="shared" si="0"/>
        <v>43.266666666666673</v>
      </c>
      <c r="F11" s="16">
        <f t="shared" si="1"/>
        <v>14.422222222222224</v>
      </c>
      <c r="H11" s="2" t="s">
        <v>8</v>
      </c>
      <c r="I11" s="16">
        <f>AVERAGE(I8:I9)</f>
        <v>47.968333333333334</v>
      </c>
      <c r="J11" s="16">
        <f>AVERAGE(J8:J9)</f>
        <v>49.416666666666671</v>
      </c>
      <c r="K11" s="16">
        <f>AVERAGE(K8:K9)</f>
        <v>45.05</v>
      </c>
      <c r="L11" s="16">
        <f>AVERAGE(L8:L9)</f>
        <v>44.183333333333337</v>
      </c>
      <c r="M11" s="16">
        <f>AVERAGE(M8:M9)</f>
        <v>48.36666666666666</v>
      </c>
      <c r="N11" s="8"/>
      <c r="O11" s="8"/>
    </row>
    <row r="12" spans="1:24" ht="16.5" thickBot="1" x14ac:dyDescent="0.3">
      <c r="A12" s="1" t="s">
        <v>34</v>
      </c>
      <c r="B12" s="14">
        <v>14.866666666666667</v>
      </c>
      <c r="C12" s="14">
        <v>15.5</v>
      </c>
      <c r="D12" s="14">
        <v>14.299999999999999</v>
      </c>
      <c r="E12" s="15">
        <f t="shared" si="0"/>
        <v>44.666666666666664</v>
      </c>
      <c r="F12" s="16">
        <f t="shared" si="1"/>
        <v>14.888888888888888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159.16999999999999</v>
      </c>
      <c r="C13" s="14">
        <f>SUM(C3:C12)</f>
        <v>159.83333333333331</v>
      </c>
      <c r="D13" s="14">
        <f>SUM(D3:D12)</f>
        <v>150.96666666666667</v>
      </c>
      <c r="E13" s="14">
        <f>SUM(E3:E12)</f>
        <v>469.96999999999991</v>
      </c>
      <c r="F13" s="8"/>
      <c r="I13" s="9"/>
      <c r="J13" s="9"/>
      <c r="K13" s="9"/>
      <c r="L13" s="9"/>
      <c r="M13" s="9"/>
      <c r="N13" s="9"/>
      <c r="O13" s="9"/>
    </row>
    <row r="14" spans="1:24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9"/>
      <c r="I16" s="9"/>
      <c r="J16" s="9"/>
      <c r="K16" s="9"/>
      <c r="L16" s="9"/>
      <c r="M16" s="9"/>
      <c r="N16" s="9"/>
      <c r="O16" s="9"/>
    </row>
    <row r="17" spans="1:15" ht="15.75" x14ac:dyDescent="0.25">
      <c r="A17" s="40" t="s">
        <v>40</v>
      </c>
      <c r="B17" s="126" t="s">
        <v>58</v>
      </c>
      <c r="C17" s="126"/>
      <c r="D17" s="126"/>
      <c r="E17" s="9"/>
      <c r="F17" s="9"/>
      <c r="I17" s="9"/>
      <c r="J17" s="9"/>
      <c r="K17" s="9"/>
      <c r="L17" s="9"/>
      <c r="M17" s="9"/>
      <c r="N17" s="9"/>
      <c r="O17" s="9"/>
    </row>
    <row r="18" spans="1:1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</row>
    <row r="19" spans="1:15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5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</row>
    <row r="22" spans="1:15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</row>
    <row r="23" spans="1:15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</row>
  </sheetData>
  <mergeCells count="10">
    <mergeCell ref="Q2:X2"/>
    <mergeCell ref="H6:H7"/>
    <mergeCell ref="I6:M6"/>
    <mergeCell ref="N6:N7"/>
    <mergeCell ref="O6:O7"/>
    <mergeCell ref="B17:D17"/>
    <mergeCell ref="A1:A2"/>
    <mergeCell ref="B1:D1"/>
    <mergeCell ref="E1:E2"/>
    <mergeCell ref="F1:F2"/>
  </mergeCells>
  <pageMargins left="0.7" right="0.7" top="0.75" bottom="0.75" header="0.3" footer="0.3"/>
  <ignoredErrors>
    <ignoredError sqref="F1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23"/>
  <sheetViews>
    <sheetView zoomScale="80" zoomScaleNormal="80" workbookViewId="0">
      <selection activeCell="S18" sqref="Q16:S18"/>
    </sheetView>
  </sheetViews>
  <sheetFormatPr defaultRowHeight="15" x14ac:dyDescent="0.25"/>
  <cols>
    <col min="1" max="1" width="14.5703125" customWidth="1"/>
    <col min="12" max="13" width="9.28515625" bestFit="1" customWidth="1"/>
    <col min="14" max="14" width="12.28515625" bestFit="1" customWidth="1"/>
    <col min="15" max="15" width="9.28515625" bestFit="1" customWidth="1"/>
    <col min="17" max="17" width="10.85546875" customWidth="1"/>
    <col min="18" max="21" width="9.28515625" bestFit="1" customWidth="1"/>
    <col min="23" max="24" width="9.28515625" bestFit="1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71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17.3</v>
      </c>
      <c r="C3" s="14">
        <v>17.866666666666667</v>
      </c>
      <c r="D3" s="14">
        <v>20.066666666666666</v>
      </c>
      <c r="E3" s="15">
        <f>SUM(B3:D3)</f>
        <v>55.233333333333334</v>
      </c>
      <c r="F3" s="16">
        <f>E3/3</f>
        <v>18.411111111111111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17.733333333333334</v>
      </c>
      <c r="C4" s="14">
        <v>21.599999999999998</v>
      </c>
      <c r="D4" s="14">
        <v>19.233333333333334</v>
      </c>
      <c r="E4" s="15">
        <f t="shared" ref="E4:E12" si="0">SUM(B4:D4)</f>
        <v>58.566666666666663</v>
      </c>
      <c r="F4" s="16">
        <f t="shared" ref="F4:F12" si="1">E4/3</f>
        <v>19.522222222222222</v>
      </c>
      <c r="H4" s="11" t="s">
        <v>20</v>
      </c>
      <c r="I4" s="9">
        <f>E13^2/30</f>
        <v>9790.9289259259276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0.83118518518313067</v>
      </c>
      <c r="T4" s="12">
        <f t="shared" ref="T4:T9" si="2">S4/R4</f>
        <v>0.41559259259156534</v>
      </c>
      <c r="U4" s="13">
        <f>T4/T$9</f>
        <v>0.11721930173763953</v>
      </c>
      <c r="V4" s="10" t="s">
        <v>22</v>
      </c>
      <c r="W4" s="6">
        <v>3.55</v>
      </c>
      <c r="X4" s="5">
        <v>6.01</v>
      </c>
    </row>
    <row r="5" spans="1:24" ht="18.75" customHeight="1" thickBot="1" x14ac:dyDescent="0.3">
      <c r="A5" s="1" t="s">
        <v>29</v>
      </c>
      <c r="B5" s="14">
        <v>18.3</v>
      </c>
      <c r="C5" s="14">
        <v>20.399999999999999</v>
      </c>
      <c r="D5" s="14">
        <v>17.566666666666666</v>
      </c>
      <c r="E5" s="15">
        <f t="shared" si="0"/>
        <v>56.266666666666666</v>
      </c>
      <c r="F5" s="16">
        <f t="shared" si="1"/>
        <v>18.755555555555556</v>
      </c>
      <c r="H5" t="s">
        <v>70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32.829962962960053</v>
      </c>
      <c r="T5" s="12">
        <f t="shared" si="2"/>
        <v>3.647773662551117</v>
      </c>
      <c r="U5" s="13">
        <f t="shared" ref="U5:U8" si="3">T5/T$9</f>
        <v>1.028866946243719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17.066666666666666</v>
      </c>
      <c r="C6" s="14">
        <v>15.133333333333333</v>
      </c>
      <c r="D6" s="14">
        <v>19.733333333333334</v>
      </c>
      <c r="E6" s="15">
        <f t="shared" si="0"/>
        <v>51.933333333333337</v>
      </c>
      <c r="F6" s="16">
        <f t="shared" si="1"/>
        <v>17.311111111111114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16.37870370370365</v>
      </c>
      <c r="T6" s="12">
        <f t="shared" si="2"/>
        <v>16.37870370370365</v>
      </c>
      <c r="U6" s="13">
        <f t="shared" si="3"/>
        <v>4.6196689877065857</v>
      </c>
      <c r="V6" s="10" t="s">
        <v>26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20.933333333333334</v>
      </c>
      <c r="C7" s="14">
        <v>21.066666666666666</v>
      </c>
      <c r="D7" s="14">
        <v>18.066666666666666</v>
      </c>
      <c r="E7" s="15">
        <f t="shared" si="0"/>
        <v>60.066666666666663</v>
      </c>
      <c r="F7" s="16">
        <f>E7/3</f>
        <v>20.022222222222222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10.195333333331291</v>
      </c>
      <c r="T7" s="12">
        <f t="shared" si="2"/>
        <v>2.5488333333328228</v>
      </c>
      <c r="U7" s="13">
        <f t="shared" si="3"/>
        <v>0.71890709532573482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20.833333333333332</v>
      </c>
      <c r="C8" s="14">
        <v>16.866666666666667</v>
      </c>
      <c r="D8" s="14">
        <v>13.766666666666667</v>
      </c>
      <c r="E8" s="15">
        <f t="shared" si="0"/>
        <v>51.466666666666669</v>
      </c>
      <c r="F8" s="16">
        <f t="shared" si="1"/>
        <v>17.155555555555555</v>
      </c>
      <c r="H8" s="1" t="s">
        <v>39</v>
      </c>
      <c r="I8" s="16">
        <f>E3</f>
        <v>55.233333333333334</v>
      </c>
      <c r="J8" s="16">
        <f>E4</f>
        <v>58.566666666666663</v>
      </c>
      <c r="K8" s="16">
        <f>E5</f>
        <v>56.266666666666666</v>
      </c>
      <c r="L8" s="16">
        <f>E6</f>
        <v>51.933333333333337</v>
      </c>
      <c r="M8" s="16">
        <f>E7</f>
        <v>60.066666666666663</v>
      </c>
      <c r="N8" s="7">
        <f>SUM(I8:M8)</f>
        <v>282.06666666666666</v>
      </c>
      <c r="O8" s="19">
        <f>N8/5</f>
        <v>56.413333333333334</v>
      </c>
      <c r="Q8" s="22" t="s">
        <v>50</v>
      </c>
      <c r="R8" s="25">
        <f>R6*R7</f>
        <v>4</v>
      </c>
      <c r="S8" s="23">
        <f>S5-S6-S7</f>
        <v>6.2559259259251121</v>
      </c>
      <c r="T8" s="23">
        <f t="shared" si="2"/>
        <v>1.563981481481278</v>
      </c>
      <c r="U8" s="26">
        <f t="shared" si="3"/>
        <v>0.44112628679598648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17.833333333333332</v>
      </c>
      <c r="C9" s="14">
        <v>18.933333333333334</v>
      </c>
      <c r="D9" s="14">
        <v>18</v>
      </c>
      <c r="E9" s="15">
        <f t="shared" si="0"/>
        <v>54.766666666666666</v>
      </c>
      <c r="F9" s="16">
        <f t="shared" si="1"/>
        <v>18.255555555555556</v>
      </c>
      <c r="H9" s="1" t="s">
        <v>40</v>
      </c>
      <c r="I9" s="16">
        <f>E8</f>
        <v>51.466666666666669</v>
      </c>
      <c r="J9" s="16">
        <f>E9</f>
        <v>54.766666666666666</v>
      </c>
      <c r="K9" s="19">
        <f>E10</f>
        <v>51.433333333333337</v>
      </c>
      <c r="L9" s="19">
        <f>E11</f>
        <v>51.3</v>
      </c>
      <c r="M9" s="19">
        <f>E12</f>
        <v>50.933333333333337</v>
      </c>
      <c r="N9" s="7">
        <f>SUM(I9:M9)</f>
        <v>259.90000000000003</v>
      </c>
      <c r="O9" s="19">
        <f>N9/5</f>
        <v>51.980000000000004</v>
      </c>
      <c r="Q9" s="29" t="s">
        <v>17</v>
      </c>
      <c r="R9" s="30">
        <f>R5*R4</f>
        <v>18</v>
      </c>
      <c r="S9" s="31">
        <f>S10-S4-S5</f>
        <v>63.817703703707593</v>
      </c>
      <c r="T9" s="31">
        <f t="shared" si="2"/>
        <v>3.5454279835393105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18.133333333333333</v>
      </c>
      <c r="C10" s="14">
        <v>15.633333333333333</v>
      </c>
      <c r="D10" s="14">
        <v>17.666666666666668</v>
      </c>
      <c r="E10" s="15">
        <f>SUM(B10:D10)</f>
        <v>51.433333333333337</v>
      </c>
      <c r="F10" s="16">
        <f t="shared" si="1"/>
        <v>17.144444444444446</v>
      </c>
      <c r="H10" s="1" t="s">
        <v>2</v>
      </c>
      <c r="I10" s="16">
        <f>SUM(I8:I9)</f>
        <v>106.7</v>
      </c>
      <c r="J10" s="16">
        <f>SUM(J8:J9)</f>
        <v>113.33333333333333</v>
      </c>
      <c r="K10" s="16">
        <f>SUM(K8:K9)</f>
        <v>107.7</v>
      </c>
      <c r="L10" s="16">
        <f>SUM(L8:L9)</f>
        <v>103.23333333333333</v>
      </c>
      <c r="M10" s="16">
        <f>SUM(M8:M9)</f>
        <v>111</v>
      </c>
      <c r="N10" s="8">
        <f>SUM(I10:M10)</f>
        <v>541.9666666666667</v>
      </c>
      <c r="O10" s="8"/>
      <c r="Q10" s="38" t="s">
        <v>18</v>
      </c>
      <c r="R10" s="34">
        <f>I1*I2*I3-1</f>
        <v>29</v>
      </c>
      <c r="S10" s="33">
        <f>SUMSQ(B3:D12)-I4</f>
        <v>97.478851851850777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17.233333333333331</v>
      </c>
      <c r="C11" s="14">
        <v>16.033333333333335</v>
      </c>
      <c r="D11" s="14">
        <v>18.033333333333331</v>
      </c>
      <c r="E11" s="15">
        <f t="shared" si="0"/>
        <v>51.3</v>
      </c>
      <c r="F11" s="16">
        <f t="shared" si="1"/>
        <v>17.099999999999998</v>
      </c>
      <c r="H11" s="2" t="s">
        <v>8</v>
      </c>
      <c r="I11" s="16">
        <f>AVERAGE(I8:I9)</f>
        <v>53.35</v>
      </c>
      <c r="J11" s="16">
        <f>AVERAGE(J8:J9)</f>
        <v>56.666666666666664</v>
      </c>
      <c r="K11" s="16">
        <f>AVERAGE(K8:K9)</f>
        <v>53.85</v>
      </c>
      <c r="L11" s="16">
        <f>AVERAGE(L8:L9)</f>
        <v>51.616666666666667</v>
      </c>
      <c r="M11" s="16">
        <f>AVERAGE(M8:M9)</f>
        <v>55.5</v>
      </c>
      <c r="N11" s="8"/>
      <c r="O11" s="8"/>
    </row>
    <row r="12" spans="1:24" ht="16.5" thickBot="1" x14ac:dyDescent="0.3">
      <c r="A12" s="1" t="s">
        <v>34</v>
      </c>
      <c r="B12" s="14">
        <v>17.133333333333336</v>
      </c>
      <c r="C12" s="14">
        <v>17.466666666666669</v>
      </c>
      <c r="D12" s="14">
        <v>16.333333333333332</v>
      </c>
      <c r="E12" s="15">
        <f t="shared" si="0"/>
        <v>50.933333333333337</v>
      </c>
      <c r="F12" s="16">
        <f t="shared" si="1"/>
        <v>16.977777777777778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182.49999999999997</v>
      </c>
      <c r="C13" s="14">
        <f>SUM(C3:C12)</f>
        <v>181</v>
      </c>
      <c r="D13" s="14">
        <f>SUM(D3:D12)</f>
        <v>178.46666666666667</v>
      </c>
      <c r="E13" s="14">
        <f>SUM(E3:E12)</f>
        <v>541.9666666666667</v>
      </c>
      <c r="F13" s="8"/>
      <c r="I13" s="9"/>
      <c r="J13" s="9"/>
      <c r="K13" s="9"/>
      <c r="L13" s="9"/>
      <c r="M13" s="9"/>
      <c r="N13" s="9"/>
      <c r="O13" s="9"/>
      <c r="Q13" s="55" t="s">
        <v>83</v>
      </c>
      <c r="R13" s="56">
        <v>2.9710000000000001</v>
      </c>
      <c r="T13" t="s">
        <v>84</v>
      </c>
    </row>
    <row r="14" spans="1:24" ht="15.75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  <c r="Q14" s="57" t="s">
        <v>85</v>
      </c>
      <c r="R14" s="56">
        <f>R13*(T9/15)^0.5</f>
        <v>1.4444128931311415</v>
      </c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  <c r="U15" t="s">
        <v>86</v>
      </c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9"/>
      <c r="I16" s="9"/>
      <c r="J16" s="9"/>
      <c r="K16" s="9"/>
      <c r="L16" s="9"/>
      <c r="M16" s="9"/>
      <c r="N16" s="9"/>
      <c r="O16" s="9"/>
      <c r="Q16" s="78" t="s">
        <v>39</v>
      </c>
      <c r="R16" s="58">
        <f>O8/15</f>
        <v>3.7608888888888887</v>
      </c>
      <c r="S16" s="58" t="s">
        <v>87</v>
      </c>
    </row>
    <row r="17" spans="1:19" ht="15.75" x14ac:dyDescent="0.25">
      <c r="A17" s="40" t="s">
        <v>40</v>
      </c>
      <c r="B17" s="126" t="s">
        <v>58</v>
      </c>
      <c r="C17" s="126"/>
      <c r="D17" s="126"/>
      <c r="E17" s="9"/>
      <c r="F17" s="9"/>
      <c r="I17" s="9"/>
      <c r="J17" s="9"/>
      <c r="K17" s="9"/>
      <c r="L17" s="9"/>
      <c r="M17" s="9"/>
      <c r="N17" s="9"/>
      <c r="O17" s="9"/>
      <c r="Q17" s="78" t="s">
        <v>40</v>
      </c>
      <c r="R17" s="58">
        <f>O9/15</f>
        <v>3.4653333333333336</v>
      </c>
      <c r="S17" s="58" t="s">
        <v>88</v>
      </c>
    </row>
    <row r="18" spans="1:19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Q18" s="78"/>
      <c r="R18" s="59">
        <f>R14</f>
        <v>1.4444128931311415</v>
      </c>
      <c r="S18" s="58"/>
    </row>
    <row r="19" spans="1:19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</row>
    <row r="20" spans="1:19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9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</row>
    <row r="22" spans="1:19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</row>
    <row r="23" spans="1:19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</row>
  </sheetData>
  <mergeCells count="10">
    <mergeCell ref="Q2:X2"/>
    <mergeCell ref="H6:H7"/>
    <mergeCell ref="I6:M6"/>
    <mergeCell ref="N6:N7"/>
    <mergeCell ref="O6:O7"/>
    <mergeCell ref="B17:D17"/>
    <mergeCell ref="A1:A2"/>
    <mergeCell ref="B1:D1"/>
    <mergeCell ref="E1:E2"/>
    <mergeCell ref="F1:F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X23"/>
  <sheetViews>
    <sheetView topLeftCell="C1" workbookViewId="0">
      <selection activeCell="V7" sqref="V7"/>
    </sheetView>
  </sheetViews>
  <sheetFormatPr defaultRowHeight="15" x14ac:dyDescent="0.25"/>
  <cols>
    <col min="1" max="1" width="14.5703125" customWidth="1"/>
    <col min="17" max="17" width="10.140625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78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19.366666666666667</v>
      </c>
      <c r="C3" s="14">
        <v>18.3</v>
      </c>
      <c r="D3" s="14">
        <v>21.433333333333334</v>
      </c>
      <c r="E3" s="15">
        <f>SUM(B3:D3)</f>
        <v>59.100000000000009</v>
      </c>
      <c r="F3" s="16">
        <f>E3/3</f>
        <v>19.700000000000003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19.266666666666669</v>
      </c>
      <c r="C4" s="14">
        <v>22.933333333333334</v>
      </c>
      <c r="D4" s="14">
        <v>20.533333333333335</v>
      </c>
      <c r="E4" s="15">
        <f t="shared" ref="E4:E12" si="0">SUM(B4:D4)</f>
        <v>62.733333333333334</v>
      </c>
      <c r="F4" s="16">
        <f t="shared" ref="F4:F12" si="1">E4/3</f>
        <v>20.911111111111111</v>
      </c>
      <c r="H4" s="11" t="s">
        <v>20</v>
      </c>
      <c r="I4" s="9">
        <f>E13^2/30</f>
        <v>11463.468481481485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3.0227407407382998</v>
      </c>
      <c r="T4" s="12">
        <f t="shared" ref="T4:T9" si="2">S4/R4</f>
        <v>1.5113703703691499</v>
      </c>
      <c r="U4" s="13">
        <f>T4/T$9</f>
        <v>0.30211418977422849</v>
      </c>
      <c r="V4" s="10" t="s">
        <v>22</v>
      </c>
      <c r="W4" s="6">
        <v>3.55</v>
      </c>
      <c r="X4" s="5">
        <v>6.01</v>
      </c>
    </row>
    <row r="5" spans="1:24" ht="18.75" customHeight="1" thickBot="1" x14ac:dyDescent="0.3">
      <c r="A5" s="1" t="s">
        <v>29</v>
      </c>
      <c r="B5" s="14">
        <v>21.3</v>
      </c>
      <c r="C5" s="14">
        <v>22.599999999999998</v>
      </c>
      <c r="D5" s="14">
        <v>18.833333333333332</v>
      </c>
      <c r="E5" s="15">
        <f t="shared" si="0"/>
        <v>62.733333333333334</v>
      </c>
      <c r="F5" s="16">
        <f t="shared" si="1"/>
        <v>20.911111111111111</v>
      </c>
      <c r="H5" t="s">
        <v>70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43.013370370368648</v>
      </c>
      <c r="T5" s="12">
        <f t="shared" si="2"/>
        <v>4.7792633744854056</v>
      </c>
      <c r="U5" s="13">
        <f t="shared" ref="U5:U8" si="3">T5/T$9</f>
        <v>0.95534708791971168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18.666666666666668</v>
      </c>
      <c r="C6" s="14">
        <v>16.333333333333332</v>
      </c>
      <c r="D6" s="14">
        <v>21.033333333333331</v>
      </c>
      <c r="E6" s="15">
        <f t="shared" si="0"/>
        <v>56.033333333333331</v>
      </c>
      <c r="F6" s="16">
        <f t="shared" si="1"/>
        <v>18.677777777777777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21.448925925920776</v>
      </c>
      <c r="T6" s="12">
        <f t="shared" si="2"/>
        <v>21.448925925920776</v>
      </c>
      <c r="U6" s="13">
        <f t="shared" si="3"/>
        <v>4.2875161540015254</v>
      </c>
      <c r="V6" s="10" t="s">
        <v>22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24.166666666666668</v>
      </c>
      <c r="C7" s="14">
        <v>21.900000000000002</v>
      </c>
      <c r="D7" s="14">
        <v>19.233333333333334</v>
      </c>
      <c r="E7" s="15">
        <f t="shared" si="0"/>
        <v>65.300000000000011</v>
      </c>
      <c r="F7" s="16">
        <f>E7/3</f>
        <v>21.766666666666669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17.450592592589601</v>
      </c>
      <c r="T7" s="12">
        <f t="shared" si="2"/>
        <v>4.3626481481474002</v>
      </c>
      <c r="U7" s="13">
        <f t="shared" si="3"/>
        <v>0.87206811539230211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23.433333333333337</v>
      </c>
      <c r="C8" s="14">
        <v>17.433333333333334</v>
      </c>
      <c r="D8" s="14">
        <v>14.833333333333334</v>
      </c>
      <c r="E8" s="15">
        <f t="shared" si="0"/>
        <v>55.70000000000001</v>
      </c>
      <c r="F8" s="16">
        <f t="shared" si="1"/>
        <v>18.56666666666667</v>
      </c>
      <c r="H8" s="1" t="s">
        <v>39</v>
      </c>
      <c r="I8" s="16">
        <f>E3</f>
        <v>59.100000000000009</v>
      </c>
      <c r="J8" s="16">
        <f>E4</f>
        <v>62.733333333333334</v>
      </c>
      <c r="K8" s="16">
        <f>E5</f>
        <v>62.733333333333334</v>
      </c>
      <c r="L8" s="16">
        <f>E6</f>
        <v>56.033333333333331</v>
      </c>
      <c r="M8" s="16">
        <f>E7</f>
        <v>65.300000000000011</v>
      </c>
      <c r="N8" s="7">
        <f>SUM(I8:M8)</f>
        <v>305.89999999999998</v>
      </c>
      <c r="O8" s="19">
        <f>N8/5</f>
        <v>61.179999999999993</v>
      </c>
      <c r="Q8" s="22" t="s">
        <v>50</v>
      </c>
      <c r="R8" s="25">
        <f>R6*R7</f>
        <v>4</v>
      </c>
      <c r="S8" s="23">
        <f>S5-S6-S7</f>
        <v>4.1138518518582714</v>
      </c>
      <c r="T8" s="23">
        <f t="shared" si="2"/>
        <v>1.0284629629645679</v>
      </c>
      <c r="U8" s="26">
        <f t="shared" si="3"/>
        <v>0.20558379392666773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18.366666666666664</v>
      </c>
      <c r="C9" s="14">
        <v>20.266666666666666</v>
      </c>
      <c r="D9" s="14">
        <v>19.166666666666668</v>
      </c>
      <c r="E9" s="15">
        <f t="shared" si="0"/>
        <v>57.8</v>
      </c>
      <c r="F9" s="16">
        <f t="shared" si="1"/>
        <v>19.266666666666666</v>
      </c>
      <c r="H9" s="1" t="s">
        <v>40</v>
      </c>
      <c r="I9" s="16">
        <f>E8</f>
        <v>55.70000000000001</v>
      </c>
      <c r="J9" s="16">
        <f>E9</f>
        <v>57.8</v>
      </c>
      <c r="K9" s="19">
        <f>E10</f>
        <v>54.966666666666669</v>
      </c>
      <c r="L9" s="19">
        <f>E11</f>
        <v>54.066666666666663</v>
      </c>
      <c r="M9" s="19">
        <f>E12</f>
        <v>58.000000000000007</v>
      </c>
      <c r="N9" s="7">
        <f>SUM(I9:M9)</f>
        <v>280.53333333333336</v>
      </c>
      <c r="O9" s="19">
        <f>N9/5</f>
        <v>56.106666666666669</v>
      </c>
      <c r="Q9" s="29" t="s">
        <v>17</v>
      </c>
      <c r="R9" s="30">
        <f>R5*R4</f>
        <v>18</v>
      </c>
      <c r="S9" s="31">
        <f>S10-S4-S5</f>
        <v>90.047629629627409</v>
      </c>
      <c r="T9" s="31">
        <f t="shared" si="2"/>
        <v>5.0026460905348564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19</v>
      </c>
      <c r="C10" s="14">
        <v>16.8</v>
      </c>
      <c r="D10" s="14">
        <v>19.166666666666668</v>
      </c>
      <c r="E10" s="15">
        <f>SUM(B10:D10)</f>
        <v>54.966666666666669</v>
      </c>
      <c r="F10" s="16">
        <f t="shared" si="1"/>
        <v>18.322222222222223</v>
      </c>
      <c r="H10" s="1" t="s">
        <v>2</v>
      </c>
      <c r="I10" s="16">
        <f>SUM(I8:I9)</f>
        <v>114.80000000000001</v>
      </c>
      <c r="J10" s="16">
        <f>SUM(J8:J9)</f>
        <v>120.53333333333333</v>
      </c>
      <c r="K10" s="16">
        <f>SUM(K8:K9)</f>
        <v>117.7</v>
      </c>
      <c r="L10" s="16">
        <f>SUM(L8:L9)</f>
        <v>110.1</v>
      </c>
      <c r="M10" s="16">
        <f>SUM(M8:M9)</f>
        <v>123.30000000000001</v>
      </c>
      <c r="N10" s="8">
        <f>SUM(I10:M10)</f>
        <v>586.43333333333339</v>
      </c>
      <c r="O10" s="8"/>
      <c r="Q10" s="38" t="s">
        <v>18</v>
      </c>
      <c r="R10" s="34">
        <f>I1*I2*I3-1</f>
        <v>29</v>
      </c>
      <c r="S10" s="33">
        <f>SUMSQ(B3:D12)-I4</f>
        <v>136.08374074073436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17.833333333333332</v>
      </c>
      <c r="C11" s="14">
        <v>16.966666666666665</v>
      </c>
      <c r="D11" s="14">
        <v>19.266666666666666</v>
      </c>
      <c r="E11" s="15">
        <f t="shared" si="0"/>
        <v>54.066666666666663</v>
      </c>
      <c r="F11" s="16">
        <f t="shared" si="1"/>
        <v>18.022222222222222</v>
      </c>
      <c r="H11" s="2" t="s">
        <v>8</v>
      </c>
      <c r="I11" s="16">
        <f>AVERAGE(I8:I9)</f>
        <v>57.400000000000006</v>
      </c>
      <c r="J11" s="16">
        <f>AVERAGE(J8:J9)</f>
        <v>60.266666666666666</v>
      </c>
      <c r="K11" s="16">
        <f>AVERAGE(K8:K9)</f>
        <v>58.85</v>
      </c>
      <c r="L11" s="16">
        <f>AVERAGE(L8:L9)</f>
        <v>55.05</v>
      </c>
      <c r="M11" s="16">
        <f>AVERAGE(M8:M9)</f>
        <v>61.650000000000006</v>
      </c>
      <c r="N11" s="8"/>
      <c r="O11" s="8"/>
    </row>
    <row r="12" spans="1:24" ht="16.5" thickBot="1" x14ac:dyDescent="0.3">
      <c r="A12" s="1" t="s">
        <v>34</v>
      </c>
      <c r="B12" s="14">
        <v>18.400000000000002</v>
      </c>
      <c r="C12" s="14">
        <v>18.733333333333334</v>
      </c>
      <c r="D12" s="14">
        <v>20.866666666666667</v>
      </c>
      <c r="E12" s="15">
        <f t="shared" si="0"/>
        <v>58.000000000000007</v>
      </c>
      <c r="F12" s="16">
        <f t="shared" si="1"/>
        <v>19.333333333333336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199.80000000000004</v>
      </c>
      <c r="C13" s="14">
        <f>SUM(C3:C12)</f>
        <v>192.26666666666665</v>
      </c>
      <c r="D13" s="14">
        <f>SUM(D3:D12)</f>
        <v>194.36666666666667</v>
      </c>
      <c r="E13" s="14">
        <f>SUM(E3:E12)</f>
        <v>586.43333333333339</v>
      </c>
      <c r="F13" s="8"/>
      <c r="I13" s="9"/>
      <c r="J13" s="9"/>
      <c r="K13" s="9"/>
      <c r="L13" s="9"/>
      <c r="M13" s="9"/>
      <c r="N13" s="9"/>
      <c r="O13" s="9"/>
    </row>
    <row r="14" spans="1:24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9"/>
      <c r="I16" s="9"/>
      <c r="J16" s="9"/>
      <c r="K16" s="9"/>
      <c r="L16" s="9"/>
      <c r="M16" s="9"/>
      <c r="N16" s="9"/>
      <c r="O16" s="9"/>
    </row>
    <row r="17" spans="1:15" ht="15.75" x14ac:dyDescent="0.25">
      <c r="A17" s="40" t="s">
        <v>40</v>
      </c>
      <c r="B17" s="126" t="s">
        <v>58</v>
      </c>
      <c r="C17" s="126"/>
      <c r="D17" s="126"/>
      <c r="E17" s="9"/>
      <c r="F17" s="9"/>
      <c r="I17" s="9"/>
      <c r="J17" s="9"/>
      <c r="K17" s="9"/>
      <c r="L17" s="9"/>
      <c r="M17" s="9"/>
      <c r="N17" s="9"/>
      <c r="O17" s="9"/>
    </row>
    <row r="18" spans="1:15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</row>
    <row r="19" spans="1:15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</row>
    <row r="20" spans="1:15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</row>
    <row r="21" spans="1:15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</row>
    <row r="22" spans="1:15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</row>
    <row r="23" spans="1:15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</row>
  </sheetData>
  <mergeCells count="10">
    <mergeCell ref="B17:D17"/>
    <mergeCell ref="A1:A2"/>
    <mergeCell ref="B1:D1"/>
    <mergeCell ref="E1:E2"/>
    <mergeCell ref="F1:F2"/>
    <mergeCell ref="Q2:X2"/>
    <mergeCell ref="H6:H7"/>
    <mergeCell ref="I6:M6"/>
    <mergeCell ref="N6:N7"/>
    <mergeCell ref="O6:O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26"/>
  <sheetViews>
    <sheetView topLeftCell="E1" zoomScale="78" zoomScaleNormal="78" workbookViewId="0">
      <selection activeCell="Q16" sqref="Q16:S18"/>
    </sheetView>
  </sheetViews>
  <sheetFormatPr defaultRowHeight="15" x14ac:dyDescent="0.25"/>
  <cols>
    <col min="1" max="1" width="14.5703125" customWidth="1"/>
    <col min="5" max="6" width="9.28515625" bestFit="1" customWidth="1"/>
    <col min="9" max="13" width="9.28515625" bestFit="1" customWidth="1"/>
    <col min="14" max="14" width="12.7109375" bestFit="1" customWidth="1"/>
    <col min="15" max="15" width="9.28515625" bestFit="1" customWidth="1"/>
    <col min="17" max="17" width="10.28515625" customWidth="1"/>
    <col min="18" max="21" width="9.28515625" bestFit="1" customWidth="1"/>
    <col min="23" max="24" width="9.28515625" bestFit="1" customWidth="1"/>
  </cols>
  <sheetData>
    <row r="1" spans="1:24" ht="16.5" thickBot="1" x14ac:dyDescent="0.3">
      <c r="A1" s="128" t="s">
        <v>0</v>
      </c>
      <c r="B1" s="135" t="s">
        <v>1</v>
      </c>
      <c r="C1" s="136"/>
      <c r="D1" s="137"/>
      <c r="E1" s="128" t="s">
        <v>2</v>
      </c>
      <c r="F1" s="128" t="s">
        <v>3</v>
      </c>
      <c r="H1" s="11" t="s">
        <v>35</v>
      </c>
      <c r="I1" s="9">
        <v>2</v>
      </c>
      <c r="J1" s="9"/>
      <c r="K1" s="9"/>
      <c r="L1" s="9"/>
      <c r="M1" s="9"/>
      <c r="N1" s="9"/>
      <c r="O1" s="9"/>
    </row>
    <row r="2" spans="1:24" ht="16.5" thickBot="1" x14ac:dyDescent="0.3">
      <c r="A2" s="125"/>
      <c r="B2" s="4" t="s">
        <v>4</v>
      </c>
      <c r="C2" s="4" t="s">
        <v>5</v>
      </c>
      <c r="D2" s="4" t="s">
        <v>6</v>
      </c>
      <c r="E2" s="125"/>
      <c r="F2" s="125"/>
      <c r="H2" s="11" t="s">
        <v>36</v>
      </c>
      <c r="I2" s="9">
        <v>5</v>
      </c>
      <c r="J2" s="9"/>
      <c r="K2" s="9"/>
      <c r="L2" s="9"/>
      <c r="M2" s="9"/>
      <c r="N2" s="9"/>
      <c r="O2" s="9"/>
      <c r="Q2" s="132" t="s">
        <v>79</v>
      </c>
      <c r="R2" s="133"/>
      <c r="S2" s="133"/>
      <c r="T2" s="133"/>
      <c r="U2" s="133"/>
      <c r="V2" s="133"/>
      <c r="W2" s="133"/>
      <c r="X2" s="134"/>
    </row>
    <row r="3" spans="1:24" ht="16.5" thickBot="1" x14ac:dyDescent="0.3">
      <c r="A3" s="1" t="s">
        <v>27</v>
      </c>
      <c r="B3" s="14">
        <v>20.933333333333334</v>
      </c>
      <c r="C3" s="14">
        <v>19.666666666666668</v>
      </c>
      <c r="D3" s="14">
        <v>22.233333333333334</v>
      </c>
      <c r="E3" s="15">
        <f>SUM(B3:D3)</f>
        <v>62.833333333333336</v>
      </c>
      <c r="F3" s="16">
        <f>E3/3</f>
        <v>20.944444444444446</v>
      </c>
      <c r="H3" s="11" t="s">
        <v>19</v>
      </c>
      <c r="I3" s="9">
        <v>3</v>
      </c>
      <c r="J3" s="9"/>
      <c r="K3" s="9"/>
      <c r="L3" s="9"/>
      <c r="M3" s="9"/>
      <c r="N3" s="9"/>
      <c r="O3" s="9"/>
      <c r="Q3" s="3" t="s">
        <v>9</v>
      </c>
      <c r="R3" s="4" t="s">
        <v>10</v>
      </c>
      <c r="S3" s="4" t="s">
        <v>11</v>
      </c>
      <c r="T3" s="4" t="s">
        <v>12</v>
      </c>
      <c r="U3" s="4" t="s">
        <v>49</v>
      </c>
      <c r="V3" s="5"/>
      <c r="W3" s="4" t="s">
        <v>13</v>
      </c>
      <c r="X3" s="4" t="s">
        <v>14</v>
      </c>
    </row>
    <row r="4" spans="1:24" ht="19.5" customHeight="1" thickBot="1" x14ac:dyDescent="0.3">
      <c r="A4" s="1" t="s">
        <v>28</v>
      </c>
      <c r="B4" s="14">
        <v>20.866666666666667</v>
      </c>
      <c r="C4" s="14">
        <v>24.133333333333336</v>
      </c>
      <c r="D4" s="14">
        <v>21.766666666666666</v>
      </c>
      <c r="E4" s="15">
        <f t="shared" ref="E4:E12" si="0">SUM(B4:D4)</f>
        <v>66.766666666666666</v>
      </c>
      <c r="F4" s="16">
        <f t="shared" ref="F4:F12" si="1">E4/3</f>
        <v>22.255555555555556</v>
      </c>
      <c r="H4" s="11" t="s">
        <v>20</v>
      </c>
      <c r="I4" s="9">
        <f>E13^2/30</f>
        <v>12976.426814814818</v>
      </c>
      <c r="J4" s="9"/>
      <c r="K4" s="9"/>
      <c r="L4" s="9"/>
      <c r="M4" s="9"/>
      <c r="N4" s="9"/>
      <c r="O4" s="9"/>
      <c r="Q4" s="3" t="s">
        <v>15</v>
      </c>
      <c r="R4" s="8">
        <f>I3-1</f>
        <v>2</v>
      </c>
      <c r="S4" s="12">
        <f>SUMSQ(B13:D13)/10-I4</f>
        <v>1.0054074074014352</v>
      </c>
      <c r="T4" s="12">
        <f t="shared" ref="T4:T9" si="2">S4/R4</f>
        <v>0.5027037037007176</v>
      </c>
      <c r="U4" s="13">
        <f>T4/T$9</f>
        <v>9.491483018426837E-2</v>
      </c>
      <c r="V4" s="10" t="s">
        <v>22</v>
      </c>
      <c r="W4" s="6">
        <v>3.55</v>
      </c>
      <c r="X4" s="5">
        <v>6.01</v>
      </c>
    </row>
    <row r="5" spans="1:24" ht="18.75" customHeight="1" thickBot="1" x14ac:dyDescent="0.3">
      <c r="A5" s="1" t="s">
        <v>29</v>
      </c>
      <c r="B5" s="14">
        <v>22.733333333333334</v>
      </c>
      <c r="C5" s="14">
        <v>24.133333333333336</v>
      </c>
      <c r="D5" s="14">
        <v>20.2</v>
      </c>
      <c r="E5" s="15">
        <f t="shared" si="0"/>
        <v>67.066666666666677</v>
      </c>
      <c r="F5" s="16">
        <f t="shared" si="1"/>
        <v>22.355555555555558</v>
      </c>
      <c r="H5" t="s">
        <v>89</v>
      </c>
      <c r="I5" s="9"/>
      <c r="J5" s="9"/>
      <c r="K5" s="9"/>
      <c r="L5" s="9"/>
      <c r="M5" s="9"/>
      <c r="N5" s="9"/>
      <c r="O5" s="9"/>
      <c r="Q5" s="3" t="s">
        <v>16</v>
      </c>
      <c r="R5" s="8">
        <f>I1*I2-1</f>
        <v>9</v>
      </c>
      <c r="S5" s="12">
        <f>SUMSQ(E3:E12)/3-I4</f>
        <v>46.635407407406092</v>
      </c>
      <c r="T5" s="12">
        <f t="shared" si="2"/>
        <v>5.1817119341562323</v>
      </c>
      <c r="U5" s="13">
        <f t="shared" ref="U5:U8" si="3">T5/T$9</f>
        <v>0.97835226729707814</v>
      </c>
      <c r="V5" s="10" t="s">
        <v>22</v>
      </c>
      <c r="W5" s="6">
        <v>2.46</v>
      </c>
      <c r="X5" s="35">
        <v>3.6</v>
      </c>
    </row>
    <row r="6" spans="1:24" ht="16.5" thickBot="1" x14ac:dyDescent="0.3">
      <c r="A6" s="1" t="s">
        <v>30</v>
      </c>
      <c r="B6" s="14">
        <v>20.900000000000002</v>
      </c>
      <c r="C6" s="14">
        <v>18.466666666666665</v>
      </c>
      <c r="D6" s="14">
        <v>22.366666666666664</v>
      </c>
      <c r="E6" s="15">
        <f t="shared" si="0"/>
        <v>61.733333333333334</v>
      </c>
      <c r="F6" s="16">
        <f t="shared" si="1"/>
        <v>20.577777777777779</v>
      </c>
      <c r="H6" s="124" t="s">
        <v>38</v>
      </c>
      <c r="I6" s="129" t="s">
        <v>41</v>
      </c>
      <c r="J6" s="130"/>
      <c r="K6" s="130"/>
      <c r="L6" s="130"/>
      <c r="M6" s="131"/>
      <c r="N6" s="127" t="s">
        <v>2</v>
      </c>
      <c r="O6" s="128" t="s">
        <v>3</v>
      </c>
      <c r="Q6" s="3" t="s">
        <v>38</v>
      </c>
      <c r="R6" s="20">
        <f>I1-1</f>
        <v>1</v>
      </c>
      <c r="S6" s="12">
        <f>SUMSQ(N8:N9)/15-I4</f>
        <v>31.484592592591071</v>
      </c>
      <c r="T6" s="12">
        <f t="shared" si="2"/>
        <v>31.484592592591071</v>
      </c>
      <c r="U6" s="13">
        <f t="shared" si="3"/>
        <v>5.9445648348072631</v>
      </c>
      <c r="V6" s="10" t="s">
        <v>26</v>
      </c>
      <c r="W6" s="6">
        <v>4.41</v>
      </c>
      <c r="X6" s="5">
        <v>8.2899999999999991</v>
      </c>
    </row>
    <row r="7" spans="1:24" ht="16.5" thickBot="1" x14ac:dyDescent="0.3">
      <c r="A7" s="1" t="s">
        <v>31</v>
      </c>
      <c r="B7" s="14">
        <v>25.5</v>
      </c>
      <c r="C7" s="14">
        <v>23.100000000000005</v>
      </c>
      <c r="D7" s="14">
        <v>20.333333333333332</v>
      </c>
      <c r="E7" s="15">
        <f t="shared" si="0"/>
        <v>68.933333333333337</v>
      </c>
      <c r="F7" s="16">
        <f>E7/3</f>
        <v>22.977777777777778</v>
      </c>
      <c r="H7" s="125"/>
      <c r="I7" s="18" t="s">
        <v>42</v>
      </c>
      <c r="J7" s="18" t="s">
        <v>43</v>
      </c>
      <c r="K7" s="18" t="s">
        <v>44</v>
      </c>
      <c r="L7" s="17" t="s">
        <v>45</v>
      </c>
      <c r="M7" s="17" t="s">
        <v>46</v>
      </c>
      <c r="N7" s="125"/>
      <c r="O7" s="125"/>
      <c r="Q7" s="3" t="s">
        <v>41</v>
      </c>
      <c r="R7" s="20">
        <f>I2-1</f>
        <v>4</v>
      </c>
      <c r="S7" s="12">
        <f>SUMSQ(I10:M10)/6-I4</f>
        <v>11.373185185182592</v>
      </c>
      <c r="T7" s="12">
        <f t="shared" si="2"/>
        <v>2.8432962962956481</v>
      </c>
      <c r="U7" s="13">
        <f t="shared" si="3"/>
        <v>0.53683906273172621</v>
      </c>
      <c r="V7" s="10" t="s">
        <v>22</v>
      </c>
      <c r="W7" s="6">
        <v>2.93</v>
      </c>
      <c r="X7" s="5">
        <v>4.58</v>
      </c>
    </row>
    <row r="8" spans="1:24" ht="16.5" thickBot="1" x14ac:dyDescent="0.3">
      <c r="A8" s="1" t="s">
        <v>32</v>
      </c>
      <c r="B8" s="14">
        <v>24.600000000000005</v>
      </c>
      <c r="C8" s="14">
        <v>18.8</v>
      </c>
      <c r="D8" s="14">
        <v>16.133333333333333</v>
      </c>
      <c r="E8" s="15">
        <f t="shared" si="0"/>
        <v>59.533333333333339</v>
      </c>
      <c r="F8" s="16">
        <f t="shared" si="1"/>
        <v>19.844444444444445</v>
      </c>
      <c r="H8" s="1" t="s">
        <v>39</v>
      </c>
      <c r="I8" s="16">
        <f>E3</f>
        <v>62.833333333333336</v>
      </c>
      <c r="J8" s="16">
        <f>E4</f>
        <v>66.766666666666666</v>
      </c>
      <c r="K8" s="16">
        <f>E5</f>
        <v>67.066666666666677</v>
      </c>
      <c r="L8" s="16">
        <f>E6</f>
        <v>61.733333333333334</v>
      </c>
      <c r="M8" s="16">
        <f>E7</f>
        <v>68.933333333333337</v>
      </c>
      <c r="N8" s="7">
        <f>SUM(I8:M8)</f>
        <v>327.33333333333337</v>
      </c>
      <c r="O8" s="19">
        <f>N8/5</f>
        <v>65.466666666666669</v>
      </c>
      <c r="Q8" s="22" t="s">
        <v>50</v>
      </c>
      <c r="R8" s="25">
        <f>R6*R7</f>
        <v>4</v>
      </c>
      <c r="S8" s="23">
        <f>S5-S6-S7</f>
        <v>3.777629629632429</v>
      </c>
      <c r="T8" s="23">
        <f t="shared" si="2"/>
        <v>0.94440740740810725</v>
      </c>
      <c r="U8" s="26">
        <f t="shared" si="3"/>
        <v>0.17831232998488389</v>
      </c>
      <c r="V8" s="27" t="s">
        <v>22</v>
      </c>
      <c r="W8" s="28">
        <v>2.93</v>
      </c>
      <c r="X8" s="24">
        <v>4.58</v>
      </c>
    </row>
    <row r="9" spans="1:24" ht="16.5" thickBot="1" x14ac:dyDescent="0.3">
      <c r="A9" s="1" t="s">
        <v>33</v>
      </c>
      <c r="B9" s="14">
        <v>17.666666666666668</v>
      </c>
      <c r="C9" s="14">
        <v>21.566666666666666</v>
      </c>
      <c r="D9" s="14">
        <v>20.099999999999998</v>
      </c>
      <c r="E9" s="15">
        <f t="shared" si="0"/>
        <v>59.333333333333329</v>
      </c>
      <c r="F9" s="16">
        <f t="shared" si="1"/>
        <v>19.777777777777775</v>
      </c>
      <c r="H9" s="1" t="s">
        <v>40</v>
      </c>
      <c r="I9" s="16">
        <f>E8</f>
        <v>59.533333333333339</v>
      </c>
      <c r="J9" s="16">
        <f>E9</f>
        <v>59.333333333333329</v>
      </c>
      <c r="K9" s="19">
        <f>E10</f>
        <v>58.36666666666666</v>
      </c>
      <c r="L9" s="19">
        <f>E11</f>
        <v>57.8</v>
      </c>
      <c r="M9" s="19">
        <f>E12</f>
        <v>61.56666666666667</v>
      </c>
      <c r="N9" s="7">
        <f>SUM(I9:M9)</f>
        <v>296.60000000000002</v>
      </c>
      <c r="O9" s="19">
        <f>N9/5</f>
        <v>59.320000000000007</v>
      </c>
      <c r="Q9" s="29" t="s">
        <v>17</v>
      </c>
      <c r="R9" s="30">
        <f>R5*R4</f>
        <v>18</v>
      </c>
      <c r="S9" s="31">
        <f>S10-S4-S5</f>
        <v>95.33459259259871</v>
      </c>
      <c r="T9" s="31">
        <f t="shared" si="2"/>
        <v>5.2963662551443731</v>
      </c>
      <c r="U9" s="31"/>
      <c r="V9" s="32"/>
      <c r="W9" s="32"/>
      <c r="X9" s="32"/>
    </row>
    <row r="10" spans="1:24" ht="16.5" thickBot="1" x14ac:dyDescent="0.3">
      <c r="A10" s="1" t="s">
        <v>47</v>
      </c>
      <c r="B10" s="14">
        <v>19.7</v>
      </c>
      <c r="C10" s="14">
        <v>18.133333333333333</v>
      </c>
      <c r="D10" s="14">
        <v>20.533333333333331</v>
      </c>
      <c r="E10" s="15">
        <f>SUM(B10:D10)</f>
        <v>58.36666666666666</v>
      </c>
      <c r="F10" s="16">
        <f t="shared" si="1"/>
        <v>19.455555555555552</v>
      </c>
      <c r="H10" s="1" t="s">
        <v>2</v>
      </c>
      <c r="I10" s="16">
        <f>SUM(I8:I9)</f>
        <v>122.36666666666667</v>
      </c>
      <c r="J10" s="16">
        <f>SUM(J8:J9)</f>
        <v>126.1</v>
      </c>
      <c r="K10" s="16">
        <f>SUM(K8:K9)</f>
        <v>125.43333333333334</v>
      </c>
      <c r="L10" s="16">
        <f>SUM(L8:L9)</f>
        <v>119.53333333333333</v>
      </c>
      <c r="M10" s="16">
        <f>SUM(M8:M9)</f>
        <v>130.5</v>
      </c>
      <c r="N10" s="8">
        <f>SUM(I10:M10)</f>
        <v>623.93333333333328</v>
      </c>
      <c r="O10" s="8"/>
      <c r="Q10" s="38" t="s">
        <v>18</v>
      </c>
      <c r="R10" s="34">
        <f>I1*I2*I3-1</f>
        <v>29</v>
      </c>
      <c r="S10" s="33">
        <f>SUMSQ(B3:D12)-I4</f>
        <v>142.97540740740624</v>
      </c>
      <c r="T10" s="33"/>
      <c r="U10" s="33"/>
      <c r="V10" s="33"/>
      <c r="W10" s="33"/>
      <c r="X10" s="33"/>
    </row>
    <row r="11" spans="1:24" ht="16.5" thickBot="1" x14ac:dyDescent="0.3">
      <c r="A11" s="1" t="s">
        <v>48</v>
      </c>
      <c r="B11" s="14">
        <v>19.033333333333331</v>
      </c>
      <c r="C11" s="14">
        <v>18.266666666666666</v>
      </c>
      <c r="D11" s="14">
        <v>20.5</v>
      </c>
      <c r="E11" s="15">
        <f t="shared" si="0"/>
        <v>57.8</v>
      </c>
      <c r="F11" s="16">
        <f t="shared" si="1"/>
        <v>19.266666666666666</v>
      </c>
      <c r="H11" s="2" t="s">
        <v>8</v>
      </c>
      <c r="I11" s="16">
        <f>AVERAGE(I8:I9)</f>
        <v>61.183333333333337</v>
      </c>
      <c r="J11" s="16">
        <f>AVERAGE(J8:J9)</f>
        <v>63.05</v>
      </c>
      <c r="K11" s="16">
        <f>AVERAGE(K8:K9)</f>
        <v>62.716666666666669</v>
      </c>
      <c r="L11" s="16">
        <f>AVERAGE(L8:L9)</f>
        <v>59.766666666666666</v>
      </c>
      <c r="M11" s="16">
        <f>AVERAGE(M8:M9)</f>
        <v>65.25</v>
      </c>
      <c r="N11" s="8"/>
      <c r="O11" s="8"/>
    </row>
    <row r="12" spans="1:24" ht="16.5" thickBot="1" x14ac:dyDescent="0.3">
      <c r="A12" s="1" t="s">
        <v>34</v>
      </c>
      <c r="B12" s="14">
        <v>18.633333333333336</v>
      </c>
      <c r="C12" s="14">
        <v>20.433333333333334</v>
      </c>
      <c r="D12" s="14">
        <v>22.5</v>
      </c>
      <c r="E12" s="15">
        <f t="shared" si="0"/>
        <v>61.56666666666667</v>
      </c>
      <c r="F12" s="16">
        <f t="shared" si="1"/>
        <v>20.522222222222222</v>
      </c>
      <c r="I12" s="9"/>
      <c r="J12" s="9"/>
      <c r="K12" s="9"/>
      <c r="L12" s="9"/>
      <c r="M12" s="9"/>
      <c r="N12" s="9"/>
      <c r="O12" s="9"/>
    </row>
    <row r="13" spans="1:24" ht="16.5" thickBot="1" x14ac:dyDescent="0.3">
      <c r="A13" s="1" t="s">
        <v>7</v>
      </c>
      <c r="B13" s="14">
        <f>SUM(B3:B12)</f>
        <v>210.56666666666663</v>
      </c>
      <c r="C13" s="14">
        <f>SUM(C3:C12)</f>
        <v>206.7</v>
      </c>
      <c r="D13" s="14">
        <f>SUM(D3:D12)</f>
        <v>206.66666666666666</v>
      </c>
      <c r="E13" s="14">
        <f>SUM(E3:E12)</f>
        <v>623.93333333333339</v>
      </c>
      <c r="F13" s="8"/>
      <c r="I13" s="9"/>
      <c r="J13" s="9"/>
      <c r="K13" s="9"/>
      <c r="L13" s="9"/>
      <c r="M13" s="9"/>
      <c r="N13" s="9"/>
      <c r="O13" s="9"/>
      <c r="Q13" s="55" t="s">
        <v>83</v>
      </c>
      <c r="R13" s="56">
        <v>2.9710000000000001</v>
      </c>
      <c r="T13" t="s">
        <v>84</v>
      </c>
    </row>
    <row r="14" spans="1:24" ht="15.75" x14ac:dyDescent="0.25">
      <c r="B14" s="9"/>
      <c r="C14" s="9"/>
      <c r="D14" s="9"/>
      <c r="E14" s="9"/>
      <c r="F14" s="9"/>
      <c r="I14" s="9"/>
      <c r="J14" s="9"/>
      <c r="K14" s="9"/>
      <c r="L14" s="9"/>
      <c r="M14" s="9"/>
      <c r="N14" s="9"/>
      <c r="O14" s="9"/>
      <c r="Q14" s="57" t="s">
        <v>85</v>
      </c>
      <c r="R14" s="56">
        <f>R13*(T9/15)^0.5</f>
        <v>1.765411808652112</v>
      </c>
    </row>
    <row r="15" spans="1:24" x14ac:dyDescent="0.25">
      <c r="B15" s="9"/>
      <c r="C15" s="9"/>
      <c r="D15" s="9"/>
      <c r="E15" s="9"/>
      <c r="F15" s="9"/>
      <c r="I15" s="9"/>
      <c r="J15" s="9"/>
      <c r="K15" s="9"/>
      <c r="L15" s="9"/>
      <c r="M15" s="9"/>
      <c r="N15" s="9"/>
      <c r="O15" s="9"/>
      <c r="U15" t="s">
        <v>86</v>
      </c>
    </row>
    <row r="16" spans="1:24" ht="15.75" x14ac:dyDescent="0.25">
      <c r="A16" s="40" t="s">
        <v>39</v>
      </c>
      <c r="B16" s="41" t="s">
        <v>57</v>
      </c>
      <c r="C16" s="41"/>
      <c r="D16" s="9"/>
      <c r="E16" s="9"/>
      <c r="F16" s="9"/>
      <c r="I16" s="9"/>
      <c r="J16" s="9"/>
      <c r="K16" s="9"/>
      <c r="L16" s="9"/>
      <c r="M16" s="9"/>
      <c r="N16" s="9"/>
      <c r="O16" s="9"/>
      <c r="Q16" s="78" t="s">
        <v>39</v>
      </c>
      <c r="R16" s="58">
        <f>O8/15</f>
        <v>4.3644444444444446</v>
      </c>
      <c r="S16" s="58" t="s">
        <v>87</v>
      </c>
      <c r="U16" s="58">
        <f>N9/15</f>
        <v>19.773333333333333</v>
      </c>
      <c r="V16" s="58" t="s">
        <v>87</v>
      </c>
    </row>
    <row r="17" spans="1:23" ht="15.75" x14ac:dyDescent="0.25">
      <c r="A17" s="40" t="s">
        <v>40</v>
      </c>
      <c r="B17" s="126" t="s">
        <v>58</v>
      </c>
      <c r="C17" s="126"/>
      <c r="D17" s="126"/>
      <c r="E17" s="9"/>
      <c r="F17" s="9"/>
      <c r="I17" s="9"/>
      <c r="J17" s="9"/>
      <c r="K17" s="9"/>
      <c r="L17" s="9"/>
      <c r="M17" s="9"/>
      <c r="N17" s="9"/>
      <c r="O17" s="9"/>
      <c r="Q17" s="78" t="s">
        <v>40</v>
      </c>
      <c r="R17" s="58">
        <f>O9/15</f>
        <v>3.9546666666666672</v>
      </c>
      <c r="S17" s="58" t="s">
        <v>88</v>
      </c>
      <c r="U17" s="58">
        <f>N8/15</f>
        <v>21.822222222222226</v>
      </c>
      <c r="V17" s="58" t="s">
        <v>88</v>
      </c>
    </row>
    <row r="18" spans="1:23" x14ac:dyDescent="0.25">
      <c r="B18" s="9"/>
      <c r="C18" s="9"/>
      <c r="D18" s="9"/>
      <c r="E18" s="9"/>
      <c r="F18" s="9"/>
      <c r="I18" s="9"/>
      <c r="J18" s="9"/>
      <c r="K18" s="9"/>
      <c r="L18" s="9"/>
      <c r="M18" s="9"/>
      <c r="N18" s="9"/>
      <c r="O18" s="9"/>
      <c r="Q18" s="78"/>
      <c r="R18" s="59">
        <f>R14</f>
        <v>1.765411808652112</v>
      </c>
      <c r="S18" s="58"/>
      <c r="U18" s="59">
        <f>R18</f>
        <v>1.765411808652112</v>
      </c>
      <c r="V18" s="58"/>
    </row>
    <row r="19" spans="1:23" ht="15.75" x14ac:dyDescent="0.25">
      <c r="A19" s="40" t="s">
        <v>42</v>
      </c>
      <c r="B19" s="9" t="s">
        <v>59</v>
      </c>
      <c r="C19" s="9"/>
      <c r="D19" s="9"/>
      <c r="E19" s="9"/>
      <c r="F19" s="9"/>
      <c r="I19" s="9"/>
      <c r="J19" s="9"/>
      <c r="K19" s="9"/>
      <c r="L19" s="9"/>
      <c r="M19" s="9"/>
      <c r="N19" s="9"/>
      <c r="O19" s="9"/>
    </row>
    <row r="20" spans="1:23" ht="15.75" x14ac:dyDescent="0.25">
      <c r="A20" s="40" t="s">
        <v>43</v>
      </c>
      <c r="B20" s="9" t="s">
        <v>63</v>
      </c>
      <c r="C20" s="9"/>
      <c r="D20" s="9"/>
      <c r="E20" s="9"/>
      <c r="F20" s="9"/>
      <c r="I20" s="9"/>
      <c r="J20" s="9"/>
      <c r="K20" s="9"/>
      <c r="L20" s="9"/>
      <c r="M20" s="9"/>
      <c r="N20" s="9"/>
      <c r="O20" s="9"/>
      <c r="Q20" t="s">
        <v>90</v>
      </c>
    </row>
    <row r="21" spans="1:23" ht="15.75" x14ac:dyDescent="0.25">
      <c r="A21" s="40" t="s">
        <v>44</v>
      </c>
      <c r="B21" s="9" t="s">
        <v>60</v>
      </c>
      <c r="C21" s="9"/>
      <c r="D21" s="9"/>
      <c r="E21" s="9"/>
      <c r="F21" s="9"/>
      <c r="I21" s="9"/>
      <c r="J21" s="9"/>
      <c r="K21" s="9"/>
      <c r="L21" s="9"/>
      <c r="M21" s="9"/>
      <c r="N21" s="9"/>
      <c r="O21" s="9"/>
      <c r="Q21" t="s">
        <v>91</v>
      </c>
      <c r="R21" t="s">
        <v>92</v>
      </c>
      <c r="S21" t="s">
        <v>93</v>
      </c>
      <c r="T21" t="s">
        <v>94</v>
      </c>
      <c r="U21" t="s">
        <v>95</v>
      </c>
      <c r="V21" t="s">
        <v>96</v>
      </c>
      <c r="W21" t="s">
        <v>97</v>
      </c>
    </row>
    <row r="22" spans="1:23" ht="15.75" x14ac:dyDescent="0.25">
      <c r="A22" s="40" t="s">
        <v>45</v>
      </c>
      <c r="B22" s="9" t="s">
        <v>61</v>
      </c>
      <c r="C22" s="9"/>
      <c r="D22" s="9"/>
      <c r="E22" s="9"/>
      <c r="F22" s="9"/>
      <c r="I22" s="9"/>
      <c r="J22" s="9"/>
      <c r="K22" s="9"/>
      <c r="L22" s="9"/>
      <c r="M22" s="9"/>
      <c r="N22" s="9"/>
      <c r="O22" s="9"/>
      <c r="Q22" t="s">
        <v>98</v>
      </c>
      <c r="R22">
        <v>9</v>
      </c>
      <c r="S22">
        <v>46.635407407407484</v>
      </c>
      <c r="T22">
        <v>5.1817119341563869</v>
      </c>
      <c r="U22">
        <v>0.97835226729716984</v>
      </c>
      <c r="V22">
        <v>0.4889493160924393</v>
      </c>
      <c r="W22">
        <v>2.4562811491592669</v>
      </c>
    </row>
    <row r="23" spans="1:23" ht="15.75" x14ac:dyDescent="0.25">
      <c r="A23" s="40" t="s">
        <v>46</v>
      </c>
      <c r="B23" s="9" t="s">
        <v>62</v>
      </c>
      <c r="C23" s="9"/>
      <c r="D23" s="9"/>
      <c r="E23" s="9"/>
      <c r="F23" s="9"/>
      <c r="I23" s="9"/>
      <c r="J23" s="9"/>
      <c r="K23" s="9"/>
      <c r="L23" s="9"/>
      <c r="M23" s="9"/>
      <c r="N23" s="9"/>
      <c r="O23" s="9"/>
      <c r="Q23" t="s">
        <v>99</v>
      </c>
      <c r="R23">
        <v>2</v>
      </c>
      <c r="S23">
        <v>1.0054074074074038</v>
      </c>
      <c r="T23">
        <v>0.50270370370370188</v>
      </c>
      <c r="U23">
        <v>9.4914830184837901E-2</v>
      </c>
      <c r="V23">
        <v>0.90990249722419758</v>
      </c>
      <c r="W23">
        <v>3.5545571456617879</v>
      </c>
    </row>
    <row r="24" spans="1:23" x14ac:dyDescent="0.25">
      <c r="Q24" t="s">
        <v>100</v>
      </c>
      <c r="R24">
        <v>18</v>
      </c>
      <c r="S24">
        <v>95.334592592592628</v>
      </c>
      <c r="T24">
        <v>5.2963662551440347</v>
      </c>
    </row>
    <row r="26" spans="1:23" x14ac:dyDescent="0.25">
      <c r="Q26" t="s">
        <v>18</v>
      </c>
      <c r="R26">
        <v>29</v>
      </c>
      <c r="S26">
        <v>142.97540740740752</v>
      </c>
    </row>
  </sheetData>
  <mergeCells count="10">
    <mergeCell ref="Q2:X2"/>
    <mergeCell ref="H6:H7"/>
    <mergeCell ref="I6:M6"/>
    <mergeCell ref="N6:N7"/>
    <mergeCell ref="O6:O7"/>
    <mergeCell ref="B17:D17"/>
    <mergeCell ref="A1:A2"/>
    <mergeCell ref="B1:D1"/>
    <mergeCell ref="E1:E2"/>
    <mergeCell ref="F1:F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78"/>
  <sheetViews>
    <sheetView topLeftCell="A43" zoomScale="48" zoomScaleNormal="85" workbookViewId="0">
      <selection activeCell="W52" sqref="W52"/>
    </sheetView>
  </sheetViews>
  <sheetFormatPr defaultColWidth="9.140625" defaultRowHeight="15.75" x14ac:dyDescent="0.25"/>
  <cols>
    <col min="1" max="1" width="13.42578125" style="39" customWidth="1"/>
    <col min="2" max="4" width="6.85546875" style="39" customWidth="1"/>
    <col min="5" max="5" width="15" style="39" customWidth="1"/>
    <col min="6" max="8" width="6.5703125" style="39" customWidth="1"/>
    <col min="9" max="9" width="14.85546875" style="39" customWidth="1"/>
    <col min="10" max="12" width="6.28515625" style="39" customWidth="1"/>
    <col min="13" max="13" width="15.5703125" style="39" customWidth="1"/>
    <col min="14" max="16384" width="9.140625" style="39"/>
  </cols>
  <sheetData>
    <row r="1" spans="1:17" x14ac:dyDescent="0.25">
      <c r="A1" s="121" t="s">
        <v>0</v>
      </c>
      <c r="B1" s="122" t="s">
        <v>1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O1" s="39" t="s">
        <v>25</v>
      </c>
    </row>
    <row r="2" spans="1:17" x14ac:dyDescent="0.25">
      <c r="A2" s="121"/>
      <c r="B2" s="122">
        <v>1</v>
      </c>
      <c r="C2" s="122"/>
      <c r="D2" s="122"/>
      <c r="E2" s="43" t="s">
        <v>24</v>
      </c>
      <c r="F2" s="122">
        <v>2</v>
      </c>
      <c r="G2" s="122"/>
      <c r="H2" s="122"/>
      <c r="I2" s="43" t="s">
        <v>24</v>
      </c>
      <c r="J2" s="122">
        <v>3</v>
      </c>
      <c r="K2" s="122"/>
      <c r="L2" s="122"/>
      <c r="M2" s="43" t="s">
        <v>24</v>
      </c>
    </row>
    <row r="3" spans="1:17" x14ac:dyDescent="0.25">
      <c r="A3" s="21" t="s">
        <v>27</v>
      </c>
      <c r="B3" s="43">
        <v>4</v>
      </c>
      <c r="C3" s="43">
        <v>4</v>
      </c>
      <c r="D3" s="43">
        <v>4</v>
      </c>
      <c r="E3" s="45">
        <f t="shared" ref="E3:E12" si="0">AVERAGE(B3:D3)</f>
        <v>4</v>
      </c>
      <c r="F3" s="43">
        <v>4</v>
      </c>
      <c r="G3" s="43">
        <v>5</v>
      </c>
      <c r="H3" s="43">
        <v>3</v>
      </c>
      <c r="I3" s="37">
        <f t="shared" ref="I3:I12" si="1">AVERAGE(F3:H3)</f>
        <v>4</v>
      </c>
      <c r="J3" s="43">
        <v>3</v>
      </c>
      <c r="K3" s="43">
        <v>5</v>
      </c>
      <c r="L3" s="43">
        <v>5</v>
      </c>
      <c r="M3" s="44">
        <f t="shared" ref="M3:M12" si="2">AVERAGE(J3:L3)</f>
        <v>4.333333333333333</v>
      </c>
    </row>
    <row r="4" spans="1:17" x14ac:dyDescent="0.25">
      <c r="A4" s="21" t="s">
        <v>28</v>
      </c>
      <c r="B4" s="43">
        <v>4</v>
      </c>
      <c r="C4" s="43">
        <v>4</v>
      </c>
      <c r="D4" s="43">
        <v>6</v>
      </c>
      <c r="E4" s="45">
        <f t="shared" si="0"/>
        <v>4.666666666666667</v>
      </c>
      <c r="F4" s="43">
        <v>5</v>
      </c>
      <c r="G4" s="43">
        <v>4</v>
      </c>
      <c r="H4" s="43">
        <v>4</v>
      </c>
      <c r="I4" s="37">
        <f t="shared" si="1"/>
        <v>4.333333333333333</v>
      </c>
      <c r="J4" s="43">
        <v>2</v>
      </c>
      <c r="K4" s="43">
        <v>5</v>
      </c>
      <c r="L4" s="43">
        <v>3</v>
      </c>
      <c r="M4" s="44">
        <f t="shared" si="2"/>
        <v>3.3333333333333335</v>
      </c>
    </row>
    <row r="5" spans="1:17" x14ac:dyDescent="0.25">
      <c r="A5" s="21" t="s">
        <v>29</v>
      </c>
      <c r="B5" s="43">
        <v>4</v>
      </c>
      <c r="C5" s="43">
        <v>6</v>
      </c>
      <c r="D5" s="43">
        <v>6</v>
      </c>
      <c r="E5" s="45">
        <f t="shared" si="0"/>
        <v>5.333333333333333</v>
      </c>
      <c r="F5" s="43">
        <v>3</v>
      </c>
      <c r="G5" s="43">
        <v>6</v>
      </c>
      <c r="H5" s="43">
        <v>5</v>
      </c>
      <c r="I5" s="37">
        <f t="shared" si="1"/>
        <v>4.666666666666667</v>
      </c>
      <c r="J5" s="43">
        <v>4</v>
      </c>
      <c r="K5" s="43">
        <v>5</v>
      </c>
      <c r="L5" s="43">
        <v>4</v>
      </c>
      <c r="M5" s="44">
        <f t="shared" si="2"/>
        <v>4.333333333333333</v>
      </c>
    </row>
    <row r="6" spans="1:17" x14ac:dyDescent="0.25">
      <c r="A6" s="21" t="s">
        <v>30</v>
      </c>
      <c r="B6" s="43">
        <v>4</v>
      </c>
      <c r="C6" s="43">
        <v>4</v>
      </c>
      <c r="D6" s="43">
        <v>5</v>
      </c>
      <c r="E6" s="45">
        <f t="shared" si="0"/>
        <v>4.333333333333333</v>
      </c>
      <c r="F6" s="43">
        <v>4</v>
      </c>
      <c r="G6" s="43">
        <v>4</v>
      </c>
      <c r="H6" s="43">
        <v>4</v>
      </c>
      <c r="I6" s="37">
        <f t="shared" si="1"/>
        <v>4</v>
      </c>
      <c r="J6" s="43">
        <v>3</v>
      </c>
      <c r="K6" s="43">
        <v>4</v>
      </c>
      <c r="L6" s="43">
        <v>4</v>
      </c>
      <c r="M6" s="44">
        <f t="shared" si="2"/>
        <v>3.6666666666666665</v>
      </c>
    </row>
    <row r="7" spans="1:17" x14ac:dyDescent="0.25">
      <c r="A7" s="21" t="s">
        <v>31</v>
      </c>
      <c r="B7" s="43">
        <v>5</v>
      </c>
      <c r="C7" s="43">
        <v>4</v>
      </c>
      <c r="D7" s="43">
        <v>7</v>
      </c>
      <c r="E7" s="45">
        <f t="shared" si="0"/>
        <v>5.333333333333333</v>
      </c>
      <c r="F7" s="43">
        <v>3</v>
      </c>
      <c r="G7" s="43">
        <v>6</v>
      </c>
      <c r="H7" s="43">
        <v>6</v>
      </c>
      <c r="I7" s="37">
        <f t="shared" si="1"/>
        <v>5</v>
      </c>
      <c r="J7" s="43">
        <v>4</v>
      </c>
      <c r="K7" s="43">
        <v>3</v>
      </c>
      <c r="L7" s="43">
        <v>5</v>
      </c>
      <c r="M7" s="44">
        <f t="shared" si="2"/>
        <v>4</v>
      </c>
    </row>
    <row r="8" spans="1:17" x14ac:dyDescent="0.25">
      <c r="A8" s="21" t="s">
        <v>32</v>
      </c>
      <c r="B8" s="43">
        <v>5</v>
      </c>
      <c r="C8" s="43">
        <v>4</v>
      </c>
      <c r="D8" s="43">
        <v>5</v>
      </c>
      <c r="E8" s="45">
        <f t="shared" si="0"/>
        <v>4.666666666666667</v>
      </c>
      <c r="F8" s="43">
        <v>4</v>
      </c>
      <c r="G8" s="43">
        <v>3</v>
      </c>
      <c r="H8" s="43">
        <v>6</v>
      </c>
      <c r="I8" s="37">
        <f t="shared" si="1"/>
        <v>4.333333333333333</v>
      </c>
      <c r="J8" s="43">
        <v>3</v>
      </c>
      <c r="K8" s="43">
        <v>4</v>
      </c>
      <c r="L8" s="43">
        <v>3</v>
      </c>
      <c r="M8" s="44">
        <f t="shared" si="2"/>
        <v>3.3333333333333335</v>
      </c>
    </row>
    <row r="9" spans="1:17" x14ac:dyDescent="0.25">
      <c r="A9" s="21" t="s">
        <v>33</v>
      </c>
      <c r="B9" s="43">
        <v>4</v>
      </c>
      <c r="C9" s="43">
        <v>5</v>
      </c>
      <c r="D9" s="43">
        <v>5</v>
      </c>
      <c r="E9" s="45">
        <f t="shared" si="0"/>
        <v>4.666666666666667</v>
      </c>
      <c r="F9" s="43">
        <v>3</v>
      </c>
      <c r="G9" s="43">
        <v>6</v>
      </c>
      <c r="H9" s="43">
        <v>3</v>
      </c>
      <c r="I9" s="37">
        <f t="shared" si="1"/>
        <v>4</v>
      </c>
      <c r="J9" s="43">
        <v>4</v>
      </c>
      <c r="K9" s="43">
        <v>4</v>
      </c>
      <c r="L9" s="43">
        <v>3</v>
      </c>
      <c r="M9" s="44">
        <f t="shared" si="2"/>
        <v>3.6666666666666665</v>
      </c>
    </row>
    <row r="10" spans="1:17" x14ac:dyDescent="0.25">
      <c r="A10" s="21" t="s">
        <v>47</v>
      </c>
      <c r="B10" s="43">
        <v>5</v>
      </c>
      <c r="C10" s="43">
        <v>4</v>
      </c>
      <c r="D10" s="43">
        <v>4</v>
      </c>
      <c r="E10" s="45">
        <f t="shared" si="0"/>
        <v>4.333333333333333</v>
      </c>
      <c r="F10" s="43">
        <v>2</v>
      </c>
      <c r="G10" s="43">
        <v>5</v>
      </c>
      <c r="H10" s="43">
        <v>3</v>
      </c>
      <c r="I10" s="37">
        <f t="shared" si="1"/>
        <v>3.3333333333333335</v>
      </c>
      <c r="J10" s="43">
        <v>3</v>
      </c>
      <c r="K10" s="43">
        <v>6</v>
      </c>
      <c r="L10" s="43">
        <v>5</v>
      </c>
      <c r="M10" s="44">
        <f t="shared" si="2"/>
        <v>4.666666666666667</v>
      </c>
    </row>
    <row r="11" spans="1:17" x14ac:dyDescent="0.25">
      <c r="A11" s="21" t="s">
        <v>48</v>
      </c>
      <c r="B11" s="43">
        <v>4</v>
      </c>
      <c r="C11" s="43">
        <v>4</v>
      </c>
      <c r="D11" s="43">
        <v>4</v>
      </c>
      <c r="E11" s="45">
        <f t="shared" si="0"/>
        <v>4</v>
      </c>
      <c r="F11" s="43">
        <v>3</v>
      </c>
      <c r="G11" s="43">
        <v>3</v>
      </c>
      <c r="H11" s="43">
        <v>3</v>
      </c>
      <c r="I11" s="37">
        <f t="shared" si="1"/>
        <v>3</v>
      </c>
      <c r="J11" s="43">
        <v>6</v>
      </c>
      <c r="K11" s="43">
        <v>2</v>
      </c>
      <c r="L11" s="43">
        <v>4</v>
      </c>
      <c r="M11" s="44">
        <f t="shared" si="2"/>
        <v>4</v>
      </c>
    </row>
    <row r="12" spans="1:17" x14ac:dyDescent="0.25">
      <c r="A12" s="21" t="s">
        <v>34</v>
      </c>
      <c r="B12" s="43">
        <v>4</v>
      </c>
      <c r="C12" s="43">
        <v>2</v>
      </c>
      <c r="D12" s="43">
        <v>3</v>
      </c>
      <c r="E12" s="45">
        <f t="shared" si="0"/>
        <v>3</v>
      </c>
      <c r="F12" s="43">
        <v>3</v>
      </c>
      <c r="G12" s="43">
        <v>4</v>
      </c>
      <c r="H12" s="43">
        <v>4</v>
      </c>
      <c r="I12" s="37">
        <f t="shared" si="1"/>
        <v>3.6666666666666665</v>
      </c>
      <c r="J12" s="43">
        <v>5</v>
      </c>
      <c r="K12" s="43">
        <v>3</v>
      </c>
      <c r="L12" s="43">
        <v>3</v>
      </c>
      <c r="M12" s="44">
        <f t="shared" si="2"/>
        <v>3.6666666666666665</v>
      </c>
    </row>
    <row r="14" spans="1:17" x14ac:dyDescent="0.25">
      <c r="A14" s="145" t="s">
        <v>0</v>
      </c>
      <c r="B14" s="147" t="s">
        <v>1</v>
      </c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9"/>
      <c r="N14" s="150" t="s">
        <v>55</v>
      </c>
      <c r="O14" s="151"/>
      <c r="P14" s="151"/>
      <c r="Q14" s="60"/>
    </row>
    <row r="15" spans="1:17" x14ac:dyDescent="0.25">
      <c r="A15" s="146"/>
      <c r="B15" s="147">
        <v>1</v>
      </c>
      <c r="C15" s="148"/>
      <c r="D15" s="149"/>
      <c r="E15" s="43" t="s">
        <v>24</v>
      </c>
      <c r="F15" s="147">
        <v>2</v>
      </c>
      <c r="G15" s="148"/>
      <c r="H15" s="149"/>
      <c r="I15" s="43" t="s">
        <v>24</v>
      </c>
      <c r="J15" s="147">
        <v>3</v>
      </c>
      <c r="K15" s="148"/>
      <c r="L15" s="149"/>
      <c r="M15" s="43" t="s">
        <v>24</v>
      </c>
    </row>
    <row r="16" spans="1:17" ht="14.25" customHeight="1" x14ac:dyDescent="0.25">
      <c r="A16" s="21" t="s">
        <v>27</v>
      </c>
      <c r="B16" s="43">
        <v>4</v>
      </c>
      <c r="C16" s="43">
        <v>5</v>
      </c>
      <c r="D16" s="43">
        <v>6</v>
      </c>
      <c r="E16" s="45">
        <f t="shared" ref="E16:E25" si="3">AVERAGE(B16:D16)</f>
        <v>5</v>
      </c>
      <c r="F16" s="43">
        <v>6</v>
      </c>
      <c r="G16" s="43">
        <v>6</v>
      </c>
      <c r="H16" s="43">
        <v>4</v>
      </c>
      <c r="I16" s="37">
        <f t="shared" ref="I16:I25" si="4">AVERAGE(F16:H16)</f>
        <v>5.333333333333333</v>
      </c>
      <c r="J16" s="43">
        <v>4</v>
      </c>
      <c r="K16" s="43">
        <v>5</v>
      </c>
      <c r="L16" s="43">
        <v>7</v>
      </c>
      <c r="M16" s="37">
        <f t="shared" ref="M16:M25" si="5">AVERAGE(J16:L16)</f>
        <v>5.333333333333333</v>
      </c>
    </row>
    <row r="17" spans="1:18" ht="14.25" customHeight="1" x14ac:dyDescent="0.25">
      <c r="A17" s="21" t="s">
        <v>28</v>
      </c>
      <c r="B17" s="43">
        <v>5</v>
      </c>
      <c r="C17" s="43">
        <v>5</v>
      </c>
      <c r="D17" s="43">
        <v>7</v>
      </c>
      <c r="E17" s="45">
        <f t="shared" si="3"/>
        <v>5.666666666666667</v>
      </c>
      <c r="F17" s="43">
        <v>6</v>
      </c>
      <c r="G17" s="43">
        <v>4</v>
      </c>
      <c r="H17" s="43">
        <v>5</v>
      </c>
      <c r="I17" s="37">
        <f t="shared" si="4"/>
        <v>5</v>
      </c>
      <c r="J17" s="43">
        <v>4</v>
      </c>
      <c r="K17" s="43">
        <v>5</v>
      </c>
      <c r="L17" s="43">
        <v>5</v>
      </c>
      <c r="M17" s="37">
        <f t="shared" si="5"/>
        <v>4.666666666666667</v>
      </c>
    </row>
    <row r="18" spans="1:18" ht="14.25" customHeight="1" x14ac:dyDescent="0.25">
      <c r="A18" s="21" t="s">
        <v>29</v>
      </c>
      <c r="B18" s="43">
        <v>5</v>
      </c>
      <c r="C18" s="43">
        <v>7</v>
      </c>
      <c r="D18" s="43">
        <v>8</v>
      </c>
      <c r="E18" s="45">
        <f t="shared" si="3"/>
        <v>6.666666666666667</v>
      </c>
      <c r="F18" s="43">
        <v>3</v>
      </c>
      <c r="G18" s="43">
        <v>8</v>
      </c>
      <c r="H18" s="43">
        <v>6</v>
      </c>
      <c r="I18" s="37">
        <f t="shared" si="4"/>
        <v>5.666666666666667</v>
      </c>
      <c r="J18" s="43">
        <v>4</v>
      </c>
      <c r="K18" s="43">
        <v>6</v>
      </c>
      <c r="L18" s="43">
        <v>6</v>
      </c>
      <c r="M18" s="37">
        <f t="shared" si="5"/>
        <v>5.333333333333333</v>
      </c>
    </row>
    <row r="19" spans="1:18" ht="14.25" customHeight="1" x14ac:dyDescent="0.25">
      <c r="A19" s="21" t="s">
        <v>30</v>
      </c>
      <c r="B19" s="43">
        <v>4</v>
      </c>
      <c r="C19" s="43">
        <v>6</v>
      </c>
      <c r="D19" s="43">
        <v>4</v>
      </c>
      <c r="E19" s="45">
        <f t="shared" si="3"/>
        <v>4.666666666666667</v>
      </c>
      <c r="F19" s="43">
        <v>2</v>
      </c>
      <c r="G19" s="43">
        <v>5</v>
      </c>
      <c r="H19" s="43">
        <v>4</v>
      </c>
      <c r="I19" s="37">
        <f t="shared" si="4"/>
        <v>3.6666666666666665</v>
      </c>
      <c r="J19" s="43">
        <v>3</v>
      </c>
      <c r="K19" s="43">
        <v>7</v>
      </c>
      <c r="L19" s="43">
        <v>6</v>
      </c>
      <c r="M19" s="37">
        <f t="shared" si="5"/>
        <v>5.333333333333333</v>
      </c>
    </row>
    <row r="20" spans="1:18" ht="14.25" customHeight="1" x14ac:dyDescent="0.25">
      <c r="A20" s="21" t="s">
        <v>31</v>
      </c>
      <c r="B20" s="43">
        <v>6</v>
      </c>
      <c r="C20" s="43">
        <v>5</v>
      </c>
      <c r="D20" s="43">
        <v>8</v>
      </c>
      <c r="E20" s="45">
        <f t="shared" si="3"/>
        <v>6.333333333333333</v>
      </c>
      <c r="F20" s="43">
        <v>4</v>
      </c>
      <c r="G20" s="43">
        <v>7</v>
      </c>
      <c r="H20" s="43">
        <v>6</v>
      </c>
      <c r="I20" s="37">
        <f t="shared" si="4"/>
        <v>5.666666666666667</v>
      </c>
      <c r="J20" s="43">
        <v>6</v>
      </c>
      <c r="K20" s="43">
        <v>4</v>
      </c>
      <c r="L20" s="43">
        <v>5</v>
      </c>
      <c r="M20" s="37">
        <f t="shared" si="5"/>
        <v>5</v>
      </c>
    </row>
    <row r="21" spans="1:18" ht="14.25" customHeight="1" x14ac:dyDescent="0.25">
      <c r="A21" s="21" t="s">
        <v>32</v>
      </c>
      <c r="B21" s="43">
        <v>7</v>
      </c>
      <c r="C21" s="43">
        <v>6</v>
      </c>
      <c r="D21" s="43">
        <v>6</v>
      </c>
      <c r="E21" s="45">
        <f t="shared" si="3"/>
        <v>6.333333333333333</v>
      </c>
      <c r="F21" s="43">
        <v>5</v>
      </c>
      <c r="G21" s="43">
        <v>3</v>
      </c>
      <c r="H21" s="43">
        <v>8</v>
      </c>
      <c r="I21" s="37">
        <f t="shared" si="4"/>
        <v>5.333333333333333</v>
      </c>
      <c r="J21" s="43">
        <v>4</v>
      </c>
      <c r="K21" s="43">
        <v>3</v>
      </c>
      <c r="L21" s="43">
        <v>5</v>
      </c>
      <c r="M21" s="37">
        <f t="shared" si="5"/>
        <v>4</v>
      </c>
    </row>
    <row r="22" spans="1:18" ht="14.25" customHeight="1" x14ac:dyDescent="0.25">
      <c r="A22" s="21" t="s">
        <v>33</v>
      </c>
      <c r="B22" s="43">
        <v>4</v>
      </c>
      <c r="C22" s="43">
        <v>5</v>
      </c>
      <c r="D22" s="43">
        <v>6</v>
      </c>
      <c r="E22" s="45">
        <f t="shared" si="3"/>
        <v>5</v>
      </c>
      <c r="F22" s="43">
        <v>3</v>
      </c>
      <c r="G22" s="43">
        <v>7</v>
      </c>
      <c r="H22" s="43">
        <v>4</v>
      </c>
      <c r="I22" s="37">
        <f t="shared" si="4"/>
        <v>4.666666666666667</v>
      </c>
      <c r="J22" s="43">
        <v>6</v>
      </c>
      <c r="K22" s="43">
        <v>5</v>
      </c>
      <c r="L22" s="43">
        <v>3</v>
      </c>
      <c r="M22" s="37">
        <f t="shared" si="5"/>
        <v>4.666666666666667</v>
      </c>
    </row>
    <row r="23" spans="1:18" ht="14.25" customHeight="1" x14ac:dyDescent="0.25">
      <c r="A23" s="21" t="s">
        <v>47</v>
      </c>
      <c r="B23" s="43">
        <v>5</v>
      </c>
      <c r="C23" s="43">
        <v>4</v>
      </c>
      <c r="D23" s="43">
        <v>5</v>
      </c>
      <c r="E23" s="45">
        <f t="shared" si="3"/>
        <v>4.666666666666667</v>
      </c>
      <c r="F23" s="43">
        <v>5</v>
      </c>
      <c r="G23" s="43">
        <v>3</v>
      </c>
      <c r="H23" s="43">
        <v>6</v>
      </c>
      <c r="I23" s="37">
        <f t="shared" si="4"/>
        <v>4.666666666666667</v>
      </c>
      <c r="J23" s="43">
        <v>3</v>
      </c>
      <c r="K23" s="43">
        <v>5</v>
      </c>
      <c r="L23" s="43">
        <v>7</v>
      </c>
      <c r="M23" s="37">
        <f t="shared" si="5"/>
        <v>5</v>
      </c>
    </row>
    <row r="24" spans="1:18" ht="14.25" customHeight="1" x14ac:dyDescent="0.25">
      <c r="A24" s="21" t="s">
        <v>48</v>
      </c>
      <c r="B24" s="43">
        <v>4</v>
      </c>
      <c r="C24" s="43">
        <v>5</v>
      </c>
      <c r="D24" s="43">
        <v>5</v>
      </c>
      <c r="E24" s="45">
        <f t="shared" si="3"/>
        <v>4.666666666666667</v>
      </c>
      <c r="F24" s="43">
        <v>4</v>
      </c>
      <c r="G24" s="43">
        <v>4</v>
      </c>
      <c r="H24" s="43">
        <v>5</v>
      </c>
      <c r="I24" s="37">
        <f t="shared" si="4"/>
        <v>4.333333333333333</v>
      </c>
      <c r="J24" s="43">
        <v>5</v>
      </c>
      <c r="K24" s="43">
        <v>6</v>
      </c>
      <c r="L24" s="43">
        <v>2</v>
      </c>
      <c r="M24" s="37">
        <f t="shared" si="5"/>
        <v>4.333333333333333</v>
      </c>
    </row>
    <row r="25" spans="1:18" ht="14.25" customHeight="1" x14ac:dyDescent="0.25">
      <c r="A25" s="21" t="s">
        <v>34</v>
      </c>
      <c r="B25" s="43">
        <v>4</v>
      </c>
      <c r="C25" s="43">
        <v>6</v>
      </c>
      <c r="D25" s="43">
        <v>6</v>
      </c>
      <c r="E25" s="45">
        <f t="shared" si="3"/>
        <v>5.333333333333333</v>
      </c>
      <c r="F25" s="43">
        <v>4</v>
      </c>
      <c r="G25" s="43">
        <v>5</v>
      </c>
      <c r="H25" s="43">
        <v>4</v>
      </c>
      <c r="I25" s="37">
        <f t="shared" si="4"/>
        <v>4.333333333333333</v>
      </c>
      <c r="J25" s="43">
        <v>6</v>
      </c>
      <c r="K25" s="43">
        <v>5</v>
      </c>
      <c r="L25" s="43">
        <v>3</v>
      </c>
      <c r="M25" s="37">
        <f t="shared" si="5"/>
        <v>4.666666666666667</v>
      </c>
    </row>
    <row r="26" spans="1:18" x14ac:dyDescent="0.25">
      <c r="A26" s="40"/>
      <c r="E26" s="97"/>
      <c r="I26" s="98"/>
      <c r="M26" s="98"/>
    </row>
    <row r="27" spans="1:18" x14ac:dyDescent="0.25">
      <c r="A27" s="145" t="s">
        <v>0</v>
      </c>
      <c r="B27" s="147" t="s">
        <v>1</v>
      </c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9"/>
      <c r="N27" s="150" t="s">
        <v>116</v>
      </c>
      <c r="O27" s="151"/>
      <c r="P27" s="151"/>
    </row>
    <row r="28" spans="1:18" x14ac:dyDescent="0.25">
      <c r="A28" s="146"/>
      <c r="B28" s="152">
        <v>1</v>
      </c>
      <c r="C28" s="153"/>
      <c r="D28" s="154"/>
      <c r="E28" s="43" t="s">
        <v>24</v>
      </c>
      <c r="F28" s="147">
        <v>2</v>
      </c>
      <c r="G28" s="148"/>
      <c r="H28" s="149"/>
      <c r="I28" s="43" t="s">
        <v>24</v>
      </c>
      <c r="J28" s="147">
        <v>3</v>
      </c>
      <c r="K28" s="148"/>
      <c r="L28" s="149"/>
      <c r="M28" s="43" t="s">
        <v>24</v>
      </c>
      <c r="P28" s="98"/>
    </row>
    <row r="29" spans="1:18" x14ac:dyDescent="0.25">
      <c r="A29" s="101" t="s">
        <v>27</v>
      </c>
      <c r="B29" s="104">
        <v>5</v>
      </c>
      <c r="C29" s="104">
        <v>6</v>
      </c>
      <c r="D29" s="104">
        <v>10</v>
      </c>
      <c r="E29" s="102">
        <f>AVERAGE(B29:D29)</f>
        <v>7</v>
      </c>
      <c r="F29" s="43">
        <v>6</v>
      </c>
      <c r="G29" s="43">
        <v>12</v>
      </c>
      <c r="H29" s="43">
        <v>7</v>
      </c>
      <c r="I29" s="44">
        <f t="shared" ref="I29:I37" si="6">AVERAGE(F29:H29)</f>
        <v>8.3333333333333339</v>
      </c>
      <c r="J29" s="43">
        <v>5</v>
      </c>
      <c r="K29" s="43">
        <v>5</v>
      </c>
      <c r="L29" s="43">
        <v>16</v>
      </c>
      <c r="M29" s="44">
        <f t="shared" ref="M29:M37" si="7">AVERAGE(J29:L29)</f>
        <v>8.6666666666666661</v>
      </c>
      <c r="P29" s="98"/>
      <c r="Q29"/>
      <c r="R29"/>
    </row>
    <row r="30" spans="1:18" ht="14.25" customHeight="1" x14ac:dyDescent="0.25">
      <c r="A30" s="21" t="s">
        <v>28</v>
      </c>
      <c r="B30" s="103">
        <v>6</v>
      </c>
      <c r="C30" s="103">
        <v>6</v>
      </c>
      <c r="D30" s="103">
        <v>11</v>
      </c>
      <c r="E30" s="45">
        <f t="shared" ref="E30:E37" si="8">AVERAGE(B30:D30)</f>
        <v>7.666666666666667</v>
      </c>
      <c r="F30" s="43">
        <v>12</v>
      </c>
      <c r="G30" s="43">
        <v>10</v>
      </c>
      <c r="H30" s="43">
        <v>13</v>
      </c>
      <c r="I30" s="44">
        <f t="shared" si="6"/>
        <v>11.666666666666666</v>
      </c>
      <c r="J30" s="43">
        <v>10</v>
      </c>
      <c r="K30" s="43">
        <v>9</v>
      </c>
      <c r="L30" s="43">
        <v>5</v>
      </c>
      <c r="M30" s="44">
        <f t="shared" si="7"/>
        <v>8</v>
      </c>
      <c r="P30" s="98"/>
      <c r="Q30"/>
      <c r="R30"/>
    </row>
    <row r="31" spans="1:18" ht="14.25" customHeight="1" x14ac:dyDescent="0.25">
      <c r="A31" s="21" t="s">
        <v>29</v>
      </c>
      <c r="B31" s="43">
        <v>10</v>
      </c>
      <c r="C31" s="43">
        <v>9</v>
      </c>
      <c r="D31" s="43">
        <v>11</v>
      </c>
      <c r="E31" s="45">
        <f t="shared" si="8"/>
        <v>10</v>
      </c>
      <c r="F31" s="43">
        <v>17</v>
      </c>
      <c r="G31" s="43">
        <v>14</v>
      </c>
      <c r="H31" s="43">
        <v>8</v>
      </c>
      <c r="I31" s="44">
        <f t="shared" si="6"/>
        <v>13</v>
      </c>
      <c r="J31" s="43">
        <v>7</v>
      </c>
      <c r="K31" s="43">
        <v>11</v>
      </c>
      <c r="L31" s="43">
        <v>10</v>
      </c>
      <c r="M31" s="44">
        <f t="shared" si="7"/>
        <v>9.3333333333333339</v>
      </c>
      <c r="P31" s="98"/>
      <c r="Q31"/>
      <c r="R31"/>
    </row>
    <row r="32" spans="1:18" ht="14.25" customHeight="1" x14ac:dyDescent="0.25">
      <c r="A32" s="21" t="s">
        <v>30</v>
      </c>
      <c r="B32" s="43">
        <v>6</v>
      </c>
      <c r="C32" s="43">
        <v>10</v>
      </c>
      <c r="D32" s="43">
        <v>5</v>
      </c>
      <c r="E32" s="45">
        <f t="shared" si="8"/>
        <v>7</v>
      </c>
      <c r="F32" s="43">
        <v>3</v>
      </c>
      <c r="G32" s="43">
        <v>7</v>
      </c>
      <c r="H32" s="43">
        <v>5</v>
      </c>
      <c r="I32" s="44">
        <f t="shared" si="6"/>
        <v>5</v>
      </c>
      <c r="J32" s="43">
        <v>3</v>
      </c>
      <c r="K32" s="43">
        <v>17</v>
      </c>
      <c r="L32" s="43">
        <v>8</v>
      </c>
      <c r="M32" s="44">
        <f t="shared" si="7"/>
        <v>9.3333333333333339</v>
      </c>
      <c r="P32" s="98"/>
      <c r="Q32"/>
      <c r="R32"/>
    </row>
    <row r="33" spans="1:18" ht="14.25" customHeight="1" x14ac:dyDescent="0.25">
      <c r="A33" s="21" t="s">
        <v>31</v>
      </c>
      <c r="B33" s="43">
        <v>7</v>
      </c>
      <c r="C33" s="43">
        <v>9</v>
      </c>
      <c r="D33" s="43">
        <v>13</v>
      </c>
      <c r="E33" s="45">
        <f t="shared" si="8"/>
        <v>9.6666666666666661</v>
      </c>
      <c r="F33" s="43">
        <v>14</v>
      </c>
      <c r="G33" s="43">
        <v>7</v>
      </c>
      <c r="H33" s="43">
        <v>7</v>
      </c>
      <c r="I33" s="44">
        <f t="shared" si="6"/>
        <v>9.3333333333333339</v>
      </c>
      <c r="J33" s="43">
        <v>7</v>
      </c>
      <c r="K33" s="43">
        <v>12</v>
      </c>
      <c r="L33" s="43">
        <v>11</v>
      </c>
      <c r="M33" s="44">
        <f t="shared" si="7"/>
        <v>10</v>
      </c>
      <c r="P33" s="98"/>
      <c r="Q33"/>
      <c r="R33"/>
    </row>
    <row r="34" spans="1:18" ht="14.25" customHeight="1" x14ac:dyDescent="0.25">
      <c r="A34" s="21" t="s">
        <v>32</v>
      </c>
      <c r="B34" s="43">
        <v>12</v>
      </c>
      <c r="C34" s="43">
        <v>8</v>
      </c>
      <c r="D34" s="43">
        <v>15</v>
      </c>
      <c r="E34" s="45">
        <f t="shared" si="8"/>
        <v>11.666666666666666</v>
      </c>
      <c r="F34" s="43">
        <v>6</v>
      </c>
      <c r="G34" s="43">
        <v>5</v>
      </c>
      <c r="H34" s="43">
        <v>16</v>
      </c>
      <c r="I34" s="44">
        <f t="shared" si="6"/>
        <v>9</v>
      </c>
      <c r="J34" s="43">
        <v>5</v>
      </c>
      <c r="K34" s="43">
        <v>6</v>
      </c>
      <c r="L34" s="43">
        <v>6</v>
      </c>
      <c r="M34" s="44">
        <f t="shared" si="7"/>
        <v>5.666666666666667</v>
      </c>
      <c r="P34" s="98"/>
      <c r="Q34"/>
      <c r="R34"/>
    </row>
    <row r="35" spans="1:18" ht="14.25" customHeight="1" x14ac:dyDescent="0.25">
      <c r="A35" s="21" t="s">
        <v>33</v>
      </c>
      <c r="B35" s="43">
        <v>5</v>
      </c>
      <c r="C35" s="43">
        <v>6</v>
      </c>
      <c r="D35" s="43">
        <v>8</v>
      </c>
      <c r="E35" s="45">
        <f t="shared" si="8"/>
        <v>6.333333333333333</v>
      </c>
      <c r="F35" s="43">
        <v>10</v>
      </c>
      <c r="G35" s="43">
        <v>6</v>
      </c>
      <c r="H35" s="43">
        <v>11</v>
      </c>
      <c r="I35" s="44">
        <f t="shared" si="6"/>
        <v>9</v>
      </c>
      <c r="J35" s="43">
        <v>7</v>
      </c>
      <c r="K35" s="43">
        <v>10</v>
      </c>
      <c r="L35" s="43">
        <v>9</v>
      </c>
      <c r="M35" s="44">
        <f t="shared" si="7"/>
        <v>8.6666666666666661</v>
      </c>
      <c r="P35" s="98"/>
      <c r="Q35"/>
      <c r="R35"/>
    </row>
    <row r="36" spans="1:18" ht="14.25" customHeight="1" x14ac:dyDescent="0.25">
      <c r="A36" s="21" t="s">
        <v>47</v>
      </c>
      <c r="B36" s="43">
        <v>9</v>
      </c>
      <c r="C36" s="43">
        <v>8</v>
      </c>
      <c r="D36" s="43">
        <v>8</v>
      </c>
      <c r="E36" s="45">
        <f t="shared" si="8"/>
        <v>8.3333333333333339</v>
      </c>
      <c r="F36" s="43">
        <v>6</v>
      </c>
      <c r="G36" s="43">
        <v>5</v>
      </c>
      <c r="H36" s="43">
        <v>7</v>
      </c>
      <c r="I36" s="44">
        <f t="shared" si="6"/>
        <v>6</v>
      </c>
      <c r="J36" s="43">
        <v>4</v>
      </c>
      <c r="K36" s="43">
        <v>5</v>
      </c>
      <c r="L36" s="43">
        <v>12</v>
      </c>
      <c r="M36" s="44">
        <f t="shared" si="7"/>
        <v>7</v>
      </c>
      <c r="P36" s="98"/>
      <c r="Q36"/>
      <c r="R36"/>
    </row>
    <row r="37" spans="1:18" ht="14.25" customHeight="1" x14ac:dyDescent="0.25">
      <c r="A37" s="21" t="s">
        <v>48</v>
      </c>
      <c r="B37" s="43">
        <v>5</v>
      </c>
      <c r="C37" s="43">
        <v>5</v>
      </c>
      <c r="D37" s="43">
        <v>10</v>
      </c>
      <c r="E37" s="45">
        <f t="shared" si="8"/>
        <v>6.666666666666667</v>
      </c>
      <c r="F37" s="43">
        <v>9</v>
      </c>
      <c r="G37" s="43">
        <v>5</v>
      </c>
      <c r="H37" s="43">
        <v>7</v>
      </c>
      <c r="I37" s="44">
        <f t="shared" si="6"/>
        <v>7</v>
      </c>
      <c r="J37" s="43">
        <v>5</v>
      </c>
      <c r="K37" s="43">
        <v>15</v>
      </c>
      <c r="L37" s="43">
        <v>17</v>
      </c>
      <c r="M37" s="44">
        <f t="shared" si="7"/>
        <v>12.333333333333334</v>
      </c>
      <c r="P37" s="98"/>
      <c r="Q37"/>
      <c r="R37"/>
    </row>
    <row r="38" spans="1:18" x14ac:dyDescent="0.25">
      <c r="A38" s="21" t="s">
        <v>34</v>
      </c>
      <c r="B38" s="43">
        <v>8</v>
      </c>
      <c r="C38" s="43">
        <v>9</v>
      </c>
      <c r="D38" s="43">
        <v>11</v>
      </c>
      <c r="E38" s="45">
        <f t="shared" ref="E38" si="9">AVERAGE(B38:D38)</f>
        <v>9.3333333333333339</v>
      </c>
      <c r="F38" s="43">
        <v>9</v>
      </c>
      <c r="G38" s="43">
        <v>6</v>
      </c>
      <c r="H38" s="43">
        <v>12</v>
      </c>
      <c r="I38" s="44">
        <f t="shared" ref="I38" si="10">AVERAGE(F38:H38)</f>
        <v>9</v>
      </c>
      <c r="J38" s="43">
        <v>8</v>
      </c>
      <c r="K38" s="43">
        <v>17</v>
      </c>
      <c r="L38" s="43">
        <v>6</v>
      </c>
      <c r="M38" s="44">
        <f t="shared" ref="M38" si="11">AVERAGE(J38:L38)</f>
        <v>10.333333333333334</v>
      </c>
      <c r="P38"/>
      <c r="Q38"/>
      <c r="R38"/>
    </row>
    <row r="39" spans="1:18" x14ac:dyDescent="0.25">
      <c r="A39" s="40"/>
      <c r="E39" s="99"/>
      <c r="I39" s="100"/>
      <c r="M39" s="100"/>
    </row>
    <row r="40" spans="1:18" x14ac:dyDescent="0.25">
      <c r="A40" s="121" t="s">
        <v>0</v>
      </c>
      <c r="B40" s="122" t="s">
        <v>1</v>
      </c>
      <c r="C40" s="122"/>
      <c r="D40" s="122"/>
      <c r="E40" s="122"/>
      <c r="F40" s="122"/>
      <c r="G40" s="122"/>
      <c r="H40" s="122"/>
      <c r="I40" s="122"/>
      <c r="J40" s="122"/>
      <c r="K40" s="122"/>
      <c r="L40" s="122"/>
      <c r="M40" s="122"/>
      <c r="N40" s="150" t="s">
        <v>118</v>
      </c>
      <c r="O40" s="151"/>
      <c r="P40" s="151"/>
    </row>
    <row r="41" spans="1:18" x14ac:dyDescent="0.25">
      <c r="A41" s="121"/>
      <c r="B41" s="122">
        <v>1</v>
      </c>
      <c r="C41" s="122"/>
      <c r="D41" s="122"/>
      <c r="E41" s="43" t="s">
        <v>24</v>
      </c>
      <c r="F41" s="122">
        <v>2</v>
      </c>
      <c r="G41" s="122"/>
      <c r="H41" s="122"/>
      <c r="I41" s="43" t="s">
        <v>24</v>
      </c>
      <c r="J41" s="122">
        <v>3</v>
      </c>
      <c r="K41" s="122"/>
      <c r="L41" s="122"/>
      <c r="M41" s="43" t="s">
        <v>24</v>
      </c>
      <c r="N41"/>
      <c r="O41"/>
      <c r="P41"/>
    </row>
    <row r="42" spans="1:18" x14ac:dyDescent="0.25">
      <c r="A42" s="21" t="s">
        <v>27</v>
      </c>
      <c r="B42" s="104">
        <v>7</v>
      </c>
      <c r="C42" s="104">
        <v>9</v>
      </c>
      <c r="D42" s="104">
        <v>18</v>
      </c>
      <c r="E42" s="102">
        <f>AVERAGE(B42:D42)</f>
        <v>11.333333333333334</v>
      </c>
      <c r="F42" s="43">
        <v>8</v>
      </c>
      <c r="G42" s="43">
        <v>18</v>
      </c>
      <c r="H42" s="43">
        <v>10</v>
      </c>
      <c r="I42" s="44">
        <f t="shared" ref="I42:I51" si="12">AVERAGE(F42:H42)</f>
        <v>12</v>
      </c>
      <c r="J42" s="43">
        <v>7</v>
      </c>
      <c r="K42" s="43">
        <v>6</v>
      </c>
      <c r="L42" s="43">
        <v>25</v>
      </c>
      <c r="M42" s="44">
        <f t="shared" ref="M42:M51" si="13">AVERAGE(J42:L42)</f>
        <v>12.666666666666666</v>
      </c>
      <c r="N42"/>
      <c r="O42"/>
      <c r="P42"/>
    </row>
    <row r="43" spans="1:18" x14ac:dyDescent="0.25">
      <c r="A43" s="21" t="s">
        <v>28</v>
      </c>
      <c r="B43" s="103">
        <v>8</v>
      </c>
      <c r="C43" s="103">
        <v>7</v>
      </c>
      <c r="D43" s="103">
        <v>12</v>
      </c>
      <c r="E43" s="45">
        <f t="shared" ref="E43:E51" si="14">AVERAGE(B43:D43)</f>
        <v>9</v>
      </c>
      <c r="F43" s="43">
        <v>14</v>
      </c>
      <c r="G43" s="43">
        <v>13</v>
      </c>
      <c r="H43" s="43">
        <v>16</v>
      </c>
      <c r="I43" s="44">
        <f t="shared" si="12"/>
        <v>14.333333333333334</v>
      </c>
      <c r="J43" s="43">
        <v>14</v>
      </c>
      <c r="K43" s="43">
        <v>11</v>
      </c>
      <c r="L43" s="43">
        <v>6</v>
      </c>
      <c r="M43" s="44">
        <f t="shared" si="13"/>
        <v>10.333333333333334</v>
      </c>
      <c r="N43"/>
      <c r="O43"/>
      <c r="P43"/>
    </row>
    <row r="44" spans="1:18" x14ac:dyDescent="0.25">
      <c r="A44" s="21" t="s">
        <v>29</v>
      </c>
      <c r="B44" s="43">
        <v>17</v>
      </c>
      <c r="C44" s="43">
        <v>10</v>
      </c>
      <c r="D44" s="43">
        <v>11</v>
      </c>
      <c r="E44" s="45">
        <f t="shared" si="14"/>
        <v>12.666666666666666</v>
      </c>
      <c r="F44" s="43">
        <v>24</v>
      </c>
      <c r="G44" s="43">
        <v>21</v>
      </c>
      <c r="H44" s="43">
        <v>10</v>
      </c>
      <c r="I44" s="44">
        <f t="shared" si="12"/>
        <v>18.333333333333332</v>
      </c>
      <c r="J44" s="43">
        <v>9</v>
      </c>
      <c r="K44" s="43">
        <v>14</v>
      </c>
      <c r="L44" s="43">
        <v>15</v>
      </c>
      <c r="M44" s="44">
        <f t="shared" si="13"/>
        <v>12.666666666666666</v>
      </c>
      <c r="N44"/>
      <c r="O44"/>
      <c r="P44"/>
    </row>
    <row r="45" spans="1:18" x14ac:dyDescent="0.25">
      <c r="A45" s="21" t="s">
        <v>30</v>
      </c>
      <c r="B45" s="43">
        <v>9</v>
      </c>
      <c r="C45" s="43">
        <v>11</v>
      </c>
      <c r="D45" s="43">
        <v>9</v>
      </c>
      <c r="E45" s="45">
        <f t="shared" si="14"/>
        <v>9.6666666666666661</v>
      </c>
      <c r="F45" s="43">
        <v>4</v>
      </c>
      <c r="G45" s="43">
        <v>10</v>
      </c>
      <c r="H45" s="43">
        <v>6</v>
      </c>
      <c r="I45" s="44">
        <f t="shared" si="12"/>
        <v>6.666666666666667</v>
      </c>
      <c r="J45" s="43">
        <v>5</v>
      </c>
      <c r="K45" s="43">
        <v>21</v>
      </c>
      <c r="L45" s="43">
        <v>14</v>
      </c>
      <c r="M45" s="44">
        <f t="shared" si="13"/>
        <v>13.333333333333334</v>
      </c>
      <c r="N45"/>
      <c r="O45"/>
      <c r="P45"/>
    </row>
    <row r="46" spans="1:18" x14ac:dyDescent="0.25">
      <c r="A46" s="21" t="s">
        <v>31</v>
      </c>
      <c r="B46" s="43">
        <v>10</v>
      </c>
      <c r="C46" s="43">
        <v>16</v>
      </c>
      <c r="D46" s="43">
        <v>20</v>
      </c>
      <c r="E46" s="45">
        <f t="shared" si="14"/>
        <v>15.333333333333334</v>
      </c>
      <c r="F46" s="43">
        <v>23</v>
      </c>
      <c r="G46" s="43">
        <v>9</v>
      </c>
      <c r="H46" s="43">
        <v>10</v>
      </c>
      <c r="I46" s="44">
        <f t="shared" si="12"/>
        <v>14</v>
      </c>
      <c r="J46" s="43">
        <v>8</v>
      </c>
      <c r="K46" s="43">
        <v>17</v>
      </c>
      <c r="L46" s="43">
        <v>12</v>
      </c>
      <c r="M46" s="44">
        <f t="shared" si="13"/>
        <v>12.333333333333334</v>
      </c>
      <c r="N46"/>
      <c r="O46"/>
      <c r="P46"/>
    </row>
    <row r="47" spans="1:18" x14ac:dyDescent="0.25">
      <c r="A47" s="21" t="s">
        <v>32</v>
      </c>
      <c r="B47" s="43">
        <v>24</v>
      </c>
      <c r="C47" s="43">
        <v>13</v>
      </c>
      <c r="D47" s="43">
        <v>17</v>
      </c>
      <c r="E47" s="45">
        <f t="shared" si="14"/>
        <v>18</v>
      </c>
      <c r="F47" s="43">
        <v>8</v>
      </c>
      <c r="G47" s="43">
        <v>7</v>
      </c>
      <c r="H47" s="43">
        <v>20</v>
      </c>
      <c r="I47" s="44">
        <f t="shared" si="12"/>
        <v>11.666666666666666</v>
      </c>
      <c r="J47" s="43">
        <v>7</v>
      </c>
      <c r="K47" s="43">
        <v>7</v>
      </c>
      <c r="L47" s="43">
        <v>9</v>
      </c>
      <c r="M47" s="44">
        <f t="shared" si="13"/>
        <v>7.666666666666667</v>
      </c>
      <c r="N47"/>
      <c r="O47"/>
      <c r="P47"/>
    </row>
    <row r="48" spans="1:18" x14ac:dyDescent="0.25">
      <c r="A48" s="21" t="s">
        <v>33</v>
      </c>
      <c r="B48" s="43">
        <v>11</v>
      </c>
      <c r="C48" s="43">
        <v>9</v>
      </c>
      <c r="D48" s="43">
        <v>12</v>
      </c>
      <c r="E48" s="45">
        <f t="shared" si="14"/>
        <v>10.666666666666666</v>
      </c>
      <c r="F48" s="43">
        <v>13</v>
      </c>
      <c r="G48" s="43">
        <v>7</v>
      </c>
      <c r="H48" s="43">
        <v>17</v>
      </c>
      <c r="I48" s="44">
        <f t="shared" si="12"/>
        <v>12.333333333333334</v>
      </c>
      <c r="J48" s="43">
        <v>9</v>
      </c>
      <c r="K48" s="43">
        <v>13</v>
      </c>
      <c r="L48" s="43">
        <v>11</v>
      </c>
      <c r="M48" s="44">
        <f t="shared" si="13"/>
        <v>11</v>
      </c>
      <c r="N48"/>
      <c r="O48"/>
      <c r="P48"/>
    </row>
    <row r="49" spans="1:16" x14ac:dyDescent="0.25">
      <c r="A49" s="21" t="s">
        <v>47</v>
      </c>
      <c r="B49" s="43">
        <v>13</v>
      </c>
      <c r="C49" s="43">
        <v>11</v>
      </c>
      <c r="D49" s="43">
        <v>8</v>
      </c>
      <c r="E49" s="45">
        <f t="shared" si="14"/>
        <v>10.666666666666666</v>
      </c>
      <c r="F49" s="43">
        <v>8</v>
      </c>
      <c r="G49" s="43">
        <v>9</v>
      </c>
      <c r="H49" s="43">
        <v>9</v>
      </c>
      <c r="I49" s="44">
        <f t="shared" si="12"/>
        <v>8.6666666666666661</v>
      </c>
      <c r="J49" s="43">
        <v>7</v>
      </c>
      <c r="K49" s="43">
        <v>8</v>
      </c>
      <c r="L49" s="43">
        <v>16</v>
      </c>
      <c r="M49" s="44">
        <f t="shared" si="13"/>
        <v>10.333333333333334</v>
      </c>
      <c r="N49"/>
      <c r="O49"/>
      <c r="P49"/>
    </row>
    <row r="50" spans="1:16" x14ac:dyDescent="0.25">
      <c r="A50" s="21" t="s">
        <v>48</v>
      </c>
      <c r="B50" s="43">
        <v>7</v>
      </c>
      <c r="C50" s="43">
        <v>6</v>
      </c>
      <c r="D50" s="43">
        <v>17</v>
      </c>
      <c r="E50" s="45">
        <f t="shared" si="14"/>
        <v>10</v>
      </c>
      <c r="F50" s="43">
        <v>12</v>
      </c>
      <c r="G50" s="43">
        <v>7</v>
      </c>
      <c r="H50" s="43">
        <v>10</v>
      </c>
      <c r="I50" s="44">
        <f t="shared" si="12"/>
        <v>9.6666666666666661</v>
      </c>
      <c r="J50" s="43">
        <v>7</v>
      </c>
      <c r="K50" s="43">
        <v>20</v>
      </c>
      <c r="L50" s="43">
        <v>19</v>
      </c>
      <c r="M50" s="44">
        <f t="shared" si="13"/>
        <v>15.333333333333334</v>
      </c>
      <c r="N50"/>
      <c r="O50"/>
      <c r="P50"/>
    </row>
    <row r="51" spans="1:16" x14ac:dyDescent="0.25">
      <c r="A51" s="21" t="s">
        <v>34</v>
      </c>
      <c r="B51" s="43">
        <v>18</v>
      </c>
      <c r="C51" s="43">
        <v>13</v>
      </c>
      <c r="D51" s="43">
        <v>19</v>
      </c>
      <c r="E51" s="45">
        <f t="shared" si="14"/>
        <v>16.666666666666668</v>
      </c>
      <c r="F51" s="43">
        <v>11</v>
      </c>
      <c r="G51" s="43">
        <v>7</v>
      </c>
      <c r="H51" s="43">
        <v>13</v>
      </c>
      <c r="I51" s="44">
        <f t="shared" si="12"/>
        <v>10.333333333333334</v>
      </c>
      <c r="J51" s="43">
        <v>10</v>
      </c>
      <c r="K51" s="43">
        <v>24</v>
      </c>
      <c r="L51" s="43">
        <v>9</v>
      </c>
      <c r="M51" s="44">
        <f t="shared" si="13"/>
        <v>14.333333333333334</v>
      </c>
      <c r="N51"/>
      <c r="O51"/>
      <c r="P51"/>
    </row>
    <row r="53" spans="1:16" x14ac:dyDescent="0.25">
      <c r="A53" s="121" t="s">
        <v>0</v>
      </c>
      <c r="B53" s="122" t="s">
        <v>1</v>
      </c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</row>
    <row r="54" spans="1:16" x14ac:dyDescent="0.25">
      <c r="A54" s="121"/>
      <c r="B54" s="122">
        <v>1</v>
      </c>
      <c r="C54" s="122"/>
      <c r="D54" s="122"/>
      <c r="E54" s="43" t="s">
        <v>24</v>
      </c>
      <c r="F54" s="122">
        <v>2</v>
      </c>
      <c r="G54" s="122"/>
      <c r="H54" s="122"/>
      <c r="I54" s="43" t="s">
        <v>24</v>
      </c>
      <c r="J54" s="122">
        <v>3</v>
      </c>
      <c r="K54" s="122"/>
      <c r="L54" s="122"/>
      <c r="M54" s="43" t="s">
        <v>24</v>
      </c>
    </row>
    <row r="55" spans="1:16" x14ac:dyDescent="0.25">
      <c r="A55" s="21" t="s">
        <v>27</v>
      </c>
      <c r="B55" s="43">
        <v>8</v>
      </c>
      <c r="C55" s="43">
        <v>11</v>
      </c>
      <c r="D55" s="43">
        <v>39</v>
      </c>
      <c r="E55" s="36">
        <f t="shared" ref="E55:E64" si="15">AVERAGE(B55:D55)</f>
        <v>19.333333333333332</v>
      </c>
      <c r="F55" s="43">
        <v>10</v>
      </c>
      <c r="G55" s="43">
        <v>31</v>
      </c>
      <c r="H55" s="43">
        <v>13</v>
      </c>
      <c r="I55" s="37">
        <f t="shared" ref="I55:I64" si="16">AVERAGE(F55:H55)</f>
        <v>18</v>
      </c>
      <c r="J55" s="43">
        <v>8</v>
      </c>
      <c r="K55" s="43">
        <v>7</v>
      </c>
      <c r="L55" s="43">
        <v>34</v>
      </c>
      <c r="M55" s="37">
        <f t="shared" ref="M55:M64" si="17">AVERAGE(J55:L55)</f>
        <v>16.333333333333332</v>
      </c>
    </row>
    <row r="56" spans="1:16" x14ac:dyDescent="0.25">
      <c r="A56" s="21" t="s">
        <v>28</v>
      </c>
      <c r="B56" s="43">
        <v>10</v>
      </c>
      <c r="C56" s="43">
        <v>10</v>
      </c>
      <c r="D56" s="43">
        <v>14</v>
      </c>
      <c r="E56" s="36">
        <f t="shared" si="15"/>
        <v>11.333333333333334</v>
      </c>
      <c r="F56" s="43">
        <v>18</v>
      </c>
      <c r="G56" s="43">
        <v>16</v>
      </c>
      <c r="H56" s="43">
        <v>22</v>
      </c>
      <c r="I56" s="37">
        <f t="shared" si="16"/>
        <v>18.666666666666668</v>
      </c>
      <c r="J56" s="43">
        <v>19</v>
      </c>
      <c r="K56" s="43">
        <v>13</v>
      </c>
      <c r="L56" s="43">
        <v>7</v>
      </c>
      <c r="M56" s="37">
        <f t="shared" si="17"/>
        <v>13</v>
      </c>
    </row>
    <row r="57" spans="1:16" x14ac:dyDescent="0.25">
      <c r="A57" s="21" t="s">
        <v>29</v>
      </c>
      <c r="B57" s="43">
        <v>22</v>
      </c>
      <c r="C57" s="43">
        <v>12</v>
      </c>
      <c r="D57" s="43">
        <v>13</v>
      </c>
      <c r="E57" s="36">
        <f t="shared" si="15"/>
        <v>15.666666666666666</v>
      </c>
      <c r="F57" s="43">
        <v>45</v>
      </c>
      <c r="G57" s="43">
        <v>32</v>
      </c>
      <c r="H57" s="43">
        <v>12</v>
      </c>
      <c r="I57" s="37">
        <f t="shared" si="16"/>
        <v>29.666666666666668</v>
      </c>
      <c r="J57" s="43">
        <v>11</v>
      </c>
      <c r="K57" s="43">
        <v>35</v>
      </c>
      <c r="L57" s="43">
        <v>26</v>
      </c>
      <c r="M57" s="37">
        <f t="shared" si="17"/>
        <v>24</v>
      </c>
    </row>
    <row r="58" spans="1:16" x14ac:dyDescent="0.25">
      <c r="A58" s="21" t="s">
        <v>30</v>
      </c>
      <c r="B58" s="43">
        <v>15</v>
      </c>
      <c r="C58" s="43">
        <v>15</v>
      </c>
      <c r="D58" s="43">
        <v>10</v>
      </c>
      <c r="E58" s="36">
        <f t="shared" si="15"/>
        <v>13.333333333333334</v>
      </c>
      <c r="F58" s="43">
        <v>5</v>
      </c>
      <c r="G58" s="43">
        <v>14</v>
      </c>
      <c r="H58" s="43">
        <v>7</v>
      </c>
      <c r="I58" s="37">
        <f t="shared" si="16"/>
        <v>8.6666666666666661</v>
      </c>
      <c r="J58" s="43">
        <v>6</v>
      </c>
      <c r="K58" s="43">
        <v>37</v>
      </c>
      <c r="L58" s="43">
        <v>19</v>
      </c>
      <c r="M58" s="37">
        <f t="shared" si="17"/>
        <v>20.666666666666668</v>
      </c>
      <c r="N58" s="150" t="s">
        <v>82</v>
      </c>
      <c r="O58" s="151"/>
      <c r="P58" s="151"/>
    </row>
    <row r="59" spans="1:16" x14ac:dyDescent="0.25">
      <c r="A59" s="21" t="s">
        <v>31</v>
      </c>
      <c r="B59" s="43">
        <v>11</v>
      </c>
      <c r="C59" s="43">
        <v>30</v>
      </c>
      <c r="D59" s="43">
        <v>38</v>
      </c>
      <c r="E59" s="36">
        <f t="shared" si="15"/>
        <v>26.333333333333332</v>
      </c>
      <c r="F59" s="43">
        <v>30</v>
      </c>
      <c r="G59" s="43">
        <v>11</v>
      </c>
      <c r="H59" s="43">
        <v>12</v>
      </c>
      <c r="I59" s="37">
        <f t="shared" si="16"/>
        <v>17.666666666666668</v>
      </c>
      <c r="J59" s="43">
        <v>10</v>
      </c>
      <c r="K59" s="43">
        <v>21</v>
      </c>
      <c r="L59" s="43">
        <v>14</v>
      </c>
      <c r="M59" s="37">
        <f t="shared" si="17"/>
        <v>15</v>
      </c>
    </row>
    <row r="60" spans="1:16" x14ac:dyDescent="0.25">
      <c r="A60" s="21" t="s">
        <v>32</v>
      </c>
      <c r="B60" s="43">
        <v>31</v>
      </c>
      <c r="C60" s="43">
        <v>17</v>
      </c>
      <c r="D60" s="43">
        <v>30</v>
      </c>
      <c r="E60" s="36">
        <f t="shared" si="15"/>
        <v>26</v>
      </c>
      <c r="F60" s="43">
        <v>9</v>
      </c>
      <c r="G60" s="43">
        <v>11</v>
      </c>
      <c r="H60" s="43">
        <v>26</v>
      </c>
      <c r="I60" s="37">
        <f t="shared" si="16"/>
        <v>15.333333333333334</v>
      </c>
      <c r="J60" s="43">
        <v>8</v>
      </c>
      <c r="K60" s="43">
        <v>10</v>
      </c>
      <c r="L60" s="43">
        <v>11</v>
      </c>
      <c r="M60" s="37">
        <f t="shared" si="17"/>
        <v>9.6666666666666661</v>
      </c>
    </row>
    <row r="61" spans="1:16" x14ac:dyDescent="0.25">
      <c r="A61" s="21" t="s">
        <v>33</v>
      </c>
      <c r="B61" s="43">
        <v>14</v>
      </c>
      <c r="C61" s="43">
        <v>11</v>
      </c>
      <c r="D61" s="43">
        <v>16</v>
      </c>
      <c r="E61" s="36">
        <f t="shared" si="15"/>
        <v>13.666666666666666</v>
      </c>
      <c r="F61" s="43">
        <v>17</v>
      </c>
      <c r="G61" s="43">
        <v>7</v>
      </c>
      <c r="H61" s="43">
        <v>20</v>
      </c>
      <c r="I61" s="37">
        <f t="shared" si="16"/>
        <v>14.666666666666666</v>
      </c>
      <c r="J61" s="43">
        <v>12</v>
      </c>
      <c r="K61" s="43">
        <v>17</v>
      </c>
      <c r="L61" s="43">
        <v>14</v>
      </c>
      <c r="M61" s="37">
        <f t="shared" si="17"/>
        <v>14.333333333333334</v>
      </c>
    </row>
    <row r="62" spans="1:16" x14ac:dyDescent="0.25">
      <c r="A62" s="21" t="s">
        <v>47</v>
      </c>
      <c r="B62" s="43">
        <v>16</v>
      </c>
      <c r="C62" s="43">
        <v>13</v>
      </c>
      <c r="D62" s="43">
        <v>10</v>
      </c>
      <c r="E62" s="36">
        <f t="shared" si="15"/>
        <v>13</v>
      </c>
      <c r="F62" s="43">
        <v>10</v>
      </c>
      <c r="G62" s="43">
        <v>12</v>
      </c>
      <c r="H62" s="43">
        <v>10</v>
      </c>
      <c r="I62" s="37">
        <f t="shared" si="16"/>
        <v>10.666666666666666</v>
      </c>
      <c r="J62" s="43">
        <v>7</v>
      </c>
      <c r="K62" s="43">
        <v>9</v>
      </c>
      <c r="L62" s="43">
        <v>24</v>
      </c>
      <c r="M62" s="37">
        <f t="shared" si="17"/>
        <v>13.333333333333334</v>
      </c>
    </row>
    <row r="63" spans="1:16" x14ac:dyDescent="0.25">
      <c r="A63" s="21" t="s">
        <v>48</v>
      </c>
      <c r="B63" s="43">
        <v>12</v>
      </c>
      <c r="C63" s="43">
        <v>7</v>
      </c>
      <c r="D63" s="43">
        <v>26</v>
      </c>
      <c r="E63" s="36">
        <f t="shared" si="15"/>
        <v>15</v>
      </c>
      <c r="F63" s="43">
        <v>16</v>
      </c>
      <c r="G63" s="43">
        <v>9</v>
      </c>
      <c r="H63" s="43">
        <v>13</v>
      </c>
      <c r="I63" s="37">
        <f t="shared" si="16"/>
        <v>12.666666666666666</v>
      </c>
      <c r="J63" s="43">
        <v>8</v>
      </c>
      <c r="K63" s="43">
        <v>26</v>
      </c>
      <c r="L63" s="43">
        <v>27</v>
      </c>
      <c r="M63" s="37">
        <f t="shared" si="17"/>
        <v>20.333333333333332</v>
      </c>
    </row>
    <row r="64" spans="1:16" x14ac:dyDescent="0.25">
      <c r="A64" s="21" t="s">
        <v>34</v>
      </c>
      <c r="B64" s="43">
        <v>21</v>
      </c>
      <c r="C64" s="43">
        <v>19</v>
      </c>
      <c r="D64" s="43">
        <v>24</v>
      </c>
      <c r="E64" s="36">
        <f t="shared" si="15"/>
        <v>21.333333333333332</v>
      </c>
      <c r="F64" s="43">
        <v>15</v>
      </c>
      <c r="G64" s="43">
        <v>8</v>
      </c>
      <c r="H64" s="43">
        <v>17</v>
      </c>
      <c r="I64" s="37">
        <f t="shared" si="16"/>
        <v>13.333333333333334</v>
      </c>
      <c r="J64" s="43">
        <v>15</v>
      </c>
      <c r="K64" s="43">
        <v>36</v>
      </c>
      <c r="L64" s="43">
        <v>11</v>
      </c>
      <c r="M64" s="37">
        <f t="shared" si="17"/>
        <v>20.666666666666668</v>
      </c>
    </row>
    <row r="67" spans="1:16" x14ac:dyDescent="0.25">
      <c r="A67" s="121" t="s">
        <v>0</v>
      </c>
      <c r="B67" s="122" t="s">
        <v>1</v>
      </c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</row>
    <row r="68" spans="1:16" x14ac:dyDescent="0.25">
      <c r="A68" s="121"/>
      <c r="B68" s="122">
        <v>1</v>
      </c>
      <c r="C68" s="122"/>
      <c r="D68" s="122"/>
      <c r="E68" s="43" t="s">
        <v>24</v>
      </c>
      <c r="F68" s="122">
        <v>2</v>
      </c>
      <c r="G68" s="122"/>
      <c r="H68" s="122"/>
      <c r="I68" s="43" t="s">
        <v>24</v>
      </c>
      <c r="J68" s="122">
        <v>3</v>
      </c>
      <c r="K68" s="122"/>
      <c r="L68" s="122"/>
      <c r="M68" s="43" t="s">
        <v>24</v>
      </c>
    </row>
    <row r="69" spans="1:16" x14ac:dyDescent="0.25">
      <c r="A69" s="21" t="s">
        <v>27</v>
      </c>
      <c r="B69" s="43">
        <v>14</v>
      </c>
      <c r="C69" s="43">
        <v>16</v>
      </c>
      <c r="D69" s="43">
        <v>42</v>
      </c>
      <c r="E69" s="36">
        <f t="shared" ref="E69:E78" si="18">AVERAGE(B69:D69)</f>
        <v>24</v>
      </c>
      <c r="F69" s="43">
        <v>13</v>
      </c>
      <c r="G69" s="43">
        <v>35</v>
      </c>
      <c r="H69" s="43">
        <v>15</v>
      </c>
      <c r="I69" s="37">
        <f t="shared" ref="I69:I78" si="19">AVERAGE(F69:H69)</f>
        <v>21</v>
      </c>
      <c r="J69" s="43">
        <v>10</v>
      </c>
      <c r="K69" s="43">
        <v>11</v>
      </c>
      <c r="L69" s="43">
        <v>36</v>
      </c>
      <c r="M69" s="37">
        <f t="shared" ref="M69:M78" si="20">AVERAGE(J69:L69)</f>
        <v>19</v>
      </c>
    </row>
    <row r="70" spans="1:16" x14ac:dyDescent="0.25">
      <c r="A70" s="21" t="s">
        <v>28</v>
      </c>
      <c r="B70" s="43">
        <v>13</v>
      </c>
      <c r="C70" s="43">
        <v>16</v>
      </c>
      <c r="D70" s="43">
        <v>15</v>
      </c>
      <c r="E70" s="36">
        <f t="shared" si="18"/>
        <v>14.666666666666666</v>
      </c>
      <c r="F70" s="43">
        <v>21</v>
      </c>
      <c r="G70" s="43">
        <v>18</v>
      </c>
      <c r="H70" s="43">
        <v>26</v>
      </c>
      <c r="I70" s="37">
        <f t="shared" si="19"/>
        <v>21.666666666666668</v>
      </c>
      <c r="J70" s="43">
        <v>20</v>
      </c>
      <c r="K70" s="43">
        <v>15</v>
      </c>
      <c r="L70" s="43">
        <v>7</v>
      </c>
      <c r="M70" s="37">
        <f t="shared" si="20"/>
        <v>14</v>
      </c>
    </row>
    <row r="71" spans="1:16" x14ac:dyDescent="0.25">
      <c r="A71" s="21" t="s">
        <v>29</v>
      </c>
      <c r="B71" s="43">
        <v>25</v>
      </c>
      <c r="C71" s="43">
        <v>14</v>
      </c>
      <c r="D71" s="43">
        <v>16</v>
      </c>
      <c r="E71" s="36">
        <f t="shared" si="18"/>
        <v>18.333333333333332</v>
      </c>
      <c r="F71" s="43">
        <v>45</v>
      </c>
      <c r="G71" s="43">
        <v>32</v>
      </c>
      <c r="H71" s="43">
        <v>12</v>
      </c>
      <c r="I71" s="37">
        <f t="shared" si="19"/>
        <v>29.666666666666668</v>
      </c>
      <c r="J71" s="43">
        <v>15</v>
      </c>
      <c r="K71" s="43">
        <v>38</v>
      </c>
      <c r="L71" s="43">
        <v>30</v>
      </c>
      <c r="M71" s="37">
        <f t="shared" si="20"/>
        <v>27.666666666666668</v>
      </c>
    </row>
    <row r="72" spans="1:16" x14ac:dyDescent="0.25">
      <c r="A72" s="21" t="s">
        <v>30</v>
      </c>
      <c r="B72" s="43">
        <v>19</v>
      </c>
      <c r="C72" s="43">
        <v>20</v>
      </c>
      <c r="D72" s="43">
        <v>16</v>
      </c>
      <c r="E72" s="36">
        <f t="shared" si="18"/>
        <v>18.333333333333332</v>
      </c>
      <c r="F72" s="43">
        <v>5</v>
      </c>
      <c r="G72" s="43">
        <v>15</v>
      </c>
      <c r="H72" s="43">
        <v>7</v>
      </c>
      <c r="I72" s="37">
        <f t="shared" si="19"/>
        <v>9</v>
      </c>
      <c r="J72" s="43">
        <v>9</v>
      </c>
      <c r="K72" s="43">
        <v>40</v>
      </c>
      <c r="L72" s="43">
        <v>22</v>
      </c>
      <c r="M72" s="37">
        <f t="shared" si="20"/>
        <v>23.666666666666668</v>
      </c>
      <c r="N72" s="150" t="s">
        <v>101</v>
      </c>
      <c r="O72" s="151"/>
      <c r="P72" s="151"/>
    </row>
    <row r="73" spans="1:16" x14ac:dyDescent="0.25">
      <c r="A73" s="21" t="s">
        <v>31</v>
      </c>
      <c r="B73" s="43">
        <v>17</v>
      </c>
      <c r="C73" s="43">
        <v>34</v>
      </c>
      <c r="D73" s="43">
        <v>41</v>
      </c>
      <c r="E73" s="36">
        <f t="shared" si="18"/>
        <v>30.666666666666668</v>
      </c>
      <c r="F73" s="43">
        <v>30</v>
      </c>
      <c r="G73" s="43">
        <v>11</v>
      </c>
      <c r="H73" s="43">
        <v>12</v>
      </c>
      <c r="I73" s="37">
        <f t="shared" si="19"/>
        <v>17.666666666666668</v>
      </c>
      <c r="J73" s="43">
        <v>15</v>
      </c>
      <c r="K73" s="43">
        <v>24</v>
      </c>
      <c r="L73" s="43">
        <v>16</v>
      </c>
      <c r="M73" s="37">
        <f t="shared" si="20"/>
        <v>18.333333333333332</v>
      </c>
    </row>
    <row r="74" spans="1:16" x14ac:dyDescent="0.25">
      <c r="A74" s="21" t="s">
        <v>32</v>
      </c>
      <c r="B74" s="43">
        <v>33</v>
      </c>
      <c r="C74" s="43">
        <v>21</v>
      </c>
      <c r="D74" s="43">
        <v>35</v>
      </c>
      <c r="E74" s="36">
        <f t="shared" si="18"/>
        <v>29.666666666666668</v>
      </c>
      <c r="F74" s="43">
        <v>12</v>
      </c>
      <c r="G74" s="43">
        <v>15</v>
      </c>
      <c r="H74" s="43">
        <v>27</v>
      </c>
      <c r="I74" s="37">
        <f t="shared" si="19"/>
        <v>18</v>
      </c>
      <c r="J74" s="43">
        <v>9</v>
      </c>
      <c r="K74" s="43">
        <v>12</v>
      </c>
      <c r="L74" s="43">
        <v>12</v>
      </c>
      <c r="M74" s="37">
        <f t="shared" si="20"/>
        <v>11</v>
      </c>
    </row>
    <row r="75" spans="1:16" x14ac:dyDescent="0.25">
      <c r="A75" s="21" t="s">
        <v>33</v>
      </c>
      <c r="B75" s="43">
        <v>16</v>
      </c>
      <c r="C75" s="43">
        <v>14</v>
      </c>
      <c r="D75" s="43">
        <v>19</v>
      </c>
      <c r="E75" s="36">
        <f t="shared" si="18"/>
        <v>16.333333333333332</v>
      </c>
      <c r="F75" s="43">
        <v>19</v>
      </c>
      <c r="G75" s="43">
        <v>10</v>
      </c>
      <c r="H75" s="43">
        <v>23</v>
      </c>
      <c r="I75" s="37">
        <f t="shared" si="19"/>
        <v>17.333333333333332</v>
      </c>
      <c r="J75" s="43">
        <v>16</v>
      </c>
      <c r="K75" s="43">
        <v>23</v>
      </c>
      <c r="L75" s="43">
        <v>19</v>
      </c>
      <c r="M75" s="37">
        <f t="shared" si="20"/>
        <v>19.333333333333332</v>
      </c>
    </row>
    <row r="76" spans="1:16" x14ac:dyDescent="0.25">
      <c r="A76" s="21" t="s">
        <v>47</v>
      </c>
      <c r="B76" s="43">
        <v>20</v>
      </c>
      <c r="C76" s="43">
        <v>18</v>
      </c>
      <c r="D76" s="43">
        <v>16</v>
      </c>
      <c r="E76" s="36">
        <f t="shared" si="18"/>
        <v>18</v>
      </c>
      <c r="F76" s="43">
        <v>11</v>
      </c>
      <c r="G76" s="43">
        <v>12</v>
      </c>
      <c r="H76" s="43">
        <v>12</v>
      </c>
      <c r="I76" s="37">
        <f t="shared" si="19"/>
        <v>11.666666666666666</v>
      </c>
      <c r="J76" s="43">
        <v>8</v>
      </c>
      <c r="K76" s="43">
        <v>14</v>
      </c>
      <c r="L76" s="43">
        <v>27</v>
      </c>
      <c r="M76" s="37">
        <f t="shared" si="20"/>
        <v>16.333333333333332</v>
      </c>
    </row>
    <row r="77" spans="1:16" x14ac:dyDescent="0.25">
      <c r="A77" s="21" t="s">
        <v>48</v>
      </c>
      <c r="B77" s="43">
        <v>16</v>
      </c>
      <c r="C77" s="43">
        <v>10</v>
      </c>
      <c r="D77" s="43">
        <v>29</v>
      </c>
      <c r="E77" s="36">
        <f t="shared" si="18"/>
        <v>18.333333333333332</v>
      </c>
      <c r="F77" s="43">
        <v>20</v>
      </c>
      <c r="G77" s="43">
        <v>9</v>
      </c>
      <c r="H77" s="43">
        <v>13</v>
      </c>
      <c r="I77" s="37">
        <f t="shared" si="19"/>
        <v>14</v>
      </c>
      <c r="J77" s="43">
        <v>10</v>
      </c>
      <c r="K77" s="43">
        <v>27</v>
      </c>
      <c r="L77" s="43">
        <v>32</v>
      </c>
      <c r="M77" s="37">
        <f t="shared" si="20"/>
        <v>23</v>
      </c>
    </row>
    <row r="78" spans="1:16" x14ac:dyDescent="0.25">
      <c r="A78" s="21" t="s">
        <v>34</v>
      </c>
      <c r="B78" s="43">
        <v>25</v>
      </c>
      <c r="C78" s="43">
        <v>23</v>
      </c>
      <c r="D78" s="43">
        <v>27</v>
      </c>
      <c r="E78" s="36">
        <f t="shared" si="18"/>
        <v>25</v>
      </c>
      <c r="F78" s="43">
        <v>19</v>
      </c>
      <c r="G78" s="43">
        <v>10</v>
      </c>
      <c r="H78" s="43">
        <v>19</v>
      </c>
      <c r="I78" s="37">
        <f t="shared" si="19"/>
        <v>16</v>
      </c>
      <c r="J78" s="43">
        <v>19</v>
      </c>
      <c r="K78" s="43">
        <v>40</v>
      </c>
      <c r="L78" s="43">
        <v>16</v>
      </c>
      <c r="M78" s="37">
        <f t="shared" si="20"/>
        <v>25</v>
      </c>
    </row>
  </sheetData>
  <mergeCells count="35">
    <mergeCell ref="N72:P72"/>
    <mergeCell ref="N58:P58"/>
    <mergeCell ref="A40:A41"/>
    <mergeCell ref="B40:M40"/>
    <mergeCell ref="N40:P40"/>
    <mergeCell ref="B41:D41"/>
    <mergeCell ref="F41:H41"/>
    <mergeCell ref="J41:L41"/>
    <mergeCell ref="A67:A68"/>
    <mergeCell ref="B67:M67"/>
    <mergeCell ref="B68:D68"/>
    <mergeCell ref="F68:H68"/>
    <mergeCell ref="J68:L68"/>
    <mergeCell ref="A53:A54"/>
    <mergeCell ref="B53:M53"/>
    <mergeCell ref="B54:D54"/>
    <mergeCell ref="N14:P14"/>
    <mergeCell ref="A14:A15"/>
    <mergeCell ref="B14:M14"/>
    <mergeCell ref="B15:D15"/>
    <mergeCell ref="F15:H15"/>
    <mergeCell ref="J15:L15"/>
    <mergeCell ref="A1:A2"/>
    <mergeCell ref="B1:M1"/>
    <mergeCell ref="B2:D2"/>
    <mergeCell ref="F2:H2"/>
    <mergeCell ref="J2:L2"/>
    <mergeCell ref="F54:H54"/>
    <mergeCell ref="J54:L54"/>
    <mergeCell ref="A27:A28"/>
    <mergeCell ref="B27:M27"/>
    <mergeCell ref="N27:P27"/>
    <mergeCell ref="B28:D28"/>
    <mergeCell ref="F28:H28"/>
    <mergeCell ref="J28:L2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 data tinggi</vt:lpstr>
      <vt:lpstr>Tinggi 14 HST</vt:lpstr>
      <vt:lpstr>Tinggi 21 HST</vt:lpstr>
      <vt:lpstr>Tinggi 28 HST</vt:lpstr>
      <vt:lpstr>Tinggi 35 HST</vt:lpstr>
      <vt:lpstr>Tinggi 42 HST</vt:lpstr>
      <vt:lpstr>Tinggi 49 HST</vt:lpstr>
      <vt:lpstr>Tinggi 56 HST</vt:lpstr>
      <vt:lpstr>data daun</vt:lpstr>
      <vt:lpstr>Daun 14 HST</vt:lpstr>
      <vt:lpstr>Daun 21 HST</vt:lpstr>
      <vt:lpstr>Daun 28 HST</vt:lpstr>
      <vt:lpstr>Daun 35 HST</vt:lpstr>
      <vt:lpstr>Daun 42 HST</vt:lpstr>
      <vt:lpstr>Daun 49 HST</vt:lpstr>
      <vt:lpstr>Daun 56 HST</vt:lpstr>
      <vt:lpstr>Data Bakal Bunga</vt:lpstr>
      <vt:lpstr>Bakal Bunga</vt:lpstr>
      <vt:lpstr>data bunga jadi</vt:lpstr>
      <vt:lpstr>bunga jadi</vt:lpstr>
      <vt:lpstr>data jml buah</vt:lpstr>
      <vt:lpstr>JUMLAH BUAH</vt:lpstr>
      <vt:lpstr>data berat buah</vt:lpstr>
      <vt:lpstr>BERAT BUAH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imang</dc:creator>
  <cp:lastModifiedBy>pc</cp:lastModifiedBy>
  <cp:lastPrinted>2024-05-20T10:48:01Z</cp:lastPrinted>
  <dcterms:created xsi:type="dcterms:W3CDTF">2023-11-06T13:30:59Z</dcterms:created>
  <dcterms:modified xsi:type="dcterms:W3CDTF">2024-09-10T10:17:20Z</dcterms:modified>
</cp:coreProperties>
</file>