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wnloads\"/>
    </mc:Choice>
  </mc:AlternateContent>
  <xr:revisionPtr revIDLastSave="0" documentId="13_ncr:1_{B2EB1046-FC23-4116-919A-9EEA9BD17A4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andemen" sheetId="12" r:id="rId1"/>
    <sheet name="RAK Randemen" sheetId="13" r:id="rId2"/>
    <sheet name="Kelarutan" sheetId="8" r:id="rId3"/>
    <sheet name="RAK Kelarutan" sheetId="9" r:id="rId4"/>
    <sheet name="Warna" sheetId="1" r:id="rId5"/>
    <sheet name="RAK Warna L" sheetId="2" r:id="rId6"/>
    <sheet name="RAK Warna a" sheetId="3" r:id="rId7"/>
    <sheet name="RAK Warna b" sheetId="4" r:id="rId8"/>
    <sheet name="Kadar Air" sheetId="10" r:id="rId9"/>
    <sheet name="RAK Kadar Air" sheetId="11" r:id="rId10"/>
    <sheet name="Vitamin C" sheetId="5" r:id="rId11"/>
    <sheet name="RAK Vitamin C" sheetId="6" r:id="rId12"/>
    <sheet name="O. Aroma" sheetId="14" r:id="rId13"/>
    <sheet name="O. Warna" sheetId="15" r:id="rId14"/>
    <sheet name="O. Rasa" sheetId="16" r:id="rId15"/>
  </sheets>
  <calcPr calcId="181029"/>
</workbook>
</file>

<file path=xl/calcChain.xml><?xml version="1.0" encoding="utf-8"?>
<calcChain xmlns="http://schemas.openxmlformats.org/spreadsheetml/2006/main">
  <c r="G8" i="5" l="1"/>
  <c r="E8" i="5"/>
  <c r="G10" i="5"/>
  <c r="E10" i="5"/>
  <c r="G32" i="8"/>
  <c r="G31" i="8"/>
  <c r="G30" i="8"/>
  <c r="G29" i="8"/>
  <c r="G28" i="8"/>
  <c r="G27" i="8"/>
  <c r="G26" i="8"/>
  <c r="G25" i="8"/>
  <c r="G24" i="8"/>
  <c r="G23" i="8"/>
  <c r="G22" i="8"/>
  <c r="G21" i="8"/>
  <c r="G17" i="8"/>
  <c r="G16" i="8"/>
  <c r="G15" i="8"/>
  <c r="G14" i="8"/>
  <c r="G13" i="8"/>
  <c r="G12" i="8"/>
  <c r="G11" i="8"/>
  <c r="G10" i="8"/>
  <c r="G9" i="8"/>
  <c r="G7" i="8"/>
  <c r="G8" i="8"/>
  <c r="G6" i="8"/>
  <c r="H52" i="16" l="1"/>
  <c r="M51" i="16"/>
  <c r="I51" i="16"/>
  <c r="H51" i="16"/>
  <c r="M50" i="16"/>
  <c r="I50" i="16"/>
  <c r="O50" i="16" s="1"/>
  <c r="Q50" i="16" s="1"/>
  <c r="H50" i="16"/>
  <c r="N50" i="16" s="1"/>
  <c r="M49" i="16"/>
  <c r="I49" i="16"/>
  <c r="O46" i="16" s="1"/>
  <c r="Q46" i="16" s="1"/>
  <c r="H49" i="16"/>
  <c r="N46" i="16" s="1"/>
  <c r="M48" i="16"/>
  <c r="I48" i="16"/>
  <c r="O48" i="16" s="1"/>
  <c r="Q48" i="16" s="1"/>
  <c r="H48" i="16"/>
  <c r="N48" i="16" s="1"/>
  <c r="M47" i="16"/>
  <c r="I47" i="16"/>
  <c r="O49" i="16" s="1"/>
  <c r="Q49" i="16" s="1"/>
  <c r="H47" i="16"/>
  <c r="N49" i="16" s="1"/>
  <c r="M46" i="16"/>
  <c r="I46" i="16"/>
  <c r="O47" i="16" s="1"/>
  <c r="Q47" i="16" s="1"/>
  <c r="H46" i="16"/>
  <c r="N47" i="16" s="1"/>
  <c r="M45" i="16"/>
  <c r="I45" i="16"/>
  <c r="H45" i="16"/>
  <c r="N44" i="16" s="1"/>
  <c r="O44" i="16"/>
  <c r="Q44" i="16" s="1"/>
  <c r="M44" i="16"/>
  <c r="I44" i="16"/>
  <c r="O51" i="16" s="1"/>
  <c r="Q51" i="16" s="1"/>
  <c r="H44" i="16"/>
  <c r="N51" i="16" s="1"/>
  <c r="O43" i="16"/>
  <c r="Q43" i="16" s="1"/>
  <c r="N43" i="16"/>
  <c r="M43" i="16"/>
  <c r="I43" i="16"/>
  <c r="O45" i="16" s="1"/>
  <c r="Q45" i="16" s="1"/>
  <c r="H43" i="16"/>
  <c r="N45" i="16" s="1"/>
  <c r="C38" i="16"/>
  <c r="Y37" i="16"/>
  <c r="X37" i="16"/>
  <c r="W37" i="16"/>
  <c r="V37" i="16"/>
  <c r="U37" i="16"/>
  <c r="T37" i="16"/>
  <c r="S37" i="16"/>
  <c r="R37" i="16"/>
  <c r="Z37" i="16" s="1"/>
  <c r="Q37" i="16"/>
  <c r="Y36" i="16"/>
  <c r="X36" i="16"/>
  <c r="W36" i="16"/>
  <c r="V36" i="16"/>
  <c r="U36" i="16"/>
  <c r="T36" i="16"/>
  <c r="S36" i="16"/>
  <c r="R36" i="16"/>
  <c r="Q36" i="16"/>
  <c r="Z35" i="16"/>
  <c r="K35" i="16"/>
  <c r="J35" i="16"/>
  <c r="I35" i="16"/>
  <c r="H35" i="16"/>
  <c r="G35" i="16"/>
  <c r="F35" i="16"/>
  <c r="E35" i="16"/>
  <c r="D35" i="16"/>
  <c r="C35" i="16"/>
  <c r="Z34" i="16"/>
  <c r="L34" i="16"/>
  <c r="Z33" i="16"/>
  <c r="L33" i="16"/>
  <c r="Z32" i="16"/>
  <c r="L32" i="16"/>
  <c r="Z31" i="16"/>
  <c r="L31" i="16"/>
  <c r="Z30" i="16"/>
  <c r="L30" i="16"/>
  <c r="Z29" i="16"/>
  <c r="L29" i="16"/>
  <c r="Z28" i="16"/>
  <c r="L28" i="16"/>
  <c r="Z27" i="16"/>
  <c r="L27" i="16"/>
  <c r="Z26" i="16"/>
  <c r="L26" i="16"/>
  <c r="Z25" i="16"/>
  <c r="L25" i="16"/>
  <c r="Z24" i="16"/>
  <c r="L24" i="16"/>
  <c r="Z23" i="16"/>
  <c r="L23" i="16"/>
  <c r="Z22" i="16"/>
  <c r="L22" i="16"/>
  <c r="Z21" i="16"/>
  <c r="L21" i="16"/>
  <c r="Z20" i="16"/>
  <c r="L20" i="16"/>
  <c r="Z19" i="16"/>
  <c r="L19" i="16"/>
  <c r="Z18" i="16"/>
  <c r="L18" i="16"/>
  <c r="Z17" i="16"/>
  <c r="L17" i="16"/>
  <c r="Z16" i="16"/>
  <c r="L16" i="16"/>
  <c r="Z15" i="16"/>
  <c r="L15" i="16"/>
  <c r="Z14" i="16"/>
  <c r="L14" i="16"/>
  <c r="Z13" i="16"/>
  <c r="L13" i="16"/>
  <c r="Z12" i="16"/>
  <c r="L12" i="16"/>
  <c r="Z11" i="16"/>
  <c r="L11" i="16"/>
  <c r="Z10" i="16"/>
  <c r="L10" i="16"/>
  <c r="Z9" i="16"/>
  <c r="L9" i="16"/>
  <c r="Z8" i="16"/>
  <c r="L8" i="16"/>
  <c r="Z7" i="16"/>
  <c r="L7" i="16"/>
  <c r="Z6" i="16"/>
  <c r="L6" i="16"/>
  <c r="L5" i="16"/>
  <c r="H52" i="15"/>
  <c r="M51" i="15"/>
  <c r="I51" i="15"/>
  <c r="O46" i="15" s="1"/>
  <c r="Q46" i="15" s="1"/>
  <c r="H51" i="15"/>
  <c r="N46" i="15" s="1"/>
  <c r="M50" i="15"/>
  <c r="I50" i="15"/>
  <c r="O49" i="15" s="1"/>
  <c r="Q49" i="15" s="1"/>
  <c r="H50" i="15"/>
  <c r="N49" i="15" s="1"/>
  <c r="M49" i="15"/>
  <c r="I49" i="15"/>
  <c r="O45" i="15" s="1"/>
  <c r="Q45" i="15" s="1"/>
  <c r="H49" i="15"/>
  <c r="N45" i="15" s="1"/>
  <c r="M48" i="15"/>
  <c r="I48" i="15"/>
  <c r="O48" i="15" s="1"/>
  <c r="Q48" i="15" s="1"/>
  <c r="H48" i="15"/>
  <c r="N48" i="15" s="1"/>
  <c r="M47" i="15"/>
  <c r="I47" i="15"/>
  <c r="O51" i="15" s="1"/>
  <c r="H47" i="15"/>
  <c r="N51" i="15" s="1"/>
  <c r="M46" i="15"/>
  <c r="I46" i="15"/>
  <c r="O44" i="15" s="1"/>
  <c r="Q44" i="15" s="1"/>
  <c r="H46" i="15"/>
  <c r="N44" i="15" s="1"/>
  <c r="M45" i="15"/>
  <c r="I45" i="15"/>
  <c r="O43" i="15" s="1"/>
  <c r="Q43" i="15" s="1"/>
  <c r="H45" i="15"/>
  <c r="N43" i="15" s="1"/>
  <c r="M44" i="15"/>
  <c r="I44" i="15"/>
  <c r="O50" i="15" s="1"/>
  <c r="Q50" i="15" s="1"/>
  <c r="H44" i="15"/>
  <c r="N50" i="15" s="1"/>
  <c r="M43" i="15"/>
  <c r="I43" i="15"/>
  <c r="O47" i="15" s="1"/>
  <c r="Q47" i="15" s="1"/>
  <c r="H43" i="15"/>
  <c r="N47" i="15" s="1"/>
  <c r="C38" i="15"/>
  <c r="Y37" i="15"/>
  <c r="X37" i="15"/>
  <c r="W37" i="15"/>
  <c r="V37" i="15"/>
  <c r="U37" i="15"/>
  <c r="T37" i="15"/>
  <c r="S37" i="15"/>
  <c r="R37" i="15"/>
  <c r="Z37" i="15" s="1"/>
  <c r="Q37" i="15"/>
  <c r="Y36" i="15"/>
  <c r="X36" i="15"/>
  <c r="W36" i="15"/>
  <c r="V36" i="15"/>
  <c r="U36" i="15"/>
  <c r="T36" i="15"/>
  <c r="S36" i="15"/>
  <c r="C37" i="15" s="1"/>
  <c r="R36" i="15"/>
  <c r="Q36" i="15"/>
  <c r="Z35" i="15"/>
  <c r="K35" i="15"/>
  <c r="J35" i="15"/>
  <c r="I35" i="15"/>
  <c r="H35" i="15"/>
  <c r="G35" i="15"/>
  <c r="F35" i="15"/>
  <c r="E35" i="15"/>
  <c r="D35" i="15"/>
  <c r="C35" i="15"/>
  <c r="Z34" i="15"/>
  <c r="L34" i="15"/>
  <c r="Z33" i="15"/>
  <c r="L33" i="15"/>
  <c r="Z32" i="15"/>
  <c r="L32" i="15"/>
  <c r="Z31" i="15"/>
  <c r="L31" i="15"/>
  <c r="Z30" i="15"/>
  <c r="L30" i="15"/>
  <c r="Z29" i="15"/>
  <c r="L29" i="15"/>
  <c r="Z28" i="15"/>
  <c r="L28" i="15"/>
  <c r="Z27" i="15"/>
  <c r="L27" i="15"/>
  <c r="Z26" i="15"/>
  <c r="L26" i="15"/>
  <c r="Z25" i="15"/>
  <c r="L25" i="15"/>
  <c r="Z24" i="15"/>
  <c r="L24" i="15"/>
  <c r="Z23" i="15"/>
  <c r="L23" i="15"/>
  <c r="Z22" i="15"/>
  <c r="L22" i="15"/>
  <c r="Z21" i="15"/>
  <c r="L21" i="15"/>
  <c r="Z20" i="15"/>
  <c r="L20" i="15"/>
  <c r="Z19" i="15"/>
  <c r="L19" i="15"/>
  <c r="Z18" i="15"/>
  <c r="L18" i="15"/>
  <c r="Z17" i="15"/>
  <c r="L17" i="15"/>
  <c r="Z16" i="15"/>
  <c r="L16" i="15"/>
  <c r="Z15" i="15"/>
  <c r="L15" i="15"/>
  <c r="Z14" i="15"/>
  <c r="L14" i="15"/>
  <c r="Z13" i="15"/>
  <c r="L13" i="15"/>
  <c r="Z12" i="15"/>
  <c r="L12" i="15"/>
  <c r="Z11" i="15"/>
  <c r="L11" i="15"/>
  <c r="Z10" i="15"/>
  <c r="L10" i="15"/>
  <c r="Z9" i="15"/>
  <c r="L9" i="15"/>
  <c r="Z8" i="15"/>
  <c r="L8" i="15"/>
  <c r="Z7" i="15"/>
  <c r="L7" i="15"/>
  <c r="Z6" i="15"/>
  <c r="L6" i="15"/>
  <c r="L5" i="15"/>
  <c r="I51" i="14"/>
  <c r="I43" i="14"/>
  <c r="C38" i="14"/>
  <c r="Y37" i="14"/>
  <c r="X37" i="14"/>
  <c r="W37" i="14"/>
  <c r="V37" i="14"/>
  <c r="U37" i="14"/>
  <c r="T37" i="14"/>
  <c r="S37" i="14"/>
  <c r="R37" i="14"/>
  <c r="Q37" i="14"/>
  <c r="Y36" i="14"/>
  <c r="X36" i="14"/>
  <c r="I50" i="14" s="1"/>
  <c r="W36" i="14"/>
  <c r="I49" i="14" s="1"/>
  <c r="V36" i="14"/>
  <c r="I48" i="14" s="1"/>
  <c r="U36" i="14"/>
  <c r="I47" i="14" s="1"/>
  <c r="T36" i="14"/>
  <c r="I46" i="14" s="1"/>
  <c r="S36" i="14"/>
  <c r="I45" i="14" s="1"/>
  <c r="R36" i="14"/>
  <c r="I44" i="14" s="1"/>
  <c r="Q36" i="14"/>
  <c r="Z35" i="14"/>
  <c r="K35" i="14"/>
  <c r="H51" i="14" s="1"/>
  <c r="J35" i="14"/>
  <c r="H50" i="14" s="1"/>
  <c r="I35" i="14"/>
  <c r="H49" i="14" s="1"/>
  <c r="H35" i="14"/>
  <c r="H48" i="14" s="1"/>
  <c r="G35" i="14"/>
  <c r="H47" i="14" s="1"/>
  <c r="F35" i="14"/>
  <c r="H46" i="14" s="1"/>
  <c r="E35" i="14"/>
  <c r="H45" i="14" s="1"/>
  <c r="D35" i="14"/>
  <c r="H44" i="14" s="1"/>
  <c r="C35" i="14"/>
  <c r="H43" i="14" s="1"/>
  <c r="Z34" i="14"/>
  <c r="L34" i="14"/>
  <c r="Z33" i="14"/>
  <c r="L33" i="14"/>
  <c r="Z32" i="14"/>
  <c r="L32" i="14"/>
  <c r="Z31" i="14"/>
  <c r="L31" i="14"/>
  <c r="Z30" i="14"/>
  <c r="L30" i="14"/>
  <c r="Z29" i="14"/>
  <c r="L29" i="14"/>
  <c r="Z28" i="14"/>
  <c r="L28" i="14"/>
  <c r="Z27" i="14"/>
  <c r="L27" i="14"/>
  <c r="Z26" i="14"/>
  <c r="L26" i="14"/>
  <c r="Z25" i="14"/>
  <c r="L25" i="14"/>
  <c r="Z24" i="14"/>
  <c r="L24" i="14"/>
  <c r="Z23" i="14"/>
  <c r="L23" i="14"/>
  <c r="Z22" i="14"/>
  <c r="L22" i="14"/>
  <c r="Z21" i="14"/>
  <c r="L21" i="14"/>
  <c r="Z20" i="14"/>
  <c r="L20" i="14"/>
  <c r="Z19" i="14"/>
  <c r="L19" i="14"/>
  <c r="Z18" i="14"/>
  <c r="L18" i="14"/>
  <c r="Z17" i="14"/>
  <c r="L17" i="14"/>
  <c r="Z16" i="14"/>
  <c r="L16" i="14"/>
  <c r="Z15" i="14"/>
  <c r="L15" i="14"/>
  <c r="Z14" i="14"/>
  <c r="L14" i="14"/>
  <c r="Z13" i="14"/>
  <c r="L13" i="14"/>
  <c r="Z12" i="14"/>
  <c r="L12" i="14"/>
  <c r="Z11" i="14"/>
  <c r="L11" i="14"/>
  <c r="Z10" i="14"/>
  <c r="L10" i="14"/>
  <c r="Z9" i="14"/>
  <c r="L9" i="14"/>
  <c r="Z8" i="14"/>
  <c r="L8" i="14"/>
  <c r="Z7" i="14"/>
  <c r="L7" i="14"/>
  <c r="Z6" i="14"/>
  <c r="L6" i="14"/>
  <c r="L5" i="14"/>
  <c r="G10" i="10"/>
  <c r="G7" i="10"/>
  <c r="L27" i="13"/>
  <c r="L26" i="13"/>
  <c r="L25" i="13"/>
  <c r="P25" i="13" s="1"/>
  <c r="L24" i="13"/>
  <c r="Q24" i="13" s="1"/>
  <c r="L23" i="13"/>
  <c r="Q23" i="13" s="1"/>
  <c r="L22" i="13"/>
  <c r="P22" i="13" s="1"/>
  <c r="L21" i="13"/>
  <c r="Q21" i="13" s="1"/>
  <c r="E21" i="13"/>
  <c r="E24" i="13" s="1"/>
  <c r="E25" i="13" s="1"/>
  <c r="F14" i="13"/>
  <c r="E14" i="13"/>
  <c r="D14" i="13"/>
  <c r="H13" i="13"/>
  <c r="G13" i="13"/>
  <c r="F23" i="13" s="1"/>
  <c r="H12" i="13"/>
  <c r="G12" i="13"/>
  <c r="E23" i="13" s="1"/>
  <c r="H11" i="13"/>
  <c r="G11" i="13"/>
  <c r="D23" i="13" s="1"/>
  <c r="H10" i="13"/>
  <c r="G10" i="13"/>
  <c r="F22" i="13" s="1"/>
  <c r="H9" i="13"/>
  <c r="G9" i="13"/>
  <c r="E22" i="13" s="1"/>
  <c r="H8" i="13"/>
  <c r="G8" i="13"/>
  <c r="D22" i="13" s="1"/>
  <c r="H7" i="13"/>
  <c r="G7" i="13"/>
  <c r="F21" i="13" s="1"/>
  <c r="H6" i="13"/>
  <c r="G6" i="13"/>
  <c r="H5" i="13"/>
  <c r="G5" i="13"/>
  <c r="D21" i="13" s="1"/>
  <c r="E4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Z36" i="16" l="1"/>
  <c r="C37" i="14"/>
  <c r="Q22" i="13"/>
  <c r="Z37" i="14"/>
  <c r="Z36" i="15"/>
  <c r="C37" i="16"/>
  <c r="Z36" i="14"/>
  <c r="F24" i="13"/>
  <c r="F25" i="13" s="1"/>
  <c r="G23" i="13"/>
  <c r="H23" i="13" s="1"/>
  <c r="D24" i="13"/>
  <c r="D25" i="13" s="1"/>
  <c r="G21" i="13"/>
  <c r="G22" i="13"/>
  <c r="H22" i="13" s="1"/>
  <c r="P21" i="13"/>
  <c r="G14" i="13"/>
  <c r="L7" i="13" s="1"/>
  <c r="P23" i="13"/>
  <c r="Q25" i="13"/>
  <c r="P24" i="13"/>
  <c r="G24" i="13" l="1"/>
  <c r="H21" i="13"/>
  <c r="L11" i="13"/>
  <c r="M23" i="13" s="1"/>
  <c r="N23" i="13" s="1"/>
  <c r="L12" i="13"/>
  <c r="M24" i="13" s="1"/>
  <c r="N24" i="13" s="1"/>
  <c r="L8" i="13"/>
  <c r="L9" i="13"/>
  <c r="M21" i="13" s="1"/>
  <c r="N21" i="13" s="1"/>
  <c r="L10" i="13"/>
  <c r="M27" i="13" l="1"/>
  <c r="L14" i="13"/>
  <c r="M26" i="13" s="1"/>
  <c r="N26" i="13" s="1"/>
  <c r="F32" i="13" s="1"/>
  <c r="D33" i="13" s="1"/>
  <c r="O24" i="13"/>
  <c r="L13" i="13"/>
  <c r="M25" i="13" s="1"/>
  <c r="N25" i="13" s="1"/>
  <c r="M22" i="13"/>
  <c r="N22" i="13" s="1"/>
  <c r="O22" i="13" s="1"/>
  <c r="O23" i="13"/>
  <c r="O25" i="13" l="1"/>
  <c r="O21" i="13"/>
  <c r="J41" i="13"/>
  <c r="L39" i="13"/>
  <c r="L40" i="13"/>
  <c r="L38" i="13"/>
  <c r="D41" i="13"/>
  <c r="F40" i="13" l="1"/>
  <c r="F38" i="13"/>
  <c r="F39" i="13"/>
  <c r="L27" i="4" l="1"/>
  <c r="L26" i="4"/>
  <c r="L25" i="4"/>
  <c r="P25" i="4" s="1"/>
  <c r="L24" i="4"/>
  <c r="L23" i="4"/>
  <c r="Q23" i="4" s="1"/>
  <c r="L22" i="4"/>
  <c r="P22" i="4" s="1"/>
  <c r="L21" i="4"/>
  <c r="Q21" i="4" s="1"/>
  <c r="F14" i="4"/>
  <c r="E14" i="4"/>
  <c r="D14" i="4"/>
  <c r="H13" i="4"/>
  <c r="G13" i="4"/>
  <c r="F23" i="4" s="1"/>
  <c r="H12" i="4"/>
  <c r="G12" i="4"/>
  <c r="E23" i="4" s="1"/>
  <c r="H11" i="4"/>
  <c r="G11" i="4"/>
  <c r="D23" i="4" s="1"/>
  <c r="H10" i="4"/>
  <c r="G10" i="4"/>
  <c r="F22" i="4" s="1"/>
  <c r="H9" i="4"/>
  <c r="G9" i="4"/>
  <c r="E22" i="4" s="1"/>
  <c r="H8" i="4"/>
  <c r="G8" i="4"/>
  <c r="D22" i="4" s="1"/>
  <c r="H7" i="4"/>
  <c r="G7" i="4"/>
  <c r="F21" i="4" s="1"/>
  <c r="H6" i="4"/>
  <c r="G6" i="4"/>
  <c r="E21" i="4" s="1"/>
  <c r="H5" i="4"/>
  <c r="G5" i="4"/>
  <c r="L27" i="3"/>
  <c r="L26" i="3"/>
  <c r="L25" i="3"/>
  <c r="L24" i="3"/>
  <c r="L23" i="3"/>
  <c r="Q23" i="3" s="1"/>
  <c r="L22" i="3"/>
  <c r="L21" i="3"/>
  <c r="F14" i="3"/>
  <c r="E14" i="3"/>
  <c r="D14" i="3"/>
  <c r="H13" i="3"/>
  <c r="G13" i="3"/>
  <c r="F23" i="3" s="1"/>
  <c r="H12" i="3"/>
  <c r="G12" i="3"/>
  <c r="E23" i="3" s="1"/>
  <c r="H11" i="3"/>
  <c r="G11" i="3"/>
  <c r="D23" i="3" s="1"/>
  <c r="H10" i="3"/>
  <c r="G10" i="3"/>
  <c r="F22" i="3" s="1"/>
  <c r="H9" i="3"/>
  <c r="G9" i="3"/>
  <c r="E22" i="3" s="1"/>
  <c r="H8" i="3"/>
  <c r="G8" i="3"/>
  <c r="D22" i="3" s="1"/>
  <c r="H7" i="3"/>
  <c r="G7" i="3"/>
  <c r="F21" i="3" s="1"/>
  <c r="H6" i="3"/>
  <c r="G6" i="3"/>
  <c r="E21" i="3" s="1"/>
  <c r="H5" i="3"/>
  <c r="G5" i="3"/>
  <c r="G12" i="2"/>
  <c r="E23" i="2" s="1"/>
  <c r="G11" i="2"/>
  <c r="D23" i="2" s="1"/>
  <c r="L27" i="2"/>
  <c r="L26" i="2"/>
  <c r="Q24" i="2" s="1"/>
  <c r="L25" i="2"/>
  <c r="L24" i="2"/>
  <c r="L23" i="2"/>
  <c r="Q23" i="2" s="1"/>
  <c r="L22" i="2"/>
  <c r="L21" i="2"/>
  <c r="F14" i="2"/>
  <c r="E14" i="2"/>
  <c r="D14" i="2"/>
  <c r="H13" i="2"/>
  <c r="G13" i="2"/>
  <c r="F23" i="2" s="1"/>
  <c r="H12" i="2"/>
  <c r="H11" i="2"/>
  <c r="H10" i="2"/>
  <c r="G10" i="2"/>
  <c r="F22" i="2" s="1"/>
  <c r="H9" i="2"/>
  <c r="G9" i="2"/>
  <c r="E22" i="2" s="1"/>
  <c r="H8" i="2"/>
  <c r="G8" i="2"/>
  <c r="D22" i="2" s="1"/>
  <c r="H7" i="2"/>
  <c r="G7" i="2"/>
  <c r="F21" i="2" s="1"/>
  <c r="H6" i="2"/>
  <c r="G6" i="2"/>
  <c r="E21" i="2" s="1"/>
  <c r="H5" i="2"/>
  <c r="G5" i="2"/>
  <c r="D21" i="2" s="1"/>
  <c r="L27" i="6"/>
  <c r="L26" i="6"/>
  <c r="L25" i="6"/>
  <c r="P25" i="6" s="1"/>
  <c r="L24" i="6"/>
  <c r="L23" i="6"/>
  <c r="P23" i="6" s="1"/>
  <c r="L22" i="6"/>
  <c r="Q22" i="6" s="1"/>
  <c r="L21" i="6"/>
  <c r="F14" i="6"/>
  <c r="E14" i="6"/>
  <c r="D14" i="6"/>
  <c r="H13" i="6"/>
  <c r="G13" i="6"/>
  <c r="F23" i="6" s="1"/>
  <c r="H12" i="6"/>
  <c r="G12" i="6"/>
  <c r="E23" i="6" s="1"/>
  <c r="H11" i="6"/>
  <c r="G11" i="6"/>
  <c r="D23" i="6" s="1"/>
  <c r="H10" i="6"/>
  <c r="G10" i="6"/>
  <c r="F22" i="6" s="1"/>
  <c r="H9" i="6"/>
  <c r="G9" i="6"/>
  <c r="E22" i="6" s="1"/>
  <c r="H8" i="6"/>
  <c r="G8" i="6"/>
  <c r="D22" i="6" s="1"/>
  <c r="H7" i="6"/>
  <c r="G7" i="6"/>
  <c r="F21" i="6" s="1"/>
  <c r="H6" i="6"/>
  <c r="G6" i="6"/>
  <c r="E21" i="6" s="1"/>
  <c r="H5" i="6"/>
  <c r="G5" i="6"/>
  <c r="D21" i="6" s="1"/>
  <c r="L27" i="9"/>
  <c r="L26" i="9"/>
  <c r="L25" i="9"/>
  <c r="Q25" i="9" s="1"/>
  <c r="L24" i="9"/>
  <c r="L23" i="9"/>
  <c r="L22" i="9"/>
  <c r="Q22" i="9" s="1"/>
  <c r="L21" i="9"/>
  <c r="F14" i="9"/>
  <c r="E14" i="9"/>
  <c r="D14" i="9"/>
  <c r="H13" i="9"/>
  <c r="G13" i="9"/>
  <c r="F23" i="9" s="1"/>
  <c r="H12" i="9"/>
  <c r="G12" i="9"/>
  <c r="E23" i="9" s="1"/>
  <c r="H11" i="9"/>
  <c r="G11" i="9"/>
  <c r="D23" i="9" s="1"/>
  <c r="H10" i="9"/>
  <c r="G10" i="9"/>
  <c r="F22" i="9" s="1"/>
  <c r="H9" i="9"/>
  <c r="G9" i="9"/>
  <c r="E22" i="9" s="1"/>
  <c r="H8" i="9"/>
  <c r="G8" i="9"/>
  <c r="D22" i="9" s="1"/>
  <c r="H7" i="9"/>
  <c r="G7" i="9"/>
  <c r="F21" i="9" s="1"/>
  <c r="H6" i="9"/>
  <c r="G6" i="9"/>
  <c r="E21" i="9" s="1"/>
  <c r="H5" i="9"/>
  <c r="G5" i="9"/>
  <c r="D21" i="9" s="1"/>
  <c r="G26" i="10"/>
  <c r="G25" i="10"/>
  <c r="G24" i="10"/>
  <c r="G32" i="10"/>
  <c r="G31" i="10"/>
  <c r="G30" i="10"/>
  <c r="G23" i="10"/>
  <c r="G22" i="10"/>
  <c r="G21" i="10"/>
  <c r="G20" i="10"/>
  <c r="G19" i="10"/>
  <c r="G18" i="10"/>
  <c r="G17" i="10"/>
  <c r="G16" i="10"/>
  <c r="G15" i="10"/>
  <c r="G11" i="10"/>
  <c r="G9" i="10"/>
  <c r="G8" i="10"/>
  <c r="L27" i="11"/>
  <c r="L26" i="11"/>
  <c r="L25" i="11"/>
  <c r="Q25" i="11" s="1"/>
  <c r="L24" i="11"/>
  <c r="L23" i="11"/>
  <c r="P23" i="11" s="1"/>
  <c r="L22" i="11"/>
  <c r="L21" i="11"/>
  <c r="P21" i="11" s="1"/>
  <c r="F14" i="11"/>
  <c r="E14" i="11"/>
  <c r="D14" i="11"/>
  <c r="H13" i="11"/>
  <c r="G13" i="11"/>
  <c r="F23" i="11" s="1"/>
  <c r="H12" i="11"/>
  <c r="G12" i="11"/>
  <c r="E23" i="11" s="1"/>
  <c r="H11" i="11"/>
  <c r="G11" i="11"/>
  <c r="D23" i="11" s="1"/>
  <c r="H10" i="11"/>
  <c r="G10" i="11"/>
  <c r="F22" i="11" s="1"/>
  <c r="H9" i="11"/>
  <c r="G9" i="11"/>
  <c r="E22" i="11" s="1"/>
  <c r="H8" i="11"/>
  <c r="G8" i="11"/>
  <c r="D22" i="11" s="1"/>
  <c r="H7" i="11"/>
  <c r="G7" i="11"/>
  <c r="F21" i="11" s="1"/>
  <c r="H6" i="11"/>
  <c r="G6" i="11"/>
  <c r="E21" i="11" s="1"/>
  <c r="H5" i="11"/>
  <c r="G5" i="11"/>
  <c r="D21" i="11" s="1"/>
  <c r="Q21" i="3" l="1"/>
  <c r="Q24" i="3"/>
  <c r="Q22" i="4"/>
  <c r="Q25" i="4"/>
  <c r="P22" i="3"/>
  <c r="P25" i="3"/>
  <c r="P22" i="2"/>
  <c r="Q22" i="3"/>
  <c r="Q25" i="3"/>
  <c r="Q24" i="4"/>
  <c r="Q23" i="9"/>
  <c r="F24" i="4"/>
  <c r="F25" i="4" s="1"/>
  <c r="G22" i="4"/>
  <c r="H22" i="4" s="1"/>
  <c r="G14" i="4"/>
  <c r="L7" i="4" s="1"/>
  <c r="L8" i="4" s="1"/>
  <c r="G23" i="3"/>
  <c r="H23" i="3" s="1"/>
  <c r="F24" i="3"/>
  <c r="F25" i="3" s="1"/>
  <c r="G14" i="3"/>
  <c r="L7" i="3" s="1"/>
  <c r="L9" i="3" s="1"/>
  <c r="M21" i="3" s="1"/>
  <c r="N21" i="3" s="1"/>
  <c r="G23" i="4"/>
  <c r="H23" i="4" s="1"/>
  <c r="E24" i="4"/>
  <c r="E25" i="4" s="1"/>
  <c r="P21" i="4"/>
  <c r="P23" i="4"/>
  <c r="D21" i="4"/>
  <c r="P24" i="4"/>
  <c r="E24" i="3"/>
  <c r="E25" i="3" s="1"/>
  <c r="G22" i="3"/>
  <c r="H22" i="3" s="1"/>
  <c r="P21" i="3"/>
  <c r="P23" i="3"/>
  <c r="D21" i="3"/>
  <c r="P24" i="3"/>
  <c r="Q25" i="2"/>
  <c r="Q22" i="2"/>
  <c r="Q21" i="2"/>
  <c r="P24" i="2"/>
  <c r="P21" i="9"/>
  <c r="P24" i="9"/>
  <c r="Q21" i="9"/>
  <c r="Q24" i="9"/>
  <c r="P21" i="6"/>
  <c r="P24" i="6"/>
  <c r="Q21" i="6"/>
  <c r="Q24" i="6"/>
  <c r="F24" i="2"/>
  <c r="F25" i="2" s="1"/>
  <c r="G22" i="2"/>
  <c r="H22" i="2" s="1"/>
  <c r="D24" i="2"/>
  <c r="D25" i="2" s="1"/>
  <c r="G21" i="2"/>
  <c r="G23" i="2"/>
  <c r="H23" i="2" s="1"/>
  <c r="E24" i="2"/>
  <c r="E25" i="2" s="1"/>
  <c r="P21" i="2"/>
  <c r="G14" i="2"/>
  <c r="L7" i="2" s="1"/>
  <c r="P25" i="2"/>
  <c r="P23" i="2"/>
  <c r="G23" i="6"/>
  <c r="H23" i="6" s="1"/>
  <c r="F24" i="6"/>
  <c r="F25" i="6" s="1"/>
  <c r="G22" i="6"/>
  <c r="H22" i="6" s="1"/>
  <c r="D24" i="6"/>
  <c r="D25" i="6" s="1"/>
  <c r="G21" i="6"/>
  <c r="E24" i="6"/>
  <c r="E25" i="6" s="1"/>
  <c r="G14" i="6"/>
  <c r="L7" i="6" s="1"/>
  <c r="Q25" i="6"/>
  <c r="P22" i="6"/>
  <c r="Q23" i="6"/>
  <c r="G23" i="9"/>
  <c r="H23" i="9" s="1"/>
  <c r="F24" i="9"/>
  <c r="F25" i="9" s="1"/>
  <c r="G22" i="9"/>
  <c r="H22" i="9" s="1"/>
  <c r="D24" i="9"/>
  <c r="D25" i="9" s="1"/>
  <c r="G21" i="9"/>
  <c r="E24" i="9"/>
  <c r="E25" i="9" s="1"/>
  <c r="P23" i="9"/>
  <c r="P22" i="9"/>
  <c r="G14" i="9"/>
  <c r="L7" i="9" s="1"/>
  <c r="P25" i="9"/>
  <c r="Q21" i="11"/>
  <c r="Q23" i="11"/>
  <c r="P22" i="11"/>
  <c r="P24" i="11"/>
  <c r="Q22" i="11"/>
  <c r="Q24" i="11"/>
  <c r="G22" i="11"/>
  <c r="H22" i="11" s="1"/>
  <c r="G23" i="11"/>
  <c r="H23" i="11" s="1"/>
  <c r="F24" i="11"/>
  <c r="F25" i="11" s="1"/>
  <c r="E24" i="11"/>
  <c r="E25" i="11" s="1"/>
  <c r="D24" i="11"/>
  <c r="G21" i="11"/>
  <c r="G14" i="11"/>
  <c r="P25" i="11"/>
  <c r="L9" i="4" l="1"/>
  <c r="M21" i="4" s="1"/>
  <c r="N21" i="4" s="1"/>
  <c r="L10" i="4"/>
  <c r="M22" i="4" s="1"/>
  <c r="N22" i="4" s="1"/>
  <c r="L8" i="3"/>
  <c r="M27" i="3" s="1"/>
  <c r="L10" i="3"/>
  <c r="M22" i="3" s="1"/>
  <c r="N22" i="3" s="1"/>
  <c r="M27" i="4"/>
  <c r="D24" i="4"/>
  <c r="G21" i="4"/>
  <c r="D24" i="3"/>
  <c r="G21" i="3"/>
  <c r="L11" i="2"/>
  <c r="M23" i="2" s="1"/>
  <c r="N23" i="2" s="1"/>
  <c r="L12" i="2"/>
  <c r="M24" i="2" s="1"/>
  <c r="N24" i="2" s="1"/>
  <c r="L8" i="2"/>
  <c r="L9" i="2"/>
  <c r="M21" i="2" s="1"/>
  <c r="N21" i="2" s="1"/>
  <c r="L10" i="2"/>
  <c r="G24" i="2"/>
  <c r="H21" i="2"/>
  <c r="L10" i="6"/>
  <c r="L8" i="6"/>
  <c r="L9" i="6"/>
  <c r="M21" i="6" s="1"/>
  <c r="N21" i="6" s="1"/>
  <c r="L11" i="6"/>
  <c r="M23" i="6" s="1"/>
  <c r="N23" i="6" s="1"/>
  <c r="L12" i="6"/>
  <c r="M24" i="6" s="1"/>
  <c r="N24" i="6" s="1"/>
  <c r="G24" i="6"/>
  <c r="H21" i="6"/>
  <c r="L10" i="9"/>
  <c r="L11" i="9"/>
  <c r="M23" i="9" s="1"/>
  <c r="N23" i="9" s="1"/>
  <c r="L8" i="9"/>
  <c r="L12" i="9"/>
  <c r="M24" i="9" s="1"/>
  <c r="N24" i="9" s="1"/>
  <c r="L9" i="9"/>
  <c r="M21" i="9" s="1"/>
  <c r="N21" i="9" s="1"/>
  <c r="G24" i="9"/>
  <c r="H21" i="9"/>
  <c r="D25" i="11"/>
  <c r="L7" i="11"/>
  <c r="L11" i="11" s="1"/>
  <c r="M23" i="11" s="1"/>
  <c r="N23" i="11" s="1"/>
  <c r="H21" i="11"/>
  <c r="G24" i="11"/>
  <c r="L14" i="4" l="1"/>
  <c r="M26" i="4" s="1"/>
  <c r="N26" i="4" s="1"/>
  <c r="F32" i="4" s="1"/>
  <c r="D33" i="4" s="1"/>
  <c r="L40" i="4" s="1"/>
  <c r="L14" i="3"/>
  <c r="M26" i="3" s="1"/>
  <c r="N26" i="3" s="1"/>
  <c r="F32" i="3" s="1"/>
  <c r="D33" i="3" s="1"/>
  <c r="D41" i="3" s="1"/>
  <c r="G24" i="4"/>
  <c r="H21" i="4"/>
  <c r="L11" i="4"/>
  <c r="D25" i="4"/>
  <c r="L12" i="4"/>
  <c r="M24" i="4" s="1"/>
  <c r="N24" i="4" s="1"/>
  <c r="G24" i="3"/>
  <c r="H21" i="3"/>
  <c r="L11" i="3"/>
  <c r="D25" i="3"/>
  <c r="L12" i="3"/>
  <c r="M24" i="3" s="1"/>
  <c r="N24" i="3" s="1"/>
  <c r="M27" i="2"/>
  <c r="L14" i="2"/>
  <c r="M26" i="2" s="1"/>
  <c r="N26" i="2" s="1"/>
  <c r="Q32" i="2" s="1"/>
  <c r="O33" i="2" s="1"/>
  <c r="O47" i="2" s="1"/>
  <c r="L13" i="2"/>
  <c r="M25" i="2" s="1"/>
  <c r="N25" i="2" s="1"/>
  <c r="M22" i="2"/>
  <c r="N22" i="2" s="1"/>
  <c r="L14" i="6"/>
  <c r="M26" i="6" s="1"/>
  <c r="N26" i="6" s="1"/>
  <c r="F32" i="6" s="1"/>
  <c r="D33" i="6" s="1"/>
  <c r="M27" i="6"/>
  <c r="M22" i="6"/>
  <c r="N22" i="6" s="1"/>
  <c r="L13" i="6"/>
  <c r="M25" i="6" s="1"/>
  <c r="N25" i="6" s="1"/>
  <c r="M22" i="9"/>
  <c r="N22" i="9" s="1"/>
  <c r="L13" i="9"/>
  <c r="M25" i="9" s="1"/>
  <c r="N25" i="9" s="1"/>
  <c r="L14" i="9"/>
  <c r="M26" i="9" s="1"/>
  <c r="N26" i="9" s="1"/>
  <c r="Q32" i="9" s="1"/>
  <c r="O33" i="9" s="1"/>
  <c r="O47" i="9" s="1"/>
  <c r="M27" i="9"/>
  <c r="L8" i="11"/>
  <c r="L10" i="11"/>
  <c r="L9" i="11"/>
  <c r="M21" i="11" s="1"/>
  <c r="N21" i="11" s="1"/>
  <c r="L12" i="11"/>
  <c r="M24" i="11" s="1"/>
  <c r="N24" i="11" s="1"/>
  <c r="M27" i="11"/>
  <c r="Q38" i="9" l="1"/>
  <c r="Q42" i="9"/>
  <c r="Q40" i="9"/>
  <c r="Q44" i="9"/>
  <c r="Q45" i="9"/>
  <c r="Q46" i="9"/>
  <c r="Q43" i="9"/>
  <c r="Q41" i="9"/>
  <c r="Q39" i="9"/>
  <c r="Q38" i="2"/>
  <c r="Q43" i="2"/>
  <c r="Q45" i="2"/>
  <c r="Q41" i="2"/>
  <c r="Q44" i="2"/>
  <c r="Q42" i="2"/>
  <c r="Q40" i="2"/>
  <c r="Q39" i="2"/>
  <c r="Q46" i="2"/>
  <c r="D41" i="4"/>
  <c r="F39" i="4" s="1"/>
  <c r="L39" i="4"/>
  <c r="L38" i="4"/>
  <c r="J41" i="4"/>
  <c r="O22" i="4"/>
  <c r="O21" i="4"/>
  <c r="O24" i="4"/>
  <c r="O24" i="3"/>
  <c r="L39" i="3"/>
  <c r="L38" i="3"/>
  <c r="J41" i="3"/>
  <c r="L40" i="3"/>
  <c r="O21" i="3"/>
  <c r="O22" i="3"/>
  <c r="M23" i="4"/>
  <c r="N23" i="4" s="1"/>
  <c r="O23" i="4" s="1"/>
  <c r="L13" i="4"/>
  <c r="M25" i="4" s="1"/>
  <c r="N25" i="4" s="1"/>
  <c r="O25" i="4" s="1"/>
  <c r="M23" i="3"/>
  <c r="N23" i="3" s="1"/>
  <c r="O23" i="3" s="1"/>
  <c r="L13" i="3"/>
  <c r="M25" i="3" s="1"/>
  <c r="N25" i="3" s="1"/>
  <c r="O25" i="3" s="1"/>
  <c r="F39" i="3"/>
  <c r="F40" i="3"/>
  <c r="F38" i="3"/>
  <c r="O22" i="2"/>
  <c r="O25" i="2"/>
  <c r="O21" i="2"/>
  <c r="O23" i="2"/>
  <c r="O24" i="2"/>
  <c r="O25" i="6"/>
  <c r="D41" i="6"/>
  <c r="L39" i="6"/>
  <c r="L40" i="6"/>
  <c r="L38" i="6"/>
  <c r="J41" i="6"/>
  <c r="O22" i="6"/>
  <c r="O21" i="6"/>
  <c r="O24" i="6"/>
  <c r="O23" i="6"/>
  <c r="O21" i="9"/>
  <c r="O24" i="9"/>
  <c r="O23" i="9"/>
  <c r="O25" i="9"/>
  <c r="O22" i="9"/>
  <c r="L13" i="11"/>
  <c r="M25" i="11" s="1"/>
  <c r="N25" i="11" s="1"/>
  <c r="M22" i="11"/>
  <c r="N22" i="11" s="1"/>
  <c r="L14" i="11"/>
  <c r="M26" i="11" s="1"/>
  <c r="N26" i="11" s="1"/>
  <c r="Q32" i="11" s="1"/>
  <c r="O33" i="11" s="1"/>
  <c r="O47" i="11" s="1"/>
  <c r="Q38" i="11" l="1"/>
  <c r="Q41" i="11"/>
  <c r="Q39" i="11"/>
  <c r="Q45" i="11"/>
  <c r="Q44" i="11"/>
  <c r="Q46" i="11"/>
  <c r="Q40" i="11"/>
  <c r="Q42" i="11"/>
  <c r="Q43" i="11"/>
  <c r="F38" i="4"/>
  <c r="F40" i="4"/>
  <c r="O23" i="11"/>
  <c r="O24" i="11"/>
  <c r="O22" i="11"/>
  <c r="O21" i="11"/>
  <c r="O25" i="11"/>
  <c r="F39" i="6"/>
  <c r="F38" i="6"/>
  <c r="F40" i="6"/>
  <c r="G29" i="10" l="1"/>
  <c r="G28" i="10"/>
  <c r="G27" i="10"/>
  <c r="G14" i="10"/>
  <c r="G13" i="10"/>
  <c r="G12" i="10"/>
  <c r="G6" i="10"/>
  <c r="G20" i="8"/>
  <c r="G19" i="8"/>
  <c r="G18" i="8"/>
  <c r="G23" i="5" l="1"/>
  <c r="E23" i="5"/>
  <c r="G22" i="5"/>
  <c r="E22" i="5"/>
  <c r="G21" i="5"/>
  <c r="E21" i="5"/>
  <c r="G32" i="5"/>
  <c r="E32" i="5"/>
  <c r="G31" i="5"/>
  <c r="E31" i="5"/>
  <c r="G30" i="5"/>
  <c r="E30" i="5"/>
  <c r="G29" i="5"/>
  <c r="E29" i="5"/>
  <c r="G28" i="5"/>
  <c r="E28" i="5"/>
  <c r="G27" i="5"/>
  <c r="E27" i="5"/>
  <c r="G26" i="5"/>
  <c r="E26" i="5"/>
  <c r="G25" i="5"/>
  <c r="E25" i="5"/>
  <c r="G24" i="5"/>
  <c r="E24" i="5"/>
  <c r="G12" i="5"/>
  <c r="E12" i="5"/>
  <c r="G6" i="5"/>
  <c r="G20" i="5"/>
  <c r="E20" i="5"/>
  <c r="G19" i="5"/>
  <c r="E19" i="5"/>
  <c r="G18" i="5"/>
  <c r="E18" i="5"/>
  <c r="G17" i="5"/>
  <c r="E17" i="5"/>
  <c r="G16" i="5"/>
  <c r="E16" i="5"/>
  <c r="G15" i="5"/>
  <c r="E15" i="5"/>
  <c r="G14" i="5"/>
  <c r="E14" i="5"/>
  <c r="G13" i="5"/>
  <c r="E13" i="5"/>
  <c r="G11" i="5"/>
  <c r="E11" i="5"/>
  <c r="G9" i="5"/>
  <c r="E9" i="5"/>
  <c r="G7" i="5"/>
  <c r="E7" i="5"/>
  <c r="E6" i="5"/>
</calcChain>
</file>

<file path=xl/sharedStrings.xml><?xml version="1.0" encoding="utf-8"?>
<sst xmlns="http://schemas.openxmlformats.org/spreadsheetml/2006/main" count="1112" uniqueCount="212">
  <si>
    <t>Perhitungan Kadar Vitamin C</t>
  </si>
  <si>
    <t>No.</t>
  </si>
  <si>
    <t>Kode Sampel</t>
  </si>
  <si>
    <t>Berat Sampel (g)</t>
  </si>
  <si>
    <t>Berat Sampel (mg)</t>
  </si>
  <si>
    <t>Volume Titrasi (mL)</t>
  </si>
  <si>
    <t>Rumus :</t>
  </si>
  <si>
    <t>Keterangan :</t>
  </si>
  <si>
    <t>Volume Titrasi : mL</t>
  </si>
  <si>
    <t>0,88 : Berat ekuivaluen</t>
  </si>
  <si>
    <t>Fp : Faktor Pengenceran</t>
  </si>
  <si>
    <t>volume labu ukur/volume sampel yang dipipet = 100/10 = 10</t>
  </si>
  <si>
    <t>Berat Sampel : g</t>
  </si>
  <si>
    <t>M1P1 (1)</t>
  </si>
  <si>
    <t>M1P1 (2)</t>
  </si>
  <si>
    <t>M1P1 (3)</t>
  </si>
  <si>
    <t>M1P2 (1)</t>
  </si>
  <si>
    <t>M1P2 (2)</t>
  </si>
  <si>
    <t>M1P2 (3)</t>
  </si>
  <si>
    <t>M1P3 (1)</t>
  </si>
  <si>
    <t>M1P3 (2)</t>
  </si>
  <si>
    <t>M1P3 (3)</t>
  </si>
  <si>
    <t>M2P1 (1)</t>
  </si>
  <si>
    <t>M2P1 (2)</t>
  </si>
  <si>
    <t>M2P1 (3)</t>
  </si>
  <si>
    <t>M2P2 (1)</t>
  </si>
  <si>
    <t>M2P2 (2)</t>
  </si>
  <si>
    <t>M2P2 (3)</t>
  </si>
  <si>
    <t>M2P3 (1)</t>
  </si>
  <si>
    <t>M3P1 (1)</t>
  </si>
  <si>
    <t>M3P1 (2)</t>
  </si>
  <si>
    <t>M3P1 (3)</t>
  </si>
  <si>
    <t>M3P2 (1)</t>
  </si>
  <si>
    <t>M3P2 (2)</t>
  </si>
  <si>
    <t>M3P2 (23)</t>
  </si>
  <si>
    <t>M3P3 (1)</t>
  </si>
  <si>
    <t>M3P3 (2)</t>
  </si>
  <si>
    <t>M3P3 (3)</t>
  </si>
  <si>
    <t>mg/g = (volume titrasi x 0,01 x 0,88 x Fp/berat sampel) x 100%</t>
  </si>
  <si>
    <t>Kadar Vitamin C (mg/g)</t>
  </si>
  <si>
    <t>M2P3 (2)</t>
  </si>
  <si>
    <t>M2P3 (3)</t>
  </si>
  <si>
    <t>Warna L</t>
  </si>
  <si>
    <t>Warna a</t>
  </si>
  <si>
    <t>Warna b</t>
  </si>
  <si>
    <t>DATA WARNA FISIK</t>
  </si>
  <si>
    <t>Ulangan</t>
  </si>
  <si>
    <t>P1</t>
  </si>
  <si>
    <t>P2</t>
  </si>
  <si>
    <t>P3</t>
  </si>
  <si>
    <t>PERHITUNGAN KELARUTAN</t>
  </si>
  <si>
    <t>Berat Kertas Saring</t>
  </si>
  <si>
    <t xml:space="preserve">Berat Sampel </t>
  </si>
  <si>
    <t>Berat Kertas Saring dan Sampel setelah Dioven</t>
  </si>
  <si>
    <t>Kelarutan (%)</t>
  </si>
  <si>
    <t>M1P1  (2)</t>
  </si>
  <si>
    <t>Kelarutan  (%) = 1-(c-a)/b x 100%</t>
  </si>
  <si>
    <t>M1P2  (2)</t>
  </si>
  <si>
    <t>M1P2   (3)</t>
  </si>
  <si>
    <t>M1P3  (1)</t>
  </si>
  <si>
    <t>a = berat kertas saring setelah dioven (g)</t>
  </si>
  <si>
    <t>b = berat sampel (g)</t>
  </si>
  <si>
    <t>c = berat kertas saring dan sampel setelah dioven (g)</t>
  </si>
  <si>
    <t xml:space="preserve">M2P1(2) </t>
  </si>
  <si>
    <t>M3P2 (3)</t>
  </si>
  <si>
    <t>PERHITUNGAN KADAR AIR</t>
  </si>
  <si>
    <t xml:space="preserve">Berat Cawan </t>
  </si>
  <si>
    <t>Berat Cawan dan Sampel setelah dioven</t>
  </si>
  <si>
    <t>Kadar Air (%)</t>
  </si>
  <si>
    <t>Kadar Air  (%) = b-(c-a)/b x 100%</t>
  </si>
  <si>
    <t>a = berat cawan setelah dioven (g)</t>
  </si>
  <si>
    <t>c = berat cawan dan sampel setelah dioven (g)</t>
  </si>
  <si>
    <t>KADAR AIR</t>
  </si>
  <si>
    <t>Perlakuan</t>
  </si>
  <si>
    <t>Total</t>
  </si>
  <si>
    <t>Rata-rata</t>
  </si>
  <si>
    <t>P</t>
  </si>
  <si>
    <t>I</t>
  </si>
  <si>
    <t>II</t>
  </si>
  <si>
    <t>III</t>
  </si>
  <si>
    <t>r</t>
  </si>
  <si>
    <t>FK</t>
  </si>
  <si>
    <t>JKT</t>
  </si>
  <si>
    <t>JKK</t>
  </si>
  <si>
    <t>JKP</t>
  </si>
  <si>
    <t>JKP P</t>
  </si>
  <si>
    <t>JKG</t>
  </si>
  <si>
    <t>Tabel Dua Arah</t>
  </si>
  <si>
    <t>Tabel ANOVA</t>
  </si>
  <si>
    <t>SK</t>
  </si>
  <si>
    <t>DB</t>
  </si>
  <si>
    <t>JK</t>
  </si>
  <si>
    <t>KT</t>
  </si>
  <si>
    <t>F Hit</t>
  </si>
  <si>
    <t>F Tab</t>
  </si>
  <si>
    <t>Keterangan</t>
  </si>
  <si>
    <t>Kelompok</t>
  </si>
  <si>
    <t>tn</t>
  </si>
  <si>
    <t>tidak nyata</t>
  </si>
  <si>
    <t>*</t>
  </si>
  <si>
    <t>nyata</t>
  </si>
  <si>
    <t>**</t>
  </si>
  <si>
    <t>sangat nyata</t>
  </si>
  <si>
    <t>Galat/Sisa</t>
  </si>
  <si>
    <t>d.b.=DF</t>
  </si>
  <si>
    <t>J.K = Adj SS</t>
  </si>
  <si>
    <t>K.T = Adj MS</t>
  </si>
  <si>
    <t>F hitung = F</t>
  </si>
  <si>
    <t>Uji Lanjut</t>
  </si>
  <si>
    <t xml:space="preserve"> Q (5%) (t; d.b. galat) x akar(KTG/n)</t>
  </si>
  <si>
    <t>Ket :</t>
  </si>
  <si>
    <t>x</t>
  </si>
  <si>
    <t>Perlakuan = BNJ Tabel (3;16) dan akar KTG/9</t>
  </si>
  <si>
    <t>Interaksi = BNJ Tabel (9;16) dan akar KTG/3</t>
  </si>
  <si>
    <t>Rerata</t>
  </si>
  <si>
    <t>Uji Lanjut Faktor P</t>
  </si>
  <si>
    <t>Notasi</t>
  </si>
  <si>
    <t>a</t>
  </si>
  <si>
    <t>ab</t>
  </si>
  <si>
    <t>b</t>
  </si>
  <si>
    <t>BNJ</t>
  </si>
  <si>
    <t>M1P1</t>
  </si>
  <si>
    <t>M1P2</t>
  </si>
  <si>
    <t>M1P3</t>
  </si>
  <si>
    <t>M2P1</t>
  </si>
  <si>
    <t>M2P2</t>
  </si>
  <si>
    <t>M2P3</t>
  </si>
  <si>
    <t>M3P1</t>
  </si>
  <si>
    <t>M3P2</t>
  </si>
  <si>
    <t>M3P3</t>
  </si>
  <si>
    <t>M</t>
  </si>
  <si>
    <t>M1</t>
  </si>
  <si>
    <t>M2</t>
  </si>
  <si>
    <t>M3</t>
  </si>
  <si>
    <t>JKP M</t>
  </si>
  <si>
    <t>JK MxP</t>
  </si>
  <si>
    <t>M x P</t>
  </si>
  <si>
    <t>BNJ (faktor M &amp; P) =</t>
  </si>
  <si>
    <t>Uji Lanjut Faktor M</t>
  </si>
  <si>
    <t>VITAMIN C</t>
  </si>
  <si>
    <t>KELARUTAN</t>
  </si>
  <si>
    <t>Q (5%) (3;16) x akar (1,298/3*3)</t>
  </si>
  <si>
    <t>c</t>
  </si>
  <si>
    <t>WARNA L</t>
  </si>
  <si>
    <t>WARNA a</t>
  </si>
  <si>
    <t>WARNA b</t>
  </si>
  <si>
    <t>Q (5%) (3;16) x akar (0,805/3*3)</t>
  </si>
  <si>
    <t>Q (5%) (3;16) x akar (3,283/3*3)</t>
  </si>
  <si>
    <t>BNJ (faktor P xT) =</t>
  </si>
  <si>
    <t>bc</t>
  </si>
  <si>
    <t>cd</t>
  </si>
  <si>
    <t>Q (5%) (9;16) x akar (3,990/3)</t>
  </si>
  <si>
    <t>Uji Lanjut Faktot M x P</t>
  </si>
  <si>
    <t>Berat bahan (gram)</t>
  </si>
  <si>
    <t>Berat serbuk (gram)</t>
  </si>
  <si>
    <t>PERHITUNGAN RANDEMEN</t>
  </si>
  <si>
    <t>a = berat bahan (g)</t>
  </si>
  <si>
    <t>b = berat serbuk (g)</t>
  </si>
  <si>
    <t>Rendemen  (%) = b/a x 100%</t>
  </si>
  <si>
    <t>Rendemen (%)</t>
  </si>
  <si>
    <t>RENDEMEN</t>
  </si>
  <si>
    <t>Q (5%) (3;16) x akar (1,081/3*3)</t>
  </si>
  <si>
    <t>Q (5%) (9;16) x akar (0,774/3)</t>
  </si>
  <si>
    <t>abc</t>
  </si>
  <si>
    <t>Organoleptik Aroma</t>
  </si>
  <si>
    <t>panelis</t>
  </si>
  <si>
    <t xml:space="preserve">kode sampel </t>
  </si>
  <si>
    <t xml:space="preserve">total </t>
  </si>
  <si>
    <t>RANK</t>
  </si>
  <si>
    <t>M1P1/414</t>
  </si>
  <si>
    <t>M1P2/717</t>
  </si>
  <si>
    <t>M1P3/111</t>
  </si>
  <si>
    <t>M2P1/313</t>
  </si>
  <si>
    <t>M2P2/212</t>
  </si>
  <si>
    <t>M2P3/515</t>
  </si>
  <si>
    <t>M3P1/818</t>
  </si>
  <si>
    <t>M3P2/919</t>
  </si>
  <si>
    <t>M3P3/616</t>
  </si>
  <si>
    <t>Panelis</t>
  </si>
  <si>
    <t>Rata-Rata</t>
  </si>
  <si>
    <t>T</t>
  </si>
  <si>
    <t xml:space="preserve">Rata-rata </t>
  </si>
  <si>
    <t>X2</t>
  </si>
  <si>
    <t>G1S1</t>
  </si>
  <si>
    <t>G1S2</t>
  </si>
  <si>
    <t>G1S23</t>
  </si>
  <si>
    <t>G2S1</t>
  </si>
  <si>
    <t>G2S2</t>
  </si>
  <si>
    <t>G2S3</t>
  </si>
  <si>
    <t>G3S1</t>
  </si>
  <si>
    <t>G3S2</t>
  </si>
  <si>
    <t>G3S3</t>
  </si>
  <si>
    <t>T&lt;X2</t>
  </si>
  <si>
    <t>H0 Diterima</t>
  </si>
  <si>
    <t>perlakuan</t>
  </si>
  <si>
    <t>rata-rata</t>
  </si>
  <si>
    <t>total rangking</t>
  </si>
  <si>
    <t>Titik Kritis</t>
  </si>
  <si>
    <t>Organoleptik Warna</t>
  </si>
  <si>
    <t>T&gt;X2</t>
  </si>
  <si>
    <t xml:space="preserve">H0 ditolak </t>
  </si>
  <si>
    <t>terdapat perbendaan nyata antar perlakuan terhadap warna minuman instan sari buah nanas</t>
  </si>
  <si>
    <t>notasi</t>
  </si>
  <si>
    <t xml:space="preserve">Perlakuan </t>
  </si>
  <si>
    <t>total ranking</t>
  </si>
  <si>
    <t>Organoleptik Rasa</t>
  </si>
  <si>
    <t>H0 Ditolak</t>
  </si>
  <si>
    <t>terdapat perbendaan nyata antar perlakuan terhadap rasa minuman instan sari buah nanas</t>
  </si>
  <si>
    <t>ranking</t>
  </si>
  <si>
    <t>de</t>
  </si>
  <si>
    <t>e</t>
  </si>
  <si>
    <t>Q (5%) (9;16) x akar (8,614/3)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</si>
</sst>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rgb="FF002060"/>
      <name val="Arial"/>
      <family val="2"/>
    </font>
    <font>
      <sz val="10"/>
      <color rgb="FF000000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3" fillId="0" borderId="0" xfId="1" applyFont="1"/>
    <xf numFmtId="0" fontId="2" fillId="0" borderId="1" xfId="0" applyFont="1" applyBorder="1" applyAlignment="1">
      <alignment horizontal="center"/>
    </xf>
    <xf numFmtId="166" fontId="3" fillId="2" borderId="0" xfId="0" applyNumberFormat="1" applyFont="1" applyFill="1" applyAlignment="1">
      <alignment horizontal="center"/>
    </xf>
    <xf numFmtId="166" fontId="3" fillId="0" borderId="0" xfId="0" applyNumberFormat="1" applyFont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66" fontId="3" fillId="5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 vertical="center"/>
    </xf>
    <xf numFmtId="0" fontId="3" fillId="6" borderId="0" xfId="0" applyFont="1" applyFill="1" applyAlignment="1">
      <alignment horizontal="center"/>
    </xf>
    <xf numFmtId="2" fontId="3" fillId="6" borderId="0" xfId="0" applyNumberFormat="1" applyFont="1" applyFill="1" applyAlignment="1">
      <alignment horizontal="center"/>
    </xf>
    <xf numFmtId="0" fontId="2" fillId="0" borderId="0" xfId="0" applyFont="1"/>
    <xf numFmtId="0" fontId="5" fillId="0" borderId="0" xfId="0" applyFont="1"/>
    <xf numFmtId="2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165" fontId="3" fillId="8" borderId="1" xfId="0" applyNumberFormat="1" applyFont="1" applyFill="1" applyBorder="1" applyAlignment="1">
      <alignment horizontal="center" vertical="center"/>
    </xf>
    <xf numFmtId="2" fontId="3" fillId="8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7" borderId="1" xfId="0" applyFont="1" applyFill="1" applyBorder="1"/>
    <xf numFmtId="0" fontId="3" fillId="7" borderId="0" xfId="0" applyFont="1" applyFill="1"/>
    <xf numFmtId="0" fontId="3" fillId="0" borderId="3" xfId="0" applyFont="1" applyBorder="1"/>
    <xf numFmtId="2" fontId="3" fillId="0" borderId="1" xfId="0" applyNumberFormat="1" applyFont="1" applyBorder="1"/>
    <xf numFmtId="0" fontId="3" fillId="9" borderId="0" xfId="0" applyFont="1" applyFill="1"/>
    <xf numFmtId="2" fontId="3" fillId="2" borderId="0" xfId="0" applyNumberFormat="1" applyFont="1" applyFill="1"/>
    <xf numFmtId="0" fontId="3" fillId="8" borderId="0" xfId="0" applyFont="1" applyFill="1" applyAlignment="1">
      <alignment horizontal="center"/>
    </xf>
    <xf numFmtId="0" fontId="3" fillId="0" borderId="4" xfId="0" applyFont="1" applyBorder="1"/>
    <xf numFmtId="2" fontId="3" fillId="0" borderId="0" xfId="0" applyNumberFormat="1" applyFont="1"/>
    <xf numFmtId="165" fontId="3" fillId="0" borderId="0" xfId="0" applyNumberFormat="1" applyFont="1"/>
    <xf numFmtId="2" fontId="3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2" fillId="0" borderId="0" xfId="1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23813</xdr:colOff>
      <xdr:row>35</xdr:row>
      <xdr:rowOff>178594</xdr:rowOff>
    </xdr:from>
    <xdr:to>
      <xdr:col>9</xdr:col>
      <xdr:colOff>447950</xdr:colOff>
      <xdr:row>40</xdr:row>
      <xdr:rowOff>44568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0F71D622-B1EE-49A7-9020-7BCD2A3DBD5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462213" y="7303294"/>
          <a:ext cx="3472137" cy="837524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833438</xdr:colOff>
      <xdr:row>35</xdr:row>
      <xdr:rowOff>159544</xdr:rowOff>
    </xdr:from>
    <xdr:to>
      <xdr:col>14</xdr:col>
      <xdr:colOff>428900</xdr:colOff>
      <xdr:row>40</xdr:row>
      <xdr:rowOff>25518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98926E61-D919-4385-B209-246489F34B3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710238" y="7284244"/>
          <a:ext cx="3748362" cy="847049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290513</xdr:colOff>
      <xdr:row>35</xdr:row>
      <xdr:rowOff>178594</xdr:rowOff>
    </xdr:from>
    <xdr:to>
      <xdr:col>14</xdr:col>
      <xdr:colOff>105050</xdr:colOff>
      <xdr:row>40</xdr:row>
      <xdr:rowOff>44568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5D1A65C8-652B-4AB5-8309-2919BCAE7CB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167313" y="7303294"/>
          <a:ext cx="4072212" cy="837524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0"/>
  <sheetViews>
    <sheetView tabSelected="1" topLeftCell="A10" workbookViewId="0">
      <selection activeCell="H14" sqref="A1:XFD1048576"/>
    </sheetView>
  </sheetViews>
  <sheetFormatPr defaultRowHeight="15" x14ac:dyDescent="0.25"/>
  <cols>
    <col min="2" max="2" width="11.7109375" customWidth="1"/>
    <col min="3" max="3" width="23.28515625" customWidth="1"/>
    <col min="4" max="4" width="22.7109375" customWidth="1"/>
    <col min="5" max="5" width="11.7109375" customWidth="1"/>
  </cols>
  <sheetData>
    <row r="2" spans="2:7" ht="15.75" x14ac:dyDescent="0.25">
      <c r="B2" s="77" t="s">
        <v>155</v>
      </c>
      <c r="C2" s="77"/>
      <c r="D2" s="77"/>
      <c r="E2" s="77"/>
    </row>
    <row r="3" spans="2:7" ht="31.5" x14ac:dyDescent="0.25">
      <c r="B3" s="20" t="s">
        <v>2</v>
      </c>
      <c r="C3" s="50" t="s">
        <v>153</v>
      </c>
      <c r="D3" s="50" t="s">
        <v>154</v>
      </c>
      <c r="E3" s="51" t="s">
        <v>159</v>
      </c>
    </row>
    <row r="4" spans="2:7" ht="15.75" x14ac:dyDescent="0.25">
      <c r="B4" s="49" t="s">
        <v>13</v>
      </c>
      <c r="C4" s="52">
        <v>230</v>
      </c>
      <c r="D4" s="52">
        <v>29.3</v>
      </c>
      <c r="E4" s="53">
        <f>(D4/C4)*100</f>
        <v>12.739130434782609</v>
      </c>
    </row>
    <row r="5" spans="2:7" ht="15.75" x14ac:dyDescent="0.25">
      <c r="B5" s="49" t="s">
        <v>55</v>
      </c>
      <c r="C5" s="52">
        <v>230</v>
      </c>
      <c r="D5" s="52">
        <v>30</v>
      </c>
      <c r="E5" s="53">
        <f t="shared" ref="E5:E30" si="0">(D5/C5)*100</f>
        <v>13.043478260869565</v>
      </c>
    </row>
    <row r="6" spans="2:7" ht="15.75" x14ac:dyDescent="0.25">
      <c r="B6" s="49" t="s">
        <v>15</v>
      </c>
      <c r="C6" s="52">
        <v>230</v>
      </c>
      <c r="D6" s="52">
        <v>29.6</v>
      </c>
      <c r="E6" s="53">
        <f t="shared" si="0"/>
        <v>12.869565217391305</v>
      </c>
    </row>
    <row r="7" spans="2:7" ht="15.75" x14ac:dyDescent="0.25">
      <c r="B7" s="49" t="s">
        <v>16</v>
      </c>
      <c r="C7" s="52">
        <v>230</v>
      </c>
      <c r="D7" s="52">
        <v>30.7</v>
      </c>
      <c r="E7" s="53">
        <f t="shared" si="0"/>
        <v>13.347826086956522</v>
      </c>
    </row>
    <row r="8" spans="2:7" ht="15.75" x14ac:dyDescent="0.25">
      <c r="B8" s="49" t="s">
        <v>57</v>
      </c>
      <c r="C8" s="52">
        <v>230</v>
      </c>
      <c r="D8" s="52">
        <v>33.6</v>
      </c>
      <c r="E8" s="53">
        <f t="shared" si="0"/>
        <v>14.608695652173914</v>
      </c>
    </row>
    <row r="9" spans="2:7" ht="15.75" x14ac:dyDescent="0.25">
      <c r="B9" s="49" t="s">
        <v>18</v>
      </c>
      <c r="C9" s="52">
        <v>230</v>
      </c>
      <c r="D9" s="52">
        <v>32.299999999999997</v>
      </c>
      <c r="E9" s="53">
        <f t="shared" si="0"/>
        <v>14.043478260869563</v>
      </c>
      <c r="G9" s="24" t="s">
        <v>6</v>
      </c>
    </row>
    <row r="10" spans="2:7" ht="15.75" x14ac:dyDescent="0.25">
      <c r="B10" s="49" t="s">
        <v>19</v>
      </c>
      <c r="C10" s="52">
        <v>230</v>
      </c>
      <c r="D10" s="52">
        <v>32</v>
      </c>
      <c r="E10" s="53">
        <f t="shared" si="0"/>
        <v>13.913043478260869</v>
      </c>
      <c r="G10" s="24" t="s">
        <v>158</v>
      </c>
    </row>
    <row r="11" spans="2:7" ht="15.75" x14ac:dyDescent="0.25">
      <c r="B11" s="49" t="s">
        <v>20</v>
      </c>
      <c r="C11" s="52">
        <v>230</v>
      </c>
      <c r="D11" s="52">
        <v>30.9</v>
      </c>
      <c r="E11" s="53">
        <f t="shared" si="0"/>
        <v>13.434782608695652</v>
      </c>
      <c r="G11" s="18"/>
    </row>
    <row r="12" spans="2:7" ht="15.75" x14ac:dyDescent="0.25">
      <c r="B12" s="49" t="s">
        <v>21</v>
      </c>
      <c r="C12" s="52">
        <v>230</v>
      </c>
      <c r="D12" s="52">
        <v>31.2</v>
      </c>
      <c r="E12" s="53">
        <f t="shared" si="0"/>
        <v>13.565217391304349</v>
      </c>
      <c r="G12" s="24" t="s">
        <v>7</v>
      </c>
    </row>
    <row r="13" spans="2:7" ht="15.75" x14ac:dyDescent="0.25">
      <c r="B13" s="49" t="s">
        <v>22</v>
      </c>
      <c r="C13" s="52">
        <v>240</v>
      </c>
      <c r="D13" s="52">
        <v>43.8</v>
      </c>
      <c r="E13" s="53">
        <f t="shared" si="0"/>
        <v>18.25</v>
      </c>
      <c r="G13" s="24" t="s">
        <v>156</v>
      </c>
    </row>
    <row r="14" spans="2:7" ht="15.75" x14ac:dyDescent="0.25">
      <c r="B14" s="49" t="s">
        <v>63</v>
      </c>
      <c r="C14" s="52">
        <v>240</v>
      </c>
      <c r="D14" s="52">
        <v>41.9</v>
      </c>
      <c r="E14" s="53">
        <f t="shared" si="0"/>
        <v>17.458333333333336</v>
      </c>
      <c r="G14" s="24" t="s">
        <v>157</v>
      </c>
    </row>
    <row r="15" spans="2:7" ht="15.75" x14ac:dyDescent="0.25">
      <c r="B15" s="49" t="s">
        <v>24</v>
      </c>
      <c r="C15" s="52">
        <v>240</v>
      </c>
      <c r="D15" s="52">
        <v>40.4</v>
      </c>
      <c r="E15" s="53">
        <f t="shared" si="0"/>
        <v>16.833333333333332</v>
      </c>
      <c r="G15" s="24"/>
    </row>
    <row r="16" spans="2:7" ht="15.75" x14ac:dyDescent="0.25">
      <c r="B16" s="49" t="s">
        <v>25</v>
      </c>
      <c r="C16" s="52">
        <v>240</v>
      </c>
      <c r="D16" s="52">
        <v>40.6</v>
      </c>
      <c r="E16" s="53">
        <f t="shared" si="0"/>
        <v>16.916666666666664</v>
      </c>
    </row>
    <row r="17" spans="2:5" ht="15.75" x14ac:dyDescent="0.25">
      <c r="B17" s="49" t="s">
        <v>26</v>
      </c>
      <c r="C17" s="52">
        <v>240</v>
      </c>
      <c r="D17" s="52">
        <v>41.8</v>
      </c>
      <c r="E17" s="53">
        <f t="shared" si="0"/>
        <v>17.416666666666668</v>
      </c>
    </row>
    <row r="18" spans="2:5" ht="15.75" x14ac:dyDescent="0.25">
      <c r="B18" s="49" t="s">
        <v>27</v>
      </c>
      <c r="C18" s="52">
        <v>240</v>
      </c>
      <c r="D18" s="52">
        <v>37.299999999999997</v>
      </c>
      <c r="E18" s="53">
        <f t="shared" si="0"/>
        <v>15.541666666666664</v>
      </c>
    </row>
    <row r="19" spans="2:5" ht="15.75" x14ac:dyDescent="0.25">
      <c r="B19" s="49" t="s">
        <v>28</v>
      </c>
      <c r="C19" s="52">
        <v>240</v>
      </c>
      <c r="D19" s="52">
        <v>37.799999999999997</v>
      </c>
      <c r="E19" s="53">
        <f t="shared" si="0"/>
        <v>15.75</v>
      </c>
    </row>
    <row r="20" spans="2:5" ht="15.75" x14ac:dyDescent="0.25">
      <c r="B20" s="49" t="s">
        <v>40</v>
      </c>
      <c r="C20" s="52">
        <v>240</v>
      </c>
      <c r="D20" s="52">
        <v>39.200000000000003</v>
      </c>
      <c r="E20" s="53">
        <f t="shared" si="0"/>
        <v>16.333333333333336</v>
      </c>
    </row>
    <row r="21" spans="2:5" ht="15.75" x14ac:dyDescent="0.25">
      <c r="B21" s="49" t="s">
        <v>41</v>
      </c>
      <c r="C21" s="52">
        <v>240</v>
      </c>
      <c r="D21" s="52">
        <v>41.2</v>
      </c>
      <c r="E21" s="53">
        <f t="shared" si="0"/>
        <v>17.166666666666668</v>
      </c>
    </row>
    <row r="22" spans="2:5" ht="15.75" x14ac:dyDescent="0.25">
      <c r="B22" s="49" t="s">
        <v>29</v>
      </c>
      <c r="C22" s="52">
        <v>250</v>
      </c>
      <c r="D22" s="52">
        <v>51.4</v>
      </c>
      <c r="E22" s="53">
        <f t="shared" si="0"/>
        <v>20.560000000000002</v>
      </c>
    </row>
    <row r="23" spans="2:5" ht="15.75" x14ac:dyDescent="0.25">
      <c r="B23" s="49" t="s">
        <v>30</v>
      </c>
      <c r="C23" s="52">
        <v>250</v>
      </c>
      <c r="D23" s="52">
        <v>45.7</v>
      </c>
      <c r="E23" s="53">
        <f t="shared" si="0"/>
        <v>18.28</v>
      </c>
    </row>
    <row r="24" spans="2:5" ht="15.75" x14ac:dyDescent="0.25">
      <c r="B24" s="49" t="s">
        <v>31</v>
      </c>
      <c r="C24" s="52">
        <v>250</v>
      </c>
      <c r="D24" s="52">
        <v>43.9</v>
      </c>
      <c r="E24" s="53">
        <f t="shared" si="0"/>
        <v>17.560000000000002</v>
      </c>
    </row>
    <row r="25" spans="2:5" ht="15.75" x14ac:dyDescent="0.25">
      <c r="B25" s="49" t="s">
        <v>32</v>
      </c>
      <c r="C25" s="52">
        <v>250</v>
      </c>
      <c r="D25" s="52">
        <v>44.4</v>
      </c>
      <c r="E25" s="53">
        <f t="shared" si="0"/>
        <v>17.760000000000002</v>
      </c>
    </row>
    <row r="26" spans="2:5" ht="15.75" x14ac:dyDescent="0.25">
      <c r="B26" s="49" t="s">
        <v>33</v>
      </c>
      <c r="C26" s="52">
        <v>250</v>
      </c>
      <c r="D26" s="52">
        <v>52.6</v>
      </c>
      <c r="E26" s="53">
        <f t="shared" si="0"/>
        <v>21.04</v>
      </c>
    </row>
    <row r="27" spans="2:5" ht="15.75" x14ac:dyDescent="0.25">
      <c r="B27" s="49" t="s">
        <v>64</v>
      </c>
      <c r="C27" s="52">
        <v>250</v>
      </c>
      <c r="D27" s="52">
        <v>48.8</v>
      </c>
      <c r="E27" s="53">
        <f t="shared" si="0"/>
        <v>19.52</v>
      </c>
    </row>
    <row r="28" spans="2:5" ht="15.75" x14ac:dyDescent="0.25">
      <c r="B28" s="49" t="s">
        <v>35</v>
      </c>
      <c r="C28" s="52">
        <v>250</v>
      </c>
      <c r="D28" s="52">
        <v>54.7</v>
      </c>
      <c r="E28" s="53">
        <f t="shared" si="0"/>
        <v>21.880000000000003</v>
      </c>
    </row>
    <row r="29" spans="2:5" ht="15.75" x14ac:dyDescent="0.25">
      <c r="B29" s="49" t="s">
        <v>36</v>
      </c>
      <c r="C29" s="52">
        <v>250</v>
      </c>
      <c r="D29" s="52">
        <v>48.7</v>
      </c>
      <c r="E29" s="53">
        <f t="shared" si="0"/>
        <v>19.48</v>
      </c>
    </row>
    <row r="30" spans="2:5" ht="15.75" x14ac:dyDescent="0.25">
      <c r="B30" s="49" t="s">
        <v>37</v>
      </c>
      <c r="C30" s="52">
        <v>250</v>
      </c>
      <c r="D30" s="52">
        <v>49.4</v>
      </c>
      <c r="E30" s="53">
        <f t="shared" si="0"/>
        <v>19.759999999999998</v>
      </c>
    </row>
  </sheetData>
  <mergeCells count="1">
    <mergeCell ref="B2:E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C1:T47"/>
  <sheetViews>
    <sheetView topLeftCell="D21" zoomScale="80" zoomScaleNormal="80" workbookViewId="0">
      <selection activeCell="P46" sqref="P46"/>
    </sheetView>
  </sheetViews>
  <sheetFormatPr defaultRowHeight="15.75" x14ac:dyDescent="0.25"/>
  <cols>
    <col min="1" max="1" width="5.140625" style="2" customWidth="1"/>
    <col min="2" max="2" width="4.85546875" style="2" customWidth="1"/>
    <col min="3" max="3" width="16.28515625" style="2" customWidth="1"/>
    <col min="4" max="7" width="9.28515625" style="2" bestFit="1" customWidth="1"/>
    <col min="8" max="8" width="10.5703125" style="2" bestFit="1" customWidth="1"/>
    <col min="9" max="9" width="9.140625" style="2"/>
    <col min="10" max="10" width="10" style="2" customWidth="1"/>
    <col min="11" max="11" width="13.28515625" style="2" customWidth="1"/>
    <col min="12" max="12" width="15.85546875" style="2" customWidth="1"/>
    <col min="13" max="13" width="14.5703125" style="2" customWidth="1"/>
    <col min="14" max="14" width="20.28515625" style="2" customWidth="1"/>
    <col min="15" max="15" width="14.140625" style="2" customWidth="1"/>
    <col min="16" max="16" width="10.5703125" style="2" bestFit="1" customWidth="1"/>
    <col min="17" max="17" width="9.28515625" style="2" bestFit="1" customWidth="1"/>
    <col min="18" max="18" width="13.140625" style="2" customWidth="1"/>
    <col min="19" max="19" width="13.5703125" style="2" customWidth="1"/>
    <col min="20" max="20" width="15.28515625" style="2" customWidth="1"/>
    <col min="21" max="22" width="9.140625" style="2"/>
    <col min="23" max="23" width="22" style="2" customWidth="1"/>
    <col min="24" max="16384" width="9.140625" style="2"/>
  </cols>
  <sheetData>
    <row r="1" spans="3:19" x14ac:dyDescent="0.25">
      <c r="C1" s="79" t="s">
        <v>72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3" spans="3:19" x14ac:dyDescent="0.25">
      <c r="C3" s="78" t="s">
        <v>73</v>
      </c>
      <c r="D3" s="80" t="s">
        <v>46</v>
      </c>
      <c r="E3" s="80"/>
      <c r="F3" s="80"/>
      <c r="G3" s="78" t="s">
        <v>74</v>
      </c>
      <c r="H3" s="78" t="s">
        <v>75</v>
      </c>
      <c r="K3" s="2" t="s">
        <v>130</v>
      </c>
      <c r="L3" s="2">
        <v>3</v>
      </c>
    </row>
    <row r="4" spans="3:19" x14ac:dyDescent="0.25">
      <c r="C4" s="78"/>
      <c r="D4" s="25" t="s">
        <v>77</v>
      </c>
      <c r="E4" s="25" t="s">
        <v>78</v>
      </c>
      <c r="F4" s="25" t="s">
        <v>79</v>
      </c>
      <c r="G4" s="78"/>
      <c r="H4" s="78"/>
      <c r="K4" s="2" t="s">
        <v>76</v>
      </c>
      <c r="L4" s="2">
        <v>3</v>
      </c>
    </row>
    <row r="5" spans="3:19" x14ac:dyDescent="0.25">
      <c r="C5" s="7" t="s">
        <v>121</v>
      </c>
      <c r="D5" s="8">
        <v>8.61</v>
      </c>
      <c r="E5" s="8">
        <v>7.94</v>
      </c>
      <c r="F5" s="8">
        <v>8.67</v>
      </c>
      <c r="G5" s="8">
        <f>SUM(D5:F5)</f>
        <v>25.22</v>
      </c>
      <c r="H5" s="8">
        <f>AVERAGE(D5:F5)</f>
        <v>8.4066666666666663</v>
      </c>
      <c r="K5" s="2" t="s">
        <v>80</v>
      </c>
      <c r="L5" s="2">
        <v>3</v>
      </c>
    </row>
    <row r="6" spans="3:19" x14ac:dyDescent="0.25">
      <c r="C6" s="7" t="s">
        <v>122</v>
      </c>
      <c r="D6" s="8">
        <v>6.51</v>
      </c>
      <c r="E6" s="8">
        <v>4.6500000000000004</v>
      </c>
      <c r="F6" s="8">
        <v>3.62</v>
      </c>
      <c r="G6" s="8">
        <f t="shared" ref="G6:G13" si="0">SUM(D6:F6)</f>
        <v>14.780000000000001</v>
      </c>
      <c r="H6" s="8">
        <f t="shared" ref="H6:H13" si="1">AVERAGE(D6:F6)</f>
        <v>4.9266666666666667</v>
      </c>
    </row>
    <row r="7" spans="3:19" x14ac:dyDescent="0.25">
      <c r="C7" s="7" t="s">
        <v>123</v>
      </c>
      <c r="D7" s="8">
        <v>3.76</v>
      </c>
      <c r="E7" s="8">
        <v>3.02</v>
      </c>
      <c r="F7" s="8">
        <v>3.5</v>
      </c>
      <c r="G7" s="8">
        <f t="shared" si="0"/>
        <v>10.28</v>
      </c>
      <c r="H7" s="8">
        <f t="shared" si="1"/>
        <v>3.4266666666666663</v>
      </c>
      <c r="K7" s="2" t="s">
        <v>81</v>
      </c>
      <c r="L7" s="26">
        <f>(G14^2)/(L3*L4*L5)</f>
        <v>409.42294814814812</v>
      </c>
    </row>
    <row r="8" spans="3:19" x14ac:dyDescent="0.25">
      <c r="C8" s="7" t="s">
        <v>124</v>
      </c>
      <c r="D8" s="8">
        <v>4.3</v>
      </c>
      <c r="E8" s="8">
        <v>4.95</v>
      </c>
      <c r="F8" s="8">
        <v>5.67</v>
      </c>
      <c r="G8" s="8">
        <f t="shared" si="0"/>
        <v>14.92</v>
      </c>
      <c r="H8" s="8">
        <f t="shared" si="1"/>
        <v>4.9733333333333336</v>
      </c>
      <c r="K8" s="2" t="s">
        <v>82</v>
      </c>
      <c r="L8" s="27">
        <f>SUMSQ(D5:F13)-L7</f>
        <v>109.80505185185194</v>
      </c>
    </row>
    <row r="9" spans="3:19" x14ac:dyDescent="0.25">
      <c r="C9" s="7" t="s">
        <v>125</v>
      </c>
      <c r="D9" s="8">
        <v>2.77</v>
      </c>
      <c r="E9" s="8">
        <v>3.75</v>
      </c>
      <c r="F9" s="8">
        <v>3.99</v>
      </c>
      <c r="G9" s="8">
        <f t="shared" si="0"/>
        <v>10.51</v>
      </c>
      <c r="H9" s="8">
        <f t="shared" si="1"/>
        <v>3.5033333333333334</v>
      </c>
      <c r="K9" s="2" t="s">
        <v>83</v>
      </c>
      <c r="L9" s="27">
        <f>SUMSQ(D14:F14)/(L3*L4)-L7</f>
        <v>0.1680518518518852</v>
      </c>
    </row>
    <row r="10" spans="3:19" x14ac:dyDescent="0.25">
      <c r="C10" s="7" t="s">
        <v>126</v>
      </c>
      <c r="D10" s="8">
        <v>2.34</v>
      </c>
      <c r="E10" s="8">
        <v>2.15</v>
      </c>
      <c r="F10" s="8">
        <v>2.82</v>
      </c>
      <c r="G10" s="8">
        <f t="shared" si="0"/>
        <v>7.3100000000000005</v>
      </c>
      <c r="H10" s="8">
        <f t="shared" si="1"/>
        <v>2.436666666666667</v>
      </c>
      <c r="K10" s="2" t="s">
        <v>84</v>
      </c>
      <c r="L10" s="27">
        <f>SUMSQ(G5:G13)/L5-L7</f>
        <v>97.253051851851865</v>
      </c>
    </row>
    <row r="11" spans="3:19" x14ac:dyDescent="0.25">
      <c r="C11" s="7" t="s">
        <v>127</v>
      </c>
      <c r="D11" s="8">
        <v>3.31</v>
      </c>
      <c r="E11" s="8">
        <v>4.82</v>
      </c>
      <c r="F11" s="8">
        <v>1.72</v>
      </c>
      <c r="G11" s="8">
        <f t="shared" si="0"/>
        <v>9.8500000000000014</v>
      </c>
      <c r="H11" s="8">
        <f t="shared" si="1"/>
        <v>3.2833333333333337</v>
      </c>
      <c r="K11" s="2" t="s">
        <v>134</v>
      </c>
      <c r="L11" s="27">
        <f>SUMSQ(G21:G23)/(L3*L5)-L7</f>
        <v>44.941540740740891</v>
      </c>
    </row>
    <row r="12" spans="3:19" x14ac:dyDescent="0.25">
      <c r="C12" s="7" t="s">
        <v>128</v>
      </c>
      <c r="D12" s="8">
        <v>2.8</v>
      </c>
      <c r="E12" s="8">
        <v>1.81</v>
      </c>
      <c r="F12" s="8">
        <v>2.25</v>
      </c>
      <c r="G12" s="8">
        <f t="shared" si="0"/>
        <v>6.8599999999999994</v>
      </c>
      <c r="H12" s="8">
        <f t="shared" si="1"/>
        <v>2.2866666666666666</v>
      </c>
      <c r="K12" s="2" t="s">
        <v>85</v>
      </c>
      <c r="L12" s="27">
        <f>SUMSQ(D24:F24)/(L4*L5)-L7</f>
        <v>41.868451851851887</v>
      </c>
    </row>
    <row r="13" spans="3:19" x14ac:dyDescent="0.25">
      <c r="C13" s="7" t="s">
        <v>129</v>
      </c>
      <c r="D13" s="8">
        <v>1.65</v>
      </c>
      <c r="E13" s="8">
        <v>1.49</v>
      </c>
      <c r="F13" s="8">
        <v>2.27</v>
      </c>
      <c r="G13" s="8">
        <f t="shared" si="0"/>
        <v>5.41</v>
      </c>
      <c r="H13" s="8">
        <f t="shared" si="1"/>
        <v>1.8033333333333335</v>
      </c>
      <c r="K13" s="2" t="s">
        <v>135</v>
      </c>
      <c r="L13" s="27">
        <f>(L10-L11-L12)</f>
        <v>10.443059259259087</v>
      </c>
    </row>
    <row r="14" spans="3:19" x14ac:dyDescent="0.25">
      <c r="C14" s="25" t="s">
        <v>74</v>
      </c>
      <c r="D14" s="8">
        <f>SUM(D5:D13)</f>
        <v>36.049999999999997</v>
      </c>
      <c r="E14" s="8">
        <f t="shared" ref="E14" si="2">SUM(E5:E13)</f>
        <v>34.58</v>
      </c>
      <c r="F14" s="8">
        <f>SUM(F5:F13)</f>
        <v>34.510000000000005</v>
      </c>
      <c r="G14" s="28">
        <f>SUM(G5:G13)</f>
        <v>105.14</v>
      </c>
      <c r="H14" s="8"/>
      <c r="K14" s="2" t="s">
        <v>86</v>
      </c>
      <c r="L14" s="27">
        <f>(L8-L9-L10)</f>
        <v>12.383948148148193</v>
      </c>
    </row>
    <row r="16" spans="3:19" x14ac:dyDescent="0.25">
      <c r="D16" s="17"/>
      <c r="E16" s="17"/>
      <c r="F16" s="17"/>
    </row>
    <row r="18" spans="3:20" x14ac:dyDescent="0.25">
      <c r="C18" s="77" t="s">
        <v>87</v>
      </c>
      <c r="D18" s="77"/>
      <c r="E18" s="77"/>
      <c r="F18" s="77"/>
      <c r="G18" s="77"/>
      <c r="H18" s="77"/>
      <c r="K18" s="77" t="s">
        <v>88</v>
      </c>
      <c r="L18" s="77"/>
      <c r="M18" s="77"/>
      <c r="N18" s="77"/>
      <c r="O18" s="77"/>
      <c r="P18" s="77"/>
      <c r="Q18" s="77"/>
      <c r="R18" s="77"/>
    </row>
    <row r="19" spans="3:20" x14ac:dyDescent="0.25">
      <c r="C19" s="78" t="s">
        <v>130</v>
      </c>
      <c r="D19" s="80" t="s">
        <v>76</v>
      </c>
      <c r="E19" s="80"/>
      <c r="F19" s="80"/>
      <c r="G19" s="78" t="s">
        <v>74</v>
      </c>
      <c r="H19" s="78" t="s">
        <v>75</v>
      </c>
      <c r="K19" s="78" t="s">
        <v>89</v>
      </c>
      <c r="L19" s="78" t="s">
        <v>90</v>
      </c>
      <c r="M19" s="78" t="s">
        <v>91</v>
      </c>
      <c r="N19" s="78" t="s">
        <v>92</v>
      </c>
      <c r="O19" s="78" t="s">
        <v>93</v>
      </c>
      <c r="P19" s="78" t="s">
        <v>94</v>
      </c>
      <c r="Q19" s="78"/>
      <c r="R19" s="78" t="s">
        <v>95</v>
      </c>
    </row>
    <row r="20" spans="3:20" x14ac:dyDescent="0.25">
      <c r="C20" s="78"/>
      <c r="D20" s="25" t="s">
        <v>47</v>
      </c>
      <c r="E20" s="25" t="s">
        <v>48</v>
      </c>
      <c r="F20" s="25" t="s">
        <v>49</v>
      </c>
      <c r="G20" s="78"/>
      <c r="H20" s="78"/>
      <c r="K20" s="78"/>
      <c r="L20" s="78"/>
      <c r="M20" s="78"/>
      <c r="N20" s="78"/>
      <c r="O20" s="78"/>
      <c r="P20" s="3">
        <v>0.05</v>
      </c>
      <c r="Q20" s="3">
        <v>0.01</v>
      </c>
      <c r="R20" s="78"/>
    </row>
    <row r="21" spans="3:20" x14ac:dyDescent="0.25">
      <c r="C21" s="7" t="s">
        <v>131</v>
      </c>
      <c r="D21" s="8">
        <f>G5</f>
        <v>25.22</v>
      </c>
      <c r="E21" s="8">
        <f>G6</f>
        <v>14.780000000000001</v>
      </c>
      <c r="F21" s="8">
        <f>G7</f>
        <v>10.28</v>
      </c>
      <c r="G21" s="29">
        <f>SUM(D21:F21)</f>
        <v>50.28</v>
      </c>
      <c r="H21" s="30">
        <f>G21/9</f>
        <v>5.5866666666666669</v>
      </c>
      <c r="K21" s="7" t="s">
        <v>96</v>
      </c>
      <c r="L21" s="7">
        <f>(L5-1)</f>
        <v>2</v>
      </c>
      <c r="M21" s="31">
        <f t="shared" ref="M21:M26" si="3">L9</f>
        <v>0.1680518518518852</v>
      </c>
      <c r="N21" s="31">
        <f t="shared" ref="N21:N26" si="4">M21/L21</f>
        <v>8.4025925925942602E-2</v>
      </c>
      <c r="O21" s="31">
        <f>N21/N26</f>
        <v>0.10856108235693121</v>
      </c>
      <c r="P21" s="31">
        <f>FINV(P20,L21,L26)</f>
        <v>3.6337234675916301</v>
      </c>
      <c r="Q21" s="31">
        <f>FINV(Q20,L21,L26)</f>
        <v>6.2262352803113821</v>
      </c>
      <c r="R21" s="7" t="s">
        <v>97</v>
      </c>
      <c r="S21" s="2" t="s">
        <v>7</v>
      </c>
    </row>
    <row r="22" spans="3:20" x14ac:dyDescent="0.25">
      <c r="C22" s="7" t="s">
        <v>132</v>
      </c>
      <c r="D22" s="8">
        <f>G8</f>
        <v>14.92</v>
      </c>
      <c r="E22" s="8">
        <f>G9</f>
        <v>10.51</v>
      </c>
      <c r="F22" s="8">
        <f>G10</f>
        <v>7.3100000000000005</v>
      </c>
      <c r="G22" s="29">
        <f t="shared" ref="G22:G23" si="5">SUM(D22:F22)</f>
        <v>32.74</v>
      </c>
      <c r="H22" s="30">
        <f t="shared" ref="H22:H23" si="6">G22/9</f>
        <v>3.637777777777778</v>
      </c>
      <c r="K22" s="7" t="s">
        <v>73</v>
      </c>
      <c r="L22" s="7">
        <f>(L3*L4-1)</f>
        <v>8</v>
      </c>
      <c r="M22" s="31">
        <f t="shared" si="3"/>
        <v>97.253051851851865</v>
      </c>
      <c r="N22" s="31">
        <f t="shared" si="4"/>
        <v>12.156631481481483</v>
      </c>
      <c r="O22" s="31">
        <f>N22/N26</f>
        <v>15.706307986503383</v>
      </c>
      <c r="P22" s="31">
        <f>FINV(P20,L22,L26)</f>
        <v>2.5910961798744014</v>
      </c>
      <c r="Q22" s="31">
        <f>FINV(Q20,L22,L26)</f>
        <v>3.8895721399261927</v>
      </c>
      <c r="R22" s="7" t="s">
        <v>101</v>
      </c>
      <c r="S22" s="2" t="s">
        <v>97</v>
      </c>
      <c r="T22" s="2" t="s">
        <v>98</v>
      </c>
    </row>
    <row r="23" spans="3:20" x14ac:dyDescent="0.25">
      <c r="C23" s="7" t="s">
        <v>133</v>
      </c>
      <c r="D23" s="8">
        <f>G11</f>
        <v>9.8500000000000014</v>
      </c>
      <c r="E23" s="8">
        <f>G12</f>
        <v>6.8599999999999994</v>
      </c>
      <c r="F23" s="8">
        <f>G13</f>
        <v>5.41</v>
      </c>
      <c r="G23" s="29">
        <f t="shared" si="5"/>
        <v>22.12</v>
      </c>
      <c r="H23" s="30">
        <f t="shared" si="6"/>
        <v>2.4577777777777778</v>
      </c>
      <c r="K23" s="7" t="s">
        <v>130</v>
      </c>
      <c r="L23" s="7">
        <f>(L3-1)</f>
        <v>2</v>
      </c>
      <c r="M23" s="31">
        <f t="shared" si="3"/>
        <v>44.941540740740891</v>
      </c>
      <c r="N23" s="31">
        <f t="shared" si="4"/>
        <v>22.470770370370445</v>
      </c>
      <c r="O23" s="31">
        <f>N23/N26</f>
        <v>29.0321246201026</v>
      </c>
      <c r="P23" s="31">
        <f>FINV(P20,L23,L26)</f>
        <v>3.6337234675916301</v>
      </c>
      <c r="Q23" s="31">
        <f>FINV(Q20,L23,L26)</f>
        <v>6.2262352803113821</v>
      </c>
      <c r="R23" s="7" t="s">
        <v>101</v>
      </c>
      <c r="S23" s="2" t="s">
        <v>99</v>
      </c>
      <c r="T23" s="2" t="s">
        <v>100</v>
      </c>
    </row>
    <row r="24" spans="3:20" x14ac:dyDescent="0.25">
      <c r="C24" s="32" t="s">
        <v>74</v>
      </c>
      <c r="D24" s="29">
        <f>SUM(D21:D23)</f>
        <v>49.99</v>
      </c>
      <c r="E24" s="29">
        <f t="shared" ref="E24" si="7">SUM(E21:E23)</f>
        <v>32.15</v>
      </c>
      <c r="F24" s="29">
        <f>SUM(F21:F23)</f>
        <v>23</v>
      </c>
      <c r="G24" s="28">
        <f>SUM(G21:G23)</f>
        <v>105.14000000000001</v>
      </c>
      <c r="H24" s="8"/>
      <c r="K24" s="7" t="s">
        <v>76</v>
      </c>
      <c r="L24" s="7">
        <f>(L4-1)</f>
        <v>2</v>
      </c>
      <c r="M24" s="31">
        <f t="shared" si="3"/>
        <v>41.868451851851887</v>
      </c>
      <c r="N24" s="31">
        <f t="shared" si="4"/>
        <v>20.934225925925944</v>
      </c>
      <c r="O24" s="31">
        <f>N24/N26</f>
        <v>27.046916767404326</v>
      </c>
      <c r="P24" s="31">
        <f>FINV(P20,L24,L26)</f>
        <v>3.6337234675916301</v>
      </c>
      <c r="Q24" s="31">
        <f>FINV(Q20,L24,L26)</f>
        <v>6.2262352803113821</v>
      </c>
      <c r="R24" s="7" t="s">
        <v>101</v>
      </c>
      <c r="S24" s="2" t="s">
        <v>101</v>
      </c>
      <c r="T24" s="2" t="s">
        <v>102</v>
      </c>
    </row>
    <row r="25" spans="3:20" x14ac:dyDescent="0.25">
      <c r="C25" s="33" t="s">
        <v>75</v>
      </c>
      <c r="D25" s="30">
        <f>D24/9</f>
        <v>5.554444444444445</v>
      </c>
      <c r="E25" s="30">
        <f t="shared" ref="E25" si="8">E24/9</f>
        <v>3.572222222222222</v>
      </c>
      <c r="F25" s="30">
        <f>F24/9</f>
        <v>2.5555555555555554</v>
      </c>
      <c r="G25" s="7"/>
      <c r="H25" s="7"/>
      <c r="K25" s="7" t="s">
        <v>136</v>
      </c>
      <c r="L25" s="7">
        <f>(L3-1)*(L4-1)</f>
        <v>4</v>
      </c>
      <c r="M25" s="31">
        <f t="shared" si="3"/>
        <v>10.443059259259087</v>
      </c>
      <c r="N25" s="31">
        <f t="shared" si="4"/>
        <v>2.6107648148147717</v>
      </c>
      <c r="O25" s="31">
        <f>N25/N26</f>
        <v>3.3730952792533024</v>
      </c>
      <c r="P25" s="31">
        <f>FINV(P20,L25,L26)</f>
        <v>3.0069172799243447</v>
      </c>
      <c r="Q25" s="31">
        <f>FINV(Q20,L25,L26)</f>
        <v>4.772577999723211</v>
      </c>
      <c r="R25" s="7" t="s">
        <v>99</v>
      </c>
    </row>
    <row r="26" spans="3:20" x14ac:dyDescent="0.25">
      <c r="K26" s="7" t="s">
        <v>103</v>
      </c>
      <c r="L26" s="7">
        <f>(L3*L4-1)*(L5-1)</f>
        <v>16</v>
      </c>
      <c r="M26" s="31">
        <f t="shared" si="3"/>
        <v>12.383948148148193</v>
      </c>
      <c r="N26" s="31">
        <f t="shared" si="4"/>
        <v>0.77399675925926203</v>
      </c>
      <c r="O26" s="34"/>
      <c r="P26" s="34"/>
      <c r="Q26" s="34"/>
      <c r="R26" s="35"/>
    </row>
    <row r="27" spans="3:20" x14ac:dyDescent="0.25">
      <c r="K27" s="7" t="s">
        <v>74</v>
      </c>
      <c r="L27" s="7">
        <f>(L3*L4*L5-1)</f>
        <v>26</v>
      </c>
      <c r="M27" s="31">
        <f>L8</f>
        <v>109.80505185185194</v>
      </c>
      <c r="N27" s="34"/>
      <c r="O27" s="34"/>
      <c r="P27" s="34"/>
      <c r="Q27" s="34"/>
      <c r="R27" s="35"/>
    </row>
    <row r="28" spans="3:20" x14ac:dyDescent="0.25">
      <c r="L28" s="36" t="s">
        <v>104</v>
      </c>
      <c r="M28" s="36" t="s">
        <v>105</v>
      </c>
      <c r="N28" s="36" t="s">
        <v>106</v>
      </c>
      <c r="O28" s="36" t="s">
        <v>107</v>
      </c>
    </row>
    <row r="29" spans="3:20" x14ac:dyDescent="0.25">
      <c r="N29" s="1" t="s">
        <v>108</v>
      </c>
    </row>
    <row r="30" spans="3:20" x14ac:dyDescent="0.25">
      <c r="N30" s="2" t="s">
        <v>148</v>
      </c>
      <c r="O30" s="81" t="s">
        <v>109</v>
      </c>
      <c r="P30" s="81"/>
      <c r="Q30" s="81"/>
      <c r="R30" s="81"/>
      <c r="S30" s="41"/>
    </row>
    <row r="31" spans="3:20" x14ac:dyDescent="0.25">
      <c r="O31" s="81" t="s">
        <v>162</v>
      </c>
      <c r="P31" s="81"/>
      <c r="Q31" s="81"/>
      <c r="R31" s="81"/>
    </row>
    <row r="32" spans="3:20" x14ac:dyDescent="0.25">
      <c r="O32" s="2">
        <v>5.03</v>
      </c>
      <c r="P32" s="2" t="s">
        <v>111</v>
      </c>
      <c r="Q32" s="2">
        <f>SQRT(N26/3)</f>
        <v>0.50793594059988245</v>
      </c>
    </row>
    <row r="33" spans="14:18" x14ac:dyDescent="0.25">
      <c r="O33" s="17">
        <f>O32*Q32</f>
        <v>2.5549177812174086</v>
      </c>
    </row>
    <row r="36" spans="14:18" x14ac:dyDescent="0.25">
      <c r="N36" s="85" t="s">
        <v>152</v>
      </c>
      <c r="O36" s="85"/>
      <c r="P36" s="85"/>
      <c r="Q36" s="14"/>
      <c r="R36" s="14"/>
    </row>
    <row r="37" spans="14:18" x14ac:dyDescent="0.25">
      <c r="N37" s="3" t="s">
        <v>73</v>
      </c>
      <c r="O37" s="6" t="s">
        <v>114</v>
      </c>
      <c r="P37" s="6" t="s">
        <v>116</v>
      </c>
      <c r="Q37" s="14"/>
      <c r="R37" s="14"/>
    </row>
    <row r="38" spans="14:18" x14ac:dyDescent="0.25">
      <c r="N38" s="7" t="s">
        <v>129</v>
      </c>
      <c r="O38" s="43">
        <v>1.8033333333333335</v>
      </c>
      <c r="P38" s="6" t="s">
        <v>117</v>
      </c>
      <c r="Q38" s="38">
        <f>(O38+O$47)</f>
        <v>4.3582511145507423</v>
      </c>
      <c r="R38" s="38"/>
    </row>
    <row r="39" spans="14:18" x14ac:dyDescent="0.25">
      <c r="N39" s="7" t="s">
        <v>128</v>
      </c>
      <c r="O39" s="43">
        <v>2.2866666666666666</v>
      </c>
      <c r="P39" s="6" t="s">
        <v>117</v>
      </c>
      <c r="Q39" s="38">
        <f t="shared" ref="Q39:Q46" si="9">(O39+O$47)</f>
        <v>4.8415844478840757</v>
      </c>
      <c r="R39" s="38"/>
    </row>
    <row r="40" spans="14:18" x14ac:dyDescent="0.25">
      <c r="N40" s="7" t="s">
        <v>126</v>
      </c>
      <c r="O40" s="43">
        <v>2.436666666666667</v>
      </c>
      <c r="P40" s="6" t="s">
        <v>118</v>
      </c>
      <c r="Q40" s="38">
        <f t="shared" si="9"/>
        <v>4.9915844478840761</v>
      </c>
      <c r="R40" s="38"/>
    </row>
    <row r="41" spans="14:18" x14ac:dyDescent="0.25">
      <c r="N41" s="7" t="s">
        <v>127</v>
      </c>
      <c r="O41" s="43">
        <v>3.2833333333333337</v>
      </c>
      <c r="P41" s="6" t="s">
        <v>118</v>
      </c>
      <c r="Q41" s="38">
        <f t="shared" si="9"/>
        <v>5.8382511145507419</v>
      </c>
      <c r="R41" s="38"/>
    </row>
    <row r="42" spans="14:18" x14ac:dyDescent="0.25">
      <c r="N42" s="7" t="s">
        <v>123</v>
      </c>
      <c r="O42" s="43">
        <v>3.4266666666666663</v>
      </c>
      <c r="P42" s="6" t="s">
        <v>118</v>
      </c>
      <c r="Q42" s="38">
        <f t="shared" si="9"/>
        <v>5.9815844478840745</v>
      </c>
      <c r="R42" s="38"/>
    </row>
    <row r="43" spans="14:18" x14ac:dyDescent="0.25">
      <c r="N43" s="7" t="s">
        <v>125</v>
      </c>
      <c r="O43" s="43">
        <v>3.5033333333333334</v>
      </c>
      <c r="P43" s="44" t="s">
        <v>118</v>
      </c>
      <c r="Q43" s="38">
        <f t="shared" si="9"/>
        <v>6.0582511145507425</v>
      </c>
      <c r="R43" s="45"/>
    </row>
    <row r="44" spans="14:18" x14ac:dyDescent="0.25">
      <c r="N44" s="7" t="s">
        <v>122</v>
      </c>
      <c r="O44" s="43">
        <v>4.9266666666666667</v>
      </c>
      <c r="P44" s="6" t="s">
        <v>119</v>
      </c>
      <c r="Q44" s="38">
        <f t="shared" si="9"/>
        <v>7.4815844478840754</v>
      </c>
      <c r="R44" s="38"/>
    </row>
    <row r="45" spans="14:18" x14ac:dyDescent="0.25">
      <c r="N45" s="7" t="s">
        <v>124</v>
      </c>
      <c r="O45" s="46">
        <v>4.9733333333333336</v>
      </c>
      <c r="P45" s="6" t="s">
        <v>119</v>
      </c>
      <c r="Q45" s="38">
        <f t="shared" si="9"/>
        <v>7.5282511145507423</v>
      </c>
      <c r="R45" s="14"/>
    </row>
    <row r="46" spans="14:18" x14ac:dyDescent="0.25">
      <c r="N46" s="7" t="s">
        <v>121</v>
      </c>
      <c r="O46" s="43">
        <v>8.4066666666666663</v>
      </c>
      <c r="P46" s="6" t="s">
        <v>142</v>
      </c>
      <c r="Q46" s="38">
        <f t="shared" si="9"/>
        <v>10.961584447884075</v>
      </c>
      <c r="R46" s="14"/>
    </row>
    <row r="47" spans="14:18" x14ac:dyDescent="0.25">
      <c r="N47" s="47" t="s">
        <v>120</v>
      </c>
      <c r="O47" s="48">
        <f>O33</f>
        <v>2.5549177812174086</v>
      </c>
      <c r="P47" s="14"/>
      <c r="Q47" s="14"/>
      <c r="R47" s="14"/>
    </row>
  </sheetData>
  <sortState xmlns:xlrd2="http://schemas.microsoft.com/office/spreadsheetml/2017/richdata2" ref="N38:O46">
    <sortCondition ref="O38:O46"/>
  </sortState>
  <mergeCells count="21">
    <mergeCell ref="O31:R31"/>
    <mergeCell ref="N36:P36"/>
    <mergeCell ref="M19:M20"/>
    <mergeCell ref="N19:N20"/>
    <mergeCell ref="O19:O20"/>
    <mergeCell ref="P19:Q19"/>
    <mergeCell ref="R19:R20"/>
    <mergeCell ref="O30:R30"/>
    <mergeCell ref="L19:L20"/>
    <mergeCell ref="C1:S1"/>
    <mergeCell ref="C3:C4"/>
    <mergeCell ref="D3:F3"/>
    <mergeCell ref="G3:G4"/>
    <mergeCell ref="H3:H4"/>
    <mergeCell ref="C18:H18"/>
    <mergeCell ref="K18:R18"/>
    <mergeCell ref="C19:C20"/>
    <mergeCell ref="D19:F19"/>
    <mergeCell ref="G19:G20"/>
    <mergeCell ref="H19:H20"/>
    <mergeCell ref="K19:K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N33"/>
  <sheetViews>
    <sheetView topLeftCell="A10" zoomScale="90" zoomScaleNormal="90" workbookViewId="0">
      <selection activeCell="L28" sqref="L28"/>
    </sheetView>
  </sheetViews>
  <sheetFormatPr defaultRowHeight="15" x14ac:dyDescent="0.25"/>
  <cols>
    <col min="7" max="7" width="11.5703125" customWidth="1"/>
  </cols>
  <sheetData>
    <row r="3" spans="2:14" ht="15.75" x14ac:dyDescent="0.25">
      <c r="B3" s="79" t="s">
        <v>0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2:14" ht="15.75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2:14" ht="47.25" x14ac:dyDescent="0.25">
      <c r="B5" s="3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5" t="s">
        <v>39</v>
      </c>
      <c r="H5" s="2"/>
      <c r="I5" s="11"/>
      <c r="J5" s="12"/>
      <c r="K5" s="12"/>
      <c r="L5" s="13"/>
      <c r="M5" s="12"/>
      <c r="N5" s="12"/>
    </row>
    <row r="6" spans="2:14" ht="15.75" x14ac:dyDescent="0.25">
      <c r="B6" s="6">
        <v>1</v>
      </c>
      <c r="C6" s="6" t="s">
        <v>13</v>
      </c>
      <c r="D6" s="7">
        <v>2.5022000000000002</v>
      </c>
      <c r="E6" s="7">
        <f>(D6*1000)</f>
        <v>2502.2000000000003</v>
      </c>
      <c r="F6" s="7">
        <v>1.6</v>
      </c>
      <c r="G6" s="8">
        <f>(((F6*0.01*0.88*10)/D6)*100)</f>
        <v>5.6270481975861246</v>
      </c>
      <c r="H6" s="2"/>
      <c r="I6" s="14"/>
      <c r="J6" s="14"/>
      <c r="K6" s="15"/>
      <c r="L6" s="16"/>
      <c r="M6" s="2"/>
      <c r="N6" s="17"/>
    </row>
    <row r="7" spans="2:14" ht="15.75" x14ac:dyDescent="0.25">
      <c r="B7" s="6">
        <v>2</v>
      </c>
      <c r="C7" s="6" t="s">
        <v>14</v>
      </c>
      <c r="D7" s="9">
        <v>2.5055999999999998</v>
      </c>
      <c r="E7" s="7">
        <f t="shared" ref="E7:E26" si="0">(D7*1000)</f>
        <v>2505.6</v>
      </c>
      <c r="F7" s="7">
        <v>1.9</v>
      </c>
      <c r="G7" s="8">
        <f t="shared" ref="G7:G26" si="1">(((F7*0.01*0.88*10)/D7)*100)</f>
        <v>6.6730523627075353</v>
      </c>
      <c r="H7" s="2"/>
      <c r="I7" s="14"/>
      <c r="J7" s="14"/>
      <c r="K7" s="15"/>
      <c r="L7" s="16"/>
      <c r="M7" s="14"/>
      <c r="N7" s="17"/>
    </row>
    <row r="8" spans="2:14" ht="15.75" x14ac:dyDescent="0.25">
      <c r="B8" s="6">
        <v>3</v>
      </c>
      <c r="C8" s="6" t="s">
        <v>15</v>
      </c>
      <c r="D8" s="9">
        <v>2.5005000000000002</v>
      </c>
      <c r="E8" s="7">
        <f t="shared" si="0"/>
        <v>2500.5</v>
      </c>
      <c r="F8" s="7">
        <v>1.7</v>
      </c>
      <c r="G8" s="8">
        <f t="shared" si="1"/>
        <v>5.9828034393121374</v>
      </c>
      <c r="H8" s="2"/>
      <c r="I8" s="14"/>
      <c r="J8" s="14"/>
      <c r="K8" s="15"/>
      <c r="L8" s="16"/>
      <c r="M8" s="2"/>
      <c r="N8" s="17"/>
    </row>
    <row r="9" spans="2:14" ht="15.75" x14ac:dyDescent="0.25">
      <c r="B9" s="6">
        <v>4</v>
      </c>
      <c r="C9" s="6" t="s">
        <v>16</v>
      </c>
      <c r="D9" s="9">
        <v>2.5013999999999998</v>
      </c>
      <c r="E9" s="7">
        <f t="shared" si="0"/>
        <v>2501.3999999999996</v>
      </c>
      <c r="F9" s="7">
        <v>1.1000000000000001</v>
      </c>
      <c r="G9" s="8">
        <f t="shared" si="1"/>
        <v>3.8698328935795958</v>
      </c>
      <c r="H9" s="2"/>
      <c r="I9" s="14"/>
      <c r="J9" s="14"/>
      <c r="K9" s="2"/>
      <c r="L9" s="2"/>
      <c r="M9" s="2"/>
      <c r="N9" s="17"/>
    </row>
    <row r="10" spans="2:14" ht="15.75" x14ac:dyDescent="0.25">
      <c r="B10" s="6">
        <v>5</v>
      </c>
      <c r="C10" s="6" t="s">
        <v>17</v>
      </c>
      <c r="D10" s="9">
        <v>2.5072000000000001</v>
      </c>
      <c r="E10" s="7">
        <f t="shared" ref="E10" si="2">(D10*1000)</f>
        <v>2507.2000000000003</v>
      </c>
      <c r="F10" s="7">
        <v>1.5</v>
      </c>
      <c r="G10" s="8">
        <f t="shared" ref="G10" si="3">(((F10*0.01*0.88*10)/D10)*100)</f>
        <v>5.2648372686662412</v>
      </c>
      <c r="H10" s="2"/>
      <c r="I10" s="15"/>
      <c r="J10" s="2"/>
      <c r="K10" s="2"/>
      <c r="L10" s="17"/>
      <c r="M10" s="2"/>
      <c r="N10" s="2"/>
    </row>
    <row r="11" spans="2:14" ht="15.75" x14ac:dyDescent="0.25">
      <c r="B11" s="6">
        <v>6</v>
      </c>
      <c r="C11" s="6" t="s">
        <v>18</v>
      </c>
      <c r="D11" s="9">
        <v>2.5087999999999999</v>
      </c>
      <c r="E11" s="7">
        <f t="shared" si="0"/>
        <v>2508.7999999999997</v>
      </c>
      <c r="F11" s="7">
        <v>1.3</v>
      </c>
      <c r="G11" s="8">
        <f t="shared" si="1"/>
        <v>4.5599489795918373</v>
      </c>
      <c r="H11" s="2"/>
      <c r="I11" s="2"/>
      <c r="J11" s="2"/>
      <c r="K11" s="2"/>
      <c r="L11" s="2"/>
      <c r="M11" s="2"/>
      <c r="N11" s="2"/>
    </row>
    <row r="12" spans="2:14" ht="15.75" x14ac:dyDescent="0.25">
      <c r="B12" s="6">
        <v>7</v>
      </c>
      <c r="C12" s="6" t="s">
        <v>19</v>
      </c>
      <c r="D12" s="9">
        <v>2.5030999999999999</v>
      </c>
      <c r="E12" s="7">
        <f t="shared" ref="E12" si="4">(D12*1000)</f>
        <v>2503.1</v>
      </c>
      <c r="F12" s="7">
        <v>1</v>
      </c>
      <c r="G12" s="8">
        <f t="shared" ref="G12" si="5">(((F12*0.01*0.88*10)/D12)*100)</f>
        <v>3.5156406056489962</v>
      </c>
      <c r="H12" s="2"/>
      <c r="I12" s="2"/>
      <c r="J12" s="2"/>
      <c r="K12" s="2"/>
      <c r="L12" s="2"/>
      <c r="M12" s="2"/>
      <c r="N12" s="2"/>
    </row>
    <row r="13" spans="2:14" ht="15.75" x14ac:dyDescent="0.25">
      <c r="B13" s="6">
        <v>8</v>
      </c>
      <c r="C13" s="6" t="s">
        <v>20</v>
      </c>
      <c r="D13" s="9">
        <v>2.5007000000000001</v>
      </c>
      <c r="E13" s="7">
        <f t="shared" si="0"/>
        <v>2500.7000000000003</v>
      </c>
      <c r="F13" s="7">
        <v>1.4</v>
      </c>
      <c r="G13" s="8">
        <f t="shared" si="1"/>
        <v>4.92662054624705</v>
      </c>
      <c r="H13" s="2"/>
      <c r="I13" s="2"/>
      <c r="J13" s="2"/>
      <c r="K13" s="2"/>
      <c r="L13" s="2"/>
      <c r="M13" s="2"/>
      <c r="N13" s="2"/>
    </row>
    <row r="14" spans="2:14" ht="15.75" x14ac:dyDescent="0.25">
      <c r="B14" s="6">
        <v>9</v>
      </c>
      <c r="C14" s="6" t="s">
        <v>21</v>
      </c>
      <c r="D14" s="9">
        <v>2.5028000000000001</v>
      </c>
      <c r="E14" s="7">
        <f t="shared" si="0"/>
        <v>2502.8000000000002</v>
      </c>
      <c r="F14" s="7">
        <v>0.9</v>
      </c>
      <c r="G14" s="8">
        <f t="shared" si="1"/>
        <v>3.1644558094933681</v>
      </c>
      <c r="H14" s="2"/>
      <c r="I14" s="2" t="s">
        <v>6</v>
      </c>
      <c r="J14" s="2"/>
      <c r="K14" s="2"/>
      <c r="L14" s="2"/>
      <c r="M14" s="2"/>
      <c r="N14" s="2"/>
    </row>
    <row r="15" spans="2:14" ht="15.75" x14ac:dyDescent="0.25">
      <c r="B15" s="6">
        <v>10</v>
      </c>
      <c r="C15" s="6" t="s">
        <v>22</v>
      </c>
      <c r="D15" s="9">
        <v>2.5009999999999999</v>
      </c>
      <c r="E15" s="7">
        <f t="shared" si="0"/>
        <v>2501</v>
      </c>
      <c r="F15" s="7">
        <v>2.5</v>
      </c>
      <c r="G15" s="8">
        <f t="shared" si="1"/>
        <v>8.7964814074370263</v>
      </c>
      <c r="H15" s="2"/>
      <c r="I15" s="82" t="s">
        <v>38</v>
      </c>
      <c r="J15" s="82"/>
      <c r="K15" s="82"/>
      <c r="L15" s="82"/>
      <c r="M15" s="82"/>
      <c r="N15" s="82"/>
    </row>
    <row r="16" spans="2:14" ht="15.75" x14ac:dyDescent="0.25">
      <c r="B16" s="6">
        <v>11</v>
      </c>
      <c r="C16" s="6" t="s">
        <v>23</v>
      </c>
      <c r="D16" s="9">
        <v>2.5093000000000001</v>
      </c>
      <c r="E16" s="7">
        <f t="shared" si="0"/>
        <v>2509.3000000000002</v>
      </c>
      <c r="F16" s="7">
        <v>1.7</v>
      </c>
      <c r="G16" s="8">
        <f t="shared" si="1"/>
        <v>5.9618220220778708</v>
      </c>
      <c r="H16" s="2"/>
      <c r="I16" s="2"/>
      <c r="J16" s="2"/>
      <c r="K16" s="2"/>
      <c r="L16" s="2"/>
      <c r="M16" s="2"/>
      <c r="N16" s="2"/>
    </row>
    <row r="17" spans="2:14" ht="15.75" x14ac:dyDescent="0.25">
      <c r="B17" s="6">
        <v>12</v>
      </c>
      <c r="C17" s="6" t="s">
        <v>24</v>
      </c>
      <c r="D17" s="9">
        <v>2.5026000000000002</v>
      </c>
      <c r="E17" s="7">
        <f t="shared" si="0"/>
        <v>2502.6000000000004</v>
      </c>
      <c r="F17" s="7">
        <v>2.2999999999999998</v>
      </c>
      <c r="G17" s="8">
        <f t="shared" si="1"/>
        <v>8.087588907536162</v>
      </c>
      <c r="H17" s="2"/>
      <c r="I17" s="82" t="s">
        <v>7</v>
      </c>
      <c r="J17" s="82"/>
      <c r="K17" s="2"/>
      <c r="L17" s="2"/>
      <c r="M17" s="2"/>
      <c r="N17" s="2"/>
    </row>
    <row r="18" spans="2:14" ht="15.75" x14ac:dyDescent="0.25">
      <c r="B18" s="6">
        <v>13</v>
      </c>
      <c r="C18" s="6" t="s">
        <v>25</v>
      </c>
      <c r="D18" s="9">
        <v>2.5030999999999999</v>
      </c>
      <c r="E18" s="7">
        <f t="shared" si="0"/>
        <v>2503.1</v>
      </c>
      <c r="F18" s="7">
        <v>1.9</v>
      </c>
      <c r="G18" s="8">
        <f t="shared" si="1"/>
        <v>6.6797171507330901</v>
      </c>
      <c r="H18" s="2"/>
      <c r="I18" s="82" t="s">
        <v>8</v>
      </c>
      <c r="J18" s="82"/>
      <c r="K18" s="82"/>
      <c r="L18" s="10"/>
      <c r="M18" s="2"/>
      <c r="N18" s="2"/>
    </row>
    <row r="19" spans="2:14" ht="15.75" x14ac:dyDescent="0.25">
      <c r="B19" s="6">
        <v>14</v>
      </c>
      <c r="C19" s="6" t="s">
        <v>26</v>
      </c>
      <c r="D19" s="9">
        <v>2.5030000000000001</v>
      </c>
      <c r="E19" s="7">
        <f t="shared" si="0"/>
        <v>2503</v>
      </c>
      <c r="F19" s="7">
        <v>1.9</v>
      </c>
      <c r="G19" s="8">
        <f t="shared" si="1"/>
        <v>6.6799840191769864</v>
      </c>
      <c r="H19" s="2"/>
      <c r="I19" s="82" t="s">
        <v>9</v>
      </c>
      <c r="J19" s="82"/>
      <c r="K19" s="82"/>
      <c r="L19" s="10"/>
      <c r="M19" s="2"/>
      <c r="N19" s="2"/>
    </row>
    <row r="20" spans="2:14" ht="15.75" x14ac:dyDescent="0.25">
      <c r="B20" s="6">
        <v>15</v>
      </c>
      <c r="C20" s="6" t="s">
        <v>27</v>
      </c>
      <c r="D20" s="9">
        <v>2.5004</v>
      </c>
      <c r="E20" s="7">
        <f t="shared" si="0"/>
        <v>2500.4</v>
      </c>
      <c r="F20" s="7">
        <v>1.7</v>
      </c>
      <c r="G20" s="8">
        <f t="shared" si="1"/>
        <v>5.9830427131658936</v>
      </c>
      <c r="H20" s="2"/>
      <c r="I20" s="82" t="s">
        <v>10</v>
      </c>
      <c r="J20" s="82"/>
      <c r="K20" s="82"/>
      <c r="L20" s="10" t="s">
        <v>11</v>
      </c>
      <c r="M20" s="2"/>
      <c r="N20" s="2"/>
    </row>
    <row r="21" spans="2:14" ht="15.75" x14ac:dyDescent="0.25">
      <c r="B21" s="6">
        <v>16</v>
      </c>
      <c r="C21" s="6" t="s">
        <v>28</v>
      </c>
      <c r="D21" s="9">
        <v>2.5021</v>
      </c>
      <c r="E21" s="7">
        <f t="shared" si="0"/>
        <v>2502.1</v>
      </c>
      <c r="F21" s="7">
        <v>1.6</v>
      </c>
      <c r="G21" s="8">
        <f t="shared" si="1"/>
        <v>5.627273090603893</v>
      </c>
      <c r="H21" s="2"/>
      <c r="I21" s="82" t="s">
        <v>12</v>
      </c>
      <c r="J21" s="82"/>
      <c r="K21" s="82"/>
      <c r="L21" s="10"/>
      <c r="M21" s="2"/>
      <c r="N21" s="2"/>
    </row>
    <row r="22" spans="2:14" ht="15.75" x14ac:dyDescent="0.25">
      <c r="B22" s="6">
        <v>17</v>
      </c>
      <c r="C22" s="6" t="s">
        <v>40</v>
      </c>
      <c r="D22" s="9">
        <v>2.5042</v>
      </c>
      <c r="E22" s="7">
        <f t="shared" si="0"/>
        <v>2504.1999999999998</v>
      </c>
      <c r="F22" s="7">
        <v>1</v>
      </c>
      <c r="G22" s="8">
        <f t="shared" si="1"/>
        <v>3.5140963181854485</v>
      </c>
      <c r="H22" s="2"/>
      <c r="I22" s="2"/>
      <c r="J22" s="2"/>
      <c r="K22" s="2"/>
      <c r="L22" s="2"/>
      <c r="M22" s="2"/>
      <c r="N22" s="2"/>
    </row>
    <row r="23" spans="2:14" ht="15.75" x14ac:dyDescent="0.25">
      <c r="B23" s="6">
        <v>18</v>
      </c>
      <c r="C23" s="6" t="s">
        <v>41</v>
      </c>
      <c r="D23" s="9">
        <v>2.5017</v>
      </c>
      <c r="E23" s="7">
        <f t="shared" si="0"/>
        <v>2501.6999999999998</v>
      </c>
      <c r="F23" s="7">
        <v>1.6</v>
      </c>
      <c r="G23" s="8">
        <f t="shared" si="1"/>
        <v>5.6281728424671229</v>
      </c>
      <c r="H23" s="2"/>
      <c r="I23" s="2"/>
      <c r="J23" s="2"/>
      <c r="K23" s="2"/>
      <c r="L23" s="2"/>
      <c r="M23" s="2"/>
      <c r="N23" s="2"/>
    </row>
    <row r="24" spans="2:14" ht="15.75" x14ac:dyDescent="0.25">
      <c r="B24" s="6">
        <v>19</v>
      </c>
      <c r="C24" s="6" t="s">
        <v>29</v>
      </c>
      <c r="D24" s="9">
        <v>2.5062000000000002</v>
      </c>
      <c r="E24" s="7">
        <f t="shared" si="0"/>
        <v>2506.2000000000003</v>
      </c>
      <c r="F24" s="7">
        <v>2.7</v>
      </c>
      <c r="G24" s="8">
        <f t="shared" si="1"/>
        <v>9.480488388795786</v>
      </c>
      <c r="H24" s="2"/>
      <c r="I24" s="2"/>
      <c r="J24" s="2"/>
      <c r="K24" s="2"/>
      <c r="L24" s="2"/>
      <c r="M24" s="2"/>
      <c r="N24" s="2"/>
    </row>
    <row r="25" spans="2:14" ht="15.75" x14ac:dyDescent="0.25">
      <c r="B25" s="6">
        <v>20</v>
      </c>
      <c r="C25" s="6" t="s">
        <v>30</v>
      </c>
      <c r="D25" s="9">
        <v>2.5049000000000001</v>
      </c>
      <c r="E25" s="7">
        <f t="shared" si="0"/>
        <v>2504.9</v>
      </c>
      <c r="F25" s="7">
        <v>2.9</v>
      </c>
      <c r="G25" s="8">
        <f t="shared" si="1"/>
        <v>10.18803145834165</v>
      </c>
      <c r="H25" s="2"/>
      <c r="I25" s="2"/>
      <c r="J25" s="2"/>
      <c r="K25" s="2"/>
      <c r="L25" s="2"/>
      <c r="M25" s="2"/>
      <c r="N25" s="2"/>
    </row>
    <row r="26" spans="2:14" ht="15.75" x14ac:dyDescent="0.25">
      <c r="B26" s="6">
        <v>21</v>
      </c>
      <c r="C26" s="6" t="s">
        <v>31</v>
      </c>
      <c r="D26" s="9">
        <v>2.5055999999999998</v>
      </c>
      <c r="E26" s="7">
        <f t="shared" si="0"/>
        <v>2505.6</v>
      </c>
      <c r="F26" s="7">
        <v>2.5</v>
      </c>
      <c r="G26" s="8">
        <f t="shared" si="1"/>
        <v>8.780332056194128</v>
      </c>
      <c r="H26" s="2"/>
      <c r="I26" s="2"/>
      <c r="J26" s="2"/>
      <c r="K26" s="2"/>
      <c r="L26" s="2"/>
      <c r="M26" s="2"/>
      <c r="N26" s="2"/>
    </row>
    <row r="27" spans="2:14" ht="15.75" x14ac:dyDescent="0.25">
      <c r="B27" s="6">
        <v>22</v>
      </c>
      <c r="C27" s="6" t="s">
        <v>32</v>
      </c>
      <c r="D27" s="9">
        <v>2.5028000000000001</v>
      </c>
      <c r="E27" s="7">
        <f t="shared" ref="E27:E32" si="6">(D27*1000)</f>
        <v>2502.8000000000002</v>
      </c>
      <c r="F27" s="7">
        <v>2.5</v>
      </c>
      <c r="G27" s="8">
        <f t="shared" ref="G27:G32" si="7">(((F27*0.01*0.88*10)/D27)*100)</f>
        <v>8.7901550263704671</v>
      </c>
      <c r="H27" s="2"/>
      <c r="I27" s="2"/>
      <c r="J27" s="2"/>
      <c r="K27" s="2"/>
      <c r="L27" s="2"/>
      <c r="M27" s="2"/>
      <c r="N27" s="2"/>
    </row>
    <row r="28" spans="2:14" ht="15.75" x14ac:dyDescent="0.25">
      <c r="B28" s="6">
        <v>23</v>
      </c>
      <c r="C28" s="6" t="s">
        <v>33</v>
      </c>
      <c r="D28" s="9">
        <v>2.5036999999999998</v>
      </c>
      <c r="E28" s="7">
        <f t="shared" si="6"/>
        <v>2503.6999999999998</v>
      </c>
      <c r="F28" s="7">
        <v>2.1</v>
      </c>
      <c r="G28" s="8">
        <f t="shared" si="7"/>
        <v>7.381076007508887</v>
      </c>
      <c r="H28" s="2"/>
      <c r="I28" s="2"/>
      <c r="J28" s="2"/>
      <c r="K28" s="2"/>
      <c r="L28" s="2"/>
      <c r="M28" s="2"/>
      <c r="N28" s="2"/>
    </row>
    <row r="29" spans="2:14" ht="15.75" x14ac:dyDescent="0.25">
      <c r="B29" s="6">
        <v>24</v>
      </c>
      <c r="C29" s="6" t="s">
        <v>34</v>
      </c>
      <c r="D29" s="9">
        <v>2.5036999999999998</v>
      </c>
      <c r="E29" s="7">
        <f t="shared" si="6"/>
        <v>2503.6999999999998</v>
      </c>
      <c r="F29" s="7">
        <v>3</v>
      </c>
      <c r="G29" s="8">
        <f t="shared" si="7"/>
        <v>10.544394296441268</v>
      </c>
      <c r="H29" s="2"/>
      <c r="I29" s="2"/>
      <c r="J29" s="2"/>
      <c r="K29" s="2"/>
      <c r="L29" s="2"/>
      <c r="M29" s="2"/>
      <c r="N29" s="2"/>
    </row>
    <row r="30" spans="2:14" ht="15.75" x14ac:dyDescent="0.25">
      <c r="B30" s="6">
        <v>25</v>
      </c>
      <c r="C30" s="6" t="s">
        <v>35</v>
      </c>
      <c r="D30" s="9">
        <v>2.5022000000000002</v>
      </c>
      <c r="E30" s="7">
        <f t="shared" si="6"/>
        <v>2502.2000000000003</v>
      </c>
      <c r="F30" s="7">
        <v>2.4</v>
      </c>
      <c r="G30" s="8">
        <f t="shared" si="7"/>
        <v>8.4405722963791856</v>
      </c>
      <c r="H30" s="2"/>
      <c r="I30" s="2"/>
      <c r="J30" s="2"/>
      <c r="K30" s="2"/>
      <c r="L30" s="2"/>
      <c r="M30" s="2"/>
      <c r="N30" s="2"/>
    </row>
    <row r="31" spans="2:14" ht="15.75" x14ac:dyDescent="0.25">
      <c r="B31" s="6">
        <v>26</v>
      </c>
      <c r="C31" s="6" t="s">
        <v>36</v>
      </c>
      <c r="D31" s="9">
        <v>2.5017</v>
      </c>
      <c r="E31" s="7">
        <f t="shared" si="6"/>
        <v>2501.6999999999998</v>
      </c>
      <c r="F31" s="7">
        <v>2.2000000000000002</v>
      </c>
      <c r="G31" s="8">
        <f t="shared" si="7"/>
        <v>7.7387376583922949</v>
      </c>
      <c r="H31" s="2"/>
      <c r="I31" s="2"/>
      <c r="J31" s="2"/>
      <c r="K31" s="2"/>
      <c r="L31" s="2"/>
      <c r="M31" s="2"/>
      <c r="N31" s="2"/>
    </row>
    <row r="32" spans="2:14" ht="15.75" x14ac:dyDescent="0.25">
      <c r="B32" s="6">
        <v>27</v>
      </c>
      <c r="C32" s="6" t="s">
        <v>37</v>
      </c>
      <c r="D32" s="9">
        <v>2.5024999999999999</v>
      </c>
      <c r="E32" s="7">
        <f t="shared" si="6"/>
        <v>2502.5</v>
      </c>
      <c r="F32" s="7">
        <v>1.8</v>
      </c>
      <c r="G32" s="8">
        <f t="shared" si="7"/>
        <v>6.3296703296703312</v>
      </c>
      <c r="H32" s="2"/>
      <c r="I32" s="2"/>
      <c r="J32" s="2"/>
      <c r="K32" s="2"/>
      <c r="L32" s="2"/>
      <c r="M32" s="2"/>
      <c r="N32" s="2"/>
    </row>
    <row r="33" spans="2:14" ht="15.75" x14ac:dyDescent="0.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</sheetData>
  <mergeCells count="7">
    <mergeCell ref="I20:K20"/>
    <mergeCell ref="I21:K21"/>
    <mergeCell ref="B3:N3"/>
    <mergeCell ref="I15:N15"/>
    <mergeCell ref="I17:J17"/>
    <mergeCell ref="I18:K18"/>
    <mergeCell ref="I19:K1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C1:T44"/>
  <sheetViews>
    <sheetView topLeftCell="A18" zoomScale="80" zoomScaleNormal="80" workbookViewId="0">
      <selection activeCell="A24" sqref="A24"/>
    </sheetView>
  </sheetViews>
  <sheetFormatPr defaultRowHeight="15.75" x14ac:dyDescent="0.25"/>
  <cols>
    <col min="1" max="1" width="5.140625" style="2" customWidth="1"/>
    <col min="2" max="2" width="4.85546875" style="2" customWidth="1"/>
    <col min="3" max="3" width="16.28515625" style="2" customWidth="1"/>
    <col min="4" max="7" width="9.28515625" style="2" bestFit="1" customWidth="1"/>
    <col min="8" max="8" width="10.5703125" style="2" bestFit="1" customWidth="1"/>
    <col min="9" max="9" width="9.140625" style="2"/>
    <col min="10" max="10" width="10" style="2" customWidth="1"/>
    <col min="11" max="11" width="13.28515625" style="2" customWidth="1"/>
    <col min="12" max="12" width="15.85546875" style="2" customWidth="1"/>
    <col min="13" max="13" width="14.5703125" style="2" customWidth="1"/>
    <col min="14" max="14" width="20.28515625" style="2" customWidth="1"/>
    <col min="15" max="15" width="14.140625" style="2" customWidth="1"/>
    <col min="16" max="16" width="10.5703125" style="2" bestFit="1" customWidth="1"/>
    <col min="17" max="17" width="9.28515625" style="2" bestFit="1" customWidth="1"/>
    <col min="18" max="18" width="13.140625" style="2" customWidth="1"/>
    <col min="19" max="19" width="13.5703125" style="2" customWidth="1"/>
    <col min="20" max="20" width="15.28515625" style="2" customWidth="1"/>
    <col min="21" max="22" width="9.140625" style="2"/>
    <col min="23" max="23" width="22" style="2" customWidth="1"/>
    <col min="24" max="16384" width="9.140625" style="2"/>
  </cols>
  <sheetData>
    <row r="1" spans="3:19" x14ac:dyDescent="0.25">
      <c r="C1" s="79" t="s">
        <v>139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3" spans="3:19" x14ac:dyDescent="0.25">
      <c r="C3" s="78" t="s">
        <v>73</v>
      </c>
      <c r="D3" s="80" t="s">
        <v>46</v>
      </c>
      <c r="E3" s="80"/>
      <c r="F3" s="80"/>
      <c r="G3" s="78" t="s">
        <v>74</v>
      </c>
      <c r="H3" s="78" t="s">
        <v>75</v>
      </c>
      <c r="K3" s="2" t="s">
        <v>130</v>
      </c>
      <c r="L3" s="2">
        <v>3</v>
      </c>
    </row>
    <row r="4" spans="3:19" x14ac:dyDescent="0.25">
      <c r="C4" s="78"/>
      <c r="D4" s="25" t="s">
        <v>77</v>
      </c>
      <c r="E4" s="25" t="s">
        <v>78</v>
      </c>
      <c r="F4" s="25" t="s">
        <v>79</v>
      </c>
      <c r="G4" s="78"/>
      <c r="H4" s="78"/>
      <c r="K4" s="2" t="s">
        <v>76</v>
      </c>
      <c r="L4" s="2">
        <v>3</v>
      </c>
    </row>
    <row r="5" spans="3:19" x14ac:dyDescent="0.25">
      <c r="C5" s="7" t="s">
        <v>121</v>
      </c>
      <c r="D5" s="8">
        <v>5.63</v>
      </c>
      <c r="E5" s="8">
        <v>6.67</v>
      </c>
      <c r="F5" s="8">
        <v>5.98</v>
      </c>
      <c r="G5" s="8">
        <f>SUM(D5:F5)</f>
        <v>18.28</v>
      </c>
      <c r="H5" s="8">
        <f>AVERAGE(D5:F5)</f>
        <v>6.0933333333333337</v>
      </c>
      <c r="K5" s="2" t="s">
        <v>80</v>
      </c>
      <c r="L5" s="2">
        <v>3</v>
      </c>
    </row>
    <row r="6" spans="3:19" x14ac:dyDescent="0.25">
      <c r="C6" s="7" t="s">
        <v>122</v>
      </c>
      <c r="D6" s="8">
        <v>3.87</v>
      </c>
      <c r="E6" s="8">
        <v>5.26</v>
      </c>
      <c r="F6" s="8">
        <v>4.5599999999999996</v>
      </c>
      <c r="G6" s="8">
        <f t="shared" ref="G6:G13" si="0">SUM(D6:F6)</f>
        <v>13.689999999999998</v>
      </c>
      <c r="H6" s="8">
        <f t="shared" ref="H6:H13" si="1">AVERAGE(D6:F6)</f>
        <v>4.5633333333333326</v>
      </c>
    </row>
    <row r="7" spans="3:19" x14ac:dyDescent="0.25">
      <c r="C7" s="7" t="s">
        <v>123</v>
      </c>
      <c r="D7" s="8">
        <v>3.52</v>
      </c>
      <c r="E7" s="8">
        <v>4.93</v>
      </c>
      <c r="F7" s="8">
        <v>3.16</v>
      </c>
      <c r="G7" s="8">
        <f t="shared" si="0"/>
        <v>11.61</v>
      </c>
      <c r="H7" s="8">
        <f t="shared" si="1"/>
        <v>3.8699999999999997</v>
      </c>
      <c r="K7" s="2" t="s">
        <v>81</v>
      </c>
      <c r="L7" s="26">
        <f>(G14^2)/(L3*L4*L5)</f>
        <v>1153.1334259259258</v>
      </c>
    </row>
    <row r="8" spans="3:19" x14ac:dyDescent="0.25">
      <c r="C8" s="7" t="s">
        <v>124</v>
      </c>
      <c r="D8" s="8">
        <v>8.8000000000000007</v>
      </c>
      <c r="E8" s="8">
        <v>5.96</v>
      </c>
      <c r="F8" s="8">
        <v>8.09</v>
      </c>
      <c r="G8" s="8">
        <f t="shared" si="0"/>
        <v>22.85</v>
      </c>
      <c r="H8" s="8">
        <f t="shared" si="1"/>
        <v>7.6166666666666671</v>
      </c>
      <c r="K8" s="2" t="s">
        <v>82</v>
      </c>
      <c r="L8" s="27">
        <f>SUMSQ(D5:F13)-L7</f>
        <v>98.882474074074253</v>
      </c>
    </row>
    <row r="9" spans="3:19" x14ac:dyDescent="0.25">
      <c r="C9" s="7" t="s">
        <v>125</v>
      </c>
      <c r="D9" s="8">
        <v>6.68</v>
      </c>
      <c r="E9" s="8">
        <v>6.68</v>
      </c>
      <c r="F9" s="8">
        <v>5.98</v>
      </c>
      <c r="G9" s="8">
        <f t="shared" si="0"/>
        <v>19.34</v>
      </c>
      <c r="H9" s="8">
        <f t="shared" si="1"/>
        <v>6.4466666666666663</v>
      </c>
      <c r="K9" s="2" t="s">
        <v>83</v>
      </c>
      <c r="L9" s="27">
        <f>SUMSQ(D14:F14)/(L3*L4)-L7</f>
        <v>0.74125185185175724</v>
      </c>
    </row>
    <row r="10" spans="3:19" x14ac:dyDescent="0.25">
      <c r="C10" s="7" t="s">
        <v>126</v>
      </c>
      <c r="D10" s="8">
        <v>5.63</v>
      </c>
      <c r="E10" s="8">
        <v>3.51</v>
      </c>
      <c r="F10" s="8">
        <v>5.63</v>
      </c>
      <c r="G10" s="8">
        <f t="shared" si="0"/>
        <v>14.77</v>
      </c>
      <c r="H10" s="8">
        <f t="shared" si="1"/>
        <v>4.9233333333333329</v>
      </c>
      <c r="K10" s="2" t="s">
        <v>84</v>
      </c>
      <c r="L10" s="27">
        <f>SUMSQ(G5:G13)/L5-L7</f>
        <v>83.294140740740659</v>
      </c>
    </row>
    <row r="11" spans="3:19" x14ac:dyDescent="0.25">
      <c r="C11" s="7" t="s">
        <v>127</v>
      </c>
      <c r="D11" s="8">
        <v>9.48</v>
      </c>
      <c r="E11" s="8">
        <v>10.19</v>
      </c>
      <c r="F11" s="8">
        <v>8.7799999999999994</v>
      </c>
      <c r="G11" s="8">
        <f t="shared" si="0"/>
        <v>28.450000000000003</v>
      </c>
      <c r="H11" s="8">
        <f t="shared" si="1"/>
        <v>9.4833333333333343</v>
      </c>
      <c r="K11" s="2" t="s">
        <v>134</v>
      </c>
      <c r="L11" s="27">
        <f>SUMSQ(G21:G23)/(L3*L5)-L7</f>
        <v>58.64280740740719</v>
      </c>
    </row>
    <row r="12" spans="3:19" x14ac:dyDescent="0.25">
      <c r="C12" s="7" t="s">
        <v>128</v>
      </c>
      <c r="D12" s="8">
        <v>8.7899999999999991</v>
      </c>
      <c r="E12" s="8">
        <v>7.38</v>
      </c>
      <c r="F12" s="8">
        <v>8.7799999999999994</v>
      </c>
      <c r="G12" s="8">
        <f t="shared" si="0"/>
        <v>24.949999999999996</v>
      </c>
      <c r="H12" s="8">
        <f t="shared" si="1"/>
        <v>8.3166666666666647</v>
      </c>
      <c r="K12" s="2" t="s">
        <v>85</v>
      </c>
      <c r="L12" s="27">
        <f>SUMSQ(D24:F24)/(L4*L5)-L7</f>
        <v>23.898674074074506</v>
      </c>
    </row>
    <row r="13" spans="3:19" x14ac:dyDescent="0.25">
      <c r="C13" s="7" t="s">
        <v>129</v>
      </c>
      <c r="D13" s="8">
        <v>8.44</v>
      </c>
      <c r="E13" s="8">
        <v>7.74</v>
      </c>
      <c r="F13" s="8">
        <v>6.33</v>
      </c>
      <c r="G13" s="8">
        <f t="shared" si="0"/>
        <v>22.509999999999998</v>
      </c>
      <c r="H13" s="8">
        <f t="shared" si="1"/>
        <v>7.503333333333333</v>
      </c>
      <c r="K13" s="2" t="s">
        <v>135</v>
      </c>
      <c r="L13" s="27">
        <f>(L10-L11-L12)</f>
        <v>0.75265925925896227</v>
      </c>
    </row>
    <row r="14" spans="3:19" x14ac:dyDescent="0.25">
      <c r="C14" s="25" t="s">
        <v>74</v>
      </c>
      <c r="D14" s="8">
        <f>SUM(D5:D13)</f>
        <v>60.839999999999996</v>
      </c>
      <c r="E14" s="8">
        <f t="shared" ref="E14" si="2">SUM(E5:E13)</f>
        <v>58.32</v>
      </c>
      <c r="F14" s="8">
        <f>SUM(F5:F13)</f>
        <v>57.29</v>
      </c>
      <c r="G14" s="28">
        <f>SUM(G5:G13)</f>
        <v>176.45</v>
      </c>
      <c r="H14" s="8"/>
      <c r="K14" s="2" t="s">
        <v>86</v>
      </c>
      <c r="L14" s="27">
        <f>(L8-L9-L10)</f>
        <v>14.847081481481837</v>
      </c>
    </row>
    <row r="16" spans="3:19" x14ac:dyDescent="0.25">
      <c r="D16" s="17"/>
      <c r="E16" s="17"/>
      <c r="F16" s="17"/>
    </row>
    <row r="18" spans="3:20" x14ac:dyDescent="0.25">
      <c r="C18" s="77" t="s">
        <v>87</v>
      </c>
      <c r="D18" s="77"/>
      <c r="E18" s="77"/>
      <c r="F18" s="77"/>
      <c r="G18" s="77"/>
      <c r="H18" s="77"/>
      <c r="K18" s="77" t="s">
        <v>88</v>
      </c>
      <c r="L18" s="77"/>
      <c r="M18" s="77"/>
      <c r="N18" s="77"/>
      <c r="O18" s="77"/>
      <c r="P18" s="77"/>
      <c r="Q18" s="77"/>
      <c r="R18" s="77"/>
    </row>
    <row r="19" spans="3:20" x14ac:dyDescent="0.25">
      <c r="C19" s="78" t="s">
        <v>130</v>
      </c>
      <c r="D19" s="80" t="s">
        <v>76</v>
      </c>
      <c r="E19" s="80"/>
      <c r="F19" s="80"/>
      <c r="G19" s="78" t="s">
        <v>74</v>
      </c>
      <c r="H19" s="78" t="s">
        <v>75</v>
      </c>
      <c r="K19" s="78" t="s">
        <v>89</v>
      </c>
      <c r="L19" s="78" t="s">
        <v>90</v>
      </c>
      <c r="M19" s="78" t="s">
        <v>91</v>
      </c>
      <c r="N19" s="78" t="s">
        <v>92</v>
      </c>
      <c r="O19" s="78" t="s">
        <v>93</v>
      </c>
      <c r="P19" s="78" t="s">
        <v>94</v>
      </c>
      <c r="Q19" s="78"/>
      <c r="R19" s="78" t="s">
        <v>95</v>
      </c>
    </row>
    <row r="20" spans="3:20" x14ac:dyDescent="0.25">
      <c r="C20" s="78"/>
      <c r="D20" s="25" t="s">
        <v>47</v>
      </c>
      <c r="E20" s="25" t="s">
        <v>48</v>
      </c>
      <c r="F20" s="25" t="s">
        <v>49</v>
      </c>
      <c r="G20" s="78"/>
      <c r="H20" s="78"/>
      <c r="K20" s="78"/>
      <c r="L20" s="78"/>
      <c r="M20" s="78"/>
      <c r="N20" s="78"/>
      <c r="O20" s="78"/>
      <c r="P20" s="3">
        <v>0.05</v>
      </c>
      <c r="Q20" s="3">
        <v>0.01</v>
      </c>
      <c r="R20" s="78"/>
    </row>
    <row r="21" spans="3:20" x14ac:dyDescent="0.25">
      <c r="C21" s="7" t="s">
        <v>131</v>
      </c>
      <c r="D21" s="8">
        <f>G5</f>
        <v>18.28</v>
      </c>
      <c r="E21" s="8">
        <f>G6</f>
        <v>13.689999999999998</v>
      </c>
      <c r="F21" s="8">
        <f>G7</f>
        <v>11.61</v>
      </c>
      <c r="G21" s="29">
        <f>SUM(D21:F21)</f>
        <v>43.58</v>
      </c>
      <c r="H21" s="30">
        <f>G21/9</f>
        <v>4.8422222222222224</v>
      </c>
      <c r="K21" s="7" t="s">
        <v>96</v>
      </c>
      <c r="L21" s="7">
        <f>(L5-1)</f>
        <v>2</v>
      </c>
      <c r="M21" s="31">
        <f t="shared" ref="M21:M26" si="3">L9</f>
        <v>0.74125185185175724</v>
      </c>
      <c r="N21" s="31">
        <f t="shared" ref="N21:N26" si="4">M21/L21</f>
        <v>0.37062592592587862</v>
      </c>
      <c r="O21" s="31">
        <f>N21/N26</f>
        <v>0.39940609352823481</v>
      </c>
      <c r="P21" s="31">
        <f>FINV(P20,L21,L26)</f>
        <v>3.6337234675916301</v>
      </c>
      <c r="Q21" s="31">
        <f>FINV(Q20,L21,L26)</f>
        <v>6.2262352803113821</v>
      </c>
      <c r="R21" s="7" t="s">
        <v>97</v>
      </c>
      <c r="S21" s="2" t="s">
        <v>7</v>
      </c>
    </row>
    <row r="22" spans="3:20" x14ac:dyDescent="0.25">
      <c r="C22" s="7" t="s">
        <v>132</v>
      </c>
      <c r="D22" s="8">
        <f>G8</f>
        <v>22.85</v>
      </c>
      <c r="E22" s="8">
        <f>G9</f>
        <v>19.34</v>
      </c>
      <c r="F22" s="8">
        <f>G10</f>
        <v>14.77</v>
      </c>
      <c r="G22" s="29">
        <f t="shared" ref="G22:G23" si="5">SUM(D22:F22)</f>
        <v>56.959999999999994</v>
      </c>
      <c r="H22" s="30">
        <f t="shared" ref="H22:H23" si="6">G22/9</f>
        <v>6.3288888888888879</v>
      </c>
      <c r="K22" s="7" t="s">
        <v>73</v>
      </c>
      <c r="L22" s="7">
        <f>(L3*L4-1)</f>
        <v>8</v>
      </c>
      <c r="M22" s="31">
        <f t="shared" si="3"/>
        <v>83.294140740740659</v>
      </c>
      <c r="N22" s="31">
        <f t="shared" si="4"/>
        <v>10.411767592592582</v>
      </c>
      <c r="O22" s="31">
        <f>N22/N26</f>
        <v>11.220271249218921</v>
      </c>
      <c r="P22" s="31">
        <f>FINV(P20,L22,L26)</f>
        <v>2.5910961798744014</v>
      </c>
      <c r="Q22" s="31">
        <f>FINV(Q20,L22,L26)</f>
        <v>3.8895721399261927</v>
      </c>
      <c r="R22" s="7" t="s">
        <v>101</v>
      </c>
      <c r="S22" s="2" t="s">
        <v>97</v>
      </c>
      <c r="T22" s="2" t="s">
        <v>98</v>
      </c>
    </row>
    <row r="23" spans="3:20" x14ac:dyDescent="0.25">
      <c r="C23" s="7" t="s">
        <v>133</v>
      </c>
      <c r="D23" s="8">
        <f>G11</f>
        <v>28.450000000000003</v>
      </c>
      <c r="E23" s="8">
        <f>G12</f>
        <v>24.949999999999996</v>
      </c>
      <c r="F23" s="8">
        <f>G13</f>
        <v>22.509999999999998</v>
      </c>
      <c r="G23" s="29">
        <f t="shared" si="5"/>
        <v>75.91</v>
      </c>
      <c r="H23" s="30">
        <f t="shared" si="6"/>
        <v>8.4344444444444449</v>
      </c>
      <c r="K23" s="7" t="s">
        <v>130</v>
      </c>
      <c r="L23" s="7">
        <f>(L3-1)</f>
        <v>2</v>
      </c>
      <c r="M23" s="31">
        <f t="shared" si="3"/>
        <v>58.64280740740719</v>
      </c>
      <c r="N23" s="31">
        <f t="shared" si="4"/>
        <v>29.321403703703595</v>
      </c>
      <c r="O23" s="31">
        <f>N23/N26</f>
        <v>31.598294913677137</v>
      </c>
      <c r="P23" s="31">
        <f>FINV(P20,L23,L26)</f>
        <v>3.6337234675916301</v>
      </c>
      <c r="Q23" s="31">
        <f>FINV(Q20,L23,L26)</f>
        <v>6.2262352803113821</v>
      </c>
      <c r="R23" s="7" t="s">
        <v>101</v>
      </c>
      <c r="S23" s="2" t="s">
        <v>99</v>
      </c>
      <c r="T23" s="2" t="s">
        <v>100</v>
      </c>
    </row>
    <row r="24" spans="3:20" x14ac:dyDescent="0.25">
      <c r="C24" s="32" t="s">
        <v>74</v>
      </c>
      <c r="D24" s="29">
        <f>SUM(D21:D23)</f>
        <v>69.580000000000013</v>
      </c>
      <c r="E24" s="29">
        <f t="shared" ref="E24" si="7">SUM(E21:E23)</f>
        <v>57.98</v>
      </c>
      <c r="F24" s="29">
        <f>SUM(F21:F23)</f>
        <v>48.89</v>
      </c>
      <c r="G24" s="28">
        <f>SUM(G21:G23)</f>
        <v>176.45</v>
      </c>
      <c r="H24" s="8"/>
      <c r="K24" s="7" t="s">
        <v>76</v>
      </c>
      <c r="L24" s="7">
        <f>(L4-1)</f>
        <v>2</v>
      </c>
      <c r="M24" s="31">
        <f t="shared" si="3"/>
        <v>23.898674074074506</v>
      </c>
      <c r="N24" s="31">
        <f t="shared" si="4"/>
        <v>11.949337037037253</v>
      </c>
      <c r="O24" s="31">
        <f>N24/N26</f>
        <v>12.877237376992834</v>
      </c>
      <c r="P24" s="31">
        <f>FINV(P20,L24,L26)</f>
        <v>3.6337234675916301</v>
      </c>
      <c r="Q24" s="31">
        <f>FINV(Q20,L24,L26)</f>
        <v>6.2262352803113821</v>
      </c>
      <c r="R24" s="7" t="s">
        <v>101</v>
      </c>
      <c r="S24" s="2" t="s">
        <v>101</v>
      </c>
      <c r="T24" s="2" t="s">
        <v>102</v>
      </c>
    </row>
    <row r="25" spans="3:20" x14ac:dyDescent="0.25">
      <c r="C25" s="33" t="s">
        <v>75</v>
      </c>
      <c r="D25" s="30">
        <f>D24/9</f>
        <v>7.7311111111111126</v>
      </c>
      <c r="E25" s="30">
        <f t="shared" ref="E25" si="8">E24/9</f>
        <v>6.4422222222222221</v>
      </c>
      <c r="F25" s="30">
        <f>F24/9</f>
        <v>5.4322222222222223</v>
      </c>
      <c r="G25" s="7"/>
      <c r="H25" s="7"/>
      <c r="K25" s="7" t="s">
        <v>136</v>
      </c>
      <c r="L25" s="7">
        <f>(L3-1)*(L4-1)</f>
        <v>4</v>
      </c>
      <c r="M25" s="31">
        <f t="shared" si="3"/>
        <v>0.75265925925896227</v>
      </c>
      <c r="N25" s="31">
        <f t="shared" si="4"/>
        <v>0.18816481481474057</v>
      </c>
      <c r="O25" s="31">
        <f>N25/N26</f>
        <v>0.20277635310285694</v>
      </c>
      <c r="P25" s="31">
        <f>FINV(P20,L25,L26)</f>
        <v>3.0069172799243447</v>
      </c>
      <c r="Q25" s="31">
        <f>FINV(Q20,L25,L26)</f>
        <v>4.772577999723211</v>
      </c>
      <c r="R25" s="7" t="s">
        <v>97</v>
      </c>
    </row>
    <row r="26" spans="3:20" x14ac:dyDescent="0.25">
      <c r="K26" s="7" t="s">
        <v>103</v>
      </c>
      <c r="L26" s="7">
        <f>(L3*L4-1)*(L5-1)</f>
        <v>16</v>
      </c>
      <c r="M26" s="31">
        <f t="shared" si="3"/>
        <v>14.847081481481837</v>
      </c>
      <c r="N26" s="31">
        <f t="shared" si="4"/>
        <v>0.9279425925926148</v>
      </c>
      <c r="O26" s="34"/>
      <c r="P26" s="34"/>
      <c r="Q26" s="34"/>
      <c r="R26" s="35"/>
    </row>
    <row r="27" spans="3:20" x14ac:dyDescent="0.25">
      <c r="K27" s="7" t="s">
        <v>74</v>
      </c>
      <c r="L27" s="7">
        <f>(L3*L4*L5-1)</f>
        <v>26</v>
      </c>
      <c r="M27" s="31">
        <f>L8</f>
        <v>98.882474074074253</v>
      </c>
      <c r="N27" s="34"/>
      <c r="O27" s="34"/>
      <c r="P27" s="34"/>
      <c r="Q27" s="34"/>
      <c r="R27" s="35"/>
    </row>
    <row r="28" spans="3:20" x14ac:dyDescent="0.25">
      <c r="L28" s="36" t="s">
        <v>104</v>
      </c>
      <c r="M28" s="36" t="s">
        <v>105</v>
      </c>
      <c r="N28" s="36" t="s">
        <v>106</v>
      </c>
      <c r="O28" s="36" t="s">
        <v>107</v>
      </c>
    </row>
    <row r="29" spans="3:20" x14ac:dyDescent="0.25">
      <c r="C29" s="1" t="s">
        <v>108</v>
      </c>
      <c r="N29" s="1"/>
    </row>
    <row r="30" spans="3:20" x14ac:dyDescent="0.25">
      <c r="C30" s="2" t="s">
        <v>137</v>
      </c>
      <c r="D30" s="81" t="s">
        <v>109</v>
      </c>
      <c r="E30" s="81"/>
      <c r="F30" s="81"/>
      <c r="G30" s="81"/>
      <c r="O30" s="37"/>
      <c r="P30" s="37"/>
      <c r="Q30" s="37"/>
      <c r="R30" s="37"/>
    </row>
    <row r="31" spans="3:20" x14ac:dyDescent="0.25">
      <c r="D31" s="81" t="s">
        <v>141</v>
      </c>
      <c r="E31" s="81"/>
      <c r="F31" s="81"/>
      <c r="G31" s="81"/>
      <c r="I31" s="2" t="s">
        <v>110</v>
      </c>
      <c r="O31" s="37"/>
      <c r="P31" s="37"/>
      <c r="Q31" s="37"/>
      <c r="R31" s="37"/>
    </row>
    <row r="32" spans="3:20" x14ac:dyDescent="0.25">
      <c r="D32" s="2">
        <v>3.65</v>
      </c>
      <c r="E32" s="2" t="s">
        <v>111</v>
      </c>
      <c r="F32" s="2">
        <f>SQRT(N26/9)</f>
        <v>0.32109925647732435</v>
      </c>
      <c r="I32" s="82" t="s">
        <v>112</v>
      </c>
      <c r="J32" s="82"/>
      <c r="K32" s="82"/>
      <c r="L32" s="82"/>
      <c r="M32" s="82"/>
    </row>
    <row r="33" spans="3:19" x14ac:dyDescent="0.25">
      <c r="D33" s="17">
        <f>D32*F32</f>
        <v>1.1720122861422337</v>
      </c>
      <c r="I33" s="82" t="s">
        <v>113</v>
      </c>
      <c r="J33" s="82"/>
      <c r="K33" s="82"/>
      <c r="L33" s="82"/>
      <c r="M33" s="82"/>
      <c r="O33" s="17"/>
    </row>
    <row r="34" spans="3:19" x14ac:dyDescent="0.25">
      <c r="K34" s="15"/>
      <c r="L34" s="15"/>
      <c r="M34" s="15"/>
    </row>
    <row r="35" spans="3:19" x14ac:dyDescent="0.25">
      <c r="N35" s="42"/>
    </row>
    <row r="36" spans="3:19" x14ac:dyDescent="0.25">
      <c r="C36" s="83" t="s">
        <v>138</v>
      </c>
      <c r="D36" s="83"/>
      <c r="E36" s="83"/>
      <c r="I36" s="83" t="s">
        <v>115</v>
      </c>
      <c r="J36" s="83"/>
      <c r="K36" s="83"/>
      <c r="N36" s="42"/>
      <c r="O36" s="14"/>
      <c r="P36" s="14"/>
    </row>
    <row r="37" spans="3:19" x14ac:dyDescent="0.25">
      <c r="C37" s="7" t="s">
        <v>73</v>
      </c>
      <c r="D37" s="7" t="s">
        <v>114</v>
      </c>
      <c r="E37" s="7" t="s">
        <v>116</v>
      </c>
      <c r="I37" s="7" t="s">
        <v>73</v>
      </c>
      <c r="J37" s="7" t="s">
        <v>114</v>
      </c>
      <c r="K37" s="7" t="s">
        <v>116</v>
      </c>
      <c r="N37" s="42"/>
      <c r="O37" s="14"/>
      <c r="P37" s="14"/>
    </row>
    <row r="38" spans="3:19" x14ac:dyDescent="0.25">
      <c r="C38" s="7" t="s">
        <v>131</v>
      </c>
      <c r="D38" s="8">
        <v>4.84</v>
      </c>
      <c r="E38" s="7" t="s">
        <v>117</v>
      </c>
      <c r="F38" s="17">
        <f>(D38+D$41)</f>
        <v>6.0120122861422338</v>
      </c>
      <c r="H38" s="17"/>
      <c r="I38" s="7" t="s">
        <v>49</v>
      </c>
      <c r="J38" s="8">
        <v>5.43</v>
      </c>
      <c r="K38" s="7" t="s">
        <v>117</v>
      </c>
      <c r="L38" s="17">
        <f>(J38+D$33)</f>
        <v>6.6020122861422337</v>
      </c>
      <c r="O38" s="38"/>
      <c r="P38" s="14"/>
      <c r="Q38" s="17"/>
    </row>
    <row r="39" spans="3:19" x14ac:dyDescent="0.25">
      <c r="C39" s="7" t="s">
        <v>132</v>
      </c>
      <c r="D39" s="8">
        <v>6.33</v>
      </c>
      <c r="E39" s="7" t="s">
        <v>119</v>
      </c>
      <c r="F39" s="17">
        <f t="shared" ref="F39:F40" si="9">(D39+D$41)</f>
        <v>7.502012286142234</v>
      </c>
      <c r="G39" s="17"/>
      <c r="H39" s="17"/>
      <c r="I39" s="7" t="s">
        <v>48</v>
      </c>
      <c r="J39" s="8">
        <v>6.72</v>
      </c>
      <c r="K39" s="7" t="s">
        <v>118</v>
      </c>
      <c r="L39" s="17">
        <f t="shared" ref="L39:L40" si="10">(J39+D$33)</f>
        <v>7.8920122861422337</v>
      </c>
      <c r="O39" s="38"/>
      <c r="P39" s="14"/>
      <c r="Q39" s="17"/>
    </row>
    <row r="40" spans="3:19" x14ac:dyDescent="0.25">
      <c r="C40" s="7" t="s">
        <v>133</v>
      </c>
      <c r="D40" s="8">
        <v>8.6300000000000008</v>
      </c>
      <c r="E40" s="7" t="s">
        <v>142</v>
      </c>
      <c r="F40" s="17">
        <f t="shared" si="9"/>
        <v>9.8020122861422347</v>
      </c>
      <c r="H40" s="17"/>
      <c r="I40" s="7" t="s">
        <v>47</v>
      </c>
      <c r="J40" s="8">
        <v>7.65</v>
      </c>
      <c r="K40" s="7" t="s">
        <v>119</v>
      </c>
      <c r="L40" s="17">
        <f t="shared" si="10"/>
        <v>8.8220122861422343</v>
      </c>
      <c r="O40" s="38"/>
      <c r="P40" s="14"/>
      <c r="Q40" s="17"/>
    </row>
    <row r="41" spans="3:19" x14ac:dyDescent="0.25">
      <c r="C41" s="39" t="s">
        <v>120</v>
      </c>
      <c r="D41" s="40">
        <f>D33</f>
        <v>1.1720122861422337</v>
      </c>
      <c r="H41" s="17"/>
      <c r="I41" s="39" t="s">
        <v>120</v>
      </c>
      <c r="J41" s="40">
        <f>D33</f>
        <v>1.1720122861422337</v>
      </c>
      <c r="O41" s="38"/>
      <c r="P41" s="14"/>
      <c r="Q41" s="17"/>
    </row>
    <row r="42" spans="3:19" x14ac:dyDescent="0.25">
      <c r="O42" s="38"/>
      <c r="P42" s="14"/>
      <c r="Q42" s="17"/>
    </row>
    <row r="44" spans="3:19" x14ac:dyDescent="0.25">
      <c r="N44" s="79"/>
      <c r="O44" s="79"/>
      <c r="P44" s="79"/>
      <c r="Q44" s="79"/>
      <c r="R44" s="79"/>
      <c r="S44" s="41"/>
    </row>
  </sheetData>
  <mergeCells count="25">
    <mergeCell ref="D31:G31"/>
    <mergeCell ref="I32:M32"/>
    <mergeCell ref="I33:M33"/>
    <mergeCell ref="C36:E36"/>
    <mergeCell ref="I36:K36"/>
    <mergeCell ref="N44:R44"/>
    <mergeCell ref="M19:M20"/>
    <mergeCell ref="N19:N20"/>
    <mergeCell ref="O19:O20"/>
    <mergeCell ref="P19:Q19"/>
    <mergeCell ref="R19:R20"/>
    <mergeCell ref="D30:G30"/>
    <mergeCell ref="C19:C20"/>
    <mergeCell ref="D19:F19"/>
    <mergeCell ref="G19:G20"/>
    <mergeCell ref="H19:H20"/>
    <mergeCell ref="K19:K20"/>
    <mergeCell ref="L19:L20"/>
    <mergeCell ref="C1:S1"/>
    <mergeCell ref="C3:C4"/>
    <mergeCell ref="D3:F3"/>
    <mergeCell ref="G3:G4"/>
    <mergeCell ref="H3:H4"/>
    <mergeCell ref="C18:H18"/>
    <mergeCell ref="K18:R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Z52"/>
  <sheetViews>
    <sheetView topLeftCell="G31" workbookViewId="0">
      <selection activeCell="M8" sqref="M8"/>
    </sheetView>
  </sheetViews>
  <sheetFormatPr defaultRowHeight="15.75" x14ac:dyDescent="0.25"/>
  <cols>
    <col min="1" max="16384" width="9.140625" style="37"/>
  </cols>
  <sheetData>
    <row r="1" spans="2:26" x14ac:dyDescent="0.25">
      <c r="H1" s="79" t="s">
        <v>164</v>
      </c>
      <c r="I1" s="79"/>
      <c r="J1" s="79"/>
      <c r="K1" s="79"/>
      <c r="L1" s="79"/>
      <c r="M1" s="79"/>
      <c r="N1" s="79"/>
      <c r="O1" s="79"/>
      <c r="P1" s="79"/>
      <c r="Q1" s="79"/>
    </row>
    <row r="3" spans="2:26" x14ac:dyDescent="0.25">
      <c r="B3" s="86" t="s">
        <v>165</v>
      </c>
      <c r="C3" s="87" t="s">
        <v>166</v>
      </c>
      <c r="D3" s="87"/>
      <c r="E3" s="87"/>
      <c r="F3" s="87"/>
      <c r="G3" s="87"/>
      <c r="H3" s="87"/>
      <c r="I3" s="87"/>
      <c r="J3" s="87"/>
      <c r="K3" s="62"/>
      <c r="L3" s="86" t="s">
        <v>167</v>
      </c>
      <c r="P3" s="54" t="s">
        <v>168</v>
      </c>
      <c r="Q3" s="63"/>
      <c r="R3" s="63"/>
      <c r="S3" s="63"/>
      <c r="T3" s="63"/>
      <c r="U3" s="63"/>
      <c r="V3" s="63"/>
      <c r="W3" s="63"/>
      <c r="X3" s="63"/>
      <c r="Y3" s="63"/>
    </row>
    <row r="4" spans="2:26" x14ac:dyDescent="0.25">
      <c r="B4" s="86"/>
      <c r="C4" s="2" t="s">
        <v>169</v>
      </c>
      <c r="D4" s="2" t="s">
        <v>170</v>
      </c>
      <c r="E4" s="2" t="s">
        <v>171</v>
      </c>
      <c r="F4" s="2" t="s">
        <v>172</v>
      </c>
      <c r="G4" s="2" t="s">
        <v>173</v>
      </c>
      <c r="H4" s="2" t="s">
        <v>174</v>
      </c>
      <c r="I4" s="2" t="s">
        <v>175</v>
      </c>
      <c r="J4" s="2" t="s">
        <v>176</v>
      </c>
      <c r="K4" s="2" t="s">
        <v>177</v>
      </c>
      <c r="L4" s="86"/>
      <c r="M4" s="2"/>
      <c r="N4" s="2"/>
      <c r="P4" s="78" t="s">
        <v>178</v>
      </c>
      <c r="Q4" s="78" t="s">
        <v>73</v>
      </c>
      <c r="R4" s="78"/>
      <c r="S4" s="78"/>
      <c r="T4" s="78"/>
      <c r="U4" s="78"/>
      <c r="V4" s="78"/>
      <c r="W4" s="78"/>
      <c r="X4" s="78"/>
      <c r="Y4" s="78"/>
      <c r="Z4" s="81" t="s">
        <v>74</v>
      </c>
    </row>
    <row r="5" spans="2:26" x14ac:dyDescent="0.25">
      <c r="B5" s="6">
        <v>1</v>
      </c>
      <c r="C5" s="62">
        <v>4</v>
      </c>
      <c r="D5" s="62">
        <v>4</v>
      </c>
      <c r="E5" s="62">
        <v>4</v>
      </c>
      <c r="F5" s="62">
        <v>4</v>
      </c>
      <c r="G5" s="62">
        <v>4</v>
      </c>
      <c r="H5" s="62">
        <v>3</v>
      </c>
      <c r="I5" s="62">
        <v>4</v>
      </c>
      <c r="J5" s="62">
        <v>4</v>
      </c>
      <c r="K5" s="62">
        <v>3</v>
      </c>
      <c r="L5" s="62">
        <f>SUM(C5:K5)</f>
        <v>34</v>
      </c>
      <c r="P5" s="78"/>
      <c r="Q5" s="2" t="s">
        <v>169</v>
      </c>
      <c r="R5" s="2" t="s">
        <v>170</v>
      </c>
      <c r="S5" s="2" t="s">
        <v>171</v>
      </c>
      <c r="T5" s="2" t="s">
        <v>172</v>
      </c>
      <c r="U5" s="2" t="s">
        <v>173</v>
      </c>
      <c r="V5" s="2" t="s">
        <v>174</v>
      </c>
      <c r="W5" s="2" t="s">
        <v>175</v>
      </c>
      <c r="X5" s="2" t="s">
        <v>176</v>
      </c>
      <c r="Y5" s="2" t="s">
        <v>177</v>
      </c>
      <c r="Z5" s="81"/>
    </row>
    <row r="6" spans="2:26" x14ac:dyDescent="0.25">
      <c r="B6" s="6">
        <v>2</v>
      </c>
      <c r="C6" s="62">
        <v>4</v>
      </c>
      <c r="D6" s="62">
        <v>4</v>
      </c>
      <c r="E6" s="62">
        <v>3</v>
      </c>
      <c r="F6" s="62">
        <v>4</v>
      </c>
      <c r="G6" s="62">
        <v>4</v>
      </c>
      <c r="H6" s="62">
        <v>4</v>
      </c>
      <c r="I6" s="62">
        <v>4</v>
      </c>
      <c r="J6" s="62">
        <v>4</v>
      </c>
      <c r="K6" s="62">
        <v>4</v>
      </c>
      <c r="L6" s="62">
        <f t="shared" ref="L6:L33" si="0">SUM(C6:K6)</f>
        <v>35</v>
      </c>
      <c r="P6" s="6">
        <v>1</v>
      </c>
      <c r="Q6" s="55">
        <v>6</v>
      </c>
      <c r="R6" s="55">
        <v>6</v>
      </c>
      <c r="S6" s="55">
        <v>6</v>
      </c>
      <c r="T6" s="55">
        <v>6</v>
      </c>
      <c r="U6" s="55">
        <v>6</v>
      </c>
      <c r="V6" s="55">
        <v>1.5</v>
      </c>
      <c r="W6" s="55">
        <v>6</v>
      </c>
      <c r="X6" s="55">
        <v>6</v>
      </c>
      <c r="Y6" s="55">
        <v>1.5</v>
      </c>
      <c r="Z6" s="37">
        <f>SUM(Q6:Y6)</f>
        <v>45</v>
      </c>
    </row>
    <row r="7" spans="2:26" x14ac:dyDescent="0.25">
      <c r="B7" s="6">
        <v>3</v>
      </c>
      <c r="C7" s="62">
        <v>3</v>
      </c>
      <c r="D7" s="62">
        <v>3</v>
      </c>
      <c r="E7" s="62">
        <v>3</v>
      </c>
      <c r="F7" s="62">
        <v>3</v>
      </c>
      <c r="G7" s="62">
        <v>4</v>
      </c>
      <c r="H7" s="62">
        <v>3</v>
      </c>
      <c r="I7" s="62">
        <v>3</v>
      </c>
      <c r="J7" s="62">
        <v>3</v>
      </c>
      <c r="K7" s="62">
        <v>3</v>
      </c>
      <c r="L7" s="62">
        <f t="shared" si="0"/>
        <v>28</v>
      </c>
      <c r="P7" s="6">
        <v>2</v>
      </c>
      <c r="Q7" s="55">
        <v>5.5</v>
      </c>
      <c r="R7" s="55">
        <v>5.5</v>
      </c>
      <c r="S7" s="55">
        <v>1</v>
      </c>
      <c r="T7" s="55">
        <v>5.5</v>
      </c>
      <c r="U7" s="55">
        <v>5.5</v>
      </c>
      <c r="V7" s="55">
        <v>5.5</v>
      </c>
      <c r="W7" s="55">
        <v>5.5</v>
      </c>
      <c r="X7" s="55">
        <v>5.5</v>
      </c>
      <c r="Y7" s="55">
        <v>5.5</v>
      </c>
      <c r="Z7" s="37">
        <f t="shared" ref="Z7:Z37" si="1">SUM(Q7:Y7)</f>
        <v>45</v>
      </c>
    </row>
    <row r="8" spans="2:26" x14ac:dyDescent="0.25">
      <c r="B8" s="6">
        <v>4</v>
      </c>
      <c r="C8" s="62">
        <v>3</v>
      </c>
      <c r="D8" s="62">
        <v>3</v>
      </c>
      <c r="E8" s="62">
        <v>2</v>
      </c>
      <c r="F8" s="62">
        <v>2</v>
      </c>
      <c r="G8" s="62">
        <v>3</v>
      </c>
      <c r="H8" s="62">
        <v>2</v>
      </c>
      <c r="I8" s="62">
        <v>2</v>
      </c>
      <c r="J8" s="62">
        <v>2</v>
      </c>
      <c r="K8" s="62">
        <v>4</v>
      </c>
      <c r="L8" s="62">
        <f t="shared" si="0"/>
        <v>23</v>
      </c>
      <c r="P8" s="6">
        <v>3</v>
      </c>
      <c r="Q8" s="55">
        <v>4.5</v>
      </c>
      <c r="R8" s="55">
        <v>4.5</v>
      </c>
      <c r="S8" s="55">
        <v>4.5</v>
      </c>
      <c r="T8" s="55">
        <v>4.5</v>
      </c>
      <c r="U8" s="55">
        <v>9</v>
      </c>
      <c r="V8" s="55">
        <v>4.5</v>
      </c>
      <c r="W8" s="55">
        <v>4.5</v>
      </c>
      <c r="X8" s="55">
        <v>4.5</v>
      </c>
      <c r="Y8" s="55">
        <v>4.5</v>
      </c>
      <c r="Z8" s="37">
        <f t="shared" si="1"/>
        <v>45</v>
      </c>
    </row>
    <row r="9" spans="2:26" x14ac:dyDescent="0.25">
      <c r="B9" s="6">
        <v>5</v>
      </c>
      <c r="C9" s="62">
        <v>3</v>
      </c>
      <c r="D9" s="62">
        <v>3</v>
      </c>
      <c r="E9" s="62">
        <v>3</v>
      </c>
      <c r="F9" s="62">
        <v>3</v>
      </c>
      <c r="G9" s="62">
        <v>3</v>
      </c>
      <c r="H9" s="62">
        <v>3</v>
      </c>
      <c r="I9" s="62">
        <v>3</v>
      </c>
      <c r="J9" s="62">
        <v>4</v>
      </c>
      <c r="K9" s="62">
        <v>3</v>
      </c>
      <c r="L9" s="62">
        <f t="shared" si="0"/>
        <v>28</v>
      </c>
      <c r="P9" s="6">
        <v>4</v>
      </c>
      <c r="Q9" s="55">
        <v>7</v>
      </c>
      <c r="R9" s="55">
        <v>7</v>
      </c>
      <c r="S9" s="55">
        <v>3</v>
      </c>
      <c r="T9" s="55">
        <v>3</v>
      </c>
      <c r="U9" s="55">
        <v>7</v>
      </c>
      <c r="V9" s="55">
        <v>3</v>
      </c>
      <c r="W9" s="55">
        <v>3</v>
      </c>
      <c r="X9" s="55">
        <v>3</v>
      </c>
      <c r="Y9" s="55">
        <v>9</v>
      </c>
      <c r="Z9" s="37">
        <f t="shared" si="1"/>
        <v>45</v>
      </c>
    </row>
    <row r="10" spans="2:26" x14ac:dyDescent="0.25">
      <c r="B10" s="6">
        <v>6</v>
      </c>
      <c r="C10" s="62">
        <v>3</v>
      </c>
      <c r="D10" s="62">
        <v>4</v>
      </c>
      <c r="E10" s="62">
        <v>3</v>
      </c>
      <c r="F10" s="62">
        <v>2</v>
      </c>
      <c r="G10" s="62">
        <v>3</v>
      </c>
      <c r="H10" s="62">
        <v>3</v>
      </c>
      <c r="I10" s="62">
        <v>3</v>
      </c>
      <c r="J10" s="62">
        <v>3</v>
      </c>
      <c r="K10" s="62">
        <v>3</v>
      </c>
      <c r="L10" s="62">
        <f t="shared" si="0"/>
        <v>27</v>
      </c>
      <c r="P10" s="6">
        <v>5</v>
      </c>
      <c r="Q10" s="55">
        <v>4.5</v>
      </c>
      <c r="R10" s="55">
        <v>4.5</v>
      </c>
      <c r="S10" s="55">
        <v>4.5</v>
      </c>
      <c r="T10" s="55">
        <v>4.5</v>
      </c>
      <c r="U10" s="55">
        <v>4.5</v>
      </c>
      <c r="V10" s="55">
        <v>4.5</v>
      </c>
      <c r="W10" s="55">
        <v>4.5</v>
      </c>
      <c r="X10" s="55">
        <v>9</v>
      </c>
      <c r="Y10" s="55">
        <v>4.5</v>
      </c>
      <c r="Z10" s="37">
        <f t="shared" si="1"/>
        <v>45</v>
      </c>
    </row>
    <row r="11" spans="2:26" x14ac:dyDescent="0.25">
      <c r="B11" s="6">
        <v>7</v>
      </c>
      <c r="C11" s="62">
        <v>1</v>
      </c>
      <c r="D11" s="62">
        <v>3</v>
      </c>
      <c r="E11" s="62">
        <v>3</v>
      </c>
      <c r="F11" s="62">
        <v>3</v>
      </c>
      <c r="G11" s="62">
        <v>4</v>
      </c>
      <c r="H11" s="62">
        <v>3</v>
      </c>
      <c r="I11" s="62">
        <v>3</v>
      </c>
      <c r="J11" s="62">
        <v>3</v>
      </c>
      <c r="K11" s="62">
        <v>3</v>
      </c>
      <c r="L11" s="62">
        <f t="shared" si="0"/>
        <v>26</v>
      </c>
      <c r="P11" s="6">
        <v>6</v>
      </c>
      <c r="Q11" s="55">
        <v>5</v>
      </c>
      <c r="R11" s="55">
        <v>9</v>
      </c>
      <c r="S11" s="55">
        <v>5</v>
      </c>
      <c r="T11" s="55">
        <v>1</v>
      </c>
      <c r="U11" s="55">
        <v>5</v>
      </c>
      <c r="V11" s="55">
        <v>5</v>
      </c>
      <c r="W11" s="55">
        <v>5</v>
      </c>
      <c r="X11" s="55">
        <v>5</v>
      </c>
      <c r="Y11" s="55">
        <v>5</v>
      </c>
      <c r="Z11" s="37">
        <f t="shared" si="1"/>
        <v>45</v>
      </c>
    </row>
    <row r="12" spans="2:26" x14ac:dyDescent="0.25">
      <c r="B12" s="6">
        <v>8</v>
      </c>
      <c r="C12" s="62">
        <v>3</v>
      </c>
      <c r="D12" s="62">
        <v>4</v>
      </c>
      <c r="E12" s="62">
        <v>5</v>
      </c>
      <c r="F12" s="62">
        <v>4</v>
      </c>
      <c r="G12" s="62">
        <v>4</v>
      </c>
      <c r="H12" s="62">
        <v>3</v>
      </c>
      <c r="I12" s="62">
        <v>5</v>
      </c>
      <c r="J12" s="62">
        <v>4</v>
      </c>
      <c r="K12" s="62">
        <v>4</v>
      </c>
      <c r="L12" s="62">
        <f t="shared" si="0"/>
        <v>36</v>
      </c>
      <c r="P12" s="6">
        <v>7</v>
      </c>
      <c r="Q12" s="55">
        <v>1</v>
      </c>
      <c r="R12" s="55">
        <v>5</v>
      </c>
      <c r="S12" s="55">
        <v>5</v>
      </c>
      <c r="T12" s="55">
        <v>5</v>
      </c>
      <c r="U12" s="55">
        <v>9</v>
      </c>
      <c r="V12" s="55">
        <v>5</v>
      </c>
      <c r="W12" s="55">
        <v>5</v>
      </c>
      <c r="X12" s="55">
        <v>5</v>
      </c>
      <c r="Y12" s="55">
        <v>5</v>
      </c>
      <c r="Z12" s="37">
        <f t="shared" si="1"/>
        <v>45</v>
      </c>
    </row>
    <row r="13" spans="2:26" x14ac:dyDescent="0.25">
      <c r="B13" s="6">
        <v>9</v>
      </c>
      <c r="C13" s="62">
        <v>2</v>
      </c>
      <c r="D13" s="62">
        <v>4</v>
      </c>
      <c r="E13" s="62">
        <v>4</v>
      </c>
      <c r="F13" s="62">
        <v>3</v>
      </c>
      <c r="G13" s="62">
        <v>4</v>
      </c>
      <c r="H13" s="62">
        <v>2</v>
      </c>
      <c r="I13" s="62">
        <v>2</v>
      </c>
      <c r="J13" s="62">
        <v>3</v>
      </c>
      <c r="K13" s="62">
        <v>3</v>
      </c>
      <c r="L13" s="62">
        <f t="shared" si="0"/>
        <v>27</v>
      </c>
      <c r="P13" s="6">
        <v>8</v>
      </c>
      <c r="Q13" s="55">
        <v>1.5</v>
      </c>
      <c r="R13" s="55">
        <v>5</v>
      </c>
      <c r="S13" s="55">
        <v>8.5</v>
      </c>
      <c r="T13" s="55">
        <v>5</v>
      </c>
      <c r="U13" s="55">
        <v>5</v>
      </c>
      <c r="V13" s="55">
        <v>1.5</v>
      </c>
      <c r="W13" s="55">
        <v>8.5</v>
      </c>
      <c r="X13" s="55">
        <v>5</v>
      </c>
      <c r="Y13" s="55">
        <v>5</v>
      </c>
      <c r="Z13" s="37">
        <f t="shared" si="1"/>
        <v>45</v>
      </c>
    </row>
    <row r="14" spans="2:26" x14ac:dyDescent="0.25">
      <c r="B14" s="6">
        <v>10</v>
      </c>
      <c r="C14" s="62">
        <v>4</v>
      </c>
      <c r="D14" s="62">
        <v>4</v>
      </c>
      <c r="E14" s="62">
        <v>3</v>
      </c>
      <c r="F14" s="62">
        <v>4</v>
      </c>
      <c r="G14" s="62">
        <v>4</v>
      </c>
      <c r="H14" s="62">
        <v>4</v>
      </c>
      <c r="I14" s="62">
        <v>4</v>
      </c>
      <c r="J14" s="62">
        <v>3</v>
      </c>
      <c r="K14" s="62">
        <v>4</v>
      </c>
      <c r="L14" s="62">
        <f t="shared" si="0"/>
        <v>34</v>
      </c>
      <c r="P14" s="56">
        <v>9</v>
      </c>
      <c r="Q14" s="55">
        <v>2</v>
      </c>
      <c r="R14" s="55">
        <v>8</v>
      </c>
      <c r="S14" s="55">
        <v>8</v>
      </c>
      <c r="T14" s="55">
        <v>5</v>
      </c>
      <c r="U14" s="55">
        <v>8</v>
      </c>
      <c r="V14" s="55">
        <v>2</v>
      </c>
      <c r="W14" s="55">
        <v>2</v>
      </c>
      <c r="X14" s="55">
        <v>5</v>
      </c>
      <c r="Y14" s="55">
        <v>5</v>
      </c>
      <c r="Z14" s="37">
        <f t="shared" si="1"/>
        <v>45</v>
      </c>
    </row>
    <row r="15" spans="2:26" x14ac:dyDescent="0.25">
      <c r="B15" s="6">
        <v>11</v>
      </c>
      <c r="C15" s="64">
        <v>3</v>
      </c>
      <c r="D15" s="64">
        <v>4</v>
      </c>
      <c r="E15" s="64">
        <v>3</v>
      </c>
      <c r="F15" s="64">
        <v>3</v>
      </c>
      <c r="G15" s="64">
        <v>3</v>
      </c>
      <c r="H15" s="64">
        <v>2</v>
      </c>
      <c r="I15" s="64">
        <v>2</v>
      </c>
      <c r="J15" s="64">
        <v>3</v>
      </c>
      <c r="K15" s="64">
        <v>3</v>
      </c>
      <c r="L15" s="62">
        <f t="shared" si="0"/>
        <v>26</v>
      </c>
      <c r="M15" s="65"/>
      <c r="N15" s="65"/>
      <c r="P15" s="56">
        <v>10</v>
      </c>
      <c r="Q15" s="55">
        <v>6</v>
      </c>
      <c r="R15" s="55">
        <v>6</v>
      </c>
      <c r="S15" s="55">
        <v>1.5</v>
      </c>
      <c r="T15" s="55">
        <v>6</v>
      </c>
      <c r="U15" s="55">
        <v>6</v>
      </c>
      <c r="V15" s="55">
        <v>6</v>
      </c>
      <c r="W15" s="55">
        <v>6</v>
      </c>
      <c r="X15" s="55">
        <v>1.5</v>
      </c>
      <c r="Y15" s="55">
        <v>6</v>
      </c>
      <c r="Z15" s="37">
        <f t="shared" si="1"/>
        <v>45</v>
      </c>
    </row>
    <row r="16" spans="2:26" x14ac:dyDescent="0.25">
      <c r="B16" s="6">
        <v>12</v>
      </c>
      <c r="C16" s="62">
        <v>3</v>
      </c>
      <c r="D16" s="62">
        <v>2</v>
      </c>
      <c r="E16" s="62">
        <v>4</v>
      </c>
      <c r="F16" s="62">
        <v>3</v>
      </c>
      <c r="G16" s="62">
        <v>2</v>
      </c>
      <c r="H16" s="62">
        <v>2</v>
      </c>
      <c r="I16" s="62">
        <v>2</v>
      </c>
      <c r="J16" s="62">
        <v>4</v>
      </c>
      <c r="K16" s="62">
        <v>1</v>
      </c>
      <c r="L16" s="62">
        <f t="shared" si="0"/>
        <v>23</v>
      </c>
      <c r="P16" s="6">
        <v>11</v>
      </c>
      <c r="Q16" s="55">
        <v>5.5</v>
      </c>
      <c r="R16" s="55">
        <v>9</v>
      </c>
      <c r="S16" s="55">
        <v>5.5</v>
      </c>
      <c r="T16" s="55">
        <v>5.5</v>
      </c>
      <c r="U16" s="55">
        <v>5.5</v>
      </c>
      <c r="V16" s="55">
        <v>1.5</v>
      </c>
      <c r="W16" s="55">
        <v>1.5</v>
      </c>
      <c r="X16" s="55">
        <v>5.5</v>
      </c>
      <c r="Y16" s="55">
        <v>5.5</v>
      </c>
      <c r="Z16" s="37">
        <f t="shared" si="1"/>
        <v>45</v>
      </c>
    </row>
    <row r="17" spans="2:26" x14ac:dyDescent="0.25">
      <c r="B17" s="6">
        <v>13</v>
      </c>
      <c r="C17" s="64">
        <v>3</v>
      </c>
      <c r="D17" s="64">
        <v>3</v>
      </c>
      <c r="E17" s="64">
        <v>3</v>
      </c>
      <c r="F17" s="64">
        <v>2</v>
      </c>
      <c r="G17" s="64">
        <v>3</v>
      </c>
      <c r="H17" s="64">
        <v>3</v>
      </c>
      <c r="I17" s="64">
        <v>3</v>
      </c>
      <c r="J17" s="64">
        <v>3</v>
      </c>
      <c r="K17" s="64">
        <v>2</v>
      </c>
      <c r="L17" s="62">
        <f t="shared" si="0"/>
        <v>25</v>
      </c>
      <c r="M17" s="65"/>
      <c r="N17" s="65"/>
      <c r="P17" s="6">
        <v>12</v>
      </c>
      <c r="Q17" s="55">
        <v>6.5</v>
      </c>
      <c r="R17" s="55">
        <v>3.5</v>
      </c>
      <c r="S17" s="55">
        <v>8.5</v>
      </c>
      <c r="T17" s="55">
        <v>6.5</v>
      </c>
      <c r="U17" s="55">
        <v>3.5</v>
      </c>
      <c r="V17" s="55">
        <v>3.5</v>
      </c>
      <c r="W17" s="55">
        <v>3.5</v>
      </c>
      <c r="X17" s="55">
        <v>8.5</v>
      </c>
      <c r="Y17" s="55">
        <v>1</v>
      </c>
      <c r="Z17" s="37">
        <f t="shared" si="1"/>
        <v>45</v>
      </c>
    </row>
    <row r="18" spans="2:26" x14ac:dyDescent="0.25">
      <c r="B18" s="6">
        <v>14</v>
      </c>
      <c r="C18" s="64">
        <v>2</v>
      </c>
      <c r="D18" s="64">
        <v>4</v>
      </c>
      <c r="E18" s="64">
        <v>3</v>
      </c>
      <c r="F18" s="64">
        <v>3</v>
      </c>
      <c r="G18" s="64">
        <v>4</v>
      </c>
      <c r="H18" s="64">
        <v>4</v>
      </c>
      <c r="I18" s="64">
        <v>3</v>
      </c>
      <c r="J18" s="64">
        <v>4</v>
      </c>
      <c r="K18" s="64">
        <v>2</v>
      </c>
      <c r="L18" s="62">
        <f t="shared" si="0"/>
        <v>29</v>
      </c>
      <c r="M18" s="65"/>
      <c r="N18" s="65"/>
      <c r="O18" s="65"/>
      <c r="P18" s="6">
        <v>13</v>
      </c>
      <c r="Q18" s="55">
        <v>6</v>
      </c>
      <c r="R18" s="55">
        <v>6</v>
      </c>
      <c r="S18" s="55">
        <v>6</v>
      </c>
      <c r="T18" s="55">
        <v>1.5</v>
      </c>
      <c r="U18" s="55">
        <v>6</v>
      </c>
      <c r="V18" s="55">
        <v>6</v>
      </c>
      <c r="W18" s="55">
        <v>6</v>
      </c>
      <c r="X18" s="55">
        <v>6</v>
      </c>
      <c r="Y18" s="55">
        <v>1.5</v>
      </c>
      <c r="Z18" s="37">
        <f t="shared" si="1"/>
        <v>45</v>
      </c>
    </row>
    <row r="19" spans="2:26" x14ac:dyDescent="0.25">
      <c r="B19" s="6">
        <v>15</v>
      </c>
      <c r="C19" s="64">
        <v>2</v>
      </c>
      <c r="D19" s="64">
        <v>3</v>
      </c>
      <c r="E19" s="64">
        <v>2</v>
      </c>
      <c r="F19" s="64">
        <v>2</v>
      </c>
      <c r="G19" s="64">
        <v>3</v>
      </c>
      <c r="H19" s="64">
        <v>2</v>
      </c>
      <c r="I19" s="64">
        <v>2</v>
      </c>
      <c r="J19" s="64">
        <v>2</v>
      </c>
      <c r="K19" s="64">
        <v>2</v>
      </c>
      <c r="L19" s="62">
        <f t="shared" si="0"/>
        <v>20</v>
      </c>
      <c r="M19" s="65"/>
      <c r="N19" s="65"/>
      <c r="P19" s="6">
        <v>14</v>
      </c>
      <c r="Q19" s="57">
        <v>1.5</v>
      </c>
      <c r="R19" s="57">
        <v>7.5</v>
      </c>
      <c r="S19" s="57">
        <v>4</v>
      </c>
      <c r="T19" s="57">
        <v>4</v>
      </c>
      <c r="U19" s="57">
        <v>7.5</v>
      </c>
      <c r="V19" s="57">
        <v>7.5</v>
      </c>
      <c r="W19" s="57">
        <v>4</v>
      </c>
      <c r="X19" s="57">
        <v>7.5</v>
      </c>
      <c r="Y19" s="57">
        <v>1.5</v>
      </c>
      <c r="Z19" s="37">
        <f t="shared" si="1"/>
        <v>45</v>
      </c>
    </row>
    <row r="20" spans="2:26" x14ac:dyDescent="0.25">
      <c r="B20" s="6">
        <v>16</v>
      </c>
      <c r="C20" s="62">
        <v>4</v>
      </c>
      <c r="D20" s="62">
        <v>5</v>
      </c>
      <c r="E20" s="62">
        <v>4</v>
      </c>
      <c r="F20" s="62">
        <v>5</v>
      </c>
      <c r="G20" s="62">
        <v>4</v>
      </c>
      <c r="H20" s="62">
        <v>4</v>
      </c>
      <c r="I20" s="62">
        <v>4</v>
      </c>
      <c r="J20" s="62">
        <v>4</v>
      </c>
      <c r="K20" s="62">
        <v>4</v>
      </c>
      <c r="L20" s="62">
        <f t="shared" si="0"/>
        <v>38</v>
      </c>
      <c r="P20" s="56">
        <v>15</v>
      </c>
      <c r="Q20" s="57">
        <v>4</v>
      </c>
      <c r="R20" s="57">
        <v>8.5</v>
      </c>
      <c r="S20" s="57">
        <v>4</v>
      </c>
      <c r="T20" s="57">
        <v>4</v>
      </c>
      <c r="U20" s="57">
        <v>8.5</v>
      </c>
      <c r="V20" s="57">
        <v>4</v>
      </c>
      <c r="W20" s="57">
        <v>4</v>
      </c>
      <c r="X20" s="57">
        <v>4</v>
      </c>
      <c r="Y20" s="57">
        <v>4</v>
      </c>
      <c r="Z20" s="37">
        <f t="shared" si="1"/>
        <v>45</v>
      </c>
    </row>
    <row r="21" spans="2:26" x14ac:dyDescent="0.25">
      <c r="B21" s="6">
        <v>17</v>
      </c>
      <c r="C21" s="62">
        <v>2</v>
      </c>
      <c r="D21" s="62">
        <v>4</v>
      </c>
      <c r="E21" s="62">
        <v>4</v>
      </c>
      <c r="F21" s="62">
        <v>4</v>
      </c>
      <c r="G21" s="62">
        <v>5</v>
      </c>
      <c r="H21" s="62">
        <v>4</v>
      </c>
      <c r="I21" s="62">
        <v>2</v>
      </c>
      <c r="J21" s="62">
        <v>5</v>
      </c>
      <c r="K21" s="62">
        <v>4</v>
      </c>
      <c r="L21" s="62">
        <f t="shared" si="0"/>
        <v>34</v>
      </c>
      <c r="P21" s="6">
        <v>16</v>
      </c>
      <c r="Q21" s="57">
        <v>4</v>
      </c>
      <c r="R21" s="57">
        <v>8.5</v>
      </c>
      <c r="S21" s="57">
        <v>4</v>
      </c>
      <c r="T21" s="57">
        <v>8.5</v>
      </c>
      <c r="U21" s="57">
        <v>4</v>
      </c>
      <c r="V21" s="57">
        <v>4</v>
      </c>
      <c r="W21" s="57">
        <v>4</v>
      </c>
      <c r="X21" s="57">
        <v>4</v>
      </c>
      <c r="Y21" s="57">
        <v>4</v>
      </c>
      <c r="Z21" s="37">
        <f t="shared" si="1"/>
        <v>45</v>
      </c>
    </row>
    <row r="22" spans="2:26" x14ac:dyDescent="0.25">
      <c r="B22" s="6">
        <v>18</v>
      </c>
      <c r="C22" s="62">
        <v>2</v>
      </c>
      <c r="D22" s="62">
        <v>4</v>
      </c>
      <c r="E22" s="62">
        <v>3</v>
      </c>
      <c r="F22" s="62">
        <v>2</v>
      </c>
      <c r="G22" s="62">
        <v>3</v>
      </c>
      <c r="H22" s="62">
        <v>3</v>
      </c>
      <c r="I22" s="62">
        <v>4</v>
      </c>
      <c r="J22" s="62">
        <v>4</v>
      </c>
      <c r="K22" s="62">
        <v>3</v>
      </c>
      <c r="L22" s="62">
        <f t="shared" si="0"/>
        <v>28</v>
      </c>
      <c r="P22" s="6">
        <v>17</v>
      </c>
      <c r="Q22" s="57">
        <v>1.5</v>
      </c>
      <c r="R22" s="57">
        <v>5</v>
      </c>
      <c r="S22" s="57">
        <v>5</v>
      </c>
      <c r="T22" s="57">
        <v>5</v>
      </c>
      <c r="U22" s="57">
        <v>8.5</v>
      </c>
      <c r="V22" s="57">
        <v>5</v>
      </c>
      <c r="W22" s="57">
        <v>1.5</v>
      </c>
      <c r="X22" s="57">
        <v>8.5</v>
      </c>
      <c r="Y22" s="57">
        <v>5</v>
      </c>
      <c r="Z22" s="37">
        <f t="shared" si="1"/>
        <v>45</v>
      </c>
    </row>
    <row r="23" spans="2:26" x14ac:dyDescent="0.25">
      <c r="B23" s="6">
        <v>19</v>
      </c>
      <c r="C23" s="62">
        <v>4</v>
      </c>
      <c r="D23" s="62">
        <v>4</v>
      </c>
      <c r="E23" s="62">
        <v>4</v>
      </c>
      <c r="F23" s="62">
        <v>4</v>
      </c>
      <c r="G23" s="62">
        <v>4</v>
      </c>
      <c r="H23" s="62">
        <v>4</v>
      </c>
      <c r="I23" s="62">
        <v>4</v>
      </c>
      <c r="J23" s="62">
        <v>4</v>
      </c>
      <c r="K23" s="62">
        <v>4</v>
      </c>
      <c r="L23" s="62">
        <f t="shared" si="0"/>
        <v>36</v>
      </c>
      <c r="P23" s="6">
        <v>18</v>
      </c>
      <c r="Q23" s="57">
        <v>1.5</v>
      </c>
      <c r="R23" s="57">
        <v>8</v>
      </c>
      <c r="S23" s="57">
        <v>4.5</v>
      </c>
      <c r="T23" s="57">
        <v>1.5</v>
      </c>
      <c r="U23" s="57">
        <v>4.5</v>
      </c>
      <c r="V23" s="57">
        <v>4.5</v>
      </c>
      <c r="W23" s="57">
        <v>8</v>
      </c>
      <c r="X23" s="57">
        <v>8</v>
      </c>
      <c r="Y23" s="57">
        <v>4.5</v>
      </c>
      <c r="Z23" s="37">
        <f t="shared" si="1"/>
        <v>45</v>
      </c>
    </row>
    <row r="24" spans="2:26" x14ac:dyDescent="0.25">
      <c r="B24" s="6">
        <v>20</v>
      </c>
      <c r="C24" s="62">
        <v>4</v>
      </c>
      <c r="D24" s="62">
        <v>4</v>
      </c>
      <c r="E24" s="62">
        <v>4</v>
      </c>
      <c r="F24" s="62">
        <v>4</v>
      </c>
      <c r="G24" s="62">
        <v>3</v>
      </c>
      <c r="H24" s="62">
        <v>5</v>
      </c>
      <c r="I24" s="62">
        <v>3</v>
      </c>
      <c r="J24" s="62">
        <v>4</v>
      </c>
      <c r="K24" s="62">
        <v>5</v>
      </c>
      <c r="L24" s="62">
        <f t="shared" si="0"/>
        <v>36</v>
      </c>
      <c r="P24" s="56">
        <v>19</v>
      </c>
      <c r="Q24" s="57">
        <v>5</v>
      </c>
      <c r="R24" s="57">
        <v>5</v>
      </c>
      <c r="S24" s="57">
        <v>5</v>
      </c>
      <c r="T24" s="57">
        <v>5</v>
      </c>
      <c r="U24" s="57">
        <v>5</v>
      </c>
      <c r="V24" s="57">
        <v>5</v>
      </c>
      <c r="W24" s="57">
        <v>5</v>
      </c>
      <c r="X24" s="57">
        <v>5</v>
      </c>
      <c r="Y24" s="57">
        <v>5</v>
      </c>
      <c r="Z24" s="37">
        <f t="shared" si="1"/>
        <v>45</v>
      </c>
    </row>
    <row r="25" spans="2:26" x14ac:dyDescent="0.25">
      <c r="B25" s="6">
        <v>21</v>
      </c>
      <c r="C25" s="62">
        <v>4</v>
      </c>
      <c r="D25" s="62">
        <v>4</v>
      </c>
      <c r="E25" s="62">
        <v>4</v>
      </c>
      <c r="F25" s="62">
        <v>4</v>
      </c>
      <c r="G25" s="62">
        <v>4</v>
      </c>
      <c r="H25" s="62">
        <v>4</v>
      </c>
      <c r="I25" s="62">
        <v>4</v>
      </c>
      <c r="J25" s="62">
        <v>4</v>
      </c>
      <c r="K25" s="62">
        <v>4</v>
      </c>
      <c r="L25" s="62">
        <f t="shared" si="0"/>
        <v>36</v>
      </c>
      <c r="P25" s="58">
        <v>20</v>
      </c>
      <c r="Q25" s="57">
        <v>5</v>
      </c>
      <c r="R25" s="57">
        <v>5</v>
      </c>
      <c r="S25" s="57">
        <v>5</v>
      </c>
      <c r="T25" s="57">
        <v>5</v>
      </c>
      <c r="U25" s="57">
        <v>1.5</v>
      </c>
      <c r="V25" s="57">
        <v>8.5</v>
      </c>
      <c r="W25" s="57">
        <v>1.5</v>
      </c>
      <c r="X25" s="57">
        <v>5</v>
      </c>
      <c r="Y25" s="57">
        <v>8.5</v>
      </c>
      <c r="Z25" s="37">
        <f t="shared" si="1"/>
        <v>45</v>
      </c>
    </row>
    <row r="26" spans="2:26" x14ac:dyDescent="0.25">
      <c r="B26" s="6">
        <v>22</v>
      </c>
      <c r="C26" s="62">
        <v>3</v>
      </c>
      <c r="D26" s="62">
        <v>4</v>
      </c>
      <c r="E26" s="62">
        <v>3</v>
      </c>
      <c r="F26" s="62">
        <v>3</v>
      </c>
      <c r="G26" s="62">
        <v>3</v>
      </c>
      <c r="H26" s="62">
        <v>4</v>
      </c>
      <c r="I26" s="62">
        <v>2</v>
      </c>
      <c r="J26" s="62">
        <v>3</v>
      </c>
      <c r="K26" s="62">
        <v>2</v>
      </c>
      <c r="L26" s="62">
        <f t="shared" si="0"/>
        <v>27</v>
      </c>
      <c r="P26" s="6">
        <v>21</v>
      </c>
      <c r="Q26" s="57">
        <v>5</v>
      </c>
      <c r="R26" s="57">
        <v>5</v>
      </c>
      <c r="S26" s="57">
        <v>5</v>
      </c>
      <c r="T26" s="57">
        <v>5</v>
      </c>
      <c r="U26" s="57">
        <v>5</v>
      </c>
      <c r="V26" s="57">
        <v>5</v>
      </c>
      <c r="W26" s="57">
        <v>5</v>
      </c>
      <c r="X26" s="57">
        <v>5</v>
      </c>
      <c r="Y26" s="57">
        <v>5</v>
      </c>
      <c r="Z26" s="37">
        <f t="shared" si="1"/>
        <v>45</v>
      </c>
    </row>
    <row r="27" spans="2:26" x14ac:dyDescent="0.25">
      <c r="B27" s="6">
        <v>23</v>
      </c>
      <c r="C27" s="62">
        <v>4</v>
      </c>
      <c r="D27" s="62">
        <v>4</v>
      </c>
      <c r="E27" s="62">
        <v>5</v>
      </c>
      <c r="F27" s="62">
        <v>5</v>
      </c>
      <c r="G27" s="62">
        <v>5</v>
      </c>
      <c r="H27" s="62">
        <v>4</v>
      </c>
      <c r="I27" s="62">
        <v>4</v>
      </c>
      <c r="J27" s="62">
        <v>4</v>
      </c>
      <c r="K27" s="62">
        <v>4</v>
      </c>
      <c r="L27" s="62">
        <f t="shared" si="0"/>
        <v>39</v>
      </c>
      <c r="P27" s="6">
        <v>22</v>
      </c>
      <c r="Q27" s="57">
        <v>5</v>
      </c>
      <c r="R27" s="57">
        <v>8.5</v>
      </c>
      <c r="S27" s="57">
        <v>5</v>
      </c>
      <c r="T27" s="57">
        <v>5</v>
      </c>
      <c r="U27" s="57">
        <v>5</v>
      </c>
      <c r="V27" s="57">
        <v>8.5</v>
      </c>
      <c r="W27" s="57">
        <v>1.5</v>
      </c>
      <c r="X27" s="57">
        <v>5</v>
      </c>
      <c r="Y27" s="57">
        <v>1.5</v>
      </c>
      <c r="Z27" s="37">
        <f t="shared" si="1"/>
        <v>45</v>
      </c>
    </row>
    <row r="28" spans="2:26" x14ac:dyDescent="0.25">
      <c r="B28" s="6">
        <v>24</v>
      </c>
      <c r="C28" s="62">
        <v>1</v>
      </c>
      <c r="D28" s="62">
        <v>4</v>
      </c>
      <c r="E28" s="62">
        <v>3</v>
      </c>
      <c r="F28" s="62">
        <v>2</v>
      </c>
      <c r="G28" s="62">
        <v>2</v>
      </c>
      <c r="H28" s="62">
        <v>2</v>
      </c>
      <c r="I28" s="62">
        <v>3</v>
      </c>
      <c r="J28" s="62">
        <v>4</v>
      </c>
      <c r="K28" s="62">
        <v>4</v>
      </c>
      <c r="L28" s="62">
        <f t="shared" si="0"/>
        <v>25</v>
      </c>
      <c r="P28" s="6">
        <v>23</v>
      </c>
      <c r="Q28" s="57">
        <v>3.5</v>
      </c>
      <c r="R28" s="57">
        <v>3.5</v>
      </c>
      <c r="S28" s="57">
        <v>8</v>
      </c>
      <c r="T28" s="57">
        <v>8</v>
      </c>
      <c r="U28" s="57">
        <v>8</v>
      </c>
      <c r="V28" s="57">
        <v>3.5</v>
      </c>
      <c r="W28" s="57">
        <v>3.5</v>
      </c>
      <c r="X28" s="57">
        <v>3.5</v>
      </c>
      <c r="Y28" s="57">
        <v>3.5</v>
      </c>
      <c r="Z28" s="37">
        <f t="shared" si="1"/>
        <v>45</v>
      </c>
    </row>
    <row r="29" spans="2:26" x14ac:dyDescent="0.25">
      <c r="B29" s="6">
        <v>25</v>
      </c>
      <c r="C29" s="62">
        <v>4</v>
      </c>
      <c r="D29" s="62">
        <v>4</v>
      </c>
      <c r="E29" s="62">
        <v>3</v>
      </c>
      <c r="F29" s="62">
        <v>4</v>
      </c>
      <c r="G29" s="62">
        <v>4</v>
      </c>
      <c r="H29" s="62">
        <v>4</v>
      </c>
      <c r="I29" s="62">
        <v>4</v>
      </c>
      <c r="J29" s="62">
        <v>4</v>
      </c>
      <c r="K29" s="62">
        <v>2</v>
      </c>
      <c r="L29" s="62">
        <f t="shared" si="0"/>
        <v>33</v>
      </c>
      <c r="P29" s="6">
        <v>24</v>
      </c>
      <c r="Q29" s="57">
        <v>1</v>
      </c>
      <c r="R29" s="57">
        <v>8</v>
      </c>
      <c r="S29" s="57">
        <v>5.5</v>
      </c>
      <c r="T29" s="57">
        <v>3</v>
      </c>
      <c r="U29" s="57">
        <v>3</v>
      </c>
      <c r="V29" s="57">
        <v>3</v>
      </c>
      <c r="W29" s="57">
        <v>5.5</v>
      </c>
      <c r="X29" s="57">
        <v>8</v>
      </c>
      <c r="Y29" s="57">
        <v>8</v>
      </c>
      <c r="Z29" s="37">
        <f t="shared" si="1"/>
        <v>45</v>
      </c>
    </row>
    <row r="30" spans="2:26" x14ac:dyDescent="0.25">
      <c r="B30" s="6">
        <v>26</v>
      </c>
      <c r="C30" s="62">
        <v>2</v>
      </c>
      <c r="D30" s="62">
        <v>1</v>
      </c>
      <c r="E30" s="62">
        <v>2</v>
      </c>
      <c r="F30" s="62">
        <v>3</v>
      </c>
      <c r="G30" s="62">
        <v>4</v>
      </c>
      <c r="H30" s="62">
        <v>2</v>
      </c>
      <c r="I30" s="62">
        <v>2</v>
      </c>
      <c r="J30" s="62">
        <v>4</v>
      </c>
      <c r="K30" s="62">
        <v>4</v>
      </c>
      <c r="L30" s="62">
        <f t="shared" si="0"/>
        <v>24</v>
      </c>
      <c r="P30" s="56">
        <v>25</v>
      </c>
      <c r="Q30" s="57">
        <v>6</v>
      </c>
      <c r="R30" s="57">
        <v>6</v>
      </c>
      <c r="S30" s="57">
        <v>2</v>
      </c>
      <c r="T30" s="57">
        <v>6</v>
      </c>
      <c r="U30" s="57">
        <v>6</v>
      </c>
      <c r="V30" s="57">
        <v>6</v>
      </c>
      <c r="W30" s="57">
        <v>6</v>
      </c>
      <c r="X30" s="57">
        <v>6</v>
      </c>
      <c r="Y30" s="57">
        <v>1</v>
      </c>
      <c r="Z30" s="37">
        <f t="shared" si="1"/>
        <v>45</v>
      </c>
    </row>
    <row r="31" spans="2:26" x14ac:dyDescent="0.25">
      <c r="B31" s="6">
        <v>27</v>
      </c>
      <c r="C31" s="62">
        <v>4</v>
      </c>
      <c r="D31" s="62">
        <v>4</v>
      </c>
      <c r="E31" s="62">
        <v>4</v>
      </c>
      <c r="F31" s="62">
        <v>4</v>
      </c>
      <c r="G31" s="62">
        <v>4</v>
      </c>
      <c r="H31" s="62">
        <v>4</v>
      </c>
      <c r="I31" s="62">
        <v>4</v>
      </c>
      <c r="J31" s="62">
        <v>4</v>
      </c>
      <c r="K31" s="62">
        <v>4</v>
      </c>
      <c r="L31" s="62">
        <f t="shared" si="0"/>
        <v>36</v>
      </c>
      <c r="P31" s="6">
        <v>26</v>
      </c>
      <c r="Q31" s="57">
        <v>3.5</v>
      </c>
      <c r="R31" s="57">
        <v>1</v>
      </c>
      <c r="S31" s="57">
        <v>3.5</v>
      </c>
      <c r="T31" s="57">
        <v>6</v>
      </c>
      <c r="U31" s="57">
        <v>8</v>
      </c>
      <c r="V31" s="57">
        <v>3.5</v>
      </c>
      <c r="W31" s="57">
        <v>3.5</v>
      </c>
      <c r="X31" s="57">
        <v>8</v>
      </c>
      <c r="Y31" s="57">
        <v>8</v>
      </c>
      <c r="Z31" s="37">
        <f t="shared" si="1"/>
        <v>45</v>
      </c>
    </row>
    <row r="32" spans="2:26" x14ac:dyDescent="0.25">
      <c r="B32" s="6">
        <v>28</v>
      </c>
      <c r="C32" s="62">
        <v>4</v>
      </c>
      <c r="D32" s="62">
        <v>4</v>
      </c>
      <c r="E32" s="62">
        <v>3</v>
      </c>
      <c r="F32" s="62">
        <v>4</v>
      </c>
      <c r="G32" s="62">
        <v>4</v>
      </c>
      <c r="H32" s="62">
        <v>4</v>
      </c>
      <c r="I32" s="62">
        <v>4</v>
      </c>
      <c r="J32" s="62">
        <v>4</v>
      </c>
      <c r="K32" s="62">
        <v>4</v>
      </c>
      <c r="L32" s="62">
        <f t="shared" si="0"/>
        <v>35</v>
      </c>
      <c r="P32" s="6">
        <v>27</v>
      </c>
      <c r="Q32" s="57">
        <v>5</v>
      </c>
      <c r="R32" s="57">
        <v>5</v>
      </c>
      <c r="S32" s="57">
        <v>5</v>
      </c>
      <c r="T32" s="57">
        <v>5</v>
      </c>
      <c r="U32" s="57">
        <v>5</v>
      </c>
      <c r="V32" s="57">
        <v>5</v>
      </c>
      <c r="W32" s="57">
        <v>5</v>
      </c>
      <c r="X32" s="57">
        <v>5</v>
      </c>
      <c r="Y32" s="57">
        <v>5</v>
      </c>
      <c r="Z32" s="37">
        <f t="shared" si="1"/>
        <v>45</v>
      </c>
    </row>
    <row r="33" spans="2:26" x14ac:dyDescent="0.25">
      <c r="B33" s="6">
        <v>29</v>
      </c>
      <c r="C33" s="62">
        <v>3</v>
      </c>
      <c r="D33" s="62">
        <v>3</v>
      </c>
      <c r="E33" s="62">
        <v>3</v>
      </c>
      <c r="F33" s="62">
        <v>3</v>
      </c>
      <c r="G33" s="62">
        <v>3</v>
      </c>
      <c r="H33" s="62">
        <v>3</v>
      </c>
      <c r="I33" s="62">
        <v>3</v>
      </c>
      <c r="J33" s="62">
        <v>3</v>
      </c>
      <c r="K33" s="62">
        <v>3</v>
      </c>
      <c r="L33" s="62">
        <f t="shared" si="0"/>
        <v>27</v>
      </c>
      <c r="O33" s="66"/>
      <c r="P33" s="6">
        <v>28</v>
      </c>
      <c r="Q33" s="57">
        <v>5.5</v>
      </c>
      <c r="R33" s="57">
        <v>5.5</v>
      </c>
      <c r="S33" s="57">
        <v>1</v>
      </c>
      <c r="T33" s="57">
        <v>5.5</v>
      </c>
      <c r="U33" s="57">
        <v>5.5</v>
      </c>
      <c r="V33" s="57">
        <v>5.5</v>
      </c>
      <c r="W33" s="57">
        <v>5.5</v>
      </c>
      <c r="X33" s="57">
        <v>5.5</v>
      </c>
      <c r="Y33" s="57">
        <v>5.5</v>
      </c>
      <c r="Z33" s="37">
        <f t="shared" si="1"/>
        <v>45</v>
      </c>
    </row>
    <row r="34" spans="2:26" x14ac:dyDescent="0.25">
      <c r="B34" s="6">
        <v>30</v>
      </c>
      <c r="C34" s="62">
        <v>3</v>
      </c>
      <c r="D34" s="62">
        <v>3</v>
      </c>
      <c r="E34" s="62">
        <v>4</v>
      </c>
      <c r="F34" s="62">
        <v>2</v>
      </c>
      <c r="G34" s="62">
        <v>2</v>
      </c>
      <c r="H34" s="62">
        <v>2</v>
      </c>
      <c r="I34" s="62">
        <v>2</v>
      </c>
      <c r="J34" s="62">
        <v>2</v>
      </c>
      <c r="K34" s="62">
        <v>2</v>
      </c>
      <c r="L34" s="62">
        <f>SUM(C34:K34)</f>
        <v>22</v>
      </c>
      <c r="P34" s="6">
        <v>29</v>
      </c>
      <c r="Q34" s="57">
        <v>5</v>
      </c>
      <c r="R34" s="57">
        <v>5</v>
      </c>
      <c r="S34" s="57">
        <v>5</v>
      </c>
      <c r="T34" s="57">
        <v>5</v>
      </c>
      <c r="U34" s="57">
        <v>5</v>
      </c>
      <c r="V34" s="57">
        <v>5</v>
      </c>
      <c r="W34" s="57">
        <v>5</v>
      </c>
      <c r="X34" s="57">
        <v>5</v>
      </c>
      <c r="Y34" s="57">
        <v>5</v>
      </c>
      <c r="Z34" s="37">
        <f t="shared" si="1"/>
        <v>45</v>
      </c>
    </row>
    <row r="35" spans="2:26" x14ac:dyDescent="0.25">
      <c r="B35" s="62" t="s">
        <v>179</v>
      </c>
      <c r="C35" s="67">
        <f t="shared" ref="C35:K35" si="2">AVERAGE(C5:C34)</f>
        <v>3.0333333333333332</v>
      </c>
      <c r="D35" s="67">
        <f t="shared" si="2"/>
        <v>3.6</v>
      </c>
      <c r="E35" s="67">
        <f t="shared" si="2"/>
        <v>3.3666666666666667</v>
      </c>
      <c r="F35" s="67">
        <f t="shared" si="2"/>
        <v>3.2666666666666666</v>
      </c>
      <c r="G35" s="67">
        <f t="shared" si="2"/>
        <v>3.5333333333333332</v>
      </c>
      <c r="H35" s="67">
        <f t="shared" si="2"/>
        <v>3.2</v>
      </c>
      <c r="I35" s="67">
        <f t="shared" si="2"/>
        <v>3.1333333333333333</v>
      </c>
      <c r="J35" s="67">
        <f t="shared" si="2"/>
        <v>3.5333333333333332</v>
      </c>
      <c r="K35" s="67">
        <f t="shared" si="2"/>
        <v>3.2333333333333334</v>
      </c>
      <c r="L35" s="62"/>
      <c r="P35" s="6">
        <v>30</v>
      </c>
      <c r="Q35" s="57">
        <v>7.5</v>
      </c>
      <c r="R35" s="57">
        <v>7.5</v>
      </c>
      <c r="S35" s="57">
        <v>9</v>
      </c>
      <c r="T35" s="57">
        <v>3.5</v>
      </c>
      <c r="U35" s="57">
        <v>3.5</v>
      </c>
      <c r="V35" s="57">
        <v>3.5</v>
      </c>
      <c r="W35" s="57">
        <v>3.5</v>
      </c>
      <c r="X35" s="57">
        <v>3.5</v>
      </c>
      <c r="Y35" s="57">
        <v>3.5</v>
      </c>
      <c r="Z35" s="37">
        <f t="shared" si="1"/>
        <v>45</v>
      </c>
    </row>
    <row r="36" spans="2:26" x14ac:dyDescent="0.25">
      <c r="P36" s="3" t="s">
        <v>74</v>
      </c>
      <c r="Q36" s="59">
        <f>SUM(Q6:Q35)</f>
        <v>130.5</v>
      </c>
      <c r="R36" s="59">
        <f t="shared" ref="R36:Y36" si="3">SUM(R6:R35)</f>
        <v>181.5</v>
      </c>
      <c r="S36" s="59">
        <f t="shared" si="3"/>
        <v>147.5</v>
      </c>
      <c r="T36" s="70">
        <f>SUM(T6:T35)</f>
        <v>144</v>
      </c>
      <c r="U36" s="59">
        <f t="shared" si="3"/>
        <v>173.5</v>
      </c>
      <c r="V36" s="59">
        <f t="shared" si="3"/>
        <v>136.5</v>
      </c>
      <c r="W36" s="59">
        <f t="shared" si="3"/>
        <v>133</v>
      </c>
      <c r="X36" s="59">
        <f t="shared" si="3"/>
        <v>166</v>
      </c>
      <c r="Y36" s="59">
        <f t="shared" si="3"/>
        <v>137.5</v>
      </c>
      <c r="Z36" s="37">
        <f t="shared" si="1"/>
        <v>1350</v>
      </c>
    </row>
    <row r="37" spans="2:26" x14ac:dyDescent="0.25">
      <c r="B37" s="68" t="s">
        <v>180</v>
      </c>
      <c r="C37" s="69">
        <f>(12/((30*9)*(9+1))*SUMSQ(Q36:Y36)-3*(30)*(9+1))</f>
        <v>12.668888888888887</v>
      </c>
      <c r="P37" s="3" t="s">
        <v>181</v>
      </c>
      <c r="Q37" s="60">
        <f>AVERAGE(Q6:Q35)</f>
        <v>4.3499999999999996</v>
      </c>
      <c r="R37" s="60">
        <f t="shared" ref="R37:X37" si="4">AVERAGE(R6:R35)</f>
        <v>6.05</v>
      </c>
      <c r="S37" s="60">
        <f t="shared" si="4"/>
        <v>4.916666666666667</v>
      </c>
      <c r="T37" s="60">
        <f>AVERAGE(T6:T35)</f>
        <v>4.8</v>
      </c>
      <c r="U37" s="60">
        <f t="shared" si="4"/>
        <v>5.7833333333333332</v>
      </c>
      <c r="V37" s="60">
        <f t="shared" si="4"/>
        <v>4.55</v>
      </c>
      <c r="W37" s="60">
        <f t="shared" si="4"/>
        <v>4.4333333333333336</v>
      </c>
      <c r="X37" s="60">
        <f t="shared" si="4"/>
        <v>5.5333333333333332</v>
      </c>
      <c r="Y37" s="60">
        <f>AVERAGE(Y6:Y35)</f>
        <v>4.583333333333333</v>
      </c>
      <c r="Z37" s="37">
        <f t="shared" si="1"/>
        <v>45</v>
      </c>
    </row>
    <row r="38" spans="2:26" x14ac:dyDescent="0.25">
      <c r="B38" s="68" t="s">
        <v>182</v>
      </c>
      <c r="C38" s="69">
        <f>_xlfn.CHISQ.INV.RT(0.05,8)</f>
        <v>15.507313055865453</v>
      </c>
      <c r="Q38" s="37" t="s">
        <v>183</v>
      </c>
      <c r="R38" s="37" t="s">
        <v>184</v>
      </c>
      <c r="S38" s="37" t="s">
        <v>185</v>
      </c>
      <c r="T38" s="37" t="s">
        <v>186</v>
      </c>
      <c r="U38" s="37" t="s">
        <v>187</v>
      </c>
      <c r="V38" s="37" t="s">
        <v>188</v>
      </c>
      <c r="W38" s="37" t="s">
        <v>189</v>
      </c>
      <c r="X38" s="37" t="s">
        <v>190</v>
      </c>
      <c r="Y38" s="37" t="s">
        <v>191</v>
      </c>
    </row>
    <row r="39" spans="2:26" x14ac:dyDescent="0.25">
      <c r="B39" s="37" t="s">
        <v>192</v>
      </c>
      <c r="C39" s="37" t="s">
        <v>193</v>
      </c>
    </row>
    <row r="42" spans="2:26" x14ac:dyDescent="0.25">
      <c r="C42" s="88" t="s">
        <v>194</v>
      </c>
      <c r="D42" s="88"/>
      <c r="E42" s="88"/>
      <c r="F42" s="88"/>
      <c r="G42" s="88"/>
      <c r="H42" s="71" t="s">
        <v>195</v>
      </c>
      <c r="I42" s="71" t="s">
        <v>196</v>
      </c>
      <c r="J42" s="71"/>
    </row>
    <row r="43" spans="2:26" ht="15.75" customHeight="1" x14ac:dyDescent="0.25">
      <c r="C43" s="89" t="s">
        <v>121</v>
      </c>
      <c r="D43" s="89"/>
      <c r="E43" s="89"/>
      <c r="F43" s="89"/>
      <c r="G43" s="89"/>
      <c r="H43" s="72">
        <f>C35</f>
        <v>3.0333333333333332</v>
      </c>
      <c r="I43" s="73">
        <f>Q36</f>
        <v>130.5</v>
      </c>
      <c r="J43" s="72"/>
      <c r="K43" s="73"/>
    </row>
    <row r="44" spans="2:26" x14ac:dyDescent="0.25">
      <c r="C44" s="81" t="s">
        <v>122</v>
      </c>
      <c r="D44" s="81"/>
      <c r="E44" s="81"/>
      <c r="F44" s="81"/>
      <c r="G44" s="81"/>
      <c r="H44" s="72">
        <f>D35</f>
        <v>3.6</v>
      </c>
      <c r="I44" s="73">
        <f>R36</f>
        <v>181.5</v>
      </c>
      <c r="J44" s="72"/>
      <c r="K44" s="73"/>
    </row>
    <row r="45" spans="2:26" x14ac:dyDescent="0.25">
      <c r="C45" s="81" t="s">
        <v>123</v>
      </c>
      <c r="D45" s="81"/>
      <c r="E45" s="81"/>
      <c r="F45" s="81"/>
      <c r="G45" s="81"/>
      <c r="H45" s="72">
        <f>E35</f>
        <v>3.3666666666666667</v>
      </c>
      <c r="I45" s="73">
        <f>S36</f>
        <v>147.5</v>
      </c>
      <c r="K45" s="73"/>
    </row>
    <row r="46" spans="2:26" x14ac:dyDescent="0.25">
      <c r="C46" s="81" t="s">
        <v>124</v>
      </c>
      <c r="D46" s="81"/>
      <c r="E46" s="81"/>
      <c r="F46" s="81"/>
      <c r="G46" s="81"/>
      <c r="H46" s="72">
        <f>F35</f>
        <v>3.2666666666666666</v>
      </c>
      <c r="I46" s="37">
        <f>T36</f>
        <v>144</v>
      </c>
      <c r="K46" s="73"/>
    </row>
    <row r="47" spans="2:26" x14ac:dyDescent="0.25">
      <c r="C47" s="81" t="s">
        <v>125</v>
      </c>
      <c r="D47" s="81"/>
      <c r="E47" s="81"/>
      <c r="F47" s="81"/>
      <c r="G47" s="81"/>
      <c r="H47" s="72">
        <f>G35</f>
        <v>3.5333333333333332</v>
      </c>
      <c r="I47" s="73">
        <f>U36</f>
        <v>173.5</v>
      </c>
      <c r="K47" s="73"/>
    </row>
    <row r="48" spans="2:26" x14ac:dyDescent="0.25">
      <c r="C48" s="81" t="s">
        <v>126</v>
      </c>
      <c r="D48" s="81"/>
      <c r="E48" s="81"/>
      <c r="F48" s="81"/>
      <c r="G48" s="81"/>
      <c r="H48" s="72">
        <f>H35</f>
        <v>3.2</v>
      </c>
      <c r="I48" s="73">
        <f>V36</f>
        <v>136.5</v>
      </c>
      <c r="K48" s="73"/>
    </row>
    <row r="49" spans="3:11" x14ac:dyDescent="0.25">
      <c r="C49" s="81" t="s">
        <v>127</v>
      </c>
      <c r="D49" s="81"/>
      <c r="E49" s="81"/>
      <c r="F49" s="81"/>
      <c r="G49" s="81"/>
      <c r="H49" s="72">
        <f>I35</f>
        <v>3.1333333333333333</v>
      </c>
      <c r="I49" s="73">
        <f>W36</f>
        <v>133</v>
      </c>
      <c r="K49" s="73"/>
    </row>
    <row r="50" spans="3:11" x14ac:dyDescent="0.25">
      <c r="C50" s="81" t="s">
        <v>128</v>
      </c>
      <c r="D50" s="81"/>
      <c r="E50" s="81"/>
      <c r="F50" s="81"/>
      <c r="G50" s="81"/>
      <c r="H50" s="72">
        <f>J35</f>
        <v>3.5333333333333332</v>
      </c>
      <c r="I50" s="73">
        <f>X36</f>
        <v>166</v>
      </c>
      <c r="K50" s="73"/>
    </row>
    <row r="51" spans="3:11" x14ac:dyDescent="0.25">
      <c r="C51" s="90" t="s">
        <v>129</v>
      </c>
      <c r="D51" s="90"/>
      <c r="E51" s="90"/>
      <c r="F51" s="90"/>
      <c r="G51" s="90"/>
      <c r="H51" s="72">
        <f>K35</f>
        <v>3.2333333333333334</v>
      </c>
      <c r="I51" s="73">
        <f>Y36</f>
        <v>137.5</v>
      </c>
      <c r="K51" s="73"/>
    </row>
    <row r="52" spans="3:11" x14ac:dyDescent="0.25">
      <c r="C52" s="61" t="s">
        <v>197</v>
      </c>
      <c r="D52" s="71"/>
      <c r="E52" s="71"/>
      <c r="F52" s="61"/>
      <c r="G52" s="61"/>
      <c r="H52" s="74" t="s">
        <v>97</v>
      </c>
      <c r="I52" s="71"/>
      <c r="J52" s="71"/>
    </row>
  </sheetData>
  <mergeCells count="17">
    <mergeCell ref="C47:G47"/>
    <mergeCell ref="C48:G48"/>
    <mergeCell ref="C49:G49"/>
    <mergeCell ref="C50:G50"/>
    <mergeCell ref="C51:G51"/>
    <mergeCell ref="Z4:Z5"/>
    <mergeCell ref="C42:G42"/>
    <mergeCell ref="C43:G43"/>
    <mergeCell ref="C44:G44"/>
    <mergeCell ref="C45:G45"/>
    <mergeCell ref="C46:G46"/>
    <mergeCell ref="H1:Q1"/>
    <mergeCell ref="B3:B4"/>
    <mergeCell ref="C3:J3"/>
    <mergeCell ref="L3:L4"/>
    <mergeCell ref="P4:P5"/>
    <mergeCell ref="Q4:Y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Z52"/>
  <sheetViews>
    <sheetView topLeftCell="F26" zoomScale="90" zoomScaleNormal="90" workbookViewId="0">
      <selection activeCell="AA45" sqref="AA45"/>
    </sheetView>
  </sheetViews>
  <sheetFormatPr defaultRowHeight="15.75" x14ac:dyDescent="0.25"/>
  <cols>
    <col min="1" max="8" width="9.140625" style="37"/>
    <col min="9" max="9" width="13.28515625" style="37" customWidth="1"/>
    <col min="10" max="12" width="9.140625" style="37"/>
    <col min="13" max="13" width="12.42578125" style="37" customWidth="1"/>
    <col min="14" max="14" width="9.140625" style="37" customWidth="1"/>
    <col min="15" max="15" width="12.140625" style="37" bestFit="1" customWidth="1"/>
    <col min="16" max="16384" width="9.140625" style="37"/>
  </cols>
  <sheetData>
    <row r="1" spans="2:26" x14ac:dyDescent="0.25">
      <c r="H1" s="79" t="s">
        <v>198</v>
      </c>
      <c r="I1" s="79"/>
      <c r="J1" s="79"/>
      <c r="K1" s="79"/>
      <c r="L1" s="79"/>
      <c r="M1" s="79"/>
      <c r="N1" s="79"/>
      <c r="O1" s="79"/>
      <c r="P1" s="79"/>
      <c r="Q1" s="79"/>
    </row>
    <row r="3" spans="2:26" x14ac:dyDescent="0.25">
      <c r="B3" s="86" t="s">
        <v>165</v>
      </c>
      <c r="C3" s="87" t="s">
        <v>166</v>
      </c>
      <c r="D3" s="87"/>
      <c r="E3" s="87"/>
      <c r="F3" s="87"/>
      <c r="G3" s="87"/>
      <c r="H3" s="87"/>
      <c r="I3" s="87"/>
      <c r="J3" s="87"/>
      <c r="K3" s="62"/>
      <c r="L3" s="86" t="s">
        <v>167</v>
      </c>
      <c r="P3" s="54" t="s">
        <v>168</v>
      </c>
      <c r="Q3" s="63"/>
      <c r="R3" s="63"/>
      <c r="S3" s="63"/>
      <c r="T3" s="63"/>
      <c r="U3" s="63"/>
      <c r="V3" s="63"/>
      <c r="W3" s="63"/>
      <c r="X3" s="63"/>
      <c r="Y3" s="63"/>
    </row>
    <row r="4" spans="2:26" x14ac:dyDescent="0.25">
      <c r="B4" s="86"/>
      <c r="C4" s="2" t="s">
        <v>169</v>
      </c>
      <c r="D4" s="2" t="s">
        <v>170</v>
      </c>
      <c r="E4" s="2" t="s">
        <v>171</v>
      </c>
      <c r="F4" s="2" t="s">
        <v>172</v>
      </c>
      <c r="G4" s="2" t="s">
        <v>173</v>
      </c>
      <c r="H4" s="2" t="s">
        <v>174</v>
      </c>
      <c r="I4" s="2" t="s">
        <v>175</v>
      </c>
      <c r="J4" s="2" t="s">
        <v>176</v>
      </c>
      <c r="K4" s="2" t="s">
        <v>177</v>
      </c>
      <c r="L4" s="86"/>
      <c r="M4" s="2"/>
      <c r="N4" s="2"/>
      <c r="P4" s="78" t="s">
        <v>178</v>
      </c>
      <c r="Q4" s="78" t="s">
        <v>73</v>
      </c>
      <c r="R4" s="78"/>
      <c r="S4" s="78"/>
      <c r="T4" s="78"/>
      <c r="U4" s="78"/>
      <c r="V4" s="78"/>
      <c r="W4" s="78"/>
      <c r="X4" s="78"/>
      <c r="Y4" s="78"/>
      <c r="Z4" s="91" t="s">
        <v>74</v>
      </c>
    </row>
    <row r="5" spans="2:26" x14ac:dyDescent="0.25">
      <c r="B5" s="6">
        <v>1</v>
      </c>
      <c r="C5" s="62">
        <v>4</v>
      </c>
      <c r="D5" s="62">
        <v>4</v>
      </c>
      <c r="E5" s="62">
        <v>3</v>
      </c>
      <c r="F5" s="62">
        <v>3</v>
      </c>
      <c r="G5" s="62">
        <v>4</v>
      </c>
      <c r="H5" s="62">
        <v>4</v>
      </c>
      <c r="I5" s="62">
        <v>4</v>
      </c>
      <c r="J5" s="62">
        <v>4</v>
      </c>
      <c r="K5" s="62">
        <v>3</v>
      </c>
      <c r="L5" s="62">
        <f>SUM(C5:K5)</f>
        <v>33</v>
      </c>
      <c r="P5" s="78"/>
      <c r="Q5" s="2" t="s">
        <v>169</v>
      </c>
      <c r="R5" s="2" t="s">
        <v>170</v>
      </c>
      <c r="S5" s="2" t="s">
        <v>171</v>
      </c>
      <c r="T5" s="2" t="s">
        <v>172</v>
      </c>
      <c r="U5" s="2" t="s">
        <v>173</v>
      </c>
      <c r="V5" s="2" t="s">
        <v>174</v>
      </c>
      <c r="W5" s="2" t="s">
        <v>175</v>
      </c>
      <c r="X5" s="2" t="s">
        <v>176</v>
      </c>
      <c r="Y5" s="2" t="s">
        <v>177</v>
      </c>
      <c r="Z5" s="91"/>
    </row>
    <row r="6" spans="2:26" x14ac:dyDescent="0.25">
      <c r="B6" s="6">
        <v>2</v>
      </c>
      <c r="C6" s="62">
        <v>4</v>
      </c>
      <c r="D6" s="62">
        <v>4</v>
      </c>
      <c r="E6" s="62">
        <v>3</v>
      </c>
      <c r="F6" s="62">
        <v>4</v>
      </c>
      <c r="G6" s="62">
        <v>4</v>
      </c>
      <c r="H6" s="62">
        <v>4</v>
      </c>
      <c r="I6" s="62">
        <v>4</v>
      </c>
      <c r="J6" s="62">
        <v>4</v>
      </c>
      <c r="K6" s="62">
        <v>4</v>
      </c>
      <c r="L6" s="62">
        <f t="shared" ref="L6:L33" si="0">SUM(C6:K6)</f>
        <v>35</v>
      </c>
      <c r="P6" s="6">
        <v>1</v>
      </c>
      <c r="Q6" s="55">
        <v>6.5</v>
      </c>
      <c r="R6" s="55">
        <v>6.5</v>
      </c>
      <c r="S6" s="55">
        <v>2</v>
      </c>
      <c r="T6" s="55">
        <v>2</v>
      </c>
      <c r="U6" s="55">
        <v>6.5</v>
      </c>
      <c r="V6" s="55">
        <v>6.5</v>
      </c>
      <c r="W6" s="55">
        <v>6.5</v>
      </c>
      <c r="X6" s="55">
        <v>6.5</v>
      </c>
      <c r="Y6" s="55">
        <v>2</v>
      </c>
      <c r="Z6" s="37">
        <f>SUM(Q6:Y6)</f>
        <v>45</v>
      </c>
    </row>
    <row r="7" spans="2:26" x14ac:dyDescent="0.25">
      <c r="B7" s="6">
        <v>3</v>
      </c>
      <c r="C7" s="62">
        <v>4</v>
      </c>
      <c r="D7" s="62">
        <v>4</v>
      </c>
      <c r="E7" s="62">
        <v>3</v>
      </c>
      <c r="F7" s="62">
        <v>3</v>
      </c>
      <c r="G7" s="62">
        <v>4</v>
      </c>
      <c r="H7" s="62">
        <v>4</v>
      </c>
      <c r="I7" s="62">
        <v>4</v>
      </c>
      <c r="J7" s="62">
        <v>4</v>
      </c>
      <c r="K7" s="62">
        <v>3</v>
      </c>
      <c r="L7" s="62">
        <f t="shared" si="0"/>
        <v>33</v>
      </c>
      <c r="P7" s="6">
        <v>2</v>
      </c>
      <c r="Q7" s="55">
        <v>5.5</v>
      </c>
      <c r="R7" s="55">
        <v>5.5</v>
      </c>
      <c r="S7" s="55">
        <v>1</v>
      </c>
      <c r="T7" s="55">
        <v>5.5</v>
      </c>
      <c r="U7" s="55">
        <v>5.5</v>
      </c>
      <c r="V7" s="55">
        <v>5.5</v>
      </c>
      <c r="W7" s="55">
        <v>5.5</v>
      </c>
      <c r="X7" s="55">
        <v>5.5</v>
      </c>
      <c r="Y7" s="55">
        <v>5.5</v>
      </c>
      <c r="Z7" s="37">
        <f t="shared" ref="Z7:Z37" si="1">SUM(Q7:Y7)</f>
        <v>45</v>
      </c>
    </row>
    <row r="8" spans="2:26" x14ac:dyDescent="0.25">
      <c r="B8" s="6">
        <v>4</v>
      </c>
      <c r="C8" s="62">
        <v>4</v>
      </c>
      <c r="D8" s="62">
        <v>5</v>
      </c>
      <c r="E8" s="62">
        <v>2</v>
      </c>
      <c r="F8" s="62">
        <v>3</v>
      </c>
      <c r="G8" s="62">
        <v>5</v>
      </c>
      <c r="H8" s="62">
        <v>4</v>
      </c>
      <c r="I8" s="62">
        <v>2</v>
      </c>
      <c r="J8" s="62">
        <v>2</v>
      </c>
      <c r="K8" s="62">
        <v>4</v>
      </c>
      <c r="L8" s="62">
        <f t="shared" si="0"/>
        <v>31</v>
      </c>
      <c r="P8" s="6">
        <v>3</v>
      </c>
      <c r="Q8" s="55">
        <v>6.5</v>
      </c>
      <c r="R8" s="55">
        <v>6.5</v>
      </c>
      <c r="S8" s="55">
        <v>2</v>
      </c>
      <c r="T8" s="55">
        <v>2</v>
      </c>
      <c r="U8" s="55">
        <v>6.5</v>
      </c>
      <c r="V8" s="55">
        <v>6.5</v>
      </c>
      <c r="W8" s="55">
        <v>6.5</v>
      </c>
      <c r="X8" s="55">
        <v>6.5</v>
      </c>
      <c r="Y8" s="55">
        <v>2</v>
      </c>
      <c r="Z8" s="37">
        <f t="shared" si="1"/>
        <v>45</v>
      </c>
    </row>
    <row r="9" spans="2:26" x14ac:dyDescent="0.25">
      <c r="B9" s="6">
        <v>5</v>
      </c>
      <c r="C9" s="62">
        <v>4</v>
      </c>
      <c r="D9" s="62">
        <v>3</v>
      </c>
      <c r="E9" s="62">
        <v>3</v>
      </c>
      <c r="F9" s="62">
        <v>4</v>
      </c>
      <c r="G9" s="62">
        <v>4</v>
      </c>
      <c r="H9" s="62">
        <v>4</v>
      </c>
      <c r="I9" s="62">
        <v>4</v>
      </c>
      <c r="J9" s="62">
        <v>4</v>
      </c>
      <c r="K9" s="62">
        <v>4</v>
      </c>
      <c r="L9" s="62">
        <f t="shared" si="0"/>
        <v>34</v>
      </c>
      <c r="P9" s="6">
        <v>4</v>
      </c>
      <c r="Q9" s="55">
        <v>6</v>
      </c>
      <c r="R9" s="55">
        <v>8.5</v>
      </c>
      <c r="S9" s="55">
        <v>2</v>
      </c>
      <c r="T9" s="55">
        <v>4</v>
      </c>
      <c r="U9" s="55">
        <v>8.5</v>
      </c>
      <c r="V9" s="55">
        <v>6</v>
      </c>
      <c r="W9" s="55">
        <v>2</v>
      </c>
      <c r="X9" s="55">
        <v>2</v>
      </c>
      <c r="Y9" s="55">
        <v>6</v>
      </c>
      <c r="Z9" s="37">
        <f t="shared" si="1"/>
        <v>45</v>
      </c>
    </row>
    <row r="10" spans="2:26" x14ac:dyDescent="0.25">
      <c r="B10" s="6">
        <v>6</v>
      </c>
      <c r="C10" s="62">
        <v>4</v>
      </c>
      <c r="D10" s="62">
        <v>4</v>
      </c>
      <c r="E10" s="62">
        <v>2</v>
      </c>
      <c r="F10" s="62">
        <v>3</v>
      </c>
      <c r="G10" s="62">
        <v>4</v>
      </c>
      <c r="H10" s="62">
        <v>4</v>
      </c>
      <c r="I10" s="62">
        <v>3</v>
      </c>
      <c r="J10" s="62">
        <v>4</v>
      </c>
      <c r="K10" s="62">
        <v>3</v>
      </c>
      <c r="L10" s="62">
        <f t="shared" si="0"/>
        <v>31</v>
      </c>
      <c r="P10" s="6">
        <v>5</v>
      </c>
      <c r="Q10" s="55">
        <v>6</v>
      </c>
      <c r="R10" s="55">
        <v>1.5</v>
      </c>
      <c r="S10" s="55">
        <v>1.5</v>
      </c>
      <c r="T10" s="55">
        <v>6</v>
      </c>
      <c r="U10" s="55">
        <v>6</v>
      </c>
      <c r="V10" s="55">
        <v>6</v>
      </c>
      <c r="W10" s="55">
        <v>6</v>
      </c>
      <c r="X10" s="55">
        <v>6</v>
      </c>
      <c r="Y10" s="55">
        <v>6</v>
      </c>
      <c r="Z10" s="37">
        <f t="shared" si="1"/>
        <v>45</v>
      </c>
    </row>
    <row r="11" spans="2:26" x14ac:dyDescent="0.25">
      <c r="B11" s="6">
        <v>7</v>
      </c>
      <c r="C11" s="62">
        <v>3</v>
      </c>
      <c r="D11" s="62">
        <v>2</v>
      </c>
      <c r="E11" s="62">
        <v>5</v>
      </c>
      <c r="F11" s="62">
        <v>3</v>
      </c>
      <c r="G11" s="62">
        <v>3</v>
      </c>
      <c r="H11" s="62">
        <v>3</v>
      </c>
      <c r="I11" s="62">
        <v>2</v>
      </c>
      <c r="J11" s="62">
        <v>3</v>
      </c>
      <c r="K11" s="62">
        <v>3</v>
      </c>
      <c r="L11" s="62">
        <f t="shared" si="0"/>
        <v>27</v>
      </c>
      <c r="P11" s="6">
        <v>6</v>
      </c>
      <c r="Q11" s="55">
        <v>7</v>
      </c>
      <c r="R11" s="55">
        <v>7</v>
      </c>
      <c r="S11" s="55">
        <v>1</v>
      </c>
      <c r="T11" s="55">
        <v>3</v>
      </c>
      <c r="U11" s="55">
        <v>7</v>
      </c>
      <c r="V11" s="55">
        <v>7</v>
      </c>
      <c r="W11" s="55">
        <v>3</v>
      </c>
      <c r="X11" s="55">
        <v>7</v>
      </c>
      <c r="Y11" s="55">
        <v>3</v>
      </c>
      <c r="Z11" s="37">
        <f t="shared" si="1"/>
        <v>45</v>
      </c>
    </row>
    <row r="12" spans="2:26" x14ac:dyDescent="0.25">
      <c r="B12" s="6">
        <v>8</v>
      </c>
      <c r="C12" s="62">
        <v>4</v>
      </c>
      <c r="D12" s="62">
        <v>5</v>
      </c>
      <c r="E12" s="62">
        <v>3</v>
      </c>
      <c r="F12" s="62">
        <v>4</v>
      </c>
      <c r="G12" s="62">
        <v>5</v>
      </c>
      <c r="H12" s="62">
        <v>4</v>
      </c>
      <c r="I12" s="62">
        <v>4</v>
      </c>
      <c r="J12" s="62">
        <v>3</v>
      </c>
      <c r="K12" s="62">
        <v>3</v>
      </c>
      <c r="L12" s="62">
        <f t="shared" si="0"/>
        <v>35</v>
      </c>
      <c r="P12" s="6">
        <v>7</v>
      </c>
      <c r="Q12" s="55">
        <v>5.5</v>
      </c>
      <c r="R12" s="55">
        <v>1.5</v>
      </c>
      <c r="S12" s="55">
        <v>9</v>
      </c>
      <c r="T12" s="55">
        <v>5.5</v>
      </c>
      <c r="U12" s="55">
        <v>5.5</v>
      </c>
      <c r="V12" s="55">
        <v>5.5</v>
      </c>
      <c r="W12" s="55">
        <v>1.5</v>
      </c>
      <c r="X12" s="55">
        <v>5.5</v>
      </c>
      <c r="Y12" s="55">
        <v>5.5</v>
      </c>
      <c r="Z12" s="37">
        <f t="shared" si="1"/>
        <v>45</v>
      </c>
    </row>
    <row r="13" spans="2:26" x14ac:dyDescent="0.25">
      <c r="B13" s="6">
        <v>9</v>
      </c>
      <c r="C13" s="62">
        <v>3</v>
      </c>
      <c r="D13" s="62">
        <v>3</v>
      </c>
      <c r="E13" s="62">
        <v>2</v>
      </c>
      <c r="F13" s="62">
        <v>3</v>
      </c>
      <c r="G13" s="62">
        <v>2</v>
      </c>
      <c r="H13" s="62">
        <v>4</v>
      </c>
      <c r="I13" s="62">
        <v>4</v>
      </c>
      <c r="J13" s="62">
        <v>3</v>
      </c>
      <c r="K13" s="62">
        <v>3</v>
      </c>
      <c r="L13" s="62">
        <f t="shared" si="0"/>
        <v>27</v>
      </c>
      <c r="P13" s="6">
        <v>8</v>
      </c>
      <c r="Q13" s="55">
        <v>5.5</v>
      </c>
      <c r="R13" s="55">
        <v>8.5</v>
      </c>
      <c r="S13" s="55">
        <v>2</v>
      </c>
      <c r="T13" s="55">
        <v>5.5</v>
      </c>
      <c r="U13" s="55">
        <v>8.5</v>
      </c>
      <c r="V13" s="55">
        <v>5.5</v>
      </c>
      <c r="W13" s="55">
        <v>5.5</v>
      </c>
      <c r="X13" s="55">
        <v>2</v>
      </c>
      <c r="Y13" s="55">
        <v>2</v>
      </c>
      <c r="Z13" s="37">
        <f t="shared" si="1"/>
        <v>45</v>
      </c>
    </row>
    <row r="14" spans="2:26" x14ac:dyDescent="0.25">
      <c r="B14" s="6">
        <v>10</v>
      </c>
      <c r="C14" s="62">
        <v>3</v>
      </c>
      <c r="D14" s="62">
        <v>4</v>
      </c>
      <c r="E14" s="62">
        <v>3</v>
      </c>
      <c r="F14" s="62">
        <v>4</v>
      </c>
      <c r="G14" s="62">
        <v>4</v>
      </c>
      <c r="H14" s="62">
        <v>4</v>
      </c>
      <c r="I14" s="62">
        <v>4</v>
      </c>
      <c r="J14" s="62">
        <v>4</v>
      </c>
      <c r="K14" s="62">
        <v>4</v>
      </c>
      <c r="L14" s="62">
        <f t="shared" si="0"/>
        <v>34</v>
      </c>
      <c r="P14" s="56">
        <v>9</v>
      </c>
      <c r="Q14" s="55">
        <v>5</v>
      </c>
      <c r="R14" s="55">
        <v>5</v>
      </c>
      <c r="S14" s="55">
        <v>1.5</v>
      </c>
      <c r="T14" s="55">
        <v>5</v>
      </c>
      <c r="U14" s="55">
        <v>1.5</v>
      </c>
      <c r="V14" s="55">
        <v>8.5</v>
      </c>
      <c r="W14" s="55">
        <v>8.5</v>
      </c>
      <c r="X14" s="55">
        <v>5</v>
      </c>
      <c r="Y14" s="55">
        <v>5</v>
      </c>
      <c r="Z14" s="37">
        <f t="shared" si="1"/>
        <v>45</v>
      </c>
    </row>
    <row r="15" spans="2:26" x14ac:dyDescent="0.25">
      <c r="B15" s="6">
        <v>11</v>
      </c>
      <c r="C15" s="64">
        <v>3</v>
      </c>
      <c r="D15" s="64">
        <v>4</v>
      </c>
      <c r="E15" s="64">
        <v>5</v>
      </c>
      <c r="F15" s="64">
        <v>2</v>
      </c>
      <c r="G15" s="64">
        <v>4</v>
      </c>
      <c r="H15" s="64">
        <v>3</v>
      </c>
      <c r="I15" s="64">
        <v>1</v>
      </c>
      <c r="J15" s="64">
        <v>2</v>
      </c>
      <c r="K15" s="64">
        <v>2</v>
      </c>
      <c r="L15" s="62">
        <f t="shared" si="0"/>
        <v>26</v>
      </c>
      <c r="M15" s="65"/>
      <c r="N15" s="65"/>
      <c r="P15" s="56">
        <v>10</v>
      </c>
      <c r="Q15" s="55">
        <v>1.5</v>
      </c>
      <c r="R15" s="55">
        <v>6</v>
      </c>
      <c r="S15" s="55">
        <v>1.5</v>
      </c>
      <c r="T15" s="55">
        <v>6</v>
      </c>
      <c r="U15" s="55">
        <v>6</v>
      </c>
      <c r="V15" s="55">
        <v>6</v>
      </c>
      <c r="W15" s="55">
        <v>6</v>
      </c>
      <c r="X15" s="55">
        <v>6</v>
      </c>
      <c r="Y15" s="55">
        <v>6</v>
      </c>
      <c r="Z15" s="37">
        <f t="shared" si="1"/>
        <v>45</v>
      </c>
    </row>
    <row r="16" spans="2:26" x14ac:dyDescent="0.25">
      <c r="B16" s="6">
        <v>12</v>
      </c>
      <c r="C16" s="62">
        <v>4</v>
      </c>
      <c r="D16" s="62">
        <v>3</v>
      </c>
      <c r="E16" s="62">
        <v>3</v>
      </c>
      <c r="F16" s="62">
        <v>2</v>
      </c>
      <c r="G16" s="62">
        <v>4</v>
      </c>
      <c r="H16" s="62">
        <v>5</v>
      </c>
      <c r="I16" s="62">
        <v>2</v>
      </c>
      <c r="J16" s="62">
        <v>4</v>
      </c>
      <c r="K16" s="62">
        <v>3</v>
      </c>
      <c r="L16" s="62">
        <f t="shared" si="0"/>
        <v>30</v>
      </c>
      <c r="P16" s="6">
        <v>11</v>
      </c>
      <c r="Q16" s="55">
        <v>5.5</v>
      </c>
      <c r="R16" s="55">
        <v>7.5</v>
      </c>
      <c r="S16" s="55">
        <v>9</v>
      </c>
      <c r="T16" s="55">
        <v>3</v>
      </c>
      <c r="U16" s="55">
        <v>7.5</v>
      </c>
      <c r="V16" s="55">
        <v>5.5</v>
      </c>
      <c r="W16" s="55">
        <v>1</v>
      </c>
      <c r="X16" s="55">
        <v>3</v>
      </c>
      <c r="Y16" s="55">
        <v>3</v>
      </c>
      <c r="Z16" s="37">
        <f t="shared" si="1"/>
        <v>45</v>
      </c>
    </row>
    <row r="17" spans="2:26" x14ac:dyDescent="0.25">
      <c r="B17" s="6">
        <v>13</v>
      </c>
      <c r="C17" s="64">
        <v>2</v>
      </c>
      <c r="D17" s="64">
        <v>5</v>
      </c>
      <c r="E17" s="64">
        <v>2</v>
      </c>
      <c r="F17" s="64">
        <v>3</v>
      </c>
      <c r="G17" s="64">
        <v>4</v>
      </c>
      <c r="H17" s="64">
        <v>3</v>
      </c>
      <c r="I17" s="64">
        <v>4</v>
      </c>
      <c r="J17" s="64">
        <v>4</v>
      </c>
      <c r="K17" s="64">
        <v>2</v>
      </c>
      <c r="L17" s="62">
        <f t="shared" si="0"/>
        <v>29</v>
      </c>
      <c r="M17" s="65"/>
      <c r="N17" s="65"/>
      <c r="P17" s="6">
        <v>12</v>
      </c>
      <c r="Q17" s="55">
        <v>7</v>
      </c>
      <c r="R17" s="55">
        <v>4</v>
      </c>
      <c r="S17" s="55">
        <v>4</v>
      </c>
      <c r="T17" s="55">
        <v>1.5</v>
      </c>
      <c r="U17" s="55">
        <v>7</v>
      </c>
      <c r="V17" s="55">
        <v>9</v>
      </c>
      <c r="W17" s="55">
        <v>1.5</v>
      </c>
      <c r="X17" s="55">
        <v>7</v>
      </c>
      <c r="Y17" s="55">
        <v>4</v>
      </c>
      <c r="Z17" s="37">
        <f t="shared" si="1"/>
        <v>45</v>
      </c>
    </row>
    <row r="18" spans="2:26" x14ac:dyDescent="0.25">
      <c r="B18" s="6">
        <v>14</v>
      </c>
      <c r="C18" s="64">
        <v>3</v>
      </c>
      <c r="D18" s="64">
        <v>5</v>
      </c>
      <c r="E18" s="64">
        <v>4</v>
      </c>
      <c r="F18" s="64">
        <v>1</v>
      </c>
      <c r="G18" s="64">
        <v>4</v>
      </c>
      <c r="H18" s="64">
        <v>4</v>
      </c>
      <c r="I18" s="64">
        <v>1</v>
      </c>
      <c r="J18" s="64">
        <v>5</v>
      </c>
      <c r="K18" s="64">
        <v>4</v>
      </c>
      <c r="L18" s="62">
        <f t="shared" si="0"/>
        <v>31</v>
      </c>
      <c r="M18" s="65"/>
      <c r="N18" s="65"/>
      <c r="O18" s="65"/>
      <c r="P18" s="6">
        <v>13</v>
      </c>
      <c r="Q18" s="55">
        <v>2</v>
      </c>
      <c r="R18" s="55">
        <v>9</v>
      </c>
      <c r="S18" s="55">
        <v>2</v>
      </c>
      <c r="T18" s="55">
        <v>4.5</v>
      </c>
      <c r="U18" s="55">
        <v>7</v>
      </c>
      <c r="V18" s="55">
        <v>4.5</v>
      </c>
      <c r="W18" s="55">
        <v>7</v>
      </c>
      <c r="X18" s="55">
        <v>7</v>
      </c>
      <c r="Y18" s="55">
        <v>2</v>
      </c>
      <c r="Z18" s="37">
        <f t="shared" si="1"/>
        <v>45</v>
      </c>
    </row>
    <row r="19" spans="2:26" x14ac:dyDescent="0.25">
      <c r="B19" s="6">
        <v>15</v>
      </c>
      <c r="C19" s="64">
        <v>4</v>
      </c>
      <c r="D19" s="64">
        <v>4</v>
      </c>
      <c r="E19" s="64">
        <v>2</v>
      </c>
      <c r="F19" s="64">
        <v>2</v>
      </c>
      <c r="G19" s="64">
        <v>4</v>
      </c>
      <c r="H19" s="64">
        <v>3</v>
      </c>
      <c r="I19" s="64">
        <v>1</v>
      </c>
      <c r="J19" s="64">
        <v>2</v>
      </c>
      <c r="K19" s="64">
        <v>3</v>
      </c>
      <c r="L19" s="62">
        <f t="shared" si="0"/>
        <v>25</v>
      </c>
      <c r="M19" s="65"/>
      <c r="N19" s="65"/>
      <c r="P19" s="6">
        <v>14</v>
      </c>
      <c r="Q19" s="57">
        <v>3</v>
      </c>
      <c r="R19" s="57">
        <v>8.5</v>
      </c>
      <c r="S19" s="57">
        <v>5.5</v>
      </c>
      <c r="T19" s="57">
        <v>1.5</v>
      </c>
      <c r="U19" s="57">
        <v>5.5</v>
      </c>
      <c r="V19" s="57">
        <v>5.5</v>
      </c>
      <c r="W19" s="57">
        <v>1.5</v>
      </c>
      <c r="X19" s="57">
        <v>8.5</v>
      </c>
      <c r="Y19" s="57">
        <v>5.5</v>
      </c>
      <c r="Z19" s="37">
        <f t="shared" si="1"/>
        <v>45</v>
      </c>
    </row>
    <row r="20" spans="2:26" x14ac:dyDescent="0.25">
      <c r="B20" s="6">
        <v>16</v>
      </c>
      <c r="C20" s="62">
        <v>5</v>
      </c>
      <c r="D20" s="62">
        <v>5</v>
      </c>
      <c r="E20" s="62">
        <v>4</v>
      </c>
      <c r="F20" s="62">
        <v>5</v>
      </c>
      <c r="G20" s="62">
        <v>5</v>
      </c>
      <c r="H20" s="62">
        <v>5</v>
      </c>
      <c r="I20" s="62">
        <v>4</v>
      </c>
      <c r="J20" s="62">
        <v>5</v>
      </c>
      <c r="K20" s="62">
        <v>5</v>
      </c>
      <c r="L20" s="62">
        <f t="shared" si="0"/>
        <v>43</v>
      </c>
      <c r="P20" s="56">
        <v>15</v>
      </c>
      <c r="Q20" s="57">
        <v>8</v>
      </c>
      <c r="R20" s="57">
        <v>8</v>
      </c>
      <c r="S20" s="57">
        <v>3</v>
      </c>
      <c r="T20" s="57">
        <v>3</v>
      </c>
      <c r="U20" s="57">
        <v>8</v>
      </c>
      <c r="V20" s="57">
        <v>5.5</v>
      </c>
      <c r="W20" s="57">
        <v>1</v>
      </c>
      <c r="X20" s="57">
        <v>3</v>
      </c>
      <c r="Y20" s="57">
        <v>5.5</v>
      </c>
      <c r="Z20" s="37">
        <f t="shared" si="1"/>
        <v>45</v>
      </c>
    </row>
    <row r="21" spans="2:26" x14ac:dyDescent="0.25">
      <c r="B21" s="6">
        <v>17</v>
      </c>
      <c r="C21" s="62">
        <v>5</v>
      </c>
      <c r="D21" s="62">
        <v>5</v>
      </c>
      <c r="E21" s="62">
        <v>2</v>
      </c>
      <c r="F21" s="62">
        <v>5</v>
      </c>
      <c r="G21" s="62">
        <v>5</v>
      </c>
      <c r="H21" s="62">
        <v>4</v>
      </c>
      <c r="I21" s="62">
        <v>2</v>
      </c>
      <c r="J21" s="62">
        <v>5</v>
      </c>
      <c r="K21" s="62">
        <v>5</v>
      </c>
      <c r="L21" s="62">
        <f t="shared" si="0"/>
        <v>38</v>
      </c>
      <c r="P21" s="6">
        <v>16</v>
      </c>
      <c r="Q21" s="57">
        <v>6</v>
      </c>
      <c r="R21" s="57">
        <v>6</v>
      </c>
      <c r="S21" s="57">
        <v>1.5</v>
      </c>
      <c r="T21" s="57">
        <v>6</v>
      </c>
      <c r="U21" s="57">
        <v>6</v>
      </c>
      <c r="V21" s="57">
        <v>6</v>
      </c>
      <c r="W21" s="57">
        <v>1.5</v>
      </c>
      <c r="X21" s="57">
        <v>6</v>
      </c>
      <c r="Y21" s="57">
        <v>6</v>
      </c>
      <c r="Z21" s="37">
        <f t="shared" si="1"/>
        <v>45</v>
      </c>
    </row>
    <row r="22" spans="2:26" x14ac:dyDescent="0.25">
      <c r="B22" s="6">
        <v>18</v>
      </c>
      <c r="C22" s="62">
        <v>3</v>
      </c>
      <c r="D22" s="62">
        <v>4</v>
      </c>
      <c r="E22" s="62">
        <v>3</v>
      </c>
      <c r="F22" s="62">
        <v>3</v>
      </c>
      <c r="G22" s="62">
        <v>4</v>
      </c>
      <c r="H22" s="62">
        <v>4</v>
      </c>
      <c r="I22" s="62">
        <v>4</v>
      </c>
      <c r="J22" s="62">
        <v>5</v>
      </c>
      <c r="K22" s="62">
        <v>3</v>
      </c>
      <c r="L22" s="62">
        <f t="shared" si="0"/>
        <v>33</v>
      </c>
      <c r="P22" s="6">
        <v>17</v>
      </c>
      <c r="Q22" s="57">
        <v>6.5</v>
      </c>
      <c r="R22" s="57">
        <v>6.5</v>
      </c>
      <c r="S22" s="57">
        <v>1.5</v>
      </c>
      <c r="T22" s="57">
        <v>6.5</v>
      </c>
      <c r="U22" s="57">
        <v>6.5</v>
      </c>
      <c r="V22" s="57">
        <v>3</v>
      </c>
      <c r="W22" s="57">
        <v>1.5</v>
      </c>
      <c r="X22" s="57">
        <v>6.5</v>
      </c>
      <c r="Y22" s="57">
        <v>6.5</v>
      </c>
      <c r="Z22" s="37">
        <f t="shared" si="1"/>
        <v>45</v>
      </c>
    </row>
    <row r="23" spans="2:26" x14ac:dyDescent="0.25">
      <c r="B23" s="6">
        <v>19</v>
      </c>
      <c r="C23" s="62">
        <v>2</v>
      </c>
      <c r="D23" s="62">
        <v>4</v>
      </c>
      <c r="E23" s="62">
        <v>2</v>
      </c>
      <c r="F23" s="62">
        <v>2</v>
      </c>
      <c r="G23" s="62">
        <v>3</v>
      </c>
      <c r="H23" s="62">
        <v>3</v>
      </c>
      <c r="I23" s="62">
        <v>2</v>
      </c>
      <c r="J23" s="62">
        <v>4</v>
      </c>
      <c r="K23" s="62">
        <v>2</v>
      </c>
      <c r="L23" s="62">
        <f t="shared" si="0"/>
        <v>24</v>
      </c>
      <c r="P23" s="6">
        <v>18</v>
      </c>
      <c r="Q23" s="57">
        <v>2.5</v>
      </c>
      <c r="R23" s="57">
        <v>6.5</v>
      </c>
      <c r="S23" s="57">
        <v>2.5</v>
      </c>
      <c r="T23" s="57">
        <v>2.5</v>
      </c>
      <c r="U23" s="57">
        <v>6.5</v>
      </c>
      <c r="V23" s="57">
        <v>6.5</v>
      </c>
      <c r="W23" s="57">
        <v>6.5</v>
      </c>
      <c r="X23" s="57">
        <v>9</v>
      </c>
      <c r="Y23" s="57">
        <v>2.5</v>
      </c>
      <c r="Z23" s="37">
        <f t="shared" si="1"/>
        <v>45</v>
      </c>
    </row>
    <row r="24" spans="2:26" x14ac:dyDescent="0.25">
      <c r="B24" s="6">
        <v>20</v>
      </c>
      <c r="C24" s="62">
        <v>3</v>
      </c>
      <c r="D24" s="62">
        <v>3</v>
      </c>
      <c r="E24" s="62">
        <v>2</v>
      </c>
      <c r="F24" s="62">
        <v>2</v>
      </c>
      <c r="G24" s="62">
        <v>4</v>
      </c>
      <c r="H24" s="62">
        <v>4</v>
      </c>
      <c r="I24" s="62">
        <v>4</v>
      </c>
      <c r="J24" s="62">
        <v>5</v>
      </c>
      <c r="K24" s="62">
        <v>2</v>
      </c>
      <c r="L24" s="62">
        <f t="shared" si="0"/>
        <v>29</v>
      </c>
      <c r="P24" s="56">
        <v>19</v>
      </c>
      <c r="Q24" s="57">
        <v>3</v>
      </c>
      <c r="R24" s="57">
        <v>8.5</v>
      </c>
      <c r="S24" s="57">
        <v>3</v>
      </c>
      <c r="T24" s="57">
        <v>3</v>
      </c>
      <c r="U24" s="57">
        <v>6.5</v>
      </c>
      <c r="V24" s="57">
        <v>6.5</v>
      </c>
      <c r="W24" s="57">
        <v>3</v>
      </c>
      <c r="X24" s="57">
        <v>8.5</v>
      </c>
      <c r="Y24" s="57">
        <v>3</v>
      </c>
      <c r="Z24" s="37">
        <f t="shared" si="1"/>
        <v>45</v>
      </c>
    </row>
    <row r="25" spans="2:26" x14ac:dyDescent="0.25">
      <c r="B25" s="6">
        <v>21</v>
      </c>
      <c r="C25" s="62">
        <v>4</v>
      </c>
      <c r="D25" s="62">
        <v>4</v>
      </c>
      <c r="E25" s="62">
        <v>4</v>
      </c>
      <c r="F25" s="62">
        <v>4</v>
      </c>
      <c r="G25" s="62">
        <v>4</v>
      </c>
      <c r="H25" s="62">
        <v>4</v>
      </c>
      <c r="I25" s="62">
        <v>4</v>
      </c>
      <c r="J25" s="62">
        <v>4</v>
      </c>
      <c r="K25" s="62">
        <v>4</v>
      </c>
      <c r="L25" s="62">
        <f t="shared" si="0"/>
        <v>36</v>
      </c>
      <c r="P25" s="58">
        <v>20</v>
      </c>
      <c r="Q25" s="57">
        <v>4.5</v>
      </c>
      <c r="R25" s="57">
        <v>4.5</v>
      </c>
      <c r="S25" s="57">
        <v>2</v>
      </c>
      <c r="T25" s="57">
        <v>2</v>
      </c>
      <c r="U25" s="57">
        <v>7</v>
      </c>
      <c r="V25" s="57">
        <v>7</v>
      </c>
      <c r="W25" s="57">
        <v>7</v>
      </c>
      <c r="X25" s="57">
        <v>9</v>
      </c>
      <c r="Y25" s="57">
        <v>2</v>
      </c>
      <c r="Z25" s="37">
        <f t="shared" si="1"/>
        <v>45</v>
      </c>
    </row>
    <row r="26" spans="2:26" x14ac:dyDescent="0.25">
      <c r="B26" s="6">
        <v>22</v>
      </c>
      <c r="C26" s="62">
        <v>4</v>
      </c>
      <c r="D26" s="62">
        <v>4</v>
      </c>
      <c r="E26" s="62">
        <v>2</v>
      </c>
      <c r="F26" s="62">
        <v>2</v>
      </c>
      <c r="G26" s="62">
        <v>4</v>
      </c>
      <c r="H26" s="62">
        <v>4</v>
      </c>
      <c r="I26" s="62">
        <v>3</v>
      </c>
      <c r="J26" s="62">
        <v>4</v>
      </c>
      <c r="K26" s="62">
        <v>3</v>
      </c>
      <c r="L26" s="62">
        <f t="shared" si="0"/>
        <v>30</v>
      </c>
      <c r="P26" s="6">
        <v>21</v>
      </c>
      <c r="Q26" s="57">
        <v>5</v>
      </c>
      <c r="R26" s="57">
        <v>5</v>
      </c>
      <c r="S26" s="57">
        <v>5</v>
      </c>
      <c r="T26" s="57">
        <v>5</v>
      </c>
      <c r="U26" s="57">
        <v>5</v>
      </c>
      <c r="V26" s="57">
        <v>5</v>
      </c>
      <c r="W26" s="57">
        <v>5</v>
      </c>
      <c r="X26" s="57">
        <v>5</v>
      </c>
      <c r="Y26" s="57">
        <v>5</v>
      </c>
      <c r="Z26" s="37">
        <f t="shared" si="1"/>
        <v>45</v>
      </c>
    </row>
    <row r="27" spans="2:26" x14ac:dyDescent="0.25">
      <c r="B27" s="6">
        <v>23</v>
      </c>
      <c r="C27" s="62">
        <v>4</v>
      </c>
      <c r="D27" s="62">
        <v>3</v>
      </c>
      <c r="E27" s="62">
        <v>3</v>
      </c>
      <c r="F27" s="62">
        <v>5</v>
      </c>
      <c r="G27" s="62">
        <v>4</v>
      </c>
      <c r="H27" s="62">
        <v>4</v>
      </c>
      <c r="I27" s="62">
        <v>4</v>
      </c>
      <c r="J27" s="62">
        <v>4</v>
      </c>
      <c r="K27" s="62">
        <v>4</v>
      </c>
      <c r="L27" s="62">
        <f t="shared" si="0"/>
        <v>35</v>
      </c>
      <c r="P27" s="6">
        <v>22</v>
      </c>
      <c r="Q27" s="57">
        <v>7</v>
      </c>
      <c r="R27" s="57">
        <v>7</v>
      </c>
      <c r="S27" s="57">
        <v>1.5</v>
      </c>
      <c r="T27" s="57">
        <v>1.5</v>
      </c>
      <c r="U27" s="57">
        <v>7</v>
      </c>
      <c r="V27" s="57">
        <v>7</v>
      </c>
      <c r="W27" s="57">
        <v>3.5</v>
      </c>
      <c r="X27" s="57">
        <v>7</v>
      </c>
      <c r="Y27" s="57">
        <v>3.5</v>
      </c>
      <c r="Z27" s="37">
        <f t="shared" si="1"/>
        <v>45</v>
      </c>
    </row>
    <row r="28" spans="2:26" x14ac:dyDescent="0.25">
      <c r="B28" s="6">
        <v>24</v>
      </c>
      <c r="C28" s="62">
        <v>3</v>
      </c>
      <c r="D28" s="62">
        <v>4</v>
      </c>
      <c r="E28" s="62">
        <v>4</v>
      </c>
      <c r="F28" s="62">
        <v>3</v>
      </c>
      <c r="G28" s="62">
        <v>3</v>
      </c>
      <c r="H28" s="62">
        <v>3</v>
      </c>
      <c r="I28" s="62">
        <v>4</v>
      </c>
      <c r="J28" s="62">
        <v>2</v>
      </c>
      <c r="K28" s="62">
        <v>4</v>
      </c>
      <c r="L28" s="62">
        <f t="shared" si="0"/>
        <v>30</v>
      </c>
      <c r="P28" s="6">
        <v>23</v>
      </c>
      <c r="Q28" s="57">
        <v>5.5</v>
      </c>
      <c r="R28" s="57">
        <v>1.5</v>
      </c>
      <c r="S28" s="57">
        <v>1.5</v>
      </c>
      <c r="T28" s="57">
        <v>9</v>
      </c>
      <c r="U28" s="57">
        <v>5.5</v>
      </c>
      <c r="V28" s="57">
        <v>5.5</v>
      </c>
      <c r="W28" s="57">
        <v>5.5</v>
      </c>
      <c r="X28" s="57">
        <v>5.5</v>
      </c>
      <c r="Y28" s="57">
        <v>5.5</v>
      </c>
      <c r="Z28" s="37">
        <f t="shared" si="1"/>
        <v>45</v>
      </c>
    </row>
    <row r="29" spans="2:26" x14ac:dyDescent="0.25">
      <c r="B29" s="6">
        <v>25</v>
      </c>
      <c r="C29" s="62">
        <v>4</v>
      </c>
      <c r="D29" s="62">
        <v>4</v>
      </c>
      <c r="E29" s="62">
        <v>2</v>
      </c>
      <c r="F29" s="62">
        <v>4</v>
      </c>
      <c r="G29" s="62">
        <v>4</v>
      </c>
      <c r="H29" s="62">
        <v>4</v>
      </c>
      <c r="I29" s="62">
        <v>5</v>
      </c>
      <c r="J29" s="62">
        <v>5</v>
      </c>
      <c r="K29" s="62">
        <v>4</v>
      </c>
      <c r="L29" s="62">
        <f t="shared" si="0"/>
        <v>36</v>
      </c>
      <c r="P29" s="6">
        <v>24</v>
      </c>
      <c r="Q29" s="57">
        <v>3.5</v>
      </c>
      <c r="R29" s="57">
        <v>7.5</v>
      </c>
      <c r="S29" s="57">
        <v>7.5</v>
      </c>
      <c r="T29" s="57">
        <v>3.5</v>
      </c>
      <c r="U29" s="57">
        <v>3.5</v>
      </c>
      <c r="V29" s="57">
        <v>3.5</v>
      </c>
      <c r="W29" s="57">
        <v>7.5</v>
      </c>
      <c r="X29" s="57">
        <v>1</v>
      </c>
      <c r="Y29" s="57">
        <v>7.5</v>
      </c>
      <c r="Z29" s="37">
        <f t="shared" si="1"/>
        <v>45</v>
      </c>
    </row>
    <row r="30" spans="2:26" x14ac:dyDescent="0.25">
      <c r="B30" s="6">
        <v>26</v>
      </c>
      <c r="C30" s="62">
        <v>2</v>
      </c>
      <c r="D30" s="62">
        <v>2</v>
      </c>
      <c r="E30" s="62">
        <v>2</v>
      </c>
      <c r="F30" s="62">
        <v>4</v>
      </c>
      <c r="G30" s="62">
        <v>4</v>
      </c>
      <c r="H30" s="62">
        <v>2</v>
      </c>
      <c r="I30" s="62">
        <v>4</v>
      </c>
      <c r="J30" s="62">
        <v>4</v>
      </c>
      <c r="K30" s="62">
        <v>4</v>
      </c>
      <c r="L30" s="62">
        <f t="shared" si="0"/>
        <v>28</v>
      </c>
      <c r="P30" s="56">
        <v>25</v>
      </c>
      <c r="Q30" s="57">
        <v>4.5</v>
      </c>
      <c r="R30" s="57">
        <v>4.5</v>
      </c>
      <c r="S30" s="57">
        <v>1</v>
      </c>
      <c r="T30" s="57">
        <v>4.5</v>
      </c>
      <c r="U30" s="57">
        <v>4.5</v>
      </c>
      <c r="V30" s="57">
        <v>4.5</v>
      </c>
      <c r="W30" s="57">
        <v>8.5</v>
      </c>
      <c r="X30" s="57">
        <v>8.5</v>
      </c>
      <c r="Y30" s="57">
        <v>4.5</v>
      </c>
      <c r="Z30" s="37">
        <f t="shared" si="1"/>
        <v>45</v>
      </c>
    </row>
    <row r="31" spans="2:26" x14ac:dyDescent="0.25">
      <c r="B31" s="6">
        <v>27</v>
      </c>
      <c r="C31" s="62">
        <v>4</v>
      </c>
      <c r="D31" s="62">
        <v>5</v>
      </c>
      <c r="E31" s="62">
        <v>2</v>
      </c>
      <c r="F31" s="62">
        <v>5</v>
      </c>
      <c r="G31" s="62">
        <v>5</v>
      </c>
      <c r="H31" s="62">
        <v>5</v>
      </c>
      <c r="I31" s="62">
        <v>5</v>
      </c>
      <c r="J31" s="62">
        <v>5</v>
      </c>
      <c r="K31" s="62">
        <v>4</v>
      </c>
      <c r="L31" s="62">
        <f t="shared" si="0"/>
        <v>40</v>
      </c>
      <c r="P31" s="6">
        <v>26</v>
      </c>
      <c r="Q31" s="57">
        <v>2.5</v>
      </c>
      <c r="R31" s="57">
        <v>2.5</v>
      </c>
      <c r="S31" s="57">
        <v>2.5</v>
      </c>
      <c r="T31" s="57">
        <v>7</v>
      </c>
      <c r="U31" s="57">
        <v>7</v>
      </c>
      <c r="V31" s="57">
        <v>2.5</v>
      </c>
      <c r="W31" s="57">
        <v>7</v>
      </c>
      <c r="X31" s="57">
        <v>7</v>
      </c>
      <c r="Y31" s="57">
        <v>7</v>
      </c>
      <c r="Z31" s="37">
        <f t="shared" si="1"/>
        <v>45</v>
      </c>
    </row>
    <row r="32" spans="2:26" x14ac:dyDescent="0.25">
      <c r="B32" s="6">
        <v>28</v>
      </c>
      <c r="C32" s="62">
        <v>4</v>
      </c>
      <c r="D32" s="62">
        <v>3</v>
      </c>
      <c r="E32" s="62">
        <v>3</v>
      </c>
      <c r="F32" s="62">
        <v>4</v>
      </c>
      <c r="G32" s="62">
        <v>3</v>
      </c>
      <c r="H32" s="62">
        <v>4</v>
      </c>
      <c r="I32" s="62">
        <v>3</v>
      </c>
      <c r="J32" s="62">
        <v>4</v>
      </c>
      <c r="K32" s="62">
        <v>4</v>
      </c>
      <c r="L32" s="62">
        <f t="shared" si="0"/>
        <v>32</v>
      </c>
      <c r="P32" s="6">
        <v>27</v>
      </c>
      <c r="Q32" s="57">
        <v>2.5</v>
      </c>
      <c r="R32" s="57">
        <v>6.5</v>
      </c>
      <c r="S32" s="57">
        <v>1</v>
      </c>
      <c r="T32" s="57">
        <v>6.5</v>
      </c>
      <c r="U32" s="57">
        <v>6.5</v>
      </c>
      <c r="V32" s="57">
        <v>6.5</v>
      </c>
      <c r="W32" s="57">
        <v>6.5</v>
      </c>
      <c r="X32" s="57">
        <v>6.5</v>
      </c>
      <c r="Y32" s="57">
        <v>2.5</v>
      </c>
      <c r="Z32" s="37">
        <f t="shared" si="1"/>
        <v>45</v>
      </c>
    </row>
    <row r="33" spans="2:26" x14ac:dyDescent="0.25">
      <c r="B33" s="6">
        <v>29</v>
      </c>
      <c r="C33" s="62">
        <v>5</v>
      </c>
      <c r="D33" s="62">
        <v>5</v>
      </c>
      <c r="E33" s="62">
        <v>2</v>
      </c>
      <c r="F33" s="62">
        <v>2</v>
      </c>
      <c r="G33" s="62">
        <v>5</v>
      </c>
      <c r="H33" s="62">
        <v>5</v>
      </c>
      <c r="I33" s="62">
        <v>2</v>
      </c>
      <c r="J33" s="62">
        <v>5</v>
      </c>
      <c r="K33" s="62">
        <v>4</v>
      </c>
      <c r="L33" s="62">
        <f t="shared" si="0"/>
        <v>35</v>
      </c>
      <c r="O33" s="66"/>
      <c r="P33" s="6">
        <v>28</v>
      </c>
      <c r="Q33" s="57">
        <v>7</v>
      </c>
      <c r="R33" s="57">
        <v>2.5</v>
      </c>
      <c r="S33" s="57">
        <v>2.5</v>
      </c>
      <c r="T33" s="57">
        <v>7</v>
      </c>
      <c r="U33" s="57">
        <v>2.5</v>
      </c>
      <c r="V33" s="57">
        <v>7</v>
      </c>
      <c r="W33" s="57">
        <v>2.5</v>
      </c>
      <c r="X33" s="57">
        <v>7</v>
      </c>
      <c r="Y33" s="57">
        <v>7</v>
      </c>
      <c r="Z33" s="37">
        <f t="shared" si="1"/>
        <v>45</v>
      </c>
    </row>
    <row r="34" spans="2:26" x14ac:dyDescent="0.25">
      <c r="B34" s="6">
        <v>30</v>
      </c>
      <c r="C34" s="62">
        <v>4</v>
      </c>
      <c r="D34" s="62">
        <v>3</v>
      </c>
      <c r="E34" s="62">
        <v>4</v>
      </c>
      <c r="F34" s="62">
        <v>1</v>
      </c>
      <c r="G34" s="62">
        <v>4</v>
      </c>
      <c r="H34" s="62">
        <v>3</v>
      </c>
      <c r="I34" s="62">
        <v>3</v>
      </c>
      <c r="J34" s="62">
        <v>3</v>
      </c>
      <c r="K34" s="62">
        <v>3</v>
      </c>
      <c r="L34" s="62">
        <f>SUM(C34:K34)</f>
        <v>28</v>
      </c>
      <c r="P34" s="6">
        <v>29</v>
      </c>
      <c r="Q34" s="57">
        <v>7</v>
      </c>
      <c r="R34" s="57">
        <v>7</v>
      </c>
      <c r="S34" s="57">
        <v>2</v>
      </c>
      <c r="T34" s="57">
        <v>2</v>
      </c>
      <c r="U34" s="57">
        <v>7</v>
      </c>
      <c r="V34" s="57">
        <v>7</v>
      </c>
      <c r="W34" s="57">
        <v>2</v>
      </c>
      <c r="X34" s="57">
        <v>7</v>
      </c>
      <c r="Y34" s="57">
        <v>4</v>
      </c>
      <c r="Z34" s="37">
        <f t="shared" si="1"/>
        <v>45</v>
      </c>
    </row>
    <row r="35" spans="2:26" x14ac:dyDescent="0.25">
      <c r="B35" s="62" t="s">
        <v>179</v>
      </c>
      <c r="C35" s="67">
        <f t="shared" ref="C35:K35" si="2">AVERAGE(C5:C34)</f>
        <v>3.6333333333333333</v>
      </c>
      <c r="D35" s="67">
        <f t="shared" si="2"/>
        <v>3.9</v>
      </c>
      <c r="E35" s="67">
        <f t="shared" si="2"/>
        <v>2.8666666666666667</v>
      </c>
      <c r="F35" s="67">
        <f t="shared" si="2"/>
        <v>3.1666666666666665</v>
      </c>
      <c r="G35" s="67">
        <f t="shared" si="2"/>
        <v>4</v>
      </c>
      <c r="H35" s="67">
        <f t="shared" si="2"/>
        <v>3.8333333333333335</v>
      </c>
      <c r="I35" s="67">
        <f t="shared" si="2"/>
        <v>3.2333333333333334</v>
      </c>
      <c r="J35" s="67">
        <f t="shared" si="2"/>
        <v>3.8666666666666667</v>
      </c>
      <c r="K35" s="67">
        <f t="shared" si="2"/>
        <v>3.4333333333333331</v>
      </c>
      <c r="L35" s="62"/>
      <c r="P35" s="6">
        <v>30</v>
      </c>
      <c r="Q35" s="57">
        <v>8</v>
      </c>
      <c r="R35" s="57">
        <v>4</v>
      </c>
      <c r="S35" s="57">
        <v>8</v>
      </c>
      <c r="T35" s="57">
        <v>1</v>
      </c>
      <c r="U35" s="57">
        <v>8</v>
      </c>
      <c r="V35" s="57">
        <v>4</v>
      </c>
      <c r="W35" s="57">
        <v>4</v>
      </c>
      <c r="X35" s="57">
        <v>4</v>
      </c>
      <c r="Y35" s="57">
        <v>4</v>
      </c>
      <c r="Z35" s="37">
        <f t="shared" si="1"/>
        <v>45</v>
      </c>
    </row>
    <row r="36" spans="2:26" x14ac:dyDescent="0.25">
      <c r="P36" s="3" t="s">
        <v>74</v>
      </c>
      <c r="Q36" s="59">
        <f>SUM(Q6:Q35)</f>
        <v>155.5</v>
      </c>
      <c r="R36" s="59">
        <f t="shared" ref="R36:Y36" si="3">SUM(R6:R35)</f>
        <v>173.5</v>
      </c>
      <c r="S36" s="59">
        <f t="shared" si="3"/>
        <v>90</v>
      </c>
      <c r="T36" s="70">
        <f>SUM(T6:T35)</f>
        <v>125</v>
      </c>
      <c r="U36" s="59">
        <f t="shared" si="3"/>
        <v>185.5</v>
      </c>
      <c r="V36" s="59">
        <f t="shared" si="3"/>
        <v>174.5</v>
      </c>
      <c r="W36" s="59">
        <f t="shared" si="3"/>
        <v>134.5</v>
      </c>
      <c r="X36" s="59">
        <f t="shared" si="3"/>
        <v>178</v>
      </c>
      <c r="Y36" s="59">
        <f t="shared" si="3"/>
        <v>133.5</v>
      </c>
      <c r="Z36" s="37">
        <f t="shared" si="1"/>
        <v>1350</v>
      </c>
    </row>
    <row r="37" spans="2:26" x14ac:dyDescent="0.25">
      <c r="B37" s="68" t="s">
        <v>180</v>
      </c>
      <c r="C37" s="69">
        <f>(12/((30*9)*(9+1))*SUMSQ(Q36:Y36)-3*(30)*(9+1))</f>
        <v>35.397777777777833</v>
      </c>
      <c r="P37" s="3" t="s">
        <v>181</v>
      </c>
      <c r="Q37" s="60">
        <f>AVERAGE(Q6:Q35)</f>
        <v>5.1833333333333336</v>
      </c>
      <c r="R37" s="60">
        <f t="shared" ref="R37:X37" si="4">AVERAGE(R6:R35)</f>
        <v>5.7833333333333332</v>
      </c>
      <c r="S37" s="60">
        <f t="shared" si="4"/>
        <v>3</v>
      </c>
      <c r="T37" s="60">
        <f>AVERAGE(T6:T35)</f>
        <v>4.166666666666667</v>
      </c>
      <c r="U37" s="60">
        <f t="shared" si="4"/>
        <v>6.1833333333333336</v>
      </c>
      <c r="V37" s="60">
        <f t="shared" si="4"/>
        <v>5.8166666666666664</v>
      </c>
      <c r="W37" s="60">
        <f t="shared" si="4"/>
        <v>4.4833333333333334</v>
      </c>
      <c r="X37" s="60">
        <f t="shared" si="4"/>
        <v>5.9333333333333336</v>
      </c>
      <c r="Y37" s="60">
        <f>AVERAGE(Y6:Y35)</f>
        <v>4.45</v>
      </c>
      <c r="Z37" s="37">
        <f t="shared" si="1"/>
        <v>45</v>
      </c>
    </row>
    <row r="38" spans="2:26" x14ac:dyDescent="0.25">
      <c r="B38" s="68" t="s">
        <v>182</v>
      </c>
      <c r="C38" s="69">
        <f>_xlfn.CHISQ.INV.RT(0.05,8)</f>
        <v>15.507313055865453</v>
      </c>
      <c r="Q38" s="37" t="s">
        <v>183</v>
      </c>
      <c r="R38" s="37" t="s">
        <v>184</v>
      </c>
      <c r="S38" s="37" t="s">
        <v>185</v>
      </c>
      <c r="T38" s="37" t="s">
        <v>186</v>
      </c>
      <c r="U38" s="37" t="s">
        <v>187</v>
      </c>
      <c r="V38" s="37" t="s">
        <v>188</v>
      </c>
      <c r="W38" s="37" t="s">
        <v>189</v>
      </c>
      <c r="X38" s="37" t="s">
        <v>190</v>
      </c>
      <c r="Y38" s="37" t="s">
        <v>191</v>
      </c>
    </row>
    <row r="39" spans="2:26" ht="15.75" customHeight="1" x14ac:dyDescent="0.25">
      <c r="B39" s="37" t="s">
        <v>199</v>
      </c>
      <c r="C39" s="75" t="s">
        <v>200</v>
      </c>
      <c r="D39" s="76"/>
      <c r="Q39" s="37">
        <v>145</v>
      </c>
    </row>
    <row r="40" spans="2:26" x14ac:dyDescent="0.25">
      <c r="B40" s="92" t="s">
        <v>201</v>
      </c>
      <c r="C40" s="92"/>
      <c r="D40" s="92"/>
      <c r="E40" s="92"/>
      <c r="F40" s="92"/>
      <c r="G40" s="92"/>
      <c r="H40" s="92"/>
    </row>
    <row r="41" spans="2:26" x14ac:dyDescent="0.25">
      <c r="B41" s="92"/>
      <c r="C41" s="92"/>
      <c r="D41" s="92"/>
      <c r="E41" s="92"/>
      <c r="F41" s="92"/>
      <c r="G41" s="92"/>
      <c r="H41" s="92"/>
    </row>
    <row r="42" spans="2:26" x14ac:dyDescent="0.25">
      <c r="C42" s="88" t="s">
        <v>194</v>
      </c>
      <c r="D42" s="88"/>
      <c r="E42" s="88"/>
      <c r="F42" s="88"/>
      <c r="G42" s="88"/>
      <c r="H42" s="71" t="s">
        <v>195</v>
      </c>
      <c r="I42" s="71" t="s">
        <v>196</v>
      </c>
      <c r="J42" s="71" t="s">
        <v>202</v>
      </c>
      <c r="M42" s="37" t="s">
        <v>203</v>
      </c>
      <c r="N42" s="37" t="s">
        <v>195</v>
      </c>
      <c r="O42" s="37" t="s">
        <v>204</v>
      </c>
      <c r="P42" s="37" t="s">
        <v>116</v>
      </c>
    </row>
    <row r="43" spans="2:26" x14ac:dyDescent="0.25">
      <c r="C43" s="89" t="s">
        <v>121</v>
      </c>
      <c r="D43" s="89"/>
      <c r="E43" s="89"/>
      <c r="F43" s="89"/>
      <c r="G43" s="89"/>
      <c r="H43" s="72">
        <f>AVERAGE(C5:C34)</f>
        <v>3.6333333333333333</v>
      </c>
      <c r="I43" s="72">
        <f>SUM(Q6:Q35)</f>
        <v>155.5</v>
      </c>
      <c r="J43" s="37" t="s">
        <v>149</v>
      </c>
      <c r="M43" s="37" t="str">
        <f>C45</f>
        <v>M1P3</v>
      </c>
      <c r="N43" s="72">
        <f>H45</f>
        <v>2.8666666666666667</v>
      </c>
      <c r="O43" s="72">
        <f>I45</f>
        <v>90</v>
      </c>
      <c r="P43" s="72" t="s">
        <v>117</v>
      </c>
      <c r="Q43" s="72">
        <f>(O43+H$52)</f>
        <v>124.89571965155612</v>
      </c>
    </row>
    <row r="44" spans="2:26" x14ac:dyDescent="0.25">
      <c r="C44" s="81" t="s">
        <v>122</v>
      </c>
      <c r="D44" s="81"/>
      <c r="E44" s="81"/>
      <c r="F44" s="81"/>
      <c r="G44" s="81"/>
      <c r="H44" s="72">
        <f>AVERAGE(D5:D34)</f>
        <v>3.9</v>
      </c>
      <c r="I44" s="72">
        <f>SUM(R6:R35)</f>
        <v>173.5</v>
      </c>
      <c r="J44" s="37" t="s">
        <v>142</v>
      </c>
      <c r="M44" s="37" t="str">
        <f>C46</f>
        <v>M2P1</v>
      </c>
      <c r="N44" s="72">
        <f>H46</f>
        <v>3.1666666666666665</v>
      </c>
      <c r="O44" s="73">
        <f>I46</f>
        <v>125</v>
      </c>
      <c r="P44" s="72" t="s">
        <v>119</v>
      </c>
      <c r="Q44" s="72">
        <f t="shared" ref="Q44:Q50" si="5">(O44+H$52)</f>
        <v>159.89571965155613</v>
      </c>
      <c r="R44" s="72"/>
    </row>
    <row r="45" spans="2:26" x14ac:dyDescent="0.25">
      <c r="C45" s="81" t="s">
        <v>123</v>
      </c>
      <c r="D45" s="81"/>
      <c r="E45" s="81"/>
      <c r="F45" s="81"/>
      <c r="G45" s="81"/>
      <c r="H45" s="72">
        <f>AVERAGE(E5:E34)</f>
        <v>2.8666666666666667</v>
      </c>
      <c r="I45" s="72">
        <f>SUM(S6:S35)</f>
        <v>90</v>
      </c>
      <c r="J45" s="37" t="s">
        <v>117</v>
      </c>
      <c r="M45" s="37" t="str">
        <f>C49</f>
        <v>M3P1</v>
      </c>
      <c r="N45" s="72">
        <f>H49</f>
        <v>3.2333333333333334</v>
      </c>
      <c r="O45" s="73">
        <f>I49</f>
        <v>134.5</v>
      </c>
      <c r="P45" s="72" t="s">
        <v>119</v>
      </c>
      <c r="Q45" s="72">
        <f t="shared" si="5"/>
        <v>169.39571965155613</v>
      </c>
    </row>
    <row r="46" spans="2:26" x14ac:dyDescent="0.25">
      <c r="C46" s="81" t="s">
        <v>124</v>
      </c>
      <c r="D46" s="81"/>
      <c r="E46" s="81"/>
      <c r="F46" s="81"/>
      <c r="G46" s="81"/>
      <c r="H46" s="72">
        <f>AVERAGE(F5:F34)</f>
        <v>3.1666666666666665</v>
      </c>
      <c r="I46" s="72">
        <f>SUM(T6:T35)</f>
        <v>125</v>
      </c>
      <c r="J46" s="37" t="s">
        <v>119</v>
      </c>
      <c r="M46" s="37" t="str">
        <f>C51</f>
        <v>M3P3</v>
      </c>
      <c r="N46" s="72">
        <f>H51</f>
        <v>3.4333333333333331</v>
      </c>
      <c r="O46" s="73">
        <f>I51</f>
        <v>133.5</v>
      </c>
      <c r="P46" s="72" t="s">
        <v>119</v>
      </c>
      <c r="Q46" s="72">
        <f t="shared" si="5"/>
        <v>168.39571965155613</v>
      </c>
    </row>
    <row r="47" spans="2:26" x14ac:dyDescent="0.25">
      <c r="C47" s="81" t="s">
        <v>125</v>
      </c>
      <c r="D47" s="81"/>
      <c r="E47" s="81"/>
      <c r="F47" s="81"/>
      <c r="G47" s="81"/>
      <c r="H47" s="72">
        <f>AVERAGE(G5:G34)</f>
        <v>4</v>
      </c>
      <c r="I47" s="72">
        <f>SUM(U6:U35)</f>
        <v>185.5</v>
      </c>
      <c r="J47" s="37" t="s">
        <v>142</v>
      </c>
      <c r="M47" s="37" t="str">
        <f>C43</f>
        <v>M1P1</v>
      </c>
      <c r="N47" s="72">
        <f>H43</f>
        <v>3.6333333333333333</v>
      </c>
      <c r="O47" s="73">
        <f>I43</f>
        <v>155.5</v>
      </c>
      <c r="P47" s="72" t="s">
        <v>149</v>
      </c>
      <c r="Q47" s="72">
        <f t="shared" si="5"/>
        <v>190.39571965155613</v>
      </c>
    </row>
    <row r="48" spans="2:26" x14ac:dyDescent="0.25">
      <c r="C48" s="81" t="s">
        <v>126</v>
      </c>
      <c r="D48" s="81"/>
      <c r="E48" s="81"/>
      <c r="F48" s="81"/>
      <c r="G48" s="81"/>
      <c r="H48" s="72">
        <f>AVERAGE(H5:H34)</f>
        <v>3.8333333333333335</v>
      </c>
      <c r="I48" s="72">
        <f>SUM(V6:V35)</f>
        <v>174.5</v>
      </c>
      <c r="J48" s="37" t="s">
        <v>142</v>
      </c>
      <c r="M48" s="37" t="str">
        <f>C48</f>
        <v>M2P3</v>
      </c>
      <c r="N48" s="72">
        <f>H48</f>
        <v>3.8333333333333335</v>
      </c>
      <c r="O48" s="73">
        <f>I48</f>
        <v>174.5</v>
      </c>
      <c r="P48" s="72" t="s">
        <v>142</v>
      </c>
      <c r="Q48" s="72">
        <f t="shared" si="5"/>
        <v>209.39571965155613</v>
      </c>
    </row>
    <row r="49" spans="3:17" x14ac:dyDescent="0.25">
      <c r="C49" s="81" t="s">
        <v>127</v>
      </c>
      <c r="D49" s="81"/>
      <c r="E49" s="81"/>
      <c r="F49" s="81"/>
      <c r="G49" s="81"/>
      <c r="H49" s="72">
        <f>AVERAGE(I5:I34)</f>
        <v>3.2333333333333334</v>
      </c>
      <c r="I49" s="72">
        <f>SUM(W6:W35)</f>
        <v>134.5</v>
      </c>
      <c r="J49" s="37" t="s">
        <v>119</v>
      </c>
      <c r="M49" s="37" t="str">
        <f>C50</f>
        <v>M3P2</v>
      </c>
      <c r="N49" s="72">
        <f>H50</f>
        <v>3.8666666666666667</v>
      </c>
      <c r="O49" s="73">
        <f>I50</f>
        <v>178</v>
      </c>
      <c r="P49" s="72" t="s">
        <v>142</v>
      </c>
      <c r="Q49" s="72">
        <f t="shared" si="5"/>
        <v>212.89571965155613</v>
      </c>
    </row>
    <row r="50" spans="3:17" x14ac:dyDescent="0.25">
      <c r="C50" s="81" t="s">
        <v>128</v>
      </c>
      <c r="D50" s="81"/>
      <c r="E50" s="81"/>
      <c r="F50" s="81"/>
      <c r="G50" s="81"/>
      <c r="H50" s="72">
        <f>AVERAGE(J5:J34)</f>
        <v>3.8666666666666667</v>
      </c>
      <c r="I50" s="72">
        <f>SUM(X6:X35)</f>
        <v>178</v>
      </c>
      <c r="J50" s="37" t="s">
        <v>142</v>
      </c>
      <c r="M50" s="37" t="str">
        <f>C44</f>
        <v>M1P2</v>
      </c>
      <c r="N50" s="72">
        <f>H44</f>
        <v>3.9</v>
      </c>
      <c r="O50" s="73">
        <f>I44</f>
        <v>173.5</v>
      </c>
      <c r="P50" s="72" t="s">
        <v>142</v>
      </c>
      <c r="Q50" s="72">
        <f t="shared" si="5"/>
        <v>208.39571965155613</v>
      </c>
    </row>
    <row r="51" spans="3:17" x14ac:dyDescent="0.25">
      <c r="C51" s="90" t="s">
        <v>129</v>
      </c>
      <c r="D51" s="90"/>
      <c r="E51" s="90"/>
      <c r="F51" s="90"/>
      <c r="G51" s="90"/>
      <c r="H51" s="72">
        <f>AVERAGE(K5:K34)</f>
        <v>3.4333333333333331</v>
      </c>
      <c r="I51" s="72">
        <f>SUM(Y6:Y35)</f>
        <v>133.5</v>
      </c>
      <c r="J51" s="37" t="s">
        <v>119</v>
      </c>
      <c r="M51" s="37" t="str">
        <f>C47</f>
        <v>M2P2</v>
      </c>
      <c r="N51" s="72">
        <f>H47</f>
        <v>4</v>
      </c>
      <c r="O51" s="73">
        <f>I47</f>
        <v>185.5</v>
      </c>
      <c r="P51" s="72" t="s">
        <v>142</v>
      </c>
      <c r="Q51" s="72"/>
    </row>
    <row r="52" spans="3:17" x14ac:dyDescent="0.25">
      <c r="C52" s="93" t="s">
        <v>197</v>
      </c>
      <c r="D52" s="93"/>
      <c r="E52" s="93"/>
      <c r="F52" s="93"/>
      <c r="G52" s="93"/>
      <c r="H52" s="74">
        <f>1.645*SQRT(30*9*(9+1)/6)</f>
        <v>34.895719651556121</v>
      </c>
      <c r="I52" s="71"/>
      <c r="J52" s="71"/>
    </row>
  </sheetData>
  <mergeCells count="19">
    <mergeCell ref="C52:G52"/>
    <mergeCell ref="C46:G46"/>
    <mergeCell ref="C47:G47"/>
    <mergeCell ref="C48:G48"/>
    <mergeCell ref="C49:G49"/>
    <mergeCell ref="C50:G50"/>
    <mergeCell ref="C51:G51"/>
    <mergeCell ref="Z4:Z5"/>
    <mergeCell ref="B40:H41"/>
    <mergeCell ref="C42:G42"/>
    <mergeCell ref="C43:G43"/>
    <mergeCell ref="C44:G44"/>
    <mergeCell ref="C45:G45"/>
    <mergeCell ref="H1:Q1"/>
    <mergeCell ref="B3:B4"/>
    <mergeCell ref="C3:J3"/>
    <mergeCell ref="L3:L4"/>
    <mergeCell ref="P4:P5"/>
    <mergeCell ref="Q4:Y4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Z52"/>
  <sheetViews>
    <sheetView zoomScale="80" zoomScaleNormal="80" workbookViewId="0">
      <selection activeCell="O15" sqref="O15"/>
    </sheetView>
  </sheetViews>
  <sheetFormatPr defaultRowHeight="15.75" x14ac:dyDescent="0.25"/>
  <cols>
    <col min="1" max="8" width="9.140625" style="37"/>
    <col min="9" max="9" width="18.140625" style="37" customWidth="1"/>
    <col min="10" max="16384" width="9.140625" style="37"/>
  </cols>
  <sheetData>
    <row r="1" spans="2:26" x14ac:dyDescent="0.25">
      <c r="H1" s="79" t="s">
        <v>205</v>
      </c>
      <c r="I1" s="79"/>
      <c r="J1" s="79"/>
      <c r="K1" s="79"/>
      <c r="L1" s="79"/>
      <c r="M1" s="79"/>
      <c r="N1" s="79"/>
      <c r="O1" s="79"/>
      <c r="P1" s="79"/>
      <c r="Q1" s="79"/>
    </row>
    <row r="3" spans="2:26" x14ac:dyDescent="0.25">
      <c r="B3" s="86" t="s">
        <v>165</v>
      </c>
      <c r="C3" s="87" t="s">
        <v>166</v>
      </c>
      <c r="D3" s="87"/>
      <c r="E3" s="87"/>
      <c r="F3" s="87"/>
      <c r="G3" s="87"/>
      <c r="H3" s="87"/>
      <c r="I3" s="87"/>
      <c r="J3" s="87"/>
      <c r="K3" s="62"/>
      <c r="L3" s="86" t="s">
        <v>167</v>
      </c>
      <c r="P3" s="54" t="s">
        <v>168</v>
      </c>
      <c r="Q3" s="63"/>
      <c r="R3" s="63"/>
      <c r="S3" s="63"/>
      <c r="T3" s="63"/>
      <c r="U3" s="63"/>
      <c r="V3" s="63"/>
      <c r="W3" s="63"/>
      <c r="X3" s="63"/>
      <c r="Y3" s="63"/>
    </row>
    <row r="4" spans="2:26" x14ac:dyDescent="0.25">
      <c r="B4" s="86"/>
      <c r="C4" s="2" t="s">
        <v>169</v>
      </c>
      <c r="D4" s="2" t="s">
        <v>170</v>
      </c>
      <c r="E4" s="2" t="s">
        <v>171</v>
      </c>
      <c r="F4" s="2" t="s">
        <v>172</v>
      </c>
      <c r="G4" s="2" t="s">
        <v>173</v>
      </c>
      <c r="H4" s="2" t="s">
        <v>174</v>
      </c>
      <c r="I4" s="2" t="s">
        <v>175</v>
      </c>
      <c r="J4" s="2" t="s">
        <v>176</v>
      </c>
      <c r="K4" s="2" t="s">
        <v>177</v>
      </c>
      <c r="L4" s="86"/>
      <c r="M4" s="2"/>
      <c r="N4" s="2"/>
      <c r="P4" s="78" t="s">
        <v>178</v>
      </c>
      <c r="Q4" s="78" t="s">
        <v>73</v>
      </c>
      <c r="R4" s="78"/>
      <c r="S4" s="78"/>
      <c r="T4" s="78"/>
      <c r="U4" s="78"/>
      <c r="V4" s="78"/>
      <c r="W4" s="78"/>
      <c r="X4" s="78"/>
      <c r="Y4" s="78"/>
      <c r="Z4" s="94" t="s">
        <v>74</v>
      </c>
    </row>
    <row r="5" spans="2:26" x14ac:dyDescent="0.25">
      <c r="B5" s="6">
        <v>1</v>
      </c>
      <c r="C5" s="62">
        <v>3</v>
      </c>
      <c r="D5" s="62">
        <v>4</v>
      </c>
      <c r="E5" s="62">
        <v>4</v>
      </c>
      <c r="F5" s="62">
        <v>3</v>
      </c>
      <c r="G5" s="62">
        <v>3</v>
      </c>
      <c r="H5" s="62">
        <v>3</v>
      </c>
      <c r="I5" s="62">
        <v>3</v>
      </c>
      <c r="J5" s="62">
        <v>3</v>
      </c>
      <c r="K5" s="62">
        <v>3</v>
      </c>
      <c r="L5" s="62">
        <f>SUM(C5:K5)</f>
        <v>29</v>
      </c>
      <c r="P5" s="78"/>
      <c r="Q5" s="2" t="s">
        <v>169</v>
      </c>
      <c r="R5" s="2" t="s">
        <v>170</v>
      </c>
      <c r="S5" s="2" t="s">
        <v>171</v>
      </c>
      <c r="T5" s="2" t="s">
        <v>172</v>
      </c>
      <c r="U5" s="2" t="s">
        <v>173</v>
      </c>
      <c r="V5" s="2" t="s">
        <v>174</v>
      </c>
      <c r="W5" s="2" t="s">
        <v>175</v>
      </c>
      <c r="X5" s="2" t="s">
        <v>176</v>
      </c>
      <c r="Y5" s="2" t="s">
        <v>177</v>
      </c>
      <c r="Z5" s="94"/>
    </row>
    <row r="6" spans="2:26" x14ac:dyDescent="0.25">
      <c r="B6" s="6">
        <v>2</v>
      </c>
      <c r="C6" s="62">
        <v>3</v>
      </c>
      <c r="D6" s="62">
        <v>4</v>
      </c>
      <c r="E6" s="62">
        <v>4</v>
      </c>
      <c r="F6" s="62">
        <v>4</v>
      </c>
      <c r="G6" s="62">
        <v>4</v>
      </c>
      <c r="H6" s="62">
        <v>4</v>
      </c>
      <c r="I6" s="62">
        <v>4</v>
      </c>
      <c r="J6" s="62">
        <v>4</v>
      </c>
      <c r="K6" s="62">
        <v>3</v>
      </c>
      <c r="L6" s="62">
        <f t="shared" ref="L6:L33" si="0">SUM(C6:K6)</f>
        <v>34</v>
      </c>
      <c r="P6" s="6">
        <v>1</v>
      </c>
      <c r="Q6" s="55">
        <v>4</v>
      </c>
      <c r="R6" s="55">
        <v>8.5</v>
      </c>
      <c r="S6" s="55">
        <v>8.5</v>
      </c>
      <c r="T6" s="55">
        <v>4</v>
      </c>
      <c r="U6" s="55">
        <v>4</v>
      </c>
      <c r="V6" s="55">
        <v>4</v>
      </c>
      <c r="W6" s="55">
        <v>4</v>
      </c>
      <c r="X6" s="55">
        <v>4</v>
      </c>
      <c r="Y6" s="55">
        <v>4</v>
      </c>
      <c r="Z6" s="37">
        <f>SUM(Q6:Y6)</f>
        <v>45</v>
      </c>
    </row>
    <row r="7" spans="2:26" x14ac:dyDescent="0.25">
      <c r="B7" s="6">
        <v>3</v>
      </c>
      <c r="C7" s="62">
        <v>3</v>
      </c>
      <c r="D7" s="62">
        <v>3</v>
      </c>
      <c r="E7" s="62">
        <v>4</v>
      </c>
      <c r="F7" s="62">
        <v>3</v>
      </c>
      <c r="G7" s="62">
        <v>4</v>
      </c>
      <c r="H7" s="62">
        <v>3</v>
      </c>
      <c r="I7" s="62">
        <v>4</v>
      </c>
      <c r="J7" s="62">
        <v>3</v>
      </c>
      <c r="K7" s="62">
        <v>2</v>
      </c>
      <c r="L7" s="62">
        <f t="shared" si="0"/>
        <v>29</v>
      </c>
      <c r="P7" s="6">
        <v>2</v>
      </c>
      <c r="Q7" s="55">
        <v>1</v>
      </c>
      <c r="R7" s="55">
        <v>6</v>
      </c>
      <c r="S7" s="55">
        <v>6</v>
      </c>
      <c r="T7" s="55">
        <v>6</v>
      </c>
      <c r="U7" s="55">
        <v>6</v>
      </c>
      <c r="V7" s="55">
        <v>6</v>
      </c>
      <c r="W7" s="55">
        <v>6</v>
      </c>
      <c r="X7" s="55">
        <v>6</v>
      </c>
      <c r="Y7" s="55">
        <v>2</v>
      </c>
      <c r="Z7" s="37">
        <f t="shared" ref="Z7:Z37" si="1">SUM(Q7:Y7)</f>
        <v>45</v>
      </c>
    </row>
    <row r="8" spans="2:26" x14ac:dyDescent="0.25">
      <c r="B8" s="6">
        <v>4</v>
      </c>
      <c r="C8" s="62">
        <v>4</v>
      </c>
      <c r="D8" s="62">
        <v>5</v>
      </c>
      <c r="E8" s="62">
        <v>2</v>
      </c>
      <c r="F8" s="62">
        <v>3</v>
      </c>
      <c r="G8" s="62">
        <v>5</v>
      </c>
      <c r="H8" s="62">
        <v>4</v>
      </c>
      <c r="I8" s="62">
        <v>4</v>
      </c>
      <c r="J8" s="62">
        <v>4</v>
      </c>
      <c r="K8" s="62">
        <v>3</v>
      </c>
      <c r="L8" s="62">
        <f t="shared" si="0"/>
        <v>34</v>
      </c>
      <c r="P8" s="6">
        <v>3</v>
      </c>
      <c r="Q8" s="55">
        <v>4</v>
      </c>
      <c r="R8" s="55">
        <v>4</v>
      </c>
      <c r="S8" s="55">
        <v>8</v>
      </c>
      <c r="T8" s="55">
        <v>4</v>
      </c>
      <c r="U8" s="55">
        <v>8</v>
      </c>
      <c r="V8" s="55">
        <v>4</v>
      </c>
      <c r="W8" s="55">
        <v>8</v>
      </c>
      <c r="X8" s="55">
        <v>4</v>
      </c>
      <c r="Y8" s="55">
        <v>1</v>
      </c>
      <c r="Z8" s="37">
        <f t="shared" si="1"/>
        <v>45</v>
      </c>
    </row>
    <row r="9" spans="2:26" x14ac:dyDescent="0.25">
      <c r="B9" s="6">
        <v>5</v>
      </c>
      <c r="C9" s="62">
        <v>3</v>
      </c>
      <c r="D9" s="62">
        <v>3</v>
      </c>
      <c r="E9" s="62">
        <v>2</v>
      </c>
      <c r="F9" s="62">
        <v>3</v>
      </c>
      <c r="G9" s="62">
        <v>3</v>
      </c>
      <c r="H9" s="62">
        <v>4</v>
      </c>
      <c r="I9" s="62">
        <v>3</v>
      </c>
      <c r="J9" s="62">
        <v>5</v>
      </c>
      <c r="K9" s="62">
        <v>4</v>
      </c>
      <c r="L9" s="62">
        <f t="shared" si="0"/>
        <v>30</v>
      </c>
      <c r="P9" s="6">
        <v>4</v>
      </c>
      <c r="Q9" s="55">
        <v>5.5</v>
      </c>
      <c r="R9" s="55">
        <v>8.5</v>
      </c>
      <c r="S9" s="55">
        <v>1</v>
      </c>
      <c r="T9" s="55">
        <v>2.5</v>
      </c>
      <c r="U9" s="55">
        <v>8.5</v>
      </c>
      <c r="V9" s="55">
        <v>5.5</v>
      </c>
      <c r="W9" s="55">
        <v>5.5</v>
      </c>
      <c r="X9" s="55">
        <v>5.5</v>
      </c>
      <c r="Y9" s="55">
        <v>2.5</v>
      </c>
      <c r="Z9" s="37">
        <f t="shared" si="1"/>
        <v>45</v>
      </c>
    </row>
    <row r="10" spans="2:26" x14ac:dyDescent="0.25">
      <c r="B10" s="6">
        <v>6</v>
      </c>
      <c r="C10" s="62">
        <v>2</v>
      </c>
      <c r="D10" s="62">
        <v>4</v>
      </c>
      <c r="E10" s="62">
        <v>2</v>
      </c>
      <c r="F10" s="62">
        <v>2</v>
      </c>
      <c r="G10" s="62">
        <v>4</v>
      </c>
      <c r="H10" s="62">
        <v>4</v>
      </c>
      <c r="I10" s="62">
        <v>2</v>
      </c>
      <c r="J10" s="62">
        <v>4</v>
      </c>
      <c r="K10" s="62">
        <v>3</v>
      </c>
      <c r="L10" s="62">
        <f t="shared" si="0"/>
        <v>27</v>
      </c>
      <c r="P10" s="6">
        <v>5</v>
      </c>
      <c r="Q10" s="55">
        <v>4</v>
      </c>
      <c r="R10" s="55">
        <v>4</v>
      </c>
      <c r="S10" s="55">
        <v>1</v>
      </c>
      <c r="T10" s="55">
        <v>4</v>
      </c>
      <c r="U10" s="55">
        <v>4</v>
      </c>
      <c r="V10" s="55">
        <v>7.5</v>
      </c>
      <c r="W10" s="55">
        <v>4</v>
      </c>
      <c r="X10" s="55">
        <v>9</v>
      </c>
      <c r="Y10" s="55">
        <v>7.5</v>
      </c>
      <c r="Z10" s="37">
        <f t="shared" si="1"/>
        <v>45</v>
      </c>
    </row>
    <row r="11" spans="2:26" x14ac:dyDescent="0.25">
      <c r="B11" s="6">
        <v>7</v>
      </c>
      <c r="C11" s="62">
        <v>3</v>
      </c>
      <c r="D11" s="62">
        <v>3</v>
      </c>
      <c r="E11" s="62">
        <v>1</v>
      </c>
      <c r="F11" s="62">
        <v>3</v>
      </c>
      <c r="G11" s="62">
        <v>3</v>
      </c>
      <c r="H11" s="62">
        <v>4</v>
      </c>
      <c r="I11" s="62">
        <v>3</v>
      </c>
      <c r="J11" s="62">
        <v>4</v>
      </c>
      <c r="K11" s="62">
        <v>3</v>
      </c>
      <c r="L11" s="62">
        <f t="shared" si="0"/>
        <v>27</v>
      </c>
      <c r="P11" s="6">
        <v>6</v>
      </c>
      <c r="Q11" s="55">
        <v>2.5</v>
      </c>
      <c r="R11" s="55">
        <v>7.5</v>
      </c>
      <c r="S11" s="55">
        <v>2.5</v>
      </c>
      <c r="T11" s="55">
        <v>2.5</v>
      </c>
      <c r="U11" s="55">
        <v>7.5</v>
      </c>
      <c r="V11" s="55">
        <v>7.5</v>
      </c>
      <c r="W11" s="55">
        <v>2.5</v>
      </c>
      <c r="X11" s="55">
        <v>7.5</v>
      </c>
      <c r="Y11" s="55">
        <v>5</v>
      </c>
      <c r="Z11" s="37">
        <f t="shared" si="1"/>
        <v>45</v>
      </c>
    </row>
    <row r="12" spans="2:26" x14ac:dyDescent="0.25">
      <c r="B12" s="6">
        <v>8</v>
      </c>
      <c r="C12" s="62">
        <v>4</v>
      </c>
      <c r="D12" s="62">
        <v>3</v>
      </c>
      <c r="E12" s="62">
        <v>5</v>
      </c>
      <c r="F12" s="62">
        <v>3</v>
      </c>
      <c r="G12" s="62">
        <v>4</v>
      </c>
      <c r="H12" s="62">
        <v>2</v>
      </c>
      <c r="I12" s="62">
        <v>2</v>
      </c>
      <c r="J12" s="62">
        <v>2</v>
      </c>
      <c r="K12" s="62">
        <v>2</v>
      </c>
      <c r="L12" s="62">
        <f t="shared" si="0"/>
        <v>27</v>
      </c>
      <c r="P12" s="6">
        <v>7</v>
      </c>
      <c r="Q12" s="55">
        <v>4.5</v>
      </c>
      <c r="R12" s="55">
        <v>4.5</v>
      </c>
      <c r="S12" s="55">
        <v>1</v>
      </c>
      <c r="T12" s="55">
        <v>4.5</v>
      </c>
      <c r="U12" s="55">
        <v>4.5</v>
      </c>
      <c r="V12" s="55">
        <v>8.5</v>
      </c>
      <c r="W12" s="55">
        <v>4.5</v>
      </c>
      <c r="X12" s="55">
        <v>8.5</v>
      </c>
      <c r="Y12" s="55">
        <v>4.5</v>
      </c>
      <c r="Z12" s="37">
        <f t="shared" si="1"/>
        <v>45</v>
      </c>
    </row>
    <row r="13" spans="2:26" x14ac:dyDescent="0.25">
      <c r="B13" s="6">
        <v>9</v>
      </c>
      <c r="C13" s="62">
        <v>3</v>
      </c>
      <c r="D13" s="62">
        <v>4</v>
      </c>
      <c r="E13" s="62">
        <v>2</v>
      </c>
      <c r="F13" s="62">
        <v>3</v>
      </c>
      <c r="G13" s="62">
        <v>2</v>
      </c>
      <c r="H13" s="62">
        <v>3</v>
      </c>
      <c r="I13" s="62">
        <v>2</v>
      </c>
      <c r="J13" s="62">
        <v>4</v>
      </c>
      <c r="K13" s="62">
        <v>3</v>
      </c>
      <c r="L13" s="62">
        <f t="shared" si="0"/>
        <v>26</v>
      </c>
      <c r="P13" s="6">
        <v>8</v>
      </c>
      <c r="Q13" s="55">
        <v>7.5</v>
      </c>
      <c r="R13" s="55">
        <v>5.5</v>
      </c>
      <c r="S13" s="55">
        <v>9</v>
      </c>
      <c r="T13" s="55">
        <v>5.5</v>
      </c>
      <c r="U13" s="55">
        <v>7.5</v>
      </c>
      <c r="V13" s="55">
        <v>2.5</v>
      </c>
      <c r="W13" s="55">
        <v>2.5</v>
      </c>
      <c r="X13" s="55">
        <v>2.5</v>
      </c>
      <c r="Y13" s="55">
        <v>2.5</v>
      </c>
      <c r="Z13" s="37">
        <f t="shared" si="1"/>
        <v>45</v>
      </c>
    </row>
    <row r="14" spans="2:26" x14ac:dyDescent="0.25">
      <c r="B14" s="6">
        <v>10</v>
      </c>
      <c r="C14" s="62">
        <v>4</v>
      </c>
      <c r="D14" s="62">
        <v>4</v>
      </c>
      <c r="E14" s="62">
        <v>2</v>
      </c>
      <c r="F14" s="62">
        <v>4</v>
      </c>
      <c r="G14" s="62">
        <v>3</v>
      </c>
      <c r="H14" s="62">
        <v>4</v>
      </c>
      <c r="I14" s="62">
        <v>4</v>
      </c>
      <c r="J14" s="62">
        <v>4</v>
      </c>
      <c r="K14" s="62">
        <v>2</v>
      </c>
      <c r="L14" s="62">
        <f t="shared" si="0"/>
        <v>31</v>
      </c>
      <c r="P14" s="56">
        <v>9</v>
      </c>
      <c r="Q14" s="55">
        <v>5.5</v>
      </c>
      <c r="R14" s="55">
        <v>8.5</v>
      </c>
      <c r="S14" s="55">
        <v>2</v>
      </c>
      <c r="T14" s="55">
        <v>5.5</v>
      </c>
      <c r="U14" s="55">
        <v>2</v>
      </c>
      <c r="V14" s="55">
        <v>5.5</v>
      </c>
      <c r="W14" s="55">
        <v>2</v>
      </c>
      <c r="X14" s="55">
        <v>8.5</v>
      </c>
      <c r="Y14" s="55">
        <v>5.5</v>
      </c>
      <c r="Z14" s="37">
        <f t="shared" si="1"/>
        <v>45</v>
      </c>
    </row>
    <row r="15" spans="2:26" x14ac:dyDescent="0.25">
      <c r="B15" s="6">
        <v>11</v>
      </c>
      <c r="C15" s="64">
        <v>4</v>
      </c>
      <c r="D15" s="64">
        <v>5</v>
      </c>
      <c r="E15" s="64">
        <v>5</v>
      </c>
      <c r="F15" s="64">
        <v>1</v>
      </c>
      <c r="G15" s="64">
        <v>1</v>
      </c>
      <c r="H15" s="64">
        <v>3</v>
      </c>
      <c r="I15" s="64">
        <v>2</v>
      </c>
      <c r="J15" s="64">
        <v>3</v>
      </c>
      <c r="K15" s="64">
        <v>3</v>
      </c>
      <c r="L15" s="62">
        <f t="shared" si="0"/>
        <v>27</v>
      </c>
      <c r="M15" s="65"/>
      <c r="N15" s="65"/>
      <c r="P15" s="56">
        <v>10</v>
      </c>
      <c r="Q15" s="55">
        <v>6.5</v>
      </c>
      <c r="R15" s="55">
        <v>6.5</v>
      </c>
      <c r="S15" s="55">
        <v>1.5</v>
      </c>
      <c r="T15" s="55">
        <v>6.5</v>
      </c>
      <c r="U15" s="55">
        <v>3</v>
      </c>
      <c r="V15" s="55">
        <v>6.5</v>
      </c>
      <c r="W15" s="55">
        <v>6.5</v>
      </c>
      <c r="X15" s="55">
        <v>6.5</v>
      </c>
      <c r="Y15" s="55">
        <v>1.5</v>
      </c>
      <c r="Z15" s="37">
        <f t="shared" si="1"/>
        <v>45</v>
      </c>
    </row>
    <row r="16" spans="2:26" x14ac:dyDescent="0.25">
      <c r="B16" s="6">
        <v>12</v>
      </c>
      <c r="C16" s="62">
        <v>2</v>
      </c>
      <c r="D16" s="62">
        <v>4</v>
      </c>
      <c r="E16" s="62">
        <v>2</v>
      </c>
      <c r="F16" s="62">
        <v>3</v>
      </c>
      <c r="G16" s="62">
        <v>2</v>
      </c>
      <c r="H16" s="62">
        <v>4</v>
      </c>
      <c r="I16" s="62">
        <v>4</v>
      </c>
      <c r="J16" s="62">
        <v>4</v>
      </c>
      <c r="K16" s="62">
        <v>1</v>
      </c>
      <c r="L16" s="62">
        <f t="shared" si="0"/>
        <v>26</v>
      </c>
      <c r="P16" s="6">
        <v>11</v>
      </c>
      <c r="Q16" s="55">
        <v>7</v>
      </c>
      <c r="R16" s="55">
        <v>8.5</v>
      </c>
      <c r="S16" s="55">
        <v>8.5</v>
      </c>
      <c r="T16" s="55">
        <v>1.5</v>
      </c>
      <c r="U16" s="55">
        <v>1.5</v>
      </c>
      <c r="V16" s="55">
        <v>5</v>
      </c>
      <c r="W16" s="55">
        <v>3</v>
      </c>
      <c r="X16" s="55">
        <v>5</v>
      </c>
      <c r="Y16" s="55">
        <v>5</v>
      </c>
      <c r="Z16" s="37">
        <f t="shared" si="1"/>
        <v>45</v>
      </c>
    </row>
    <row r="17" spans="2:26" x14ac:dyDescent="0.25">
      <c r="B17" s="6">
        <v>13</v>
      </c>
      <c r="C17" s="64">
        <v>2</v>
      </c>
      <c r="D17" s="64">
        <v>5</v>
      </c>
      <c r="E17" s="64">
        <v>2</v>
      </c>
      <c r="F17" s="64">
        <v>3</v>
      </c>
      <c r="G17" s="64">
        <v>3</v>
      </c>
      <c r="H17" s="64">
        <v>2</v>
      </c>
      <c r="I17" s="64">
        <v>4</v>
      </c>
      <c r="J17" s="64">
        <v>4</v>
      </c>
      <c r="K17" s="64">
        <v>4</v>
      </c>
      <c r="L17" s="62">
        <f t="shared" si="0"/>
        <v>29</v>
      </c>
      <c r="M17" s="65"/>
      <c r="N17" s="65"/>
      <c r="P17" s="6">
        <v>12</v>
      </c>
      <c r="Q17" s="55">
        <v>3</v>
      </c>
      <c r="R17" s="55">
        <v>7.5</v>
      </c>
      <c r="S17" s="55">
        <v>3</v>
      </c>
      <c r="T17" s="55">
        <v>5</v>
      </c>
      <c r="U17" s="55">
        <v>3</v>
      </c>
      <c r="V17" s="55">
        <v>7.5</v>
      </c>
      <c r="W17" s="55">
        <v>7.5</v>
      </c>
      <c r="X17" s="55">
        <v>7.5</v>
      </c>
      <c r="Y17" s="55">
        <v>1</v>
      </c>
      <c r="Z17" s="37">
        <f t="shared" si="1"/>
        <v>45</v>
      </c>
    </row>
    <row r="18" spans="2:26" x14ac:dyDescent="0.25">
      <c r="B18" s="6">
        <v>14</v>
      </c>
      <c r="C18" s="64">
        <v>4</v>
      </c>
      <c r="D18" s="64">
        <v>5</v>
      </c>
      <c r="E18" s="64">
        <v>2</v>
      </c>
      <c r="F18" s="64">
        <v>2</v>
      </c>
      <c r="G18" s="64">
        <v>1</v>
      </c>
      <c r="H18" s="64">
        <v>3</v>
      </c>
      <c r="I18" s="64">
        <v>5</v>
      </c>
      <c r="J18" s="64">
        <v>2</v>
      </c>
      <c r="K18" s="64">
        <v>4</v>
      </c>
      <c r="L18" s="62">
        <f t="shared" si="0"/>
        <v>28</v>
      </c>
      <c r="M18" s="65"/>
      <c r="N18" s="65"/>
      <c r="O18" s="65"/>
      <c r="P18" s="6">
        <v>13</v>
      </c>
      <c r="Q18" s="55">
        <v>2</v>
      </c>
      <c r="R18" s="55">
        <v>9</v>
      </c>
      <c r="S18" s="55">
        <v>2</v>
      </c>
      <c r="T18" s="55">
        <v>4.5</v>
      </c>
      <c r="U18" s="55">
        <v>4.5</v>
      </c>
      <c r="V18" s="55">
        <v>2</v>
      </c>
      <c r="W18" s="55">
        <v>7</v>
      </c>
      <c r="X18" s="55">
        <v>7</v>
      </c>
      <c r="Y18" s="55">
        <v>7</v>
      </c>
      <c r="Z18" s="37">
        <f t="shared" si="1"/>
        <v>45</v>
      </c>
    </row>
    <row r="19" spans="2:26" x14ac:dyDescent="0.25">
      <c r="B19" s="6">
        <v>15</v>
      </c>
      <c r="C19" s="64">
        <v>2</v>
      </c>
      <c r="D19" s="64">
        <v>4</v>
      </c>
      <c r="E19" s="64">
        <v>2</v>
      </c>
      <c r="F19" s="64">
        <v>3</v>
      </c>
      <c r="G19" s="64">
        <v>3</v>
      </c>
      <c r="H19" s="64">
        <v>2</v>
      </c>
      <c r="I19" s="64">
        <v>2</v>
      </c>
      <c r="J19" s="64">
        <v>3</v>
      </c>
      <c r="K19" s="64">
        <v>3</v>
      </c>
      <c r="L19" s="62">
        <f t="shared" si="0"/>
        <v>24</v>
      </c>
      <c r="M19" s="65"/>
      <c r="N19" s="65"/>
      <c r="P19" s="6">
        <v>14</v>
      </c>
      <c r="Q19" s="57">
        <v>6.5</v>
      </c>
      <c r="R19" s="57">
        <v>9</v>
      </c>
      <c r="S19" s="57">
        <v>1.5</v>
      </c>
      <c r="T19" s="57">
        <v>3.5</v>
      </c>
      <c r="U19" s="57">
        <v>3.5</v>
      </c>
      <c r="V19" s="57">
        <v>1.5</v>
      </c>
      <c r="W19" s="57">
        <v>6.5</v>
      </c>
      <c r="X19" s="57">
        <v>6.5</v>
      </c>
      <c r="Y19" s="57">
        <v>6.5</v>
      </c>
      <c r="Z19" s="37">
        <f t="shared" si="1"/>
        <v>45</v>
      </c>
    </row>
    <row r="20" spans="2:26" x14ac:dyDescent="0.25">
      <c r="B20" s="6">
        <v>16</v>
      </c>
      <c r="C20" s="62">
        <v>4</v>
      </c>
      <c r="D20" s="62">
        <v>5</v>
      </c>
      <c r="E20" s="62">
        <v>4</v>
      </c>
      <c r="F20" s="62">
        <v>4</v>
      </c>
      <c r="G20" s="62">
        <v>5</v>
      </c>
      <c r="H20" s="62">
        <v>4</v>
      </c>
      <c r="I20" s="62">
        <v>4</v>
      </c>
      <c r="J20" s="62">
        <v>5</v>
      </c>
      <c r="K20" s="62">
        <v>2</v>
      </c>
      <c r="L20" s="62">
        <f t="shared" si="0"/>
        <v>37</v>
      </c>
      <c r="P20" s="56">
        <v>15</v>
      </c>
      <c r="Q20" s="57">
        <v>2.5</v>
      </c>
      <c r="R20" s="57">
        <v>9</v>
      </c>
      <c r="S20" s="57">
        <v>2.5</v>
      </c>
      <c r="T20" s="57">
        <v>6.5</v>
      </c>
      <c r="U20" s="57">
        <v>6.5</v>
      </c>
      <c r="V20" s="57">
        <v>2.5</v>
      </c>
      <c r="W20" s="57">
        <v>2.5</v>
      </c>
      <c r="X20" s="57">
        <v>6.5</v>
      </c>
      <c r="Y20" s="57">
        <v>6.5</v>
      </c>
      <c r="Z20" s="37">
        <f t="shared" si="1"/>
        <v>45</v>
      </c>
    </row>
    <row r="21" spans="2:26" x14ac:dyDescent="0.25">
      <c r="B21" s="6">
        <v>17</v>
      </c>
      <c r="C21" s="62">
        <v>2</v>
      </c>
      <c r="D21" s="62">
        <v>5</v>
      </c>
      <c r="E21" s="62">
        <v>2</v>
      </c>
      <c r="F21" s="62">
        <v>4</v>
      </c>
      <c r="G21" s="62">
        <v>5</v>
      </c>
      <c r="H21" s="62">
        <v>4</v>
      </c>
      <c r="I21" s="62">
        <v>2</v>
      </c>
      <c r="J21" s="62">
        <v>4</v>
      </c>
      <c r="K21" s="62">
        <v>2</v>
      </c>
      <c r="L21" s="62">
        <f t="shared" si="0"/>
        <v>30</v>
      </c>
      <c r="P21" s="6">
        <v>16</v>
      </c>
      <c r="Q21" s="57">
        <v>4</v>
      </c>
      <c r="R21" s="57">
        <v>8</v>
      </c>
      <c r="S21" s="57">
        <v>4</v>
      </c>
      <c r="T21" s="57">
        <v>4</v>
      </c>
      <c r="U21" s="57">
        <v>8</v>
      </c>
      <c r="V21" s="57">
        <v>4</v>
      </c>
      <c r="W21" s="57">
        <v>4</v>
      </c>
      <c r="X21" s="57">
        <v>8</v>
      </c>
      <c r="Y21" s="57">
        <v>1</v>
      </c>
      <c r="Z21" s="37">
        <f t="shared" si="1"/>
        <v>45</v>
      </c>
    </row>
    <row r="22" spans="2:26" x14ac:dyDescent="0.25">
      <c r="B22" s="6">
        <v>18</v>
      </c>
      <c r="C22" s="62">
        <v>3</v>
      </c>
      <c r="D22" s="62">
        <v>4</v>
      </c>
      <c r="E22" s="62">
        <v>4</v>
      </c>
      <c r="F22" s="62">
        <v>2</v>
      </c>
      <c r="G22" s="62">
        <v>5</v>
      </c>
      <c r="H22" s="62">
        <v>4</v>
      </c>
      <c r="I22" s="62">
        <v>3</v>
      </c>
      <c r="J22" s="62">
        <v>4</v>
      </c>
      <c r="K22" s="62">
        <v>2</v>
      </c>
      <c r="L22" s="62">
        <f t="shared" si="0"/>
        <v>31</v>
      </c>
      <c r="P22" s="6">
        <v>17</v>
      </c>
      <c r="Q22" s="57">
        <v>2.5</v>
      </c>
      <c r="R22" s="57">
        <v>8.5</v>
      </c>
      <c r="S22" s="57">
        <v>2.5</v>
      </c>
      <c r="T22" s="57">
        <v>6</v>
      </c>
      <c r="U22" s="57">
        <v>8.5</v>
      </c>
      <c r="V22" s="57">
        <v>6</v>
      </c>
      <c r="W22" s="57">
        <v>2.5</v>
      </c>
      <c r="X22" s="57">
        <v>6</v>
      </c>
      <c r="Y22" s="57">
        <v>2.5</v>
      </c>
      <c r="Z22" s="37">
        <f t="shared" si="1"/>
        <v>45</v>
      </c>
    </row>
    <row r="23" spans="2:26" x14ac:dyDescent="0.25">
      <c r="B23" s="6">
        <v>19</v>
      </c>
      <c r="C23" s="62">
        <v>2</v>
      </c>
      <c r="D23" s="62">
        <v>4</v>
      </c>
      <c r="E23" s="62">
        <v>2</v>
      </c>
      <c r="F23" s="62">
        <v>3</v>
      </c>
      <c r="G23" s="62">
        <v>3</v>
      </c>
      <c r="H23" s="62">
        <v>3</v>
      </c>
      <c r="I23" s="62">
        <v>2</v>
      </c>
      <c r="J23" s="62">
        <v>4</v>
      </c>
      <c r="K23" s="62">
        <v>4</v>
      </c>
      <c r="L23" s="62">
        <f t="shared" si="0"/>
        <v>27</v>
      </c>
      <c r="P23" s="6">
        <v>18</v>
      </c>
      <c r="Q23" s="57">
        <v>3.5</v>
      </c>
      <c r="R23" s="57">
        <v>6.5</v>
      </c>
      <c r="S23" s="57">
        <v>6.5</v>
      </c>
      <c r="T23" s="57">
        <v>1.5</v>
      </c>
      <c r="U23" s="57">
        <v>9</v>
      </c>
      <c r="V23" s="57">
        <v>6.5</v>
      </c>
      <c r="W23" s="57">
        <v>3.5</v>
      </c>
      <c r="X23" s="57">
        <v>6.5</v>
      </c>
      <c r="Y23" s="57">
        <v>1.5</v>
      </c>
      <c r="Z23" s="37">
        <f t="shared" si="1"/>
        <v>45</v>
      </c>
    </row>
    <row r="24" spans="2:26" x14ac:dyDescent="0.25">
      <c r="B24" s="6">
        <v>20</v>
      </c>
      <c r="C24" s="62">
        <v>3</v>
      </c>
      <c r="D24" s="62">
        <v>5</v>
      </c>
      <c r="E24" s="62">
        <v>5</v>
      </c>
      <c r="F24" s="62">
        <v>3</v>
      </c>
      <c r="G24" s="62">
        <v>3</v>
      </c>
      <c r="H24" s="62">
        <v>4</v>
      </c>
      <c r="I24" s="62">
        <v>4</v>
      </c>
      <c r="J24" s="62">
        <v>5</v>
      </c>
      <c r="K24" s="62">
        <v>3</v>
      </c>
      <c r="L24" s="62">
        <f t="shared" si="0"/>
        <v>35</v>
      </c>
      <c r="P24" s="56">
        <v>19</v>
      </c>
      <c r="Q24" s="57">
        <v>2</v>
      </c>
      <c r="R24" s="57">
        <v>8</v>
      </c>
      <c r="S24" s="57">
        <v>2</v>
      </c>
      <c r="T24" s="57">
        <v>5</v>
      </c>
      <c r="U24" s="57">
        <v>5</v>
      </c>
      <c r="V24" s="57">
        <v>5</v>
      </c>
      <c r="W24" s="57">
        <v>2</v>
      </c>
      <c r="X24" s="57">
        <v>8</v>
      </c>
      <c r="Y24" s="57">
        <v>8</v>
      </c>
      <c r="Z24" s="37">
        <f t="shared" si="1"/>
        <v>45</v>
      </c>
    </row>
    <row r="25" spans="2:26" x14ac:dyDescent="0.25">
      <c r="B25" s="6">
        <v>21</v>
      </c>
      <c r="C25" s="62">
        <v>2</v>
      </c>
      <c r="D25" s="62">
        <v>4</v>
      </c>
      <c r="E25" s="62">
        <v>4</v>
      </c>
      <c r="F25" s="62">
        <v>2</v>
      </c>
      <c r="G25" s="62">
        <v>2</v>
      </c>
      <c r="H25" s="62">
        <v>2</v>
      </c>
      <c r="I25" s="62">
        <v>2</v>
      </c>
      <c r="J25" s="62">
        <v>4</v>
      </c>
      <c r="K25" s="62">
        <v>2</v>
      </c>
      <c r="L25" s="62">
        <f t="shared" si="0"/>
        <v>24</v>
      </c>
      <c r="P25" s="58">
        <v>20</v>
      </c>
      <c r="Q25" s="57">
        <v>2.5</v>
      </c>
      <c r="R25" s="57">
        <v>8</v>
      </c>
      <c r="S25" s="57">
        <v>8</v>
      </c>
      <c r="T25" s="57">
        <v>2.5</v>
      </c>
      <c r="U25" s="57">
        <v>2.5</v>
      </c>
      <c r="V25" s="57">
        <v>5.5</v>
      </c>
      <c r="W25" s="57">
        <v>5.5</v>
      </c>
      <c r="X25" s="57">
        <v>8</v>
      </c>
      <c r="Y25" s="57">
        <v>2.5</v>
      </c>
      <c r="Z25" s="37">
        <f t="shared" si="1"/>
        <v>45</v>
      </c>
    </row>
    <row r="26" spans="2:26" x14ac:dyDescent="0.25">
      <c r="B26" s="6">
        <v>22</v>
      </c>
      <c r="C26" s="62">
        <v>4</v>
      </c>
      <c r="D26" s="62">
        <v>4</v>
      </c>
      <c r="E26" s="62">
        <v>4</v>
      </c>
      <c r="F26" s="62">
        <v>2</v>
      </c>
      <c r="G26" s="62">
        <v>3</v>
      </c>
      <c r="H26" s="62">
        <v>4</v>
      </c>
      <c r="I26" s="62">
        <v>3</v>
      </c>
      <c r="J26" s="62">
        <v>3</v>
      </c>
      <c r="K26" s="62">
        <v>3</v>
      </c>
      <c r="L26" s="62">
        <f t="shared" si="0"/>
        <v>30</v>
      </c>
      <c r="P26" s="6">
        <v>21</v>
      </c>
      <c r="Q26" s="57">
        <v>3.5</v>
      </c>
      <c r="R26" s="57">
        <v>8</v>
      </c>
      <c r="S26" s="57">
        <v>8</v>
      </c>
      <c r="T26" s="57">
        <v>3.5</v>
      </c>
      <c r="U26" s="57">
        <v>3.5</v>
      </c>
      <c r="V26" s="57">
        <v>3.5</v>
      </c>
      <c r="W26" s="57">
        <v>3.5</v>
      </c>
      <c r="X26" s="57">
        <v>8</v>
      </c>
      <c r="Y26" s="57">
        <v>3.5</v>
      </c>
      <c r="Z26" s="37">
        <f t="shared" si="1"/>
        <v>45</v>
      </c>
    </row>
    <row r="27" spans="2:26" x14ac:dyDescent="0.25">
      <c r="B27" s="6">
        <v>23</v>
      </c>
      <c r="C27" s="62">
        <v>4</v>
      </c>
      <c r="D27" s="62">
        <v>4</v>
      </c>
      <c r="E27" s="62">
        <v>3</v>
      </c>
      <c r="F27" s="62">
        <v>5</v>
      </c>
      <c r="G27" s="62">
        <v>4</v>
      </c>
      <c r="H27" s="62">
        <v>4</v>
      </c>
      <c r="I27" s="62">
        <v>4</v>
      </c>
      <c r="J27" s="62">
        <v>4</v>
      </c>
      <c r="K27" s="62">
        <v>3</v>
      </c>
      <c r="L27" s="62">
        <f t="shared" si="0"/>
        <v>35</v>
      </c>
      <c r="P27" s="6">
        <v>22</v>
      </c>
      <c r="Q27" s="57">
        <v>7.5</v>
      </c>
      <c r="R27" s="57">
        <v>7.5</v>
      </c>
      <c r="S27" s="57">
        <v>7.5</v>
      </c>
      <c r="T27" s="57">
        <v>1</v>
      </c>
      <c r="U27" s="57">
        <v>3.5</v>
      </c>
      <c r="V27" s="57">
        <v>7.5</v>
      </c>
      <c r="W27" s="57">
        <v>3.5</v>
      </c>
      <c r="X27" s="57">
        <v>3.5</v>
      </c>
      <c r="Y27" s="57">
        <v>3.5</v>
      </c>
      <c r="Z27" s="37">
        <f t="shared" si="1"/>
        <v>45</v>
      </c>
    </row>
    <row r="28" spans="2:26" x14ac:dyDescent="0.25">
      <c r="B28" s="6">
        <v>24</v>
      </c>
      <c r="C28" s="62">
        <v>2</v>
      </c>
      <c r="D28" s="62">
        <v>4</v>
      </c>
      <c r="E28" s="62">
        <v>5</v>
      </c>
      <c r="F28" s="62">
        <v>5</v>
      </c>
      <c r="G28" s="62">
        <v>4</v>
      </c>
      <c r="H28" s="62">
        <v>4</v>
      </c>
      <c r="I28" s="62">
        <v>2</v>
      </c>
      <c r="J28" s="62">
        <v>4</v>
      </c>
      <c r="K28" s="62">
        <v>2</v>
      </c>
      <c r="L28" s="62">
        <f t="shared" si="0"/>
        <v>32</v>
      </c>
      <c r="P28" s="6">
        <v>23</v>
      </c>
      <c r="Q28" s="57">
        <v>5.5</v>
      </c>
      <c r="R28" s="57">
        <v>5.5</v>
      </c>
      <c r="S28" s="57">
        <v>1.5</v>
      </c>
      <c r="T28" s="57">
        <v>9</v>
      </c>
      <c r="U28" s="57">
        <v>5.5</v>
      </c>
      <c r="V28" s="57">
        <v>5.5</v>
      </c>
      <c r="W28" s="57">
        <v>5.5</v>
      </c>
      <c r="X28" s="57">
        <v>5.5</v>
      </c>
      <c r="Y28" s="57">
        <v>1.5</v>
      </c>
      <c r="Z28" s="37">
        <f t="shared" si="1"/>
        <v>45</v>
      </c>
    </row>
    <row r="29" spans="2:26" x14ac:dyDescent="0.25">
      <c r="B29" s="6">
        <v>25</v>
      </c>
      <c r="C29" s="62">
        <v>3</v>
      </c>
      <c r="D29" s="62">
        <v>4</v>
      </c>
      <c r="E29" s="62">
        <v>2</v>
      </c>
      <c r="F29" s="62">
        <v>3</v>
      </c>
      <c r="G29" s="62">
        <v>4</v>
      </c>
      <c r="H29" s="62">
        <v>4</v>
      </c>
      <c r="I29" s="62">
        <v>4</v>
      </c>
      <c r="J29" s="62">
        <v>4</v>
      </c>
      <c r="K29" s="62">
        <v>3</v>
      </c>
      <c r="L29" s="62">
        <f t="shared" si="0"/>
        <v>31</v>
      </c>
      <c r="P29" s="6">
        <v>24</v>
      </c>
      <c r="Q29" s="57">
        <v>2</v>
      </c>
      <c r="R29" s="57">
        <v>5.5</v>
      </c>
      <c r="S29" s="57">
        <v>8.5</v>
      </c>
      <c r="T29" s="57">
        <v>8.5</v>
      </c>
      <c r="U29" s="57">
        <v>5.5</v>
      </c>
      <c r="V29" s="57">
        <v>5.5</v>
      </c>
      <c r="W29" s="57">
        <v>2</v>
      </c>
      <c r="X29" s="57">
        <v>5.5</v>
      </c>
      <c r="Y29" s="57">
        <v>2</v>
      </c>
      <c r="Z29" s="37">
        <f t="shared" si="1"/>
        <v>45</v>
      </c>
    </row>
    <row r="30" spans="2:26" x14ac:dyDescent="0.25">
      <c r="B30" s="6">
        <v>26</v>
      </c>
      <c r="C30" s="62">
        <v>2</v>
      </c>
      <c r="D30" s="62">
        <v>1</v>
      </c>
      <c r="E30" s="62">
        <v>1</v>
      </c>
      <c r="F30" s="62">
        <v>4</v>
      </c>
      <c r="G30" s="62">
        <v>4</v>
      </c>
      <c r="H30" s="62">
        <v>2</v>
      </c>
      <c r="I30" s="62">
        <v>2</v>
      </c>
      <c r="J30" s="62">
        <v>4</v>
      </c>
      <c r="K30" s="62">
        <v>4</v>
      </c>
      <c r="L30" s="62">
        <f t="shared" si="0"/>
        <v>24</v>
      </c>
      <c r="P30" s="56">
        <v>25</v>
      </c>
      <c r="Q30" s="57">
        <v>3</v>
      </c>
      <c r="R30" s="57">
        <v>7</v>
      </c>
      <c r="S30" s="57">
        <v>1</v>
      </c>
      <c r="T30" s="57">
        <v>3</v>
      </c>
      <c r="U30" s="57">
        <v>7</v>
      </c>
      <c r="V30" s="57">
        <v>7</v>
      </c>
      <c r="W30" s="57">
        <v>7</v>
      </c>
      <c r="X30" s="57">
        <v>7</v>
      </c>
      <c r="Y30" s="57">
        <v>3</v>
      </c>
      <c r="Z30" s="37">
        <f t="shared" si="1"/>
        <v>45</v>
      </c>
    </row>
    <row r="31" spans="2:26" x14ac:dyDescent="0.25">
      <c r="B31" s="6">
        <v>27</v>
      </c>
      <c r="C31" s="62">
        <v>4</v>
      </c>
      <c r="D31" s="62">
        <v>5</v>
      </c>
      <c r="E31" s="62">
        <v>2</v>
      </c>
      <c r="F31" s="62">
        <v>5</v>
      </c>
      <c r="G31" s="62">
        <v>4</v>
      </c>
      <c r="H31" s="62">
        <v>5</v>
      </c>
      <c r="I31" s="62">
        <v>5</v>
      </c>
      <c r="J31" s="62">
        <v>4</v>
      </c>
      <c r="K31" s="62">
        <v>2</v>
      </c>
      <c r="L31" s="62">
        <f t="shared" si="0"/>
        <v>36</v>
      </c>
      <c r="P31" s="6">
        <v>26</v>
      </c>
      <c r="Q31" s="57">
        <v>4</v>
      </c>
      <c r="R31" s="57">
        <v>1.5</v>
      </c>
      <c r="S31" s="57">
        <v>1.5</v>
      </c>
      <c r="T31" s="57">
        <v>7.5</v>
      </c>
      <c r="U31" s="57">
        <v>7.5</v>
      </c>
      <c r="V31" s="57">
        <v>4</v>
      </c>
      <c r="W31" s="57">
        <v>4</v>
      </c>
      <c r="X31" s="57">
        <v>7.5</v>
      </c>
      <c r="Y31" s="57">
        <v>7.5</v>
      </c>
      <c r="Z31" s="37">
        <f t="shared" si="1"/>
        <v>45</v>
      </c>
    </row>
    <row r="32" spans="2:26" x14ac:dyDescent="0.25">
      <c r="B32" s="6">
        <v>28</v>
      </c>
      <c r="C32" s="62">
        <v>4</v>
      </c>
      <c r="D32" s="62">
        <v>4</v>
      </c>
      <c r="E32" s="62">
        <v>3</v>
      </c>
      <c r="F32" s="62">
        <v>4</v>
      </c>
      <c r="G32" s="62">
        <v>4</v>
      </c>
      <c r="H32" s="62">
        <v>4</v>
      </c>
      <c r="I32" s="62">
        <v>4</v>
      </c>
      <c r="J32" s="62">
        <v>5</v>
      </c>
      <c r="K32" s="62">
        <v>4</v>
      </c>
      <c r="L32" s="62">
        <f t="shared" si="0"/>
        <v>36</v>
      </c>
      <c r="P32" s="6">
        <v>27</v>
      </c>
      <c r="Q32" s="57">
        <v>4</v>
      </c>
      <c r="R32" s="57">
        <v>7.5</v>
      </c>
      <c r="S32" s="57">
        <v>1.5</v>
      </c>
      <c r="T32" s="57">
        <v>7.5</v>
      </c>
      <c r="U32" s="57">
        <v>4</v>
      </c>
      <c r="V32" s="57">
        <v>7.5</v>
      </c>
      <c r="W32" s="57">
        <v>7.5</v>
      </c>
      <c r="X32" s="57">
        <v>4</v>
      </c>
      <c r="Y32" s="57">
        <v>1.5</v>
      </c>
      <c r="Z32" s="37">
        <f t="shared" si="1"/>
        <v>45</v>
      </c>
    </row>
    <row r="33" spans="2:26" x14ac:dyDescent="0.25">
      <c r="B33" s="6">
        <v>29</v>
      </c>
      <c r="C33" s="62">
        <v>4</v>
      </c>
      <c r="D33" s="62">
        <v>5</v>
      </c>
      <c r="E33" s="62">
        <v>2</v>
      </c>
      <c r="F33" s="62">
        <v>2</v>
      </c>
      <c r="G33" s="62">
        <v>4</v>
      </c>
      <c r="H33" s="62">
        <v>2</v>
      </c>
      <c r="I33" s="62">
        <v>2</v>
      </c>
      <c r="J33" s="62">
        <v>4</v>
      </c>
      <c r="K33" s="62">
        <v>2</v>
      </c>
      <c r="L33" s="62">
        <f t="shared" si="0"/>
        <v>27</v>
      </c>
      <c r="O33" s="66"/>
      <c r="P33" s="6">
        <v>28</v>
      </c>
      <c r="Q33" s="57">
        <v>5</v>
      </c>
      <c r="R33" s="57">
        <v>5</v>
      </c>
      <c r="S33" s="57">
        <v>1</v>
      </c>
      <c r="T33" s="57">
        <v>5</v>
      </c>
      <c r="U33" s="57">
        <v>5</v>
      </c>
      <c r="V33" s="57">
        <v>5</v>
      </c>
      <c r="W33" s="57">
        <v>5</v>
      </c>
      <c r="X33" s="57">
        <v>9</v>
      </c>
      <c r="Y33" s="57">
        <v>5</v>
      </c>
      <c r="Z33" s="37">
        <f t="shared" si="1"/>
        <v>45</v>
      </c>
    </row>
    <row r="34" spans="2:26" x14ac:dyDescent="0.25">
      <c r="B34" s="6">
        <v>30</v>
      </c>
      <c r="C34" s="62">
        <v>4</v>
      </c>
      <c r="D34" s="62">
        <v>4</v>
      </c>
      <c r="E34" s="62">
        <v>3</v>
      </c>
      <c r="F34" s="62">
        <v>2</v>
      </c>
      <c r="G34" s="62">
        <v>2</v>
      </c>
      <c r="H34" s="62">
        <v>2</v>
      </c>
      <c r="I34" s="62">
        <v>2</v>
      </c>
      <c r="J34" s="62">
        <v>2</v>
      </c>
      <c r="K34" s="62">
        <v>1</v>
      </c>
      <c r="L34" s="62">
        <f>SUM(C34:K34)</f>
        <v>22</v>
      </c>
      <c r="P34" s="6">
        <v>29</v>
      </c>
      <c r="Q34" s="57">
        <v>7</v>
      </c>
      <c r="R34" s="57">
        <v>9</v>
      </c>
      <c r="S34" s="57">
        <v>3</v>
      </c>
      <c r="T34" s="57">
        <v>3</v>
      </c>
      <c r="U34" s="57">
        <v>7</v>
      </c>
      <c r="V34" s="57">
        <v>3</v>
      </c>
      <c r="W34" s="57">
        <v>3</v>
      </c>
      <c r="X34" s="57">
        <v>7</v>
      </c>
      <c r="Y34" s="57">
        <v>3</v>
      </c>
      <c r="Z34" s="37">
        <f t="shared" si="1"/>
        <v>45</v>
      </c>
    </row>
    <row r="35" spans="2:26" x14ac:dyDescent="0.25">
      <c r="B35" s="62" t="s">
        <v>179</v>
      </c>
      <c r="C35" s="67">
        <f t="shared" ref="C35:K35" si="2">AVERAGE(C5:C34)</f>
        <v>3.1</v>
      </c>
      <c r="D35" s="67">
        <f t="shared" si="2"/>
        <v>4.0666666666666664</v>
      </c>
      <c r="E35" s="67">
        <f t="shared" si="2"/>
        <v>2.9</v>
      </c>
      <c r="F35" s="67">
        <f t="shared" si="2"/>
        <v>3.1</v>
      </c>
      <c r="G35" s="67">
        <f t="shared" si="2"/>
        <v>3.3666666666666667</v>
      </c>
      <c r="H35" s="67">
        <f t="shared" si="2"/>
        <v>3.3666666666666667</v>
      </c>
      <c r="I35" s="67">
        <f t="shared" si="2"/>
        <v>3.1</v>
      </c>
      <c r="J35" s="67">
        <f t="shared" si="2"/>
        <v>3.7666666666666666</v>
      </c>
      <c r="K35" s="67">
        <f t="shared" si="2"/>
        <v>2.7333333333333334</v>
      </c>
      <c r="L35" s="62"/>
      <c r="P35" s="6">
        <v>30</v>
      </c>
      <c r="Q35" s="57">
        <v>8.5</v>
      </c>
      <c r="R35" s="57">
        <v>8.5</v>
      </c>
      <c r="S35" s="57">
        <v>7</v>
      </c>
      <c r="T35" s="57">
        <v>4</v>
      </c>
      <c r="U35" s="57">
        <v>4</v>
      </c>
      <c r="V35" s="57">
        <v>4</v>
      </c>
      <c r="W35" s="57">
        <v>4</v>
      </c>
      <c r="X35" s="57">
        <v>4</v>
      </c>
      <c r="Y35" s="57">
        <v>1</v>
      </c>
      <c r="Z35" s="37">
        <f t="shared" si="1"/>
        <v>45</v>
      </c>
    </row>
    <row r="36" spans="2:26" x14ac:dyDescent="0.25">
      <c r="P36" s="3" t="s">
        <v>74</v>
      </c>
      <c r="Q36" s="59">
        <f>SUM(Q6:Q35)</f>
        <v>130.5</v>
      </c>
      <c r="R36" s="59">
        <f t="shared" ref="R36:Y36" si="3">SUM(R6:R35)</f>
        <v>210.5</v>
      </c>
      <c r="S36" s="59">
        <f t="shared" si="3"/>
        <v>121.5</v>
      </c>
      <c r="T36" s="70">
        <f>SUM(T6:T35)</f>
        <v>137</v>
      </c>
      <c r="U36" s="59">
        <f t="shared" si="3"/>
        <v>159.5</v>
      </c>
      <c r="V36" s="59">
        <f t="shared" si="3"/>
        <v>155.5</v>
      </c>
      <c r="W36" s="59">
        <f t="shared" si="3"/>
        <v>134.5</v>
      </c>
      <c r="X36" s="59">
        <f t="shared" si="3"/>
        <v>192</v>
      </c>
      <c r="Y36" s="59">
        <f t="shared" si="3"/>
        <v>109</v>
      </c>
      <c r="Z36" s="37">
        <f t="shared" si="1"/>
        <v>1350</v>
      </c>
    </row>
    <row r="37" spans="2:26" x14ac:dyDescent="0.25">
      <c r="B37" s="68" t="s">
        <v>180</v>
      </c>
      <c r="C37" s="69">
        <f>(12/((30*9)*(9+1))*SUMSQ(Q36:Y36)-3*(30)*(9+1))</f>
        <v>39.233333333333348</v>
      </c>
      <c r="P37" s="3" t="s">
        <v>181</v>
      </c>
      <c r="Q37" s="60">
        <f>AVERAGE(Q6:Q35)</f>
        <v>4.3499999999999996</v>
      </c>
      <c r="R37" s="60">
        <f t="shared" ref="R37:X37" si="4">AVERAGE(R6:R35)</f>
        <v>7.0166666666666666</v>
      </c>
      <c r="S37" s="60">
        <f t="shared" si="4"/>
        <v>4.05</v>
      </c>
      <c r="T37" s="60">
        <f>AVERAGE(T6:T35)</f>
        <v>4.5666666666666664</v>
      </c>
      <c r="U37" s="60">
        <f t="shared" si="4"/>
        <v>5.3166666666666664</v>
      </c>
      <c r="V37" s="60">
        <f t="shared" si="4"/>
        <v>5.1833333333333336</v>
      </c>
      <c r="W37" s="60">
        <f t="shared" si="4"/>
        <v>4.4833333333333334</v>
      </c>
      <c r="X37" s="60">
        <f t="shared" si="4"/>
        <v>6.4</v>
      </c>
      <c r="Y37" s="60">
        <f>AVERAGE(Y6:Y35)</f>
        <v>3.6333333333333333</v>
      </c>
      <c r="Z37" s="37">
        <f t="shared" si="1"/>
        <v>45</v>
      </c>
    </row>
    <row r="38" spans="2:26" x14ac:dyDescent="0.25">
      <c r="B38" s="68" t="s">
        <v>182</v>
      </c>
      <c r="C38" s="69">
        <f>_xlfn.CHISQ.INV.RT(0.05,8)</f>
        <v>15.507313055865453</v>
      </c>
      <c r="Q38" s="37" t="s">
        <v>183</v>
      </c>
      <c r="R38" s="37" t="s">
        <v>184</v>
      </c>
      <c r="S38" s="37" t="s">
        <v>185</v>
      </c>
      <c r="T38" s="37" t="s">
        <v>186</v>
      </c>
      <c r="U38" s="37" t="s">
        <v>187</v>
      </c>
      <c r="V38" s="37" t="s">
        <v>188</v>
      </c>
      <c r="W38" s="37" t="s">
        <v>189</v>
      </c>
      <c r="X38" s="37" t="s">
        <v>190</v>
      </c>
      <c r="Y38" s="37" t="s">
        <v>191</v>
      </c>
    </row>
    <row r="39" spans="2:26" x14ac:dyDescent="0.25">
      <c r="B39" s="37" t="s">
        <v>199</v>
      </c>
      <c r="C39" s="37" t="s">
        <v>206</v>
      </c>
      <c r="Q39" s="37">
        <v>145</v>
      </c>
    </row>
    <row r="40" spans="2:26" x14ac:dyDescent="0.25">
      <c r="B40" s="92" t="s">
        <v>207</v>
      </c>
      <c r="C40" s="92"/>
      <c r="D40" s="92"/>
      <c r="E40" s="92"/>
      <c r="F40" s="92"/>
      <c r="G40" s="92"/>
      <c r="H40" s="92"/>
    </row>
    <row r="41" spans="2:26" x14ac:dyDescent="0.25">
      <c r="B41" s="92"/>
      <c r="C41" s="92"/>
      <c r="D41" s="92"/>
      <c r="E41" s="92"/>
      <c r="F41" s="92"/>
      <c r="G41" s="92"/>
      <c r="H41" s="92"/>
    </row>
    <row r="42" spans="2:26" x14ac:dyDescent="0.25">
      <c r="C42" s="88" t="s">
        <v>194</v>
      </c>
      <c r="D42" s="88"/>
      <c r="E42" s="88"/>
      <c r="F42" s="88"/>
      <c r="G42" s="88"/>
      <c r="H42" s="71" t="s">
        <v>195</v>
      </c>
      <c r="I42" s="71" t="s">
        <v>196</v>
      </c>
      <c r="J42" s="71" t="s">
        <v>116</v>
      </c>
      <c r="M42" s="37" t="s">
        <v>73</v>
      </c>
      <c r="N42" s="37" t="s">
        <v>195</v>
      </c>
      <c r="O42" s="37" t="s">
        <v>208</v>
      </c>
      <c r="P42" s="37" t="s">
        <v>202</v>
      </c>
    </row>
    <row r="43" spans="2:26" x14ac:dyDescent="0.25">
      <c r="C43" s="89" t="s">
        <v>121</v>
      </c>
      <c r="D43" s="89"/>
      <c r="E43" s="89"/>
      <c r="F43" s="89"/>
      <c r="G43" s="89"/>
      <c r="H43" s="72">
        <f>AVERAGE(C5:C34)</f>
        <v>3.1</v>
      </c>
      <c r="I43" s="72">
        <f>SUM(Q6:Q35)</f>
        <v>130.5</v>
      </c>
      <c r="M43" s="37" t="str">
        <f>C51</f>
        <v>M3P3</v>
      </c>
      <c r="N43" s="72">
        <f>H51</f>
        <v>2.7333333333333334</v>
      </c>
      <c r="O43" s="73">
        <f>I51</f>
        <v>109</v>
      </c>
      <c r="P43" s="37" t="s">
        <v>117</v>
      </c>
      <c r="Q43" s="72">
        <f>(O43+H$52)</f>
        <v>143.89571965155613</v>
      </c>
    </row>
    <row r="44" spans="2:26" x14ac:dyDescent="0.25">
      <c r="C44" s="81" t="s">
        <v>122</v>
      </c>
      <c r="D44" s="81"/>
      <c r="E44" s="81"/>
      <c r="F44" s="81"/>
      <c r="G44" s="81"/>
      <c r="H44" s="72">
        <f>AVERAGE(D5:D34)</f>
        <v>4.0666666666666664</v>
      </c>
      <c r="I44" s="72">
        <f>SUM(R6:R35)</f>
        <v>210.5</v>
      </c>
      <c r="M44" s="37" t="str">
        <f>C45</f>
        <v>M1P3</v>
      </c>
      <c r="N44" s="72">
        <f>H45</f>
        <v>2.9</v>
      </c>
      <c r="O44" s="73">
        <f>I45</f>
        <v>121.5</v>
      </c>
      <c r="P44" s="37" t="s">
        <v>118</v>
      </c>
      <c r="Q44" s="72">
        <f t="shared" ref="Q44:Q51" si="5">(O44+H$52)</f>
        <v>156.39571965155613</v>
      </c>
    </row>
    <row r="45" spans="2:26" x14ac:dyDescent="0.25">
      <c r="C45" s="81" t="s">
        <v>123</v>
      </c>
      <c r="D45" s="81"/>
      <c r="E45" s="81"/>
      <c r="F45" s="81"/>
      <c r="G45" s="81"/>
      <c r="H45" s="72">
        <f>AVERAGE(E5:E34)</f>
        <v>2.9</v>
      </c>
      <c r="I45" s="72">
        <f>SUM(S6:S35)</f>
        <v>121.5</v>
      </c>
      <c r="M45" s="37" t="str">
        <f>C43</f>
        <v>M1P1</v>
      </c>
      <c r="N45" s="72">
        <f>H43</f>
        <v>3.1</v>
      </c>
      <c r="O45" s="73">
        <f>I43</f>
        <v>130.5</v>
      </c>
      <c r="P45" s="37" t="s">
        <v>163</v>
      </c>
      <c r="Q45" s="72">
        <f t="shared" si="5"/>
        <v>165.39571965155613</v>
      </c>
    </row>
    <row r="46" spans="2:26" x14ac:dyDescent="0.25">
      <c r="C46" s="81" t="s">
        <v>124</v>
      </c>
      <c r="D46" s="81"/>
      <c r="E46" s="81"/>
      <c r="F46" s="81"/>
      <c r="G46" s="81"/>
      <c r="H46" s="72">
        <f>AVERAGE(F5:F34)</f>
        <v>3.1</v>
      </c>
      <c r="I46" s="72">
        <f>SUM(T6:T35)</f>
        <v>137</v>
      </c>
      <c r="M46" s="37" t="str">
        <f>C49</f>
        <v>M3P1</v>
      </c>
      <c r="N46" s="72">
        <f>H49</f>
        <v>3.1</v>
      </c>
      <c r="O46" s="73">
        <f>I49</f>
        <v>134.5</v>
      </c>
      <c r="P46" s="37" t="s">
        <v>163</v>
      </c>
      <c r="Q46" s="72">
        <f t="shared" si="5"/>
        <v>169.39571965155613</v>
      </c>
    </row>
    <row r="47" spans="2:26" x14ac:dyDescent="0.25">
      <c r="C47" s="81" t="s">
        <v>125</v>
      </c>
      <c r="D47" s="81"/>
      <c r="E47" s="81"/>
      <c r="F47" s="81"/>
      <c r="G47" s="81"/>
      <c r="H47" s="72">
        <f>AVERAGE(G5:G34)</f>
        <v>3.3666666666666667</v>
      </c>
      <c r="I47" s="72">
        <f>SUM(U6:U35)</f>
        <v>159.5</v>
      </c>
      <c r="M47" s="37" t="str">
        <f>C46</f>
        <v>M2P1</v>
      </c>
      <c r="N47" s="72">
        <f>H46</f>
        <v>3.1</v>
      </c>
      <c r="O47" s="73">
        <f>I46</f>
        <v>137</v>
      </c>
      <c r="P47" s="37" t="s">
        <v>163</v>
      </c>
      <c r="Q47" s="72">
        <f t="shared" si="5"/>
        <v>171.89571965155613</v>
      </c>
    </row>
    <row r="48" spans="2:26" x14ac:dyDescent="0.25">
      <c r="C48" s="81" t="s">
        <v>126</v>
      </c>
      <c r="D48" s="81"/>
      <c r="E48" s="81"/>
      <c r="F48" s="81"/>
      <c r="G48" s="81"/>
      <c r="H48" s="72">
        <f>AVERAGE(H5:H34)</f>
        <v>3.3666666666666667</v>
      </c>
      <c r="I48" s="72">
        <f>SUM(V6:V35)</f>
        <v>155.5</v>
      </c>
      <c r="M48" s="37" t="str">
        <f>C48</f>
        <v>M2P3</v>
      </c>
      <c r="N48" s="72">
        <f>H48</f>
        <v>3.3666666666666667</v>
      </c>
      <c r="O48" s="73">
        <f>I48</f>
        <v>155.5</v>
      </c>
      <c r="P48" s="37" t="s">
        <v>149</v>
      </c>
      <c r="Q48" s="72">
        <f t="shared" si="5"/>
        <v>190.39571965155613</v>
      </c>
    </row>
    <row r="49" spans="3:17" x14ac:dyDescent="0.25">
      <c r="C49" s="81" t="s">
        <v>127</v>
      </c>
      <c r="D49" s="81"/>
      <c r="E49" s="81"/>
      <c r="F49" s="81"/>
      <c r="G49" s="81"/>
      <c r="H49" s="72">
        <f>AVERAGE(I5:I34)</f>
        <v>3.1</v>
      </c>
      <c r="I49" s="72">
        <f>SUM(W6:W35)</f>
        <v>134.5</v>
      </c>
      <c r="M49" s="37" t="str">
        <f>C47</f>
        <v>M2P2</v>
      </c>
      <c r="N49" s="72">
        <f>H47</f>
        <v>3.3666666666666667</v>
      </c>
      <c r="O49" s="73">
        <f>I47</f>
        <v>159.5</v>
      </c>
      <c r="P49" s="37" t="s">
        <v>150</v>
      </c>
      <c r="Q49" s="72">
        <f t="shared" si="5"/>
        <v>194.39571965155613</v>
      </c>
    </row>
    <row r="50" spans="3:17" x14ac:dyDescent="0.25">
      <c r="C50" s="81" t="s">
        <v>128</v>
      </c>
      <c r="D50" s="81"/>
      <c r="E50" s="81"/>
      <c r="F50" s="81"/>
      <c r="G50" s="81"/>
      <c r="H50" s="72">
        <f>AVERAGE(J5:J34)</f>
        <v>3.7666666666666666</v>
      </c>
      <c r="I50" s="72">
        <f>SUM(X6:X35)</f>
        <v>192</v>
      </c>
      <c r="M50" s="37" t="str">
        <f>C50</f>
        <v>M3P2</v>
      </c>
      <c r="N50" s="72">
        <f>H50</f>
        <v>3.7666666666666666</v>
      </c>
      <c r="O50" s="73">
        <f>I50</f>
        <v>192</v>
      </c>
      <c r="P50" s="37" t="s">
        <v>209</v>
      </c>
      <c r="Q50" s="72">
        <f t="shared" si="5"/>
        <v>226.89571965155613</v>
      </c>
    </row>
    <row r="51" spans="3:17" x14ac:dyDescent="0.25">
      <c r="C51" s="90" t="s">
        <v>129</v>
      </c>
      <c r="D51" s="90"/>
      <c r="E51" s="90"/>
      <c r="F51" s="90"/>
      <c r="G51" s="90"/>
      <c r="H51" s="72">
        <f>AVERAGE(K5:K34)</f>
        <v>2.7333333333333334</v>
      </c>
      <c r="I51" s="72">
        <f>SUM(Y6:Y35)</f>
        <v>109</v>
      </c>
      <c r="M51" s="37" t="str">
        <f>C44</f>
        <v>M1P2</v>
      </c>
      <c r="N51" s="72">
        <f>H44</f>
        <v>4.0666666666666664</v>
      </c>
      <c r="O51" s="73">
        <f>I44</f>
        <v>210.5</v>
      </c>
      <c r="P51" s="37" t="s">
        <v>210</v>
      </c>
      <c r="Q51" s="72">
        <f t="shared" si="5"/>
        <v>245.39571965155613</v>
      </c>
    </row>
    <row r="52" spans="3:17" x14ac:dyDescent="0.25">
      <c r="C52" s="93" t="s">
        <v>197</v>
      </c>
      <c r="D52" s="93"/>
      <c r="E52" s="93"/>
      <c r="F52" s="93"/>
      <c r="G52" s="93"/>
      <c r="H52" s="74">
        <f>1.645*SQRT(30*9*(9+1)/6)</f>
        <v>34.895719651556121</v>
      </c>
      <c r="I52" s="71"/>
      <c r="J52" s="71"/>
    </row>
  </sheetData>
  <mergeCells count="19">
    <mergeCell ref="C52:G52"/>
    <mergeCell ref="C46:G46"/>
    <mergeCell ref="C47:G47"/>
    <mergeCell ref="C48:G48"/>
    <mergeCell ref="C49:G49"/>
    <mergeCell ref="C50:G50"/>
    <mergeCell ref="C51:G51"/>
    <mergeCell ref="Z4:Z5"/>
    <mergeCell ref="B40:H41"/>
    <mergeCell ref="C42:G42"/>
    <mergeCell ref="C43:G43"/>
    <mergeCell ref="C44:G44"/>
    <mergeCell ref="C45:G45"/>
    <mergeCell ref="H1:Q1"/>
    <mergeCell ref="B3:B4"/>
    <mergeCell ref="C3:J3"/>
    <mergeCell ref="L3:L4"/>
    <mergeCell ref="P4:P5"/>
    <mergeCell ref="Q4:Y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T44"/>
  <sheetViews>
    <sheetView topLeftCell="A24" workbookViewId="0">
      <selection activeCell="K40" sqref="K40"/>
    </sheetView>
  </sheetViews>
  <sheetFormatPr defaultRowHeight="15.75" x14ac:dyDescent="0.25"/>
  <cols>
    <col min="1" max="1" width="5.140625" style="2" customWidth="1"/>
    <col min="2" max="2" width="4.85546875" style="2" customWidth="1"/>
    <col min="3" max="3" width="16.28515625" style="2" customWidth="1"/>
    <col min="4" max="7" width="9.28515625" style="2" bestFit="1" customWidth="1"/>
    <col min="8" max="8" width="10.5703125" style="2" bestFit="1" customWidth="1"/>
    <col min="9" max="9" width="9.140625" style="2"/>
    <col min="10" max="10" width="10" style="2" customWidth="1"/>
    <col min="11" max="11" width="13.28515625" style="2" customWidth="1"/>
    <col min="12" max="12" width="15.85546875" style="2" customWidth="1"/>
    <col min="13" max="13" width="14.5703125" style="2" customWidth="1"/>
    <col min="14" max="14" width="20.28515625" style="2" customWidth="1"/>
    <col min="15" max="15" width="14.140625" style="2" customWidth="1"/>
    <col min="16" max="16" width="10.5703125" style="2" bestFit="1" customWidth="1"/>
    <col min="17" max="17" width="9.28515625" style="2" bestFit="1" customWidth="1"/>
    <col min="18" max="18" width="13.140625" style="2" customWidth="1"/>
    <col min="19" max="19" width="13.5703125" style="2" customWidth="1"/>
    <col min="20" max="20" width="15.28515625" style="2" customWidth="1"/>
    <col min="21" max="22" width="9.140625" style="2"/>
    <col min="23" max="23" width="22" style="2" customWidth="1"/>
    <col min="24" max="16384" width="9.140625" style="2"/>
  </cols>
  <sheetData>
    <row r="1" spans="3:19" x14ac:dyDescent="0.25">
      <c r="C1" s="79" t="s">
        <v>160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3" spans="3:19" x14ac:dyDescent="0.25">
      <c r="C3" s="78" t="s">
        <v>73</v>
      </c>
      <c r="D3" s="80" t="s">
        <v>46</v>
      </c>
      <c r="E3" s="80"/>
      <c r="F3" s="80"/>
      <c r="G3" s="78" t="s">
        <v>74</v>
      </c>
      <c r="H3" s="78" t="s">
        <v>75</v>
      </c>
      <c r="K3" s="2" t="s">
        <v>130</v>
      </c>
      <c r="L3" s="2">
        <v>3</v>
      </c>
    </row>
    <row r="4" spans="3:19" x14ac:dyDescent="0.25">
      <c r="C4" s="78"/>
      <c r="D4" s="25" t="s">
        <v>77</v>
      </c>
      <c r="E4" s="25" t="s">
        <v>78</v>
      </c>
      <c r="F4" s="25" t="s">
        <v>79</v>
      </c>
      <c r="G4" s="78"/>
      <c r="H4" s="78"/>
      <c r="K4" s="2" t="s">
        <v>76</v>
      </c>
      <c r="L4" s="2">
        <v>3</v>
      </c>
    </row>
    <row r="5" spans="3:19" x14ac:dyDescent="0.25">
      <c r="C5" s="7" t="s">
        <v>121</v>
      </c>
      <c r="D5" s="8">
        <v>12.74</v>
      </c>
      <c r="E5" s="8">
        <v>13.04</v>
      </c>
      <c r="F5" s="8">
        <v>12.87</v>
      </c>
      <c r="G5" s="8">
        <f>SUM(D5:F5)</f>
        <v>38.65</v>
      </c>
      <c r="H5" s="8">
        <f>AVERAGE(D5:F5)</f>
        <v>12.883333333333333</v>
      </c>
      <c r="K5" s="2" t="s">
        <v>80</v>
      </c>
      <c r="L5" s="2">
        <v>3</v>
      </c>
    </row>
    <row r="6" spans="3:19" x14ac:dyDescent="0.25">
      <c r="C6" s="7" t="s">
        <v>122</v>
      </c>
      <c r="D6" s="8">
        <v>13.35</v>
      </c>
      <c r="E6" s="8">
        <v>14.61</v>
      </c>
      <c r="F6" s="8">
        <v>14.04</v>
      </c>
      <c r="G6" s="8">
        <f t="shared" ref="G6:G13" si="0">SUM(D6:F6)</f>
        <v>42</v>
      </c>
      <c r="H6" s="8">
        <f t="shared" ref="H6:H13" si="1">AVERAGE(D6:F6)</f>
        <v>14</v>
      </c>
    </row>
    <row r="7" spans="3:19" x14ac:dyDescent="0.25">
      <c r="C7" s="7" t="s">
        <v>123</v>
      </c>
      <c r="D7" s="8">
        <v>13.91</v>
      </c>
      <c r="E7" s="8">
        <v>13.43</v>
      </c>
      <c r="F7" s="8">
        <v>13.57</v>
      </c>
      <c r="G7" s="8">
        <f t="shared" si="0"/>
        <v>40.909999999999997</v>
      </c>
      <c r="H7" s="8">
        <f t="shared" si="1"/>
        <v>13.636666666666665</v>
      </c>
      <c r="K7" s="2" t="s">
        <v>81</v>
      </c>
      <c r="L7" s="26">
        <f>(G14^2)/(L3*L4*L5)</f>
        <v>7469.0320333333329</v>
      </c>
    </row>
    <row r="8" spans="3:19" x14ac:dyDescent="0.25">
      <c r="C8" s="7" t="s">
        <v>124</v>
      </c>
      <c r="D8" s="8">
        <v>18.25</v>
      </c>
      <c r="E8" s="8">
        <v>17.46</v>
      </c>
      <c r="F8" s="8">
        <v>16.829999999999998</v>
      </c>
      <c r="G8" s="8">
        <f t="shared" si="0"/>
        <v>52.54</v>
      </c>
      <c r="H8" s="8">
        <f t="shared" si="1"/>
        <v>17.513333333333332</v>
      </c>
      <c r="K8" s="2" t="s">
        <v>82</v>
      </c>
      <c r="L8" s="27">
        <f>SUMSQ(D5:F13)-L7</f>
        <v>190.70346666666774</v>
      </c>
    </row>
    <row r="9" spans="3:19" x14ac:dyDescent="0.25">
      <c r="C9" s="7" t="s">
        <v>125</v>
      </c>
      <c r="D9" s="8">
        <v>16.920000000000002</v>
      </c>
      <c r="E9" s="8">
        <v>17.420000000000002</v>
      </c>
      <c r="F9" s="8">
        <v>15.54</v>
      </c>
      <c r="G9" s="8">
        <f t="shared" si="0"/>
        <v>49.88</v>
      </c>
      <c r="H9" s="8">
        <f t="shared" si="1"/>
        <v>16.626666666666669</v>
      </c>
      <c r="K9" s="2" t="s">
        <v>83</v>
      </c>
      <c r="L9" s="27">
        <f>SUMSQ(D14:F14)/(L3*L4)-L7</f>
        <v>1.3348666666670397</v>
      </c>
    </row>
    <row r="10" spans="3:19" x14ac:dyDescent="0.25">
      <c r="C10" s="7" t="s">
        <v>126</v>
      </c>
      <c r="D10" s="8">
        <v>15.75</v>
      </c>
      <c r="E10" s="8">
        <v>16.329999999999998</v>
      </c>
      <c r="F10" s="8">
        <v>17.170000000000002</v>
      </c>
      <c r="G10" s="8">
        <f t="shared" si="0"/>
        <v>49.25</v>
      </c>
      <c r="H10" s="8">
        <f t="shared" si="1"/>
        <v>16.416666666666668</v>
      </c>
      <c r="K10" s="2" t="s">
        <v>84</v>
      </c>
      <c r="L10" s="27">
        <f>SUMSQ(G5:G13)/L5-L7</f>
        <v>172.07326666666722</v>
      </c>
    </row>
    <row r="11" spans="3:19" x14ac:dyDescent="0.25">
      <c r="C11" s="7" t="s">
        <v>127</v>
      </c>
      <c r="D11" s="8">
        <v>20.56</v>
      </c>
      <c r="E11" s="8">
        <v>18.28</v>
      </c>
      <c r="F11" s="8">
        <v>17.559999999999999</v>
      </c>
      <c r="G11" s="8">
        <f t="shared" si="0"/>
        <v>56.400000000000006</v>
      </c>
      <c r="H11" s="8">
        <f t="shared" si="1"/>
        <v>18.8</v>
      </c>
      <c r="K11" s="2" t="s">
        <v>134</v>
      </c>
      <c r="L11" s="27">
        <f>SUMSQ(G21:G23)/(L3*L5)-L7</f>
        <v>164.33775555555712</v>
      </c>
    </row>
    <row r="12" spans="3:19" x14ac:dyDescent="0.25">
      <c r="C12" s="7" t="s">
        <v>128</v>
      </c>
      <c r="D12" s="8">
        <v>17.760000000000002</v>
      </c>
      <c r="E12" s="8">
        <v>21.04</v>
      </c>
      <c r="F12" s="8">
        <v>19.52</v>
      </c>
      <c r="G12" s="8">
        <f t="shared" si="0"/>
        <v>58.319999999999993</v>
      </c>
      <c r="H12" s="8">
        <f t="shared" si="1"/>
        <v>19.439999999999998</v>
      </c>
      <c r="K12" s="2" t="s">
        <v>85</v>
      </c>
      <c r="L12" s="27">
        <f>SUMSQ(D24:F24)/(L4*L5)-L7</f>
        <v>0.79980000000068685</v>
      </c>
    </row>
    <row r="13" spans="3:19" x14ac:dyDescent="0.25">
      <c r="C13" s="7" t="s">
        <v>129</v>
      </c>
      <c r="D13" s="8">
        <v>21.88</v>
      </c>
      <c r="E13" s="8">
        <v>19.48</v>
      </c>
      <c r="F13" s="8">
        <v>19.760000000000002</v>
      </c>
      <c r="G13" s="8">
        <f t="shared" si="0"/>
        <v>61.120000000000005</v>
      </c>
      <c r="H13" s="8">
        <f t="shared" si="1"/>
        <v>20.373333333333335</v>
      </c>
      <c r="K13" s="2" t="s">
        <v>135</v>
      </c>
      <c r="L13" s="27">
        <f>(L10-L11-L12)</f>
        <v>6.9357111111094127</v>
      </c>
    </row>
    <row r="14" spans="3:19" x14ac:dyDescent="0.25">
      <c r="C14" s="25" t="s">
        <v>74</v>
      </c>
      <c r="D14" s="8">
        <f>SUM(D5:D13)</f>
        <v>151.12</v>
      </c>
      <c r="E14" s="8">
        <f t="shared" ref="E14" si="2">SUM(E5:E13)</f>
        <v>151.09</v>
      </c>
      <c r="F14" s="8">
        <f>SUM(F5:F13)</f>
        <v>146.85999999999999</v>
      </c>
      <c r="G14" s="28">
        <f>SUM(G5:G13)</f>
        <v>449.07</v>
      </c>
      <c r="H14" s="8"/>
      <c r="K14" s="2" t="s">
        <v>86</v>
      </c>
      <c r="L14" s="27">
        <f>(L8-L9-L10)</f>
        <v>17.295333333333474</v>
      </c>
    </row>
    <row r="16" spans="3:19" x14ac:dyDescent="0.25">
      <c r="D16" s="17"/>
      <c r="E16" s="17"/>
      <c r="F16" s="17"/>
    </row>
    <row r="18" spans="3:20" x14ac:dyDescent="0.25">
      <c r="C18" s="77" t="s">
        <v>87</v>
      </c>
      <c r="D18" s="77"/>
      <c r="E18" s="77"/>
      <c r="F18" s="77"/>
      <c r="G18" s="77"/>
      <c r="H18" s="77"/>
      <c r="K18" s="77" t="s">
        <v>88</v>
      </c>
      <c r="L18" s="77"/>
      <c r="M18" s="77"/>
      <c r="N18" s="77"/>
      <c r="O18" s="77"/>
      <c r="P18" s="77"/>
      <c r="Q18" s="77"/>
      <c r="R18" s="77"/>
    </row>
    <row r="19" spans="3:20" x14ac:dyDescent="0.25">
      <c r="C19" s="78" t="s">
        <v>130</v>
      </c>
      <c r="D19" s="80" t="s">
        <v>76</v>
      </c>
      <c r="E19" s="80"/>
      <c r="F19" s="80"/>
      <c r="G19" s="78" t="s">
        <v>74</v>
      </c>
      <c r="H19" s="78" t="s">
        <v>75</v>
      </c>
      <c r="K19" s="78" t="s">
        <v>89</v>
      </c>
      <c r="L19" s="78" t="s">
        <v>90</v>
      </c>
      <c r="M19" s="78" t="s">
        <v>91</v>
      </c>
      <c r="N19" s="78" t="s">
        <v>92</v>
      </c>
      <c r="O19" s="78" t="s">
        <v>93</v>
      </c>
      <c r="P19" s="78" t="s">
        <v>94</v>
      </c>
      <c r="Q19" s="78"/>
      <c r="R19" s="78" t="s">
        <v>95</v>
      </c>
    </row>
    <row r="20" spans="3:20" x14ac:dyDescent="0.25">
      <c r="C20" s="78"/>
      <c r="D20" s="25" t="s">
        <v>47</v>
      </c>
      <c r="E20" s="25" t="s">
        <v>48</v>
      </c>
      <c r="F20" s="25" t="s">
        <v>49</v>
      </c>
      <c r="G20" s="78"/>
      <c r="H20" s="78"/>
      <c r="K20" s="78"/>
      <c r="L20" s="78"/>
      <c r="M20" s="78"/>
      <c r="N20" s="78"/>
      <c r="O20" s="78"/>
      <c r="P20" s="3">
        <v>0.05</v>
      </c>
      <c r="Q20" s="3">
        <v>0.01</v>
      </c>
      <c r="R20" s="78"/>
    </row>
    <row r="21" spans="3:20" x14ac:dyDescent="0.25">
      <c r="C21" s="7" t="s">
        <v>131</v>
      </c>
      <c r="D21" s="8">
        <f>G5</f>
        <v>38.65</v>
      </c>
      <c r="E21" s="8">
        <f>G6</f>
        <v>42</v>
      </c>
      <c r="F21" s="8">
        <f>G7</f>
        <v>40.909999999999997</v>
      </c>
      <c r="G21" s="29">
        <f>SUM(D21:F21)</f>
        <v>121.56</v>
      </c>
      <c r="H21" s="30">
        <f>G21/9</f>
        <v>13.506666666666668</v>
      </c>
      <c r="K21" s="7" t="s">
        <v>96</v>
      </c>
      <c r="L21" s="7">
        <f>(L5-1)</f>
        <v>2</v>
      </c>
      <c r="M21" s="31">
        <f t="shared" ref="M21:M26" si="3">L9</f>
        <v>1.3348666666670397</v>
      </c>
      <c r="N21" s="31">
        <f t="shared" ref="N21:N26" si="4">M21/L21</f>
        <v>0.66743333333351984</v>
      </c>
      <c r="O21" s="31">
        <f>N21/N26</f>
        <v>0.61744593917451129</v>
      </c>
      <c r="P21" s="31">
        <f>FINV(P20,L21,L26)</f>
        <v>3.6337234675916301</v>
      </c>
      <c r="Q21" s="31">
        <f>FINV(Q20,L21,L26)</f>
        <v>6.2262352803113821</v>
      </c>
      <c r="R21" s="7" t="s">
        <v>97</v>
      </c>
      <c r="S21" s="2" t="s">
        <v>7</v>
      </c>
    </row>
    <row r="22" spans="3:20" x14ac:dyDescent="0.25">
      <c r="C22" s="7" t="s">
        <v>132</v>
      </c>
      <c r="D22" s="8">
        <f>G8</f>
        <v>52.54</v>
      </c>
      <c r="E22" s="8">
        <f>G9</f>
        <v>49.88</v>
      </c>
      <c r="F22" s="8">
        <f>G10</f>
        <v>49.25</v>
      </c>
      <c r="G22" s="29">
        <f t="shared" ref="G22:G23" si="5">SUM(D22:F22)</f>
        <v>151.67000000000002</v>
      </c>
      <c r="H22" s="30">
        <f t="shared" ref="H22:H23" si="6">G22/9</f>
        <v>16.852222222222224</v>
      </c>
      <c r="K22" s="7" t="s">
        <v>73</v>
      </c>
      <c r="L22" s="7">
        <f>(L3*L4-1)</f>
        <v>8</v>
      </c>
      <c r="M22" s="31">
        <f t="shared" si="3"/>
        <v>172.07326666666722</v>
      </c>
      <c r="N22" s="31">
        <f t="shared" si="4"/>
        <v>21.509158333333403</v>
      </c>
      <c r="O22" s="31">
        <f>N22/N26</f>
        <v>19.898230736614789</v>
      </c>
      <c r="P22" s="31">
        <f>FINV(P20,L22,L26)</f>
        <v>2.5910961798744014</v>
      </c>
      <c r="Q22" s="31">
        <f>FINV(Q20,L22,L26)</f>
        <v>3.8895721399261927</v>
      </c>
      <c r="R22" s="7" t="s">
        <v>97</v>
      </c>
      <c r="S22" s="2" t="s">
        <v>97</v>
      </c>
      <c r="T22" s="2" t="s">
        <v>98</v>
      </c>
    </row>
    <row r="23" spans="3:20" x14ac:dyDescent="0.25">
      <c r="C23" s="7" t="s">
        <v>133</v>
      </c>
      <c r="D23" s="8">
        <f>G11</f>
        <v>56.400000000000006</v>
      </c>
      <c r="E23" s="8">
        <f>G12</f>
        <v>58.319999999999993</v>
      </c>
      <c r="F23" s="8">
        <f>G13</f>
        <v>61.120000000000005</v>
      </c>
      <c r="G23" s="29">
        <f t="shared" si="5"/>
        <v>175.84</v>
      </c>
      <c r="H23" s="30">
        <f t="shared" si="6"/>
        <v>19.537777777777777</v>
      </c>
      <c r="K23" s="7" t="s">
        <v>130</v>
      </c>
      <c r="L23" s="7">
        <f>(L3-1)</f>
        <v>2</v>
      </c>
      <c r="M23" s="31">
        <f t="shared" si="3"/>
        <v>164.33775555555712</v>
      </c>
      <c r="N23" s="31">
        <f t="shared" si="4"/>
        <v>82.168877777778562</v>
      </c>
      <c r="O23" s="31">
        <f>N23/N26</f>
        <v>76.014842796387057</v>
      </c>
      <c r="P23" s="31">
        <f>FINV(P20,L23,L26)</f>
        <v>3.6337234675916301</v>
      </c>
      <c r="Q23" s="31">
        <f>FINV(Q20,L23,L26)</f>
        <v>6.2262352803113821</v>
      </c>
      <c r="R23" s="7" t="s">
        <v>101</v>
      </c>
      <c r="S23" s="2" t="s">
        <v>99</v>
      </c>
      <c r="T23" s="2" t="s">
        <v>100</v>
      </c>
    </row>
    <row r="24" spans="3:20" x14ac:dyDescent="0.25">
      <c r="C24" s="32" t="s">
        <v>74</v>
      </c>
      <c r="D24" s="29">
        <f>SUM(D21:D23)</f>
        <v>147.59</v>
      </c>
      <c r="E24" s="29">
        <f t="shared" ref="E24" si="7">SUM(E21:E23)</f>
        <v>150.19999999999999</v>
      </c>
      <c r="F24" s="29">
        <f>SUM(F21:F23)</f>
        <v>151.28</v>
      </c>
      <c r="G24" s="28">
        <f>SUM(G21:G23)</f>
        <v>449.07000000000005</v>
      </c>
      <c r="H24" s="8"/>
      <c r="K24" s="7" t="s">
        <v>76</v>
      </c>
      <c r="L24" s="7">
        <f>(L4-1)</f>
        <v>2</v>
      </c>
      <c r="M24" s="31">
        <f t="shared" si="3"/>
        <v>0.79980000000068685</v>
      </c>
      <c r="N24" s="31">
        <f t="shared" si="4"/>
        <v>0.39990000000034343</v>
      </c>
      <c r="O24" s="31">
        <f>N24/N26</f>
        <v>0.36994950468365895</v>
      </c>
      <c r="P24" s="31">
        <f>FINV(P20,L24,L26)</f>
        <v>3.6337234675916301</v>
      </c>
      <c r="Q24" s="31">
        <f>FINV(Q20,L24,L26)</f>
        <v>6.2262352803113821</v>
      </c>
      <c r="R24" s="7" t="s">
        <v>97</v>
      </c>
      <c r="S24" s="2" t="s">
        <v>101</v>
      </c>
      <c r="T24" s="2" t="s">
        <v>102</v>
      </c>
    </row>
    <row r="25" spans="3:20" x14ac:dyDescent="0.25">
      <c r="C25" s="33" t="s">
        <v>75</v>
      </c>
      <c r="D25" s="30">
        <f>D24/9</f>
        <v>16.398888888888891</v>
      </c>
      <c r="E25" s="30">
        <f t="shared" ref="E25" si="8">E24/9</f>
        <v>16.688888888888886</v>
      </c>
      <c r="F25" s="30">
        <f>F24/9</f>
        <v>16.808888888888887</v>
      </c>
      <c r="G25" s="7"/>
      <c r="H25" s="7"/>
      <c r="K25" s="7" t="s">
        <v>136</v>
      </c>
      <c r="L25" s="7">
        <f>(L3-1)*(L4-1)</f>
        <v>4</v>
      </c>
      <c r="M25" s="31">
        <f t="shared" si="3"/>
        <v>6.9357111111094127</v>
      </c>
      <c r="N25" s="31">
        <f t="shared" si="4"/>
        <v>1.7339277777773532</v>
      </c>
      <c r="O25" s="31">
        <f>N25/N26</f>
        <v>1.6040653226942196</v>
      </c>
      <c r="P25" s="31">
        <f>FINV(P20,L25,L26)</f>
        <v>3.0069172799243447</v>
      </c>
      <c r="Q25" s="31">
        <f>FINV(Q20,L25,L26)</f>
        <v>4.772577999723211</v>
      </c>
      <c r="R25" s="7" t="s">
        <v>97</v>
      </c>
    </row>
    <row r="26" spans="3:20" x14ac:dyDescent="0.25">
      <c r="K26" s="7" t="s">
        <v>103</v>
      </c>
      <c r="L26" s="7">
        <f>(L3*L4-1)*(L5-1)</f>
        <v>16</v>
      </c>
      <c r="M26" s="31">
        <f t="shared" si="3"/>
        <v>17.295333333333474</v>
      </c>
      <c r="N26" s="31">
        <f t="shared" si="4"/>
        <v>1.0809583333333421</v>
      </c>
      <c r="O26" s="34"/>
      <c r="P26" s="34"/>
      <c r="Q26" s="34"/>
      <c r="R26" s="35"/>
    </row>
    <row r="27" spans="3:20" x14ac:dyDescent="0.25">
      <c r="K27" s="7" t="s">
        <v>74</v>
      </c>
      <c r="L27" s="7">
        <f>(L3*L4*L5-1)</f>
        <v>26</v>
      </c>
      <c r="M27" s="31">
        <f>L8</f>
        <v>190.70346666666774</v>
      </c>
      <c r="N27" s="34"/>
      <c r="O27" s="34"/>
      <c r="P27" s="34"/>
      <c r="Q27" s="34"/>
      <c r="R27" s="35"/>
    </row>
    <row r="28" spans="3:20" x14ac:dyDescent="0.25">
      <c r="L28" s="36" t="s">
        <v>104</v>
      </c>
      <c r="M28" s="36" t="s">
        <v>105</v>
      </c>
      <c r="N28" s="36" t="s">
        <v>106</v>
      </c>
      <c r="O28" s="36" t="s">
        <v>107</v>
      </c>
    </row>
    <row r="29" spans="3:20" x14ac:dyDescent="0.25">
      <c r="C29" s="1" t="s">
        <v>108</v>
      </c>
      <c r="N29" s="1"/>
    </row>
    <row r="30" spans="3:20" x14ac:dyDescent="0.25">
      <c r="C30" s="2" t="s">
        <v>137</v>
      </c>
      <c r="D30" s="81" t="s">
        <v>109</v>
      </c>
      <c r="E30" s="81"/>
      <c r="F30" s="81"/>
      <c r="G30" s="81"/>
      <c r="O30" s="37"/>
      <c r="P30" s="37"/>
      <c r="Q30" s="37"/>
      <c r="R30" s="37"/>
    </row>
    <row r="31" spans="3:20" x14ac:dyDescent="0.25">
      <c r="D31" s="81" t="s">
        <v>161</v>
      </c>
      <c r="E31" s="81"/>
      <c r="F31" s="81"/>
      <c r="G31" s="81"/>
      <c r="I31" s="2" t="s">
        <v>110</v>
      </c>
      <c r="O31" s="37"/>
      <c r="P31" s="37"/>
      <c r="Q31" s="37"/>
      <c r="R31" s="37"/>
    </row>
    <row r="32" spans="3:20" x14ac:dyDescent="0.25">
      <c r="D32" s="2">
        <v>3.65</v>
      </c>
      <c r="E32" s="2" t="s">
        <v>111</v>
      </c>
      <c r="F32" s="2">
        <f>SQRT(N26/9)</f>
        <v>0.34656382021423188</v>
      </c>
      <c r="I32" s="82" t="s">
        <v>112</v>
      </c>
      <c r="J32" s="82"/>
      <c r="K32" s="82"/>
      <c r="L32" s="82"/>
      <c r="M32" s="82"/>
    </row>
    <row r="33" spans="3:19" x14ac:dyDescent="0.25">
      <c r="D33" s="17">
        <f>D32*F32</f>
        <v>1.2649579437819463</v>
      </c>
      <c r="I33" s="82" t="s">
        <v>113</v>
      </c>
      <c r="J33" s="82"/>
      <c r="K33" s="82"/>
      <c r="L33" s="82"/>
      <c r="M33" s="82"/>
      <c r="O33" s="17"/>
    </row>
    <row r="34" spans="3:19" x14ac:dyDescent="0.25">
      <c r="K34" s="15"/>
      <c r="L34" s="15"/>
      <c r="M34" s="15"/>
    </row>
    <row r="35" spans="3:19" x14ac:dyDescent="0.25">
      <c r="N35" s="42"/>
    </row>
    <row r="36" spans="3:19" x14ac:dyDescent="0.25">
      <c r="C36" s="83" t="s">
        <v>138</v>
      </c>
      <c r="D36" s="83"/>
      <c r="E36" s="83"/>
      <c r="I36" s="83" t="s">
        <v>115</v>
      </c>
      <c r="J36" s="83"/>
      <c r="K36" s="83"/>
      <c r="N36" s="42"/>
      <c r="O36" s="14"/>
      <c r="P36" s="14"/>
    </row>
    <row r="37" spans="3:19" x14ac:dyDescent="0.25">
      <c r="C37" s="7" t="s">
        <v>73</v>
      </c>
      <c r="D37" s="7" t="s">
        <v>114</v>
      </c>
      <c r="E37" s="7" t="s">
        <v>116</v>
      </c>
      <c r="I37" s="7" t="s">
        <v>73</v>
      </c>
      <c r="J37" s="7" t="s">
        <v>114</v>
      </c>
      <c r="K37" s="7" t="s">
        <v>116</v>
      </c>
      <c r="N37" s="42"/>
      <c r="O37" s="14"/>
      <c r="P37" s="14"/>
    </row>
    <row r="38" spans="3:19" x14ac:dyDescent="0.25">
      <c r="C38" s="7" t="s">
        <v>131</v>
      </c>
      <c r="D38" s="8">
        <v>13.51</v>
      </c>
      <c r="E38" s="7" t="s">
        <v>117</v>
      </c>
      <c r="F38" s="17">
        <f>(D38+D$41)</f>
        <v>14.774957943781946</v>
      </c>
      <c r="H38" s="17"/>
      <c r="I38" s="7" t="s">
        <v>47</v>
      </c>
      <c r="J38" s="8">
        <v>16.399999999999999</v>
      </c>
      <c r="K38" s="7" t="s">
        <v>117</v>
      </c>
      <c r="L38" s="17">
        <f>(J38+D$33)</f>
        <v>17.664957943781946</v>
      </c>
      <c r="O38" s="38"/>
      <c r="P38" s="14"/>
      <c r="Q38" s="17"/>
    </row>
    <row r="39" spans="3:19" x14ac:dyDescent="0.25">
      <c r="C39" s="7" t="s">
        <v>132</v>
      </c>
      <c r="D39" s="8">
        <v>16.850000000000001</v>
      </c>
      <c r="E39" s="7" t="s">
        <v>119</v>
      </c>
      <c r="F39" s="17">
        <f t="shared" ref="F39:F40" si="9">(D39+D$41)</f>
        <v>18.114957943781949</v>
      </c>
      <c r="G39" s="17"/>
      <c r="H39" s="17"/>
      <c r="I39" s="7" t="s">
        <v>48</v>
      </c>
      <c r="J39" s="8">
        <v>16.690000000000001</v>
      </c>
      <c r="K39" s="7" t="s">
        <v>117</v>
      </c>
      <c r="L39" s="17">
        <f t="shared" ref="L39:L40" si="10">(J39+D$33)</f>
        <v>17.954957943781949</v>
      </c>
      <c r="O39" s="38"/>
      <c r="P39" s="14"/>
      <c r="Q39" s="17"/>
    </row>
    <row r="40" spans="3:19" x14ac:dyDescent="0.25">
      <c r="C40" s="7" t="s">
        <v>133</v>
      </c>
      <c r="D40" s="8">
        <v>19.54</v>
      </c>
      <c r="E40" s="7" t="s">
        <v>142</v>
      </c>
      <c r="F40" s="17">
        <f t="shared" si="9"/>
        <v>20.804957943781947</v>
      </c>
      <c r="H40" s="17"/>
      <c r="I40" s="7" t="s">
        <v>49</v>
      </c>
      <c r="J40" s="8">
        <v>16.809999999999999</v>
      </c>
      <c r="K40" s="7" t="s">
        <v>117</v>
      </c>
      <c r="L40" s="17">
        <f t="shared" si="10"/>
        <v>18.074957943781946</v>
      </c>
      <c r="O40" s="38"/>
      <c r="P40" s="14"/>
      <c r="Q40" s="17"/>
    </row>
    <row r="41" spans="3:19" x14ac:dyDescent="0.25">
      <c r="C41" s="39" t="s">
        <v>120</v>
      </c>
      <c r="D41" s="40">
        <f>D33</f>
        <v>1.2649579437819463</v>
      </c>
      <c r="H41" s="17"/>
      <c r="I41" s="39" t="s">
        <v>120</v>
      </c>
      <c r="J41" s="40">
        <f>D33</f>
        <v>1.2649579437819463</v>
      </c>
      <c r="O41" s="38"/>
      <c r="P41" s="14"/>
      <c r="Q41" s="17"/>
    </row>
    <row r="42" spans="3:19" x14ac:dyDescent="0.25">
      <c r="O42" s="38"/>
      <c r="P42" s="14"/>
      <c r="Q42" s="17"/>
    </row>
    <row r="44" spans="3:19" x14ac:dyDescent="0.25">
      <c r="N44" s="79"/>
      <c r="O44" s="79"/>
      <c r="P44" s="79"/>
      <c r="Q44" s="79"/>
      <c r="R44" s="79"/>
      <c r="S44" s="41"/>
    </row>
  </sheetData>
  <mergeCells count="25">
    <mergeCell ref="D31:G31"/>
    <mergeCell ref="I32:M32"/>
    <mergeCell ref="I33:M33"/>
    <mergeCell ref="C36:E36"/>
    <mergeCell ref="I36:K36"/>
    <mergeCell ref="N44:R44"/>
    <mergeCell ref="M19:M20"/>
    <mergeCell ref="N19:N20"/>
    <mergeCell ref="O19:O20"/>
    <mergeCell ref="P19:Q19"/>
    <mergeCell ref="R19:R20"/>
    <mergeCell ref="D30:G30"/>
    <mergeCell ref="C19:C20"/>
    <mergeCell ref="D19:F19"/>
    <mergeCell ref="G19:G20"/>
    <mergeCell ref="H19:H20"/>
    <mergeCell ref="K19:K20"/>
    <mergeCell ref="L19:L20"/>
    <mergeCell ref="C1:S1"/>
    <mergeCell ref="C3:C4"/>
    <mergeCell ref="D3:F3"/>
    <mergeCell ref="G3:G4"/>
    <mergeCell ref="H3:H4"/>
    <mergeCell ref="C18:H18"/>
    <mergeCell ref="K18:R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K32"/>
  <sheetViews>
    <sheetView topLeftCell="A9" zoomScale="90" zoomScaleNormal="90" workbookViewId="0">
      <selection activeCell="J23" sqref="J23"/>
    </sheetView>
  </sheetViews>
  <sheetFormatPr defaultRowHeight="15" x14ac:dyDescent="0.25"/>
  <cols>
    <col min="4" max="4" width="13.42578125" customWidth="1"/>
    <col min="6" max="6" width="26.28515625" customWidth="1"/>
    <col min="7" max="7" width="11.7109375" customWidth="1"/>
  </cols>
  <sheetData>
    <row r="3" spans="2:11" ht="15.75" x14ac:dyDescent="0.25">
      <c r="B3" s="84" t="s">
        <v>50</v>
      </c>
      <c r="C3" s="84"/>
      <c r="D3" s="84"/>
      <c r="E3" s="84"/>
      <c r="F3" s="84"/>
      <c r="G3" s="84"/>
      <c r="H3" s="18"/>
      <c r="I3" s="18"/>
      <c r="J3" s="18"/>
      <c r="K3" s="18"/>
    </row>
    <row r="5" spans="2:11" ht="47.25" x14ac:dyDescent="0.25">
      <c r="B5" s="19" t="s">
        <v>1</v>
      </c>
      <c r="C5" s="20" t="s">
        <v>2</v>
      </c>
      <c r="D5" s="20" t="s">
        <v>51</v>
      </c>
      <c r="E5" s="20" t="s">
        <v>52</v>
      </c>
      <c r="F5" s="20" t="s">
        <v>53</v>
      </c>
      <c r="G5" s="20" t="s">
        <v>54</v>
      </c>
      <c r="H5" s="18"/>
      <c r="I5" s="18"/>
      <c r="J5" s="18"/>
      <c r="K5" s="18"/>
    </row>
    <row r="6" spans="2:11" ht="15.75" x14ac:dyDescent="0.25">
      <c r="B6" s="21">
        <v>1</v>
      </c>
      <c r="C6" s="21" t="s">
        <v>13</v>
      </c>
      <c r="D6" s="22">
        <v>0.97230000000000005</v>
      </c>
      <c r="E6" s="22">
        <v>1.0005999999999999</v>
      </c>
      <c r="F6" s="22">
        <v>1.2385999999999999</v>
      </c>
      <c r="G6" s="23">
        <f t="shared" ref="G6:G17" si="0">((1-(F6-D6)/E6)*100)</f>
        <v>73.38596841894865</v>
      </c>
      <c r="H6" s="18"/>
      <c r="I6" s="18"/>
      <c r="J6" s="18"/>
      <c r="K6" s="18"/>
    </row>
    <row r="7" spans="2:11" ht="15.75" x14ac:dyDescent="0.25">
      <c r="B7" s="21">
        <v>2</v>
      </c>
      <c r="C7" s="21" t="s">
        <v>55</v>
      </c>
      <c r="D7" s="22">
        <v>1.0388999999999999</v>
      </c>
      <c r="E7" s="22">
        <v>1.0019</v>
      </c>
      <c r="F7" s="22">
        <v>1.2928999999999999</v>
      </c>
      <c r="G7" s="23">
        <f t="shared" si="0"/>
        <v>74.648168479888213</v>
      </c>
      <c r="H7" s="18"/>
      <c r="I7" s="18"/>
      <c r="J7" s="18"/>
      <c r="K7" s="18"/>
    </row>
    <row r="8" spans="2:11" ht="15.75" x14ac:dyDescent="0.25">
      <c r="B8" s="21">
        <v>3</v>
      </c>
      <c r="C8" s="21" t="s">
        <v>15</v>
      </c>
      <c r="D8" s="22">
        <v>1.0096000000000001</v>
      </c>
      <c r="E8" s="22">
        <v>1.0009999999999999</v>
      </c>
      <c r="F8" s="22">
        <v>1.2802</v>
      </c>
      <c r="G8" s="23">
        <f t="shared" si="0"/>
        <v>72.967032967032978</v>
      </c>
      <c r="H8" s="18"/>
      <c r="I8" s="24" t="s">
        <v>6</v>
      </c>
      <c r="J8" s="18"/>
      <c r="K8" s="18"/>
    </row>
    <row r="9" spans="2:11" ht="15.75" x14ac:dyDescent="0.25">
      <c r="B9" s="21">
        <v>4</v>
      </c>
      <c r="C9" s="21" t="s">
        <v>16</v>
      </c>
      <c r="D9" s="22">
        <v>1.0295000000000001</v>
      </c>
      <c r="E9" s="22">
        <v>1.0004999999999999</v>
      </c>
      <c r="F9" s="22">
        <v>1.2064999999999999</v>
      </c>
      <c r="G9" s="23">
        <f t="shared" si="0"/>
        <v>82.308845577211414</v>
      </c>
      <c r="H9" s="18"/>
      <c r="I9" s="24" t="s">
        <v>56</v>
      </c>
      <c r="J9" s="18"/>
      <c r="K9" s="18"/>
    </row>
    <row r="10" spans="2:11" ht="15.75" x14ac:dyDescent="0.25">
      <c r="B10" s="21">
        <v>5</v>
      </c>
      <c r="C10" s="21" t="s">
        <v>57</v>
      </c>
      <c r="D10" s="22">
        <v>1.0067999999999999</v>
      </c>
      <c r="E10" s="22">
        <v>1.0021</v>
      </c>
      <c r="F10" s="22">
        <v>1.1504000000000001</v>
      </c>
      <c r="G10" s="23">
        <f t="shared" si="0"/>
        <v>85.670092805109249</v>
      </c>
      <c r="H10" s="18"/>
      <c r="I10" s="18"/>
      <c r="J10" s="18"/>
      <c r="K10" s="18"/>
    </row>
    <row r="11" spans="2:11" ht="15.75" x14ac:dyDescent="0.25">
      <c r="B11" s="21">
        <v>6</v>
      </c>
      <c r="C11" s="21" t="s">
        <v>58</v>
      </c>
      <c r="D11" s="22">
        <v>1.026</v>
      </c>
      <c r="E11" s="22">
        <v>1.0038</v>
      </c>
      <c r="F11" s="22">
        <v>1.1766000000000001</v>
      </c>
      <c r="G11" s="23">
        <f t="shared" si="0"/>
        <v>84.997011356843984</v>
      </c>
      <c r="H11" s="18"/>
      <c r="I11" s="24" t="s">
        <v>7</v>
      </c>
      <c r="J11" s="18"/>
      <c r="K11" s="18"/>
    </row>
    <row r="12" spans="2:11" ht="15.75" x14ac:dyDescent="0.25">
      <c r="B12" s="21">
        <v>7</v>
      </c>
      <c r="C12" s="21" t="s">
        <v>59</v>
      </c>
      <c r="D12" s="22">
        <v>0.97350000000000003</v>
      </c>
      <c r="E12" s="22">
        <v>1.0068999999999999</v>
      </c>
      <c r="F12" s="22">
        <v>1.1243000000000001</v>
      </c>
      <c r="G12" s="23">
        <f t="shared" si="0"/>
        <v>85.023338961167937</v>
      </c>
      <c r="H12" s="18"/>
      <c r="I12" s="24" t="s">
        <v>60</v>
      </c>
      <c r="J12" s="18"/>
      <c r="K12" s="18"/>
    </row>
    <row r="13" spans="2:11" ht="15.75" x14ac:dyDescent="0.25">
      <c r="B13" s="21">
        <v>8</v>
      </c>
      <c r="C13" s="21" t="s">
        <v>20</v>
      </c>
      <c r="D13" s="22">
        <v>0.98440000000000005</v>
      </c>
      <c r="E13" s="22">
        <v>1.0001</v>
      </c>
      <c r="F13" s="22">
        <v>1.2165999999999999</v>
      </c>
      <c r="G13" s="23">
        <f t="shared" si="0"/>
        <v>76.782321767823234</v>
      </c>
      <c r="H13" s="18"/>
      <c r="I13" s="24" t="s">
        <v>61</v>
      </c>
      <c r="J13" s="18"/>
      <c r="K13" s="18"/>
    </row>
    <row r="14" spans="2:11" ht="15.75" x14ac:dyDescent="0.25">
      <c r="B14" s="21">
        <v>9</v>
      </c>
      <c r="C14" s="21" t="s">
        <v>21</v>
      </c>
      <c r="D14" s="22">
        <v>1.0143</v>
      </c>
      <c r="E14" s="22">
        <v>1.0067999999999999</v>
      </c>
      <c r="F14" s="22">
        <v>1.1775</v>
      </c>
      <c r="G14" s="23">
        <f t="shared" si="0"/>
        <v>83.790226460071509</v>
      </c>
      <c r="H14" s="18"/>
      <c r="I14" s="24" t="s">
        <v>62</v>
      </c>
      <c r="J14" s="18"/>
      <c r="K14" s="18"/>
    </row>
    <row r="15" spans="2:11" ht="15.75" x14ac:dyDescent="0.25">
      <c r="B15" s="21">
        <v>10</v>
      </c>
      <c r="C15" s="21" t="s">
        <v>22</v>
      </c>
      <c r="D15" s="22">
        <v>0.96199999999999997</v>
      </c>
      <c r="E15" s="22">
        <v>1.0031000000000001</v>
      </c>
      <c r="F15" s="22">
        <v>1.1262000000000001</v>
      </c>
      <c r="G15" s="23">
        <f t="shared" si="0"/>
        <v>83.630744691456471</v>
      </c>
      <c r="H15" s="18"/>
      <c r="I15" s="18"/>
      <c r="J15" s="18"/>
      <c r="K15" s="18"/>
    </row>
    <row r="16" spans="2:11" ht="15.75" x14ac:dyDescent="0.25">
      <c r="B16" s="21">
        <v>11</v>
      </c>
      <c r="C16" s="21" t="s">
        <v>63</v>
      </c>
      <c r="D16" s="22">
        <v>1.0111000000000001</v>
      </c>
      <c r="E16" s="22">
        <v>1.0096000000000001</v>
      </c>
      <c r="F16" s="22">
        <v>1.2744</v>
      </c>
      <c r="G16" s="23">
        <f t="shared" si="0"/>
        <v>73.920364500792402</v>
      </c>
      <c r="H16" s="18"/>
      <c r="I16" s="18"/>
      <c r="J16" s="18"/>
      <c r="K16" s="18"/>
    </row>
    <row r="17" spans="2:11" ht="15.75" x14ac:dyDescent="0.25">
      <c r="B17" s="21">
        <v>12</v>
      </c>
      <c r="C17" s="21" t="s">
        <v>24</v>
      </c>
      <c r="D17" s="22">
        <v>1.0170999999999999</v>
      </c>
      <c r="E17" s="22">
        <v>1.0018</v>
      </c>
      <c r="F17" s="22">
        <v>1.1698999999999999</v>
      </c>
      <c r="G17" s="23">
        <f t="shared" si="0"/>
        <v>84.747454581752834</v>
      </c>
      <c r="H17" s="18"/>
      <c r="I17" s="18"/>
      <c r="J17" s="18"/>
      <c r="K17" s="18"/>
    </row>
    <row r="18" spans="2:11" ht="15.75" x14ac:dyDescent="0.25">
      <c r="B18" s="21">
        <v>13</v>
      </c>
      <c r="C18" s="21" t="s">
        <v>25</v>
      </c>
      <c r="D18" s="22">
        <v>1.0183</v>
      </c>
      <c r="E18" s="22">
        <v>1.0046999999999999</v>
      </c>
      <c r="F18" s="22">
        <v>1.2217</v>
      </c>
      <c r="G18" s="23">
        <f t="shared" ref="G18:G29" si="1">((1-(F18-D18)/E18)*100)</f>
        <v>79.755150791280968</v>
      </c>
      <c r="H18" s="18"/>
      <c r="I18" s="18"/>
      <c r="J18" s="18"/>
      <c r="K18" s="18"/>
    </row>
    <row r="19" spans="2:11" ht="15.75" x14ac:dyDescent="0.25">
      <c r="B19" s="21">
        <v>14</v>
      </c>
      <c r="C19" s="21" t="s">
        <v>26</v>
      </c>
      <c r="D19" s="22">
        <v>1.0047999999999999</v>
      </c>
      <c r="E19" s="22">
        <v>1.0035000000000001</v>
      </c>
      <c r="F19" s="22">
        <v>1.2184999999999999</v>
      </c>
      <c r="G19" s="23">
        <f t="shared" si="1"/>
        <v>78.704534130543095</v>
      </c>
      <c r="H19" s="18"/>
      <c r="I19" s="18"/>
      <c r="J19" s="18"/>
      <c r="K19" s="18"/>
    </row>
    <row r="20" spans="2:11" ht="15.75" x14ac:dyDescent="0.25">
      <c r="B20" s="21">
        <v>15</v>
      </c>
      <c r="C20" s="21" t="s">
        <v>27</v>
      </c>
      <c r="D20" s="22">
        <v>1.0343</v>
      </c>
      <c r="E20" s="22">
        <v>1.0023</v>
      </c>
      <c r="F20" s="22">
        <v>1.2264999999999999</v>
      </c>
      <c r="G20" s="23">
        <f t="shared" si="1"/>
        <v>80.824104559513117</v>
      </c>
      <c r="H20" s="18"/>
      <c r="I20" s="18"/>
      <c r="J20" s="18"/>
      <c r="K20" s="18"/>
    </row>
    <row r="21" spans="2:11" ht="15.75" x14ac:dyDescent="0.25">
      <c r="B21" s="21">
        <v>16</v>
      </c>
      <c r="C21" s="21" t="s">
        <v>28</v>
      </c>
      <c r="D21" s="22">
        <v>1.0343</v>
      </c>
      <c r="E21" s="22">
        <v>1.0044999999999999</v>
      </c>
      <c r="F21" s="22">
        <v>1.2290000000000001</v>
      </c>
      <c r="G21" s="23">
        <f t="shared" si="1"/>
        <v>80.617222498755595</v>
      </c>
      <c r="H21" s="18"/>
      <c r="I21" s="18"/>
      <c r="J21" s="18"/>
      <c r="K21" s="18"/>
    </row>
    <row r="22" spans="2:11" ht="15.75" x14ac:dyDescent="0.25">
      <c r="B22" s="21">
        <v>17</v>
      </c>
      <c r="C22" s="21" t="s">
        <v>40</v>
      </c>
      <c r="D22" s="22">
        <v>1.0155000000000001</v>
      </c>
      <c r="E22" s="22">
        <v>1.0013000000000001</v>
      </c>
      <c r="F22" s="22">
        <v>1.1678999999999999</v>
      </c>
      <c r="G22" s="23">
        <f t="shared" si="1"/>
        <v>84.779786277838824</v>
      </c>
      <c r="H22" s="18"/>
      <c r="I22" s="18"/>
      <c r="J22" s="18"/>
      <c r="K22" s="18"/>
    </row>
    <row r="23" spans="2:11" ht="15.75" x14ac:dyDescent="0.25">
      <c r="B23" s="21">
        <v>18</v>
      </c>
      <c r="C23" s="21" t="s">
        <v>41</v>
      </c>
      <c r="D23" s="22">
        <v>1.0327</v>
      </c>
      <c r="E23" s="22">
        <v>1.0044999999999999</v>
      </c>
      <c r="F23" s="22">
        <v>1.2073</v>
      </c>
      <c r="G23" s="23">
        <f t="shared" si="1"/>
        <v>82.618218018914874</v>
      </c>
      <c r="H23" s="18"/>
      <c r="I23" s="18"/>
      <c r="J23" s="18"/>
      <c r="K23" s="18"/>
    </row>
    <row r="24" spans="2:11" ht="15.75" x14ac:dyDescent="0.25">
      <c r="B24" s="21">
        <v>19</v>
      </c>
      <c r="C24" s="21" t="s">
        <v>29</v>
      </c>
      <c r="D24" s="22">
        <v>0.97750000000000004</v>
      </c>
      <c r="E24" s="22">
        <v>1.0047999999999999</v>
      </c>
      <c r="F24" s="22">
        <v>1.1396999999999999</v>
      </c>
      <c r="G24" s="23">
        <f t="shared" si="1"/>
        <v>83.857484076433124</v>
      </c>
      <c r="H24" s="18"/>
      <c r="I24" s="18"/>
      <c r="J24" s="18"/>
      <c r="K24" s="18"/>
    </row>
    <row r="25" spans="2:11" ht="15.75" x14ac:dyDescent="0.25">
      <c r="B25" s="21">
        <v>20</v>
      </c>
      <c r="C25" s="21" t="s">
        <v>30</v>
      </c>
      <c r="D25" s="22">
        <v>1.0008999999999999</v>
      </c>
      <c r="E25" s="22">
        <v>1.0017</v>
      </c>
      <c r="F25" s="22">
        <v>1.1460999999999999</v>
      </c>
      <c r="G25" s="23">
        <f t="shared" si="1"/>
        <v>85.504642108415695</v>
      </c>
      <c r="H25" s="18"/>
      <c r="I25" s="18"/>
      <c r="J25" s="18"/>
      <c r="K25" s="18"/>
    </row>
    <row r="26" spans="2:11" ht="15.75" x14ac:dyDescent="0.25">
      <c r="B26" s="21">
        <v>21</v>
      </c>
      <c r="C26" s="21" t="s">
        <v>31</v>
      </c>
      <c r="D26" s="22">
        <v>1.0244</v>
      </c>
      <c r="E26" s="22">
        <v>1.0004</v>
      </c>
      <c r="F26" s="22">
        <v>1.2175</v>
      </c>
      <c r="G26" s="23">
        <f t="shared" si="1"/>
        <v>80.697720911635344</v>
      </c>
      <c r="H26" s="18"/>
      <c r="I26" s="18"/>
      <c r="J26" s="18"/>
      <c r="K26" s="18"/>
    </row>
    <row r="27" spans="2:11" ht="15.75" x14ac:dyDescent="0.25">
      <c r="B27" s="21">
        <v>22</v>
      </c>
      <c r="C27" s="21" t="s">
        <v>32</v>
      </c>
      <c r="D27" s="22">
        <v>1.0003</v>
      </c>
      <c r="E27" s="22">
        <v>1.0058</v>
      </c>
      <c r="F27" s="22">
        <v>1.1312</v>
      </c>
      <c r="G27" s="23">
        <f t="shared" si="1"/>
        <v>86.985484191688215</v>
      </c>
      <c r="H27" s="18"/>
      <c r="I27" s="18"/>
      <c r="J27" s="18"/>
      <c r="K27" s="18"/>
    </row>
    <row r="28" spans="2:11" ht="15.75" x14ac:dyDescent="0.25">
      <c r="B28" s="21">
        <v>23</v>
      </c>
      <c r="C28" s="21" t="s">
        <v>33</v>
      </c>
      <c r="D28" s="22">
        <v>1.0119</v>
      </c>
      <c r="E28" s="22">
        <v>1.0044999999999999</v>
      </c>
      <c r="F28" s="22">
        <v>1.1740999999999999</v>
      </c>
      <c r="G28" s="23">
        <f t="shared" si="1"/>
        <v>83.852663016426092</v>
      </c>
      <c r="H28" s="18"/>
      <c r="I28" s="18"/>
      <c r="J28" s="18"/>
      <c r="K28" s="18"/>
    </row>
    <row r="29" spans="2:11" ht="15.75" x14ac:dyDescent="0.25">
      <c r="B29" s="21">
        <v>24</v>
      </c>
      <c r="C29" s="21" t="s">
        <v>64</v>
      </c>
      <c r="D29" s="22">
        <v>0.99370000000000003</v>
      </c>
      <c r="E29" s="22">
        <v>1.0034000000000001</v>
      </c>
      <c r="F29" s="22">
        <v>1.1297999999999999</v>
      </c>
      <c r="G29" s="23">
        <f t="shared" si="1"/>
        <v>86.436117201514861</v>
      </c>
      <c r="H29" s="18"/>
      <c r="I29" s="18"/>
      <c r="J29" s="18"/>
      <c r="K29" s="18"/>
    </row>
    <row r="30" spans="2:11" ht="15.75" x14ac:dyDescent="0.25">
      <c r="B30" s="21">
        <v>25</v>
      </c>
      <c r="C30" s="21" t="s">
        <v>35</v>
      </c>
      <c r="D30" s="22">
        <v>1.0368999999999999</v>
      </c>
      <c r="E30" s="22">
        <v>1.0016</v>
      </c>
      <c r="F30" s="22">
        <v>1.1629</v>
      </c>
      <c r="G30" s="23">
        <f>((1-(F30-D30)/E30)*100)</f>
        <v>87.420127795527151</v>
      </c>
      <c r="H30" s="18"/>
      <c r="I30" s="18"/>
      <c r="J30" s="18"/>
      <c r="K30" s="18"/>
    </row>
    <row r="31" spans="2:11" ht="15.75" x14ac:dyDescent="0.25">
      <c r="B31" s="21">
        <v>26</v>
      </c>
      <c r="C31" s="21" t="s">
        <v>36</v>
      </c>
      <c r="D31" s="22">
        <v>0.9879</v>
      </c>
      <c r="E31" s="22">
        <v>1.0038</v>
      </c>
      <c r="F31" s="22">
        <v>1.1051</v>
      </c>
      <c r="G31" s="23">
        <f t="shared" ref="G31:G32" si="2">((1-(F31-D31)/E31)*100)</f>
        <v>88.32436740386531</v>
      </c>
      <c r="H31" s="18"/>
      <c r="I31" s="18"/>
      <c r="J31" s="18"/>
      <c r="K31" s="18"/>
    </row>
    <row r="32" spans="2:11" ht="15.75" x14ac:dyDescent="0.25">
      <c r="B32" s="21">
        <v>27</v>
      </c>
      <c r="C32" s="21" t="s">
        <v>37</v>
      </c>
      <c r="D32" s="22">
        <v>1.0196000000000001</v>
      </c>
      <c r="E32" s="22">
        <v>1.0008999999999999</v>
      </c>
      <c r="F32" s="22">
        <v>1.1488</v>
      </c>
      <c r="G32" s="23">
        <f t="shared" si="2"/>
        <v>87.091617544210209</v>
      </c>
      <c r="H32" s="18"/>
      <c r="I32" s="18"/>
      <c r="J32" s="18"/>
      <c r="K32" s="18"/>
    </row>
  </sheetData>
  <mergeCells count="1">
    <mergeCell ref="B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T47"/>
  <sheetViews>
    <sheetView zoomScale="70" zoomScaleNormal="70" workbookViewId="0">
      <selection activeCell="P46" sqref="P46"/>
    </sheetView>
  </sheetViews>
  <sheetFormatPr defaultRowHeight="15.75" x14ac:dyDescent="0.25"/>
  <cols>
    <col min="1" max="1" width="5.140625" style="2" customWidth="1"/>
    <col min="2" max="2" width="4.85546875" style="2" customWidth="1"/>
    <col min="3" max="3" width="16.28515625" style="2" customWidth="1"/>
    <col min="4" max="7" width="9.28515625" style="2" bestFit="1" customWidth="1"/>
    <col min="8" max="8" width="10.5703125" style="2" bestFit="1" customWidth="1"/>
    <col min="9" max="9" width="9.140625" style="2"/>
    <col min="10" max="10" width="10" style="2" customWidth="1"/>
    <col min="11" max="11" width="13.28515625" style="2" customWidth="1"/>
    <col min="12" max="12" width="15.85546875" style="2" customWidth="1"/>
    <col min="13" max="13" width="14.5703125" style="2" customWidth="1"/>
    <col min="14" max="14" width="20.28515625" style="2" customWidth="1"/>
    <col min="15" max="15" width="14.140625" style="2" customWidth="1"/>
    <col min="16" max="16" width="10.5703125" style="2" bestFit="1" customWidth="1"/>
    <col min="17" max="17" width="9.28515625" style="2" bestFit="1" customWidth="1"/>
    <col min="18" max="18" width="13.140625" style="2" customWidth="1"/>
    <col min="19" max="19" width="13.5703125" style="2" customWidth="1"/>
    <col min="20" max="20" width="15.28515625" style="2" customWidth="1"/>
    <col min="21" max="22" width="9.140625" style="2"/>
    <col min="23" max="23" width="22" style="2" customWidth="1"/>
    <col min="24" max="16384" width="9.140625" style="2"/>
  </cols>
  <sheetData>
    <row r="1" spans="3:19" x14ac:dyDescent="0.25">
      <c r="C1" s="79" t="s">
        <v>140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3" spans="3:19" x14ac:dyDescent="0.25">
      <c r="C3" s="78" t="s">
        <v>73</v>
      </c>
      <c r="D3" s="80" t="s">
        <v>46</v>
      </c>
      <c r="E3" s="80"/>
      <c r="F3" s="80"/>
      <c r="G3" s="78" t="s">
        <v>74</v>
      </c>
      <c r="H3" s="78" t="s">
        <v>75</v>
      </c>
      <c r="K3" s="2" t="s">
        <v>130</v>
      </c>
      <c r="L3" s="2">
        <v>3</v>
      </c>
    </row>
    <row r="4" spans="3:19" x14ac:dyDescent="0.25">
      <c r="C4" s="78"/>
      <c r="D4" s="25" t="s">
        <v>77</v>
      </c>
      <c r="E4" s="25" t="s">
        <v>78</v>
      </c>
      <c r="F4" s="25" t="s">
        <v>79</v>
      </c>
      <c r="G4" s="78"/>
      <c r="H4" s="78"/>
      <c r="K4" s="2" t="s">
        <v>76</v>
      </c>
      <c r="L4" s="2">
        <v>3</v>
      </c>
    </row>
    <row r="5" spans="3:19" x14ac:dyDescent="0.25">
      <c r="C5" s="7" t="s">
        <v>121</v>
      </c>
      <c r="D5" s="8">
        <v>73.39</v>
      </c>
      <c r="E5" s="8">
        <v>74.650000000000006</v>
      </c>
      <c r="F5" s="8">
        <v>72.97</v>
      </c>
      <c r="G5" s="8">
        <f>SUM(D5:F5)</f>
        <v>221.01000000000002</v>
      </c>
      <c r="H5" s="8">
        <f>AVERAGE(D5:F5)</f>
        <v>73.67</v>
      </c>
      <c r="K5" s="2" t="s">
        <v>80</v>
      </c>
      <c r="L5" s="2">
        <v>3</v>
      </c>
    </row>
    <row r="6" spans="3:19" x14ac:dyDescent="0.25">
      <c r="C6" s="7" t="s">
        <v>122</v>
      </c>
      <c r="D6" s="8">
        <v>82.31</v>
      </c>
      <c r="E6" s="8">
        <v>85.67</v>
      </c>
      <c r="F6" s="8">
        <v>85</v>
      </c>
      <c r="G6" s="8">
        <f t="shared" ref="G6:G13" si="0">SUM(D6:F6)</f>
        <v>252.98000000000002</v>
      </c>
      <c r="H6" s="8">
        <f t="shared" ref="H6:H13" si="1">AVERAGE(D6:F6)</f>
        <v>84.326666666666668</v>
      </c>
    </row>
    <row r="7" spans="3:19" x14ac:dyDescent="0.25">
      <c r="C7" s="7" t="s">
        <v>123</v>
      </c>
      <c r="D7" s="8">
        <v>85.02</v>
      </c>
      <c r="E7" s="8">
        <v>76.78</v>
      </c>
      <c r="F7" s="8">
        <v>83.79</v>
      </c>
      <c r="G7" s="8">
        <f t="shared" si="0"/>
        <v>245.59000000000003</v>
      </c>
      <c r="H7" s="8">
        <f t="shared" si="1"/>
        <v>81.863333333333344</v>
      </c>
      <c r="K7" s="2" t="s">
        <v>81</v>
      </c>
      <c r="L7" s="26">
        <f>(G14^2)/(L3*L4*L5)</f>
        <v>182426.48110170453</v>
      </c>
    </row>
    <row r="8" spans="3:19" x14ac:dyDescent="0.25">
      <c r="C8" s="7" t="s">
        <v>124</v>
      </c>
      <c r="D8" s="8">
        <v>83.63</v>
      </c>
      <c r="E8" s="8">
        <v>73.92</v>
      </c>
      <c r="F8" s="8">
        <v>84.75</v>
      </c>
      <c r="G8" s="8">
        <f t="shared" si="0"/>
        <v>242.3</v>
      </c>
      <c r="H8" s="8">
        <f t="shared" si="1"/>
        <v>80.766666666666666</v>
      </c>
      <c r="K8" s="2" t="s">
        <v>82</v>
      </c>
      <c r="L8" s="27">
        <f>SUMSQ(D5:F13)-L7</f>
        <v>534.2603420818341</v>
      </c>
    </row>
    <row r="9" spans="3:19" x14ac:dyDescent="0.25">
      <c r="C9" s="7" t="s">
        <v>125</v>
      </c>
      <c r="D9" s="8">
        <v>79.760000000000005</v>
      </c>
      <c r="E9" s="8">
        <v>78.7</v>
      </c>
      <c r="F9" s="8">
        <v>80.819999999999993</v>
      </c>
      <c r="G9" s="8">
        <f t="shared" si="0"/>
        <v>239.28</v>
      </c>
      <c r="H9" s="8">
        <f t="shared" si="1"/>
        <v>79.760000000000005</v>
      </c>
      <c r="K9" s="2" t="s">
        <v>83</v>
      </c>
      <c r="L9" s="27">
        <f>SUMSQ(D14:F14)/(L3*L4)-L7</f>
        <v>9.7379209809878375</v>
      </c>
    </row>
    <row r="10" spans="3:19" x14ac:dyDescent="0.25">
      <c r="C10" s="7" t="s">
        <v>126</v>
      </c>
      <c r="D10" s="8">
        <v>80.62</v>
      </c>
      <c r="E10" s="8">
        <v>84.78</v>
      </c>
      <c r="F10" s="8">
        <v>82.62</v>
      </c>
      <c r="G10" s="8">
        <f t="shared" si="0"/>
        <v>248.02</v>
      </c>
      <c r="H10" s="8">
        <f t="shared" si="1"/>
        <v>82.673333333333332</v>
      </c>
      <c r="K10" s="2" t="s">
        <v>84</v>
      </c>
      <c r="L10" s="27">
        <f>SUMSQ(G5:G13)/L5-L7</f>
        <v>386.70405729985214</v>
      </c>
    </row>
    <row r="11" spans="3:19" x14ac:dyDescent="0.25">
      <c r="C11" s="7" t="s">
        <v>127</v>
      </c>
      <c r="D11" s="8">
        <v>83.86</v>
      </c>
      <c r="E11" s="8">
        <v>85.5</v>
      </c>
      <c r="F11" s="8">
        <v>80.7</v>
      </c>
      <c r="G11" s="8">
        <f t="shared" si="0"/>
        <v>250.06</v>
      </c>
      <c r="H11" s="8">
        <f t="shared" si="1"/>
        <v>83.353333333333339</v>
      </c>
      <c r="K11" s="2" t="s">
        <v>134</v>
      </c>
      <c r="L11" s="27">
        <f>SUMSQ(G21:G23)/(L3*L5)-L7</f>
        <v>159.47024813754251</v>
      </c>
    </row>
    <row r="12" spans="3:19" x14ac:dyDescent="0.25">
      <c r="C12" s="7" t="s">
        <v>128</v>
      </c>
      <c r="D12" s="8">
        <v>86.99</v>
      </c>
      <c r="E12" s="8">
        <v>83.85</v>
      </c>
      <c r="F12" s="8">
        <v>86.44</v>
      </c>
      <c r="G12" s="8">
        <f t="shared" si="0"/>
        <v>257.27999999999997</v>
      </c>
      <c r="H12" s="8">
        <f t="shared" si="1"/>
        <v>85.759999999999991</v>
      </c>
      <c r="K12" s="2" t="s">
        <v>85</v>
      </c>
      <c r="L12" s="27">
        <f>SUMSQ(D24:F24)/(L4*L5)-L7</f>
        <v>118.92283599695656</v>
      </c>
    </row>
    <row r="13" spans="3:19" x14ac:dyDescent="0.25">
      <c r="C13" s="7" t="s">
        <v>129</v>
      </c>
      <c r="D13" s="8">
        <v>87.420127795527151</v>
      </c>
      <c r="E13" s="8">
        <v>88.32</v>
      </c>
      <c r="F13" s="8">
        <v>87.09</v>
      </c>
      <c r="G13" s="8">
        <f t="shared" si="0"/>
        <v>262.83012779552712</v>
      </c>
      <c r="H13" s="8">
        <f t="shared" si="1"/>
        <v>87.61004259850904</v>
      </c>
      <c r="K13" s="2" t="s">
        <v>135</v>
      </c>
      <c r="L13" s="27">
        <f>(L10-L11-L12)</f>
        <v>108.31097316535306</v>
      </c>
    </row>
    <row r="14" spans="3:19" x14ac:dyDescent="0.25">
      <c r="C14" s="25" t="s">
        <v>74</v>
      </c>
      <c r="D14" s="8">
        <f>SUM(D5:D13)</f>
        <v>743.00012779552708</v>
      </c>
      <c r="E14" s="8">
        <f t="shared" ref="E14" si="2">SUM(E5:E13)</f>
        <v>732.17000000000007</v>
      </c>
      <c r="F14" s="8">
        <f>SUM(F5:F13)</f>
        <v>744.18</v>
      </c>
      <c r="G14" s="28">
        <f>SUM(G5:G13)</f>
        <v>2219.350127795527</v>
      </c>
      <c r="H14" s="8"/>
      <c r="K14" s="2" t="s">
        <v>86</v>
      </c>
      <c r="L14" s="27">
        <f>(L8-L9-L10)</f>
        <v>137.81836380099412</v>
      </c>
    </row>
    <row r="16" spans="3:19" x14ac:dyDescent="0.25">
      <c r="D16" s="8">
        <v>80.62</v>
      </c>
      <c r="E16" s="8">
        <v>84.78</v>
      </c>
      <c r="F16" s="8">
        <v>82.62</v>
      </c>
    </row>
    <row r="18" spans="3:20" x14ac:dyDescent="0.25">
      <c r="C18" s="77" t="s">
        <v>87</v>
      </c>
      <c r="D18" s="77"/>
      <c r="E18" s="77"/>
      <c r="F18" s="77"/>
      <c r="G18" s="77"/>
      <c r="H18" s="77"/>
      <c r="K18" s="77" t="s">
        <v>88</v>
      </c>
      <c r="L18" s="77"/>
      <c r="M18" s="77"/>
      <c r="N18" s="77"/>
      <c r="O18" s="77"/>
      <c r="P18" s="77"/>
      <c r="Q18" s="77"/>
      <c r="R18" s="77"/>
    </row>
    <row r="19" spans="3:20" x14ac:dyDescent="0.25">
      <c r="C19" s="78" t="s">
        <v>130</v>
      </c>
      <c r="D19" s="80" t="s">
        <v>76</v>
      </c>
      <c r="E19" s="80"/>
      <c r="F19" s="80"/>
      <c r="G19" s="78" t="s">
        <v>74</v>
      </c>
      <c r="H19" s="78" t="s">
        <v>75</v>
      </c>
      <c r="K19" s="78" t="s">
        <v>89</v>
      </c>
      <c r="L19" s="78" t="s">
        <v>90</v>
      </c>
      <c r="M19" s="78" t="s">
        <v>91</v>
      </c>
      <c r="N19" s="78" t="s">
        <v>92</v>
      </c>
      <c r="O19" s="78" t="s">
        <v>93</v>
      </c>
      <c r="P19" s="78" t="s">
        <v>94</v>
      </c>
      <c r="Q19" s="78"/>
      <c r="R19" s="78" t="s">
        <v>95</v>
      </c>
    </row>
    <row r="20" spans="3:20" x14ac:dyDescent="0.25">
      <c r="C20" s="78"/>
      <c r="D20" s="25" t="s">
        <v>47</v>
      </c>
      <c r="E20" s="25" t="s">
        <v>48</v>
      </c>
      <c r="F20" s="25" t="s">
        <v>49</v>
      </c>
      <c r="G20" s="78"/>
      <c r="H20" s="78"/>
      <c r="K20" s="78"/>
      <c r="L20" s="78"/>
      <c r="M20" s="78"/>
      <c r="N20" s="78"/>
      <c r="O20" s="78"/>
      <c r="P20" s="3">
        <v>0.05</v>
      </c>
      <c r="Q20" s="3">
        <v>0.01</v>
      </c>
      <c r="R20" s="78"/>
    </row>
    <row r="21" spans="3:20" x14ac:dyDescent="0.25">
      <c r="C21" s="7" t="s">
        <v>131</v>
      </c>
      <c r="D21" s="8">
        <f>G5</f>
        <v>221.01000000000002</v>
      </c>
      <c r="E21" s="8">
        <f>G6</f>
        <v>252.98000000000002</v>
      </c>
      <c r="F21" s="8">
        <f>G7</f>
        <v>245.59000000000003</v>
      </c>
      <c r="G21" s="29">
        <f>SUM(D21:F21)</f>
        <v>719.58</v>
      </c>
      <c r="H21" s="30">
        <f>G21/9</f>
        <v>79.953333333333333</v>
      </c>
      <c r="K21" s="7" t="s">
        <v>96</v>
      </c>
      <c r="L21" s="7">
        <f>(L5-1)</f>
        <v>2</v>
      </c>
      <c r="M21" s="31">
        <f t="shared" ref="M21:M26" si="3">L9</f>
        <v>9.7379209809878375</v>
      </c>
      <c r="N21" s="31">
        <f t="shared" ref="N21:N26" si="4">M21/L21</f>
        <v>4.8689604904939188</v>
      </c>
      <c r="O21" s="31">
        <f>N21/N26</f>
        <v>0.56526115750723172</v>
      </c>
      <c r="P21" s="31">
        <f>FINV(P20,L21,L26)</f>
        <v>3.6337234675916301</v>
      </c>
      <c r="Q21" s="31">
        <f>FINV(Q20,L21,L26)</f>
        <v>6.2262352803113821</v>
      </c>
      <c r="R21" s="7" t="s">
        <v>97</v>
      </c>
      <c r="S21" s="2" t="s">
        <v>7</v>
      </c>
    </row>
    <row r="22" spans="3:20" x14ac:dyDescent="0.25">
      <c r="C22" s="7" t="s">
        <v>132</v>
      </c>
      <c r="D22" s="8">
        <f>G8</f>
        <v>242.3</v>
      </c>
      <c r="E22" s="8">
        <f>G9</f>
        <v>239.28</v>
      </c>
      <c r="F22" s="8">
        <f>G10</f>
        <v>248.02</v>
      </c>
      <c r="G22" s="29">
        <f t="shared" ref="G22:G23" si="5">SUM(D22:F22)</f>
        <v>729.6</v>
      </c>
      <c r="H22" s="30">
        <f t="shared" ref="H22:H23" si="6">G22/9</f>
        <v>81.066666666666663</v>
      </c>
      <c r="K22" s="7" t="s">
        <v>73</v>
      </c>
      <c r="L22" s="7">
        <f>(L3*L4-1)</f>
        <v>8</v>
      </c>
      <c r="M22" s="31">
        <f t="shared" si="3"/>
        <v>386.70405729985214</v>
      </c>
      <c r="N22" s="31">
        <f t="shared" si="4"/>
        <v>48.338007162481517</v>
      </c>
      <c r="O22" s="31">
        <f>N22/N26</f>
        <v>5.6117928936994499</v>
      </c>
      <c r="P22" s="31">
        <f>FINV(P20,L22,L26)</f>
        <v>2.5910961798744014</v>
      </c>
      <c r="Q22" s="31">
        <f>FINV(Q20,L22,L26)</f>
        <v>3.8895721399261927</v>
      </c>
      <c r="R22" s="7" t="s">
        <v>101</v>
      </c>
      <c r="S22" s="2" t="s">
        <v>97</v>
      </c>
      <c r="T22" s="2" t="s">
        <v>98</v>
      </c>
    </row>
    <row r="23" spans="3:20" x14ac:dyDescent="0.25">
      <c r="C23" s="7" t="s">
        <v>133</v>
      </c>
      <c r="D23" s="8">
        <f>G11</f>
        <v>250.06</v>
      </c>
      <c r="E23" s="8">
        <f>G12</f>
        <v>257.27999999999997</v>
      </c>
      <c r="F23" s="8">
        <f>G13</f>
        <v>262.83012779552712</v>
      </c>
      <c r="G23" s="29">
        <f t="shared" si="5"/>
        <v>770.17012779552715</v>
      </c>
      <c r="H23" s="30">
        <f t="shared" si="6"/>
        <v>85.574458643947466</v>
      </c>
      <c r="K23" s="7" t="s">
        <v>130</v>
      </c>
      <c r="L23" s="7">
        <f>(L3-1)</f>
        <v>2</v>
      </c>
      <c r="M23" s="31">
        <f t="shared" si="3"/>
        <v>159.47024813754251</v>
      </c>
      <c r="N23" s="31">
        <f t="shared" si="4"/>
        <v>79.735124068771256</v>
      </c>
      <c r="O23" s="31">
        <f>N23/N26</f>
        <v>9.2568359536070606</v>
      </c>
      <c r="P23" s="31">
        <f>FINV(P20,L23,L26)</f>
        <v>3.6337234675916301</v>
      </c>
      <c r="Q23" s="31">
        <f>FINV(Q20,L23,L26)</f>
        <v>6.2262352803113821</v>
      </c>
      <c r="R23" s="7" t="s">
        <v>101</v>
      </c>
      <c r="S23" s="2" t="s">
        <v>99</v>
      </c>
      <c r="T23" s="2" t="s">
        <v>100</v>
      </c>
    </row>
    <row r="24" spans="3:20" x14ac:dyDescent="0.25">
      <c r="C24" s="32" t="s">
        <v>74</v>
      </c>
      <c r="D24" s="29">
        <f>SUM(D21:D23)</f>
        <v>713.37000000000012</v>
      </c>
      <c r="E24" s="29">
        <f t="shared" ref="E24" si="7">SUM(E21:E23)</f>
        <v>749.54</v>
      </c>
      <c r="F24" s="29">
        <f>SUM(F21:F23)</f>
        <v>756.44012779552713</v>
      </c>
      <c r="G24" s="28">
        <f>SUM(G21:G23)</f>
        <v>2219.3501277955274</v>
      </c>
      <c r="H24" s="8"/>
      <c r="K24" s="7" t="s">
        <v>76</v>
      </c>
      <c r="L24" s="7">
        <f>(L4-1)</f>
        <v>2</v>
      </c>
      <c r="M24" s="31">
        <f t="shared" si="3"/>
        <v>118.92283599695656</v>
      </c>
      <c r="N24" s="31">
        <f t="shared" si="4"/>
        <v>59.461417998478282</v>
      </c>
      <c r="O24" s="31">
        <f>N24/N26</f>
        <v>6.9031634227599934</v>
      </c>
      <c r="P24" s="31">
        <f>FINV(P20,L24,L26)</f>
        <v>3.6337234675916301</v>
      </c>
      <c r="Q24" s="31">
        <f>FINV(Q20,L24,L26)</f>
        <v>6.2262352803113821</v>
      </c>
      <c r="R24" s="7" t="s">
        <v>101</v>
      </c>
      <c r="S24" s="2" t="s">
        <v>101</v>
      </c>
      <c r="T24" s="2" t="s">
        <v>102</v>
      </c>
    </row>
    <row r="25" spans="3:20" x14ac:dyDescent="0.25">
      <c r="C25" s="33" t="s">
        <v>75</v>
      </c>
      <c r="D25" s="30">
        <f>D24/9</f>
        <v>79.26333333333335</v>
      </c>
      <c r="E25" s="30">
        <f t="shared" ref="E25" si="8">E24/9</f>
        <v>83.282222222222217</v>
      </c>
      <c r="F25" s="30">
        <f>F24/9</f>
        <v>84.04890308839191</v>
      </c>
      <c r="G25" s="7"/>
      <c r="H25" s="7"/>
      <c r="K25" s="7" t="s">
        <v>136</v>
      </c>
      <c r="L25" s="7">
        <f>(L3-1)*(L4-1)</f>
        <v>4</v>
      </c>
      <c r="M25" s="31">
        <f t="shared" si="3"/>
        <v>108.31097316535306</v>
      </c>
      <c r="N25" s="31">
        <f t="shared" si="4"/>
        <v>27.077743291338265</v>
      </c>
      <c r="O25" s="31">
        <f>N25/N26</f>
        <v>3.1435860992153728</v>
      </c>
      <c r="P25" s="31">
        <f>FINV(P20,L25,L26)</f>
        <v>3.0069172799243447</v>
      </c>
      <c r="Q25" s="31">
        <f>FINV(Q20,L25,L26)</f>
        <v>4.772577999723211</v>
      </c>
      <c r="R25" s="7" t="s">
        <v>99</v>
      </c>
    </row>
    <row r="26" spans="3:20" x14ac:dyDescent="0.25">
      <c r="K26" s="7" t="s">
        <v>103</v>
      </c>
      <c r="L26" s="7">
        <f>(L3*L4-1)*(L5-1)</f>
        <v>16</v>
      </c>
      <c r="M26" s="31">
        <f t="shared" si="3"/>
        <v>137.81836380099412</v>
      </c>
      <c r="N26" s="31">
        <f t="shared" si="4"/>
        <v>8.6136477375621325</v>
      </c>
      <c r="O26" s="34"/>
      <c r="P26" s="34"/>
      <c r="Q26" s="34"/>
      <c r="R26" s="35"/>
    </row>
    <row r="27" spans="3:20" x14ac:dyDescent="0.25">
      <c r="K27" s="7" t="s">
        <v>74</v>
      </c>
      <c r="L27" s="7">
        <f>(L3*L4*L5-1)</f>
        <v>26</v>
      </c>
      <c r="M27" s="31">
        <f>L8</f>
        <v>534.2603420818341</v>
      </c>
      <c r="N27" s="34"/>
      <c r="O27" s="34"/>
      <c r="P27" s="34"/>
      <c r="Q27" s="34"/>
      <c r="R27" s="35"/>
    </row>
    <row r="28" spans="3:20" x14ac:dyDescent="0.25">
      <c r="L28" s="36" t="s">
        <v>104</v>
      </c>
      <c r="M28" s="36" t="s">
        <v>105</v>
      </c>
      <c r="N28" s="36" t="s">
        <v>106</v>
      </c>
      <c r="O28" s="36" t="s">
        <v>107</v>
      </c>
    </row>
    <row r="29" spans="3:20" x14ac:dyDescent="0.25">
      <c r="N29" s="1" t="s">
        <v>108</v>
      </c>
    </row>
    <row r="30" spans="3:20" x14ac:dyDescent="0.25">
      <c r="N30" s="2" t="s">
        <v>148</v>
      </c>
      <c r="O30" s="81" t="s">
        <v>109</v>
      </c>
      <c r="P30" s="81"/>
      <c r="Q30" s="81"/>
      <c r="R30" s="81"/>
    </row>
    <row r="31" spans="3:20" x14ac:dyDescent="0.25">
      <c r="O31" s="81" t="s">
        <v>211</v>
      </c>
      <c r="P31" s="81"/>
      <c r="Q31" s="81"/>
      <c r="R31" s="81"/>
      <c r="S31" s="41"/>
    </row>
    <row r="32" spans="3:20" x14ac:dyDescent="0.25">
      <c r="O32" s="2">
        <v>5.03</v>
      </c>
      <c r="P32" s="2" t="s">
        <v>111</v>
      </c>
      <c r="Q32" s="2">
        <f>SQRT(N26/3)</f>
        <v>1.6944662618419732</v>
      </c>
    </row>
    <row r="33" spans="14:18" x14ac:dyDescent="0.25">
      <c r="O33" s="17">
        <f>O32*Q32</f>
        <v>8.523165297065125</v>
      </c>
    </row>
    <row r="36" spans="14:18" x14ac:dyDescent="0.25">
      <c r="N36" s="85" t="s">
        <v>152</v>
      </c>
      <c r="O36" s="85"/>
      <c r="P36" s="85"/>
      <c r="Q36" s="14"/>
      <c r="R36" s="14"/>
    </row>
    <row r="37" spans="14:18" x14ac:dyDescent="0.25">
      <c r="N37" s="3" t="s">
        <v>73</v>
      </c>
      <c r="O37" s="6" t="s">
        <v>114</v>
      </c>
      <c r="P37" s="6" t="s">
        <v>116</v>
      </c>
      <c r="Q37" s="14"/>
      <c r="R37" s="14"/>
    </row>
    <row r="38" spans="14:18" x14ac:dyDescent="0.25">
      <c r="N38" s="7" t="s">
        <v>121</v>
      </c>
      <c r="O38" s="43">
        <v>73.67</v>
      </c>
      <c r="P38" s="6" t="s">
        <v>117</v>
      </c>
      <c r="Q38" s="38">
        <f>(O38+O$47)</f>
        <v>82.193165297065121</v>
      </c>
      <c r="R38" s="38"/>
    </row>
    <row r="39" spans="14:18" x14ac:dyDescent="0.25">
      <c r="N39" s="7" t="s">
        <v>125</v>
      </c>
      <c r="O39" s="43">
        <v>79.760000000000005</v>
      </c>
      <c r="P39" s="6" t="s">
        <v>118</v>
      </c>
      <c r="Q39" s="38">
        <f t="shared" ref="Q39:Q46" si="9">(O39+O$47)</f>
        <v>88.283165297065125</v>
      </c>
      <c r="R39" s="38"/>
    </row>
    <row r="40" spans="14:18" x14ac:dyDescent="0.25">
      <c r="N40" s="7" t="s">
        <v>124</v>
      </c>
      <c r="O40" s="46">
        <v>80.766666666666666</v>
      </c>
      <c r="P40" s="6" t="s">
        <v>118</v>
      </c>
      <c r="Q40" s="38">
        <f t="shared" si="9"/>
        <v>89.289831963731785</v>
      </c>
      <c r="R40" s="38"/>
    </row>
    <row r="41" spans="14:18" x14ac:dyDescent="0.25">
      <c r="N41" s="7" t="s">
        <v>123</v>
      </c>
      <c r="O41" s="43">
        <v>81.863333333333344</v>
      </c>
      <c r="P41" s="6" t="s">
        <v>118</v>
      </c>
      <c r="Q41" s="38">
        <f t="shared" si="9"/>
        <v>90.386498630398464</v>
      </c>
      <c r="R41" s="38"/>
    </row>
    <row r="42" spans="14:18" x14ac:dyDescent="0.25">
      <c r="N42" s="7" t="s">
        <v>126</v>
      </c>
      <c r="O42" s="43">
        <v>82.673333333333332</v>
      </c>
      <c r="P42" s="6" t="s">
        <v>119</v>
      </c>
      <c r="Q42" s="38">
        <f t="shared" si="9"/>
        <v>91.196498630398452</v>
      </c>
      <c r="R42" s="38"/>
    </row>
    <row r="43" spans="14:18" x14ac:dyDescent="0.25">
      <c r="N43" s="7" t="s">
        <v>127</v>
      </c>
      <c r="O43" s="43">
        <v>83.353333333333339</v>
      </c>
      <c r="P43" s="44" t="s">
        <v>119</v>
      </c>
      <c r="Q43" s="38">
        <f t="shared" si="9"/>
        <v>91.876498630398459</v>
      </c>
      <c r="R43" s="45"/>
    </row>
    <row r="44" spans="14:18" x14ac:dyDescent="0.25">
      <c r="N44" s="7" t="s">
        <v>122</v>
      </c>
      <c r="O44" s="43">
        <v>84.326666666666668</v>
      </c>
      <c r="P44" s="6" t="s">
        <v>119</v>
      </c>
      <c r="Q44" s="38">
        <f t="shared" si="9"/>
        <v>92.849831963731788</v>
      </c>
      <c r="R44" s="38"/>
    </row>
    <row r="45" spans="14:18" x14ac:dyDescent="0.25">
      <c r="N45" s="7" t="s">
        <v>128</v>
      </c>
      <c r="O45" s="43">
        <v>85.759999999999991</v>
      </c>
      <c r="P45" s="6" t="s">
        <v>119</v>
      </c>
      <c r="Q45" s="38">
        <f t="shared" si="9"/>
        <v>94.283165297065111</v>
      </c>
      <c r="R45" s="14"/>
    </row>
    <row r="46" spans="14:18" x14ac:dyDescent="0.25">
      <c r="N46" s="7" t="s">
        <v>129</v>
      </c>
      <c r="O46" s="43">
        <v>87.61004259850904</v>
      </c>
      <c r="P46" s="6" t="s">
        <v>119</v>
      </c>
      <c r="Q46" s="38">
        <f t="shared" si="9"/>
        <v>96.133207895574159</v>
      </c>
      <c r="R46" s="14"/>
    </row>
    <row r="47" spans="14:18" x14ac:dyDescent="0.25">
      <c r="N47" s="47" t="s">
        <v>120</v>
      </c>
      <c r="O47" s="48">
        <f>O33</f>
        <v>8.523165297065125</v>
      </c>
      <c r="P47" s="14"/>
      <c r="Q47" s="14"/>
      <c r="R47" s="14"/>
    </row>
  </sheetData>
  <sortState xmlns:xlrd2="http://schemas.microsoft.com/office/spreadsheetml/2017/richdata2" ref="N38:O46">
    <sortCondition ref="O38:O46"/>
  </sortState>
  <mergeCells count="21">
    <mergeCell ref="N36:P36"/>
    <mergeCell ref="M19:M20"/>
    <mergeCell ref="N19:N20"/>
    <mergeCell ref="O19:O20"/>
    <mergeCell ref="P19:Q19"/>
    <mergeCell ref="R19:R20"/>
    <mergeCell ref="O30:R30"/>
    <mergeCell ref="O31:R31"/>
    <mergeCell ref="C19:C20"/>
    <mergeCell ref="D19:F19"/>
    <mergeCell ref="G19:G20"/>
    <mergeCell ref="H19:H20"/>
    <mergeCell ref="K19:K20"/>
    <mergeCell ref="L19:L20"/>
    <mergeCell ref="C18:H18"/>
    <mergeCell ref="K18:R18"/>
    <mergeCell ref="C1:S1"/>
    <mergeCell ref="C3:C4"/>
    <mergeCell ref="D3:F3"/>
    <mergeCell ref="G3:G4"/>
    <mergeCell ref="H3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F32"/>
  <sheetViews>
    <sheetView topLeftCell="A2" zoomScale="70" zoomScaleNormal="70" workbookViewId="0">
      <selection activeCell="D32" sqref="D32"/>
    </sheetView>
  </sheetViews>
  <sheetFormatPr defaultRowHeight="15" x14ac:dyDescent="0.25"/>
  <cols>
    <col min="4" max="4" width="9.5703125" bestFit="1" customWidth="1"/>
  </cols>
  <sheetData>
    <row r="3" spans="2:6" ht="15.75" x14ac:dyDescent="0.25">
      <c r="B3" s="79" t="s">
        <v>45</v>
      </c>
      <c r="C3" s="79"/>
      <c r="D3" s="79"/>
      <c r="E3" s="79"/>
      <c r="F3" s="79"/>
    </row>
    <row r="5" spans="2:6" ht="31.5" x14ac:dyDescent="0.25">
      <c r="B5" s="3" t="s">
        <v>1</v>
      </c>
      <c r="C5" s="4" t="s">
        <v>2</v>
      </c>
      <c r="D5" s="4" t="s">
        <v>42</v>
      </c>
      <c r="E5" s="4" t="s">
        <v>43</v>
      </c>
      <c r="F5" s="4" t="s">
        <v>44</v>
      </c>
    </row>
    <row r="6" spans="2:6" ht="15.75" x14ac:dyDescent="0.25">
      <c r="B6" s="6">
        <v>1</v>
      </c>
      <c r="C6" s="6" t="s">
        <v>13</v>
      </c>
      <c r="D6" s="8">
        <v>86.71</v>
      </c>
      <c r="E6" s="8">
        <v>6.51</v>
      </c>
      <c r="F6" s="8">
        <v>18.5</v>
      </c>
    </row>
    <row r="7" spans="2:6" ht="15.75" x14ac:dyDescent="0.25">
      <c r="B7" s="6">
        <v>2</v>
      </c>
      <c r="C7" s="6" t="s">
        <v>14</v>
      </c>
      <c r="D7" s="8">
        <v>87</v>
      </c>
      <c r="E7" s="8">
        <v>6.12</v>
      </c>
      <c r="F7" s="8">
        <v>20.079999999999998</v>
      </c>
    </row>
    <row r="8" spans="2:6" ht="15.75" x14ac:dyDescent="0.25">
      <c r="B8" s="6">
        <v>3</v>
      </c>
      <c r="C8" s="6" t="s">
        <v>15</v>
      </c>
      <c r="D8" s="8">
        <v>87.12</v>
      </c>
      <c r="E8" s="8">
        <v>6.73</v>
      </c>
      <c r="F8" s="8">
        <v>18.18</v>
      </c>
    </row>
    <row r="9" spans="2:6" ht="15.75" x14ac:dyDescent="0.25">
      <c r="B9" s="6">
        <v>4</v>
      </c>
      <c r="C9" s="6" t="s">
        <v>16</v>
      </c>
      <c r="D9" s="8">
        <v>85.82</v>
      </c>
      <c r="E9" s="8">
        <v>4.9400000000000004</v>
      </c>
      <c r="F9" s="8">
        <v>20.89</v>
      </c>
    </row>
    <row r="10" spans="2:6" ht="15.75" x14ac:dyDescent="0.25">
      <c r="B10" s="6">
        <v>5</v>
      </c>
      <c r="C10" s="6" t="s">
        <v>17</v>
      </c>
      <c r="D10" s="8">
        <v>82.56</v>
      </c>
      <c r="E10" s="8">
        <v>5.51</v>
      </c>
      <c r="F10" s="8">
        <v>20.9</v>
      </c>
    </row>
    <row r="11" spans="2:6" ht="15.75" x14ac:dyDescent="0.25">
      <c r="B11" s="6">
        <v>6</v>
      </c>
      <c r="C11" s="6" t="s">
        <v>18</v>
      </c>
      <c r="D11" s="8">
        <v>84.42</v>
      </c>
      <c r="E11" s="8">
        <v>4.92</v>
      </c>
      <c r="F11" s="8">
        <v>21.84</v>
      </c>
    </row>
    <row r="12" spans="2:6" ht="15.75" x14ac:dyDescent="0.25">
      <c r="B12" s="6">
        <v>7</v>
      </c>
      <c r="C12" s="6" t="s">
        <v>19</v>
      </c>
      <c r="D12" s="8">
        <v>78.22</v>
      </c>
      <c r="E12" s="8">
        <v>8.6999999999999993</v>
      </c>
      <c r="F12" s="8">
        <v>18.79</v>
      </c>
    </row>
    <row r="13" spans="2:6" ht="15.75" x14ac:dyDescent="0.25">
      <c r="B13" s="6">
        <v>8</v>
      </c>
      <c r="C13" s="6" t="s">
        <v>20</v>
      </c>
      <c r="D13" s="8">
        <v>76.819999999999993</v>
      </c>
      <c r="E13" s="8">
        <v>6.43</v>
      </c>
      <c r="F13" s="8">
        <v>19.7</v>
      </c>
    </row>
    <row r="14" spans="2:6" ht="15.75" x14ac:dyDescent="0.25">
      <c r="B14" s="6">
        <v>9</v>
      </c>
      <c r="C14" s="6" t="s">
        <v>21</v>
      </c>
      <c r="D14" s="8">
        <v>82.54</v>
      </c>
      <c r="E14" s="8">
        <v>5.79</v>
      </c>
      <c r="F14" s="8">
        <v>17.23</v>
      </c>
    </row>
    <row r="15" spans="2:6" ht="15.75" x14ac:dyDescent="0.25">
      <c r="B15" s="6">
        <v>10</v>
      </c>
      <c r="C15" s="6" t="s">
        <v>22</v>
      </c>
      <c r="D15" s="8">
        <v>86.41</v>
      </c>
      <c r="E15" s="8">
        <v>3.72</v>
      </c>
      <c r="F15" s="8">
        <v>12.36</v>
      </c>
    </row>
    <row r="16" spans="2:6" ht="15.75" x14ac:dyDescent="0.25">
      <c r="B16" s="6">
        <v>11</v>
      </c>
      <c r="C16" s="6" t="s">
        <v>23</v>
      </c>
      <c r="D16" s="8">
        <v>87.81</v>
      </c>
      <c r="E16" s="8">
        <v>4.0999999999999996</v>
      </c>
      <c r="F16" s="8">
        <v>13.3</v>
      </c>
    </row>
    <row r="17" spans="2:6" ht="15.75" x14ac:dyDescent="0.25">
      <c r="B17" s="6">
        <v>12</v>
      </c>
      <c r="C17" s="6" t="s">
        <v>24</v>
      </c>
      <c r="D17" s="8">
        <v>87.94</v>
      </c>
      <c r="E17" s="8">
        <v>5.0199999999999996</v>
      </c>
      <c r="F17" s="8">
        <v>17.170000000000002</v>
      </c>
    </row>
    <row r="18" spans="2:6" ht="15.75" x14ac:dyDescent="0.25">
      <c r="B18" s="6">
        <v>13</v>
      </c>
      <c r="C18" s="6" t="s">
        <v>25</v>
      </c>
      <c r="D18" s="8">
        <v>85.3</v>
      </c>
      <c r="E18" s="8">
        <v>6</v>
      </c>
      <c r="F18" s="8">
        <v>21.66</v>
      </c>
    </row>
    <row r="19" spans="2:6" ht="15.75" x14ac:dyDescent="0.25">
      <c r="B19" s="6">
        <v>14</v>
      </c>
      <c r="C19" s="6" t="s">
        <v>26</v>
      </c>
      <c r="D19" s="8">
        <v>86.81</v>
      </c>
      <c r="E19" s="8">
        <v>4.9000000000000004</v>
      </c>
      <c r="F19" s="8">
        <v>19.809999999999999</v>
      </c>
    </row>
    <row r="20" spans="2:6" ht="15.75" x14ac:dyDescent="0.25">
      <c r="B20" s="6">
        <v>15</v>
      </c>
      <c r="C20" s="6" t="s">
        <v>27</v>
      </c>
      <c r="D20" s="8">
        <v>83.39</v>
      </c>
      <c r="E20" s="8">
        <v>6.25</v>
      </c>
      <c r="F20" s="8">
        <v>23.69</v>
      </c>
    </row>
    <row r="21" spans="2:6" ht="15.75" x14ac:dyDescent="0.25">
      <c r="B21" s="6">
        <v>16</v>
      </c>
      <c r="C21" s="6" t="s">
        <v>28</v>
      </c>
      <c r="D21" s="8">
        <v>82.56</v>
      </c>
      <c r="E21" s="8">
        <v>5.24</v>
      </c>
      <c r="F21" s="8">
        <v>16.88</v>
      </c>
    </row>
    <row r="22" spans="2:6" ht="15.75" x14ac:dyDescent="0.25">
      <c r="B22" s="6">
        <v>17</v>
      </c>
      <c r="C22" s="6" t="s">
        <v>40</v>
      </c>
      <c r="D22" s="8">
        <v>85.25</v>
      </c>
      <c r="E22" s="8">
        <v>4.84</v>
      </c>
      <c r="F22" s="8">
        <v>16.62</v>
      </c>
    </row>
    <row r="23" spans="2:6" ht="15.75" x14ac:dyDescent="0.25">
      <c r="B23" s="6">
        <v>18</v>
      </c>
      <c r="C23" s="6" t="s">
        <v>41</v>
      </c>
      <c r="D23" s="8">
        <v>83.83</v>
      </c>
      <c r="E23" s="8">
        <v>6.27</v>
      </c>
      <c r="F23" s="8">
        <v>18.5</v>
      </c>
    </row>
    <row r="24" spans="2:6" ht="15.75" x14ac:dyDescent="0.25">
      <c r="B24" s="6">
        <v>19</v>
      </c>
      <c r="C24" s="6" t="s">
        <v>29</v>
      </c>
      <c r="D24" s="8">
        <v>82.83</v>
      </c>
      <c r="E24" s="8">
        <v>5.05</v>
      </c>
      <c r="F24" s="8">
        <v>15.46</v>
      </c>
    </row>
    <row r="25" spans="2:6" ht="15.75" x14ac:dyDescent="0.25">
      <c r="B25" s="6">
        <v>20</v>
      </c>
      <c r="C25" s="6" t="s">
        <v>30</v>
      </c>
      <c r="D25" s="8">
        <v>84.45</v>
      </c>
      <c r="E25" s="8">
        <v>4.0599999999999996</v>
      </c>
      <c r="F25" s="8">
        <v>16.440000000000001</v>
      </c>
    </row>
    <row r="26" spans="2:6" ht="15.75" x14ac:dyDescent="0.25">
      <c r="B26" s="6">
        <v>21</v>
      </c>
      <c r="C26" s="6" t="s">
        <v>31</v>
      </c>
      <c r="D26" s="8">
        <v>86.03</v>
      </c>
      <c r="E26" s="8">
        <v>3.18</v>
      </c>
      <c r="F26" s="8">
        <v>11.47</v>
      </c>
    </row>
    <row r="27" spans="2:6" ht="15.75" x14ac:dyDescent="0.25">
      <c r="B27" s="6">
        <v>22</v>
      </c>
      <c r="C27" s="6" t="s">
        <v>32</v>
      </c>
      <c r="D27" s="8">
        <v>89.96</v>
      </c>
      <c r="E27" s="8">
        <v>3.84</v>
      </c>
      <c r="F27" s="8">
        <v>19.27</v>
      </c>
    </row>
    <row r="28" spans="2:6" ht="15.75" x14ac:dyDescent="0.25">
      <c r="B28" s="6">
        <v>23</v>
      </c>
      <c r="C28" s="6" t="s">
        <v>33</v>
      </c>
      <c r="D28" s="8">
        <v>88.29</v>
      </c>
      <c r="E28" s="8">
        <v>4.92</v>
      </c>
      <c r="F28" s="8">
        <v>20.149999999999999</v>
      </c>
    </row>
    <row r="29" spans="2:6" ht="15.75" x14ac:dyDescent="0.25">
      <c r="B29" s="6">
        <v>24</v>
      </c>
      <c r="C29" s="6" t="s">
        <v>34</v>
      </c>
      <c r="D29" s="8">
        <v>88.11</v>
      </c>
      <c r="E29" s="8">
        <v>3.73</v>
      </c>
      <c r="F29" s="8">
        <v>15.81</v>
      </c>
    </row>
    <row r="30" spans="2:6" ht="15.75" x14ac:dyDescent="0.25">
      <c r="B30" s="6">
        <v>25</v>
      </c>
      <c r="C30" s="6" t="s">
        <v>35</v>
      </c>
      <c r="D30" s="8">
        <v>89.33</v>
      </c>
      <c r="E30" s="8">
        <v>3.86</v>
      </c>
      <c r="F30" s="8">
        <v>16</v>
      </c>
    </row>
    <row r="31" spans="2:6" ht="15.75" x14ac:dyDescent="0.25">
      <c r="B31" s="6">
        <v>26</v>
      </c>
      <c r="C31" s="6" t="s">
        <v>36</v>
      </c>
      <c r="D31" s="8">
        <v>82.24</v>
      </c>
      <c r="E31" s="8">
        <v>5.91</v>
      </c>
      <c r="F31" s="8">
        <v>17.29</v>
      </c>
    </row>
    <row r="32" spans="2:6" ht="15.75" x14ac:dyDescent="0.25">
      <c r="B32" s="6">
        <v>27</v>
      </c>
      <c r="C32" s="6" t="s">
        <v>37</v>
      </c>
      <c r="D32" s="8">
        <v>88.04</v>
      </c>
      <c r="E32" s="8">
        <v>4.32</v>
      </c>
      <c r="F32" s="8">
        <v>17.059999999999999</v>
      </c>
    </row>
  </sheetData>
  <mergeCells count="1">
    <mergeCell ref="B3:F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T47"/>
  <sheetViews>
    <sheetView topLeftCell="F9" zoomScale="70" zoomScaleNormal="70" workbookViewId="0">
      <selection activeCell="T9" sqref="T9"/>
    </sheetView>
  </sheetViews>
  <sheetFormatPr defaultRowHeight="15.75" x14ac:dyDescent="0.25"/>
  <cols>
    <col min="1" max="1" width="5.140625" style="2" customWidth="1"/>
    <col min="2" max="2" width="4.85546875" style="2" customWidth="1"/>
    <col min="3" max="3" width="16.28515625" style="2" customWidth="1"/>
    <col min="4" max="7" width="9.28515625" style="2" bestFit="1" customWidth="1"/>
    <col min="8" max="8" width="10.5703125" style="2" bestFit="1" customWidth="1"/>
    <col min="9" max="9" width="9.140625" style="2"/>
    <col min="10" max="10" width="10" style="2" customWidth="1"/>
    <col min="11" max="11" width="13.28515625" style="2" customWidth="1"/>
    <col min="12" max="12" width="15.85546875" style="2" customWidth="1"/>
    <col min="13" max="13" width="14.5703125" style="2" customWidth="1"/>
    <col min="14" max="14" width="20.28515625" style="2" customWidth="1"/>
    <col min="15" max="15" width="14.140625" style="2" customWidth="1"/>
    <col min="16" max="16" width="10.5703125" style="2" bestFit="1" customWidth="1"/>
    <col min="17" max="17" width="9.28515625" style="2" bestFit="1" customWidth="1"/>
    <col min="18" max="18" width="13.140625" style="2" customWidth="1"/>
    <col min="19" max="19" width="13.5703125" style="2" customWidth="1"/>
    <col min="20" max="20" width="15.28515625" style="2" customWidth="1"/>
    <col min="21" max="22" width="9.140625" style="2"/>
    <col min="23" max="23" width="22" style="2" customWidth="1"/>
    <col min="24" max="16384" width="9.140625" style="2"/>
  </cols>
  <sheetData>
    <row r="1" spans="3:19" x14ac:dyDescent="0.25">
      <c r="C1" s="79" t="s">
        <v>143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3" spans="3:19" x14ac:dyDescent="0.25">
      <c r="C3" s="78" t="s">
        <v>73</v>
      </c>
      <c r="D3" s="80" t="s">
        <v>46</v>
      </c>
      <c r="E3" s="80"/>
      <c r="F3" s="80"/>
      <c r="G3" s="78" t="s">
        <v>74</v>
      </c>
      <c r="H3" s="78" t="s">
        <v>75</v>
      </c>
      <c r="K3" s="2" t="s">
        <v>130</v>
      </c>
      <c r="L3" s="2">
        <v>3</v>
      </c>
    </row>
    <row r="4" spans="3:19" x14ac:dyDescent="0.25">
      <c r="C4" s="78"/>
      <c r="D4" s="25" t="s">
        <v>77</v>
      </c>
      <c r="E4" s="25" t="s">
        <v>78</v>
      </c>
      <c r="F4" s="25" t="s">
        <v>79</v>
      </c>
      <c r="G4" s="78"/>
      <c r="H4" s="78"/>
      <c r="K4" s="2" t="s">
        <v>76</v>
      </c>
      <c r="L4" s="2">
        <v>3</v>
      </c>
    </row>
    <row r="5" spans="3:19" x14ac:dyDescent="0.25">
      <c r="C5" s="7" t="s">
        <v>121</v>
      </c>
      <c r="D5" s="8">
        <v>86.71</v>
      </c>
      <c r="E5" s="8">
        <v>87</v>
      </c>
      <c r="F5" s="8">
        <v>87.12</v>
      </c>
      <c r="G5" s="8">
        <f>SUM(D5:F5)</f>
        <v>260.83</v>
      </c>
      <c r="H5" s="8">
        <f>AVERAGE(D5:F5)</f>
        <v>86.943333333333328</v>
      </c>
      <c r="K5" s="2" t="s">
        <v>80</v>
      </c>
      <c r="L5" s="2">
        <v>3</v>
      </c>
    </row>
    <row r="6" spans="3:19" x14ac:dyDescent="0.25">
      <c r="C6" s="7" t="s">
        <v>122</v>
      </c>
      <c r="D6" s="8">
        <v>85.82</v>
      </c>
      <c r="E6" s="8">
        <v>82.65</v>
      </c>
      <c r="F6" s="8">
        <v>84.42</v>
      </c>
      <c r="G6" s="8">
        <f t="shared" ref="G6:G13" si="0">SUM(D6:F6)</f>
        <v>252.89</v>
      </c>
      <c r="H6" s="8">
        <f t="shared" ref="H6:H13" si="1">AVERAGE(D6:F6)</f>
        <v>84.296666666666667</v>
      </c>
    </row>
    <row r="7" spans="3:19" x14ac:dyDescent="0.25">
      <c r="C7" s="7" t="s">
        <v>123</v>
      </c>
      <c r="D7" s="8">
        <v>78.22</v>
      </c>
      <c r="E7" s="8">
        <v>76.819999999999993</v>
      </c>
      <c r="F7" s="8">
        <v>82.54</v>
      </c>
      <c r="G7" s="8">
        <f t="shared" si="0"/>
        <v>237.57999999999998</v>
      </c>
      <c r="H7" s="8">
        <f t="shared" si="1"/>
        <v>79.193333333333328</v>
      </c>
      <c r="K7" s="2" t="s">
        <v>81</v>
      </c>
      <c r="L7" s="26">
        <f>(G14^2)/(L3*L4*L5)</f>
        <v>195908.88925925927</v>
      </c>
    </row>
    <row r="8" spans="3:19" x14ac:dyDescent="0.25">
      <c r="C8" s="7" t="s">
        <v>124</v>
      </c>
      <c r="D8" s="8">
        <v>86.41</v>
      </c>
      <c r="E8" s="8">
        <v>87.81</v>
      </c>
      <c r="F8" s="8">
        <v>87.94</v>
      </c>
      <c r="G8" s="8">
        <f t="shared" si="0"/>
        <v>262.15999999999997</v>
      </c>
      <c r="H8" s="8">
        <f t="shared" si="1"/>
        <v>87.386666666666656</v>
      </c>
      <c r="K8" s="2" t="s">
        <v>82</v>
      </c>
      <c r="L8" s="27">
        <f>SUMSQ(D5:F13)-L7</f>
        <v>254.59574074071134</v>
      </c>
    </row>
    <row r="9" spans="3:19" x14ac:dyDescent="0.25">
      <c r="C9" s="7" t="s">
        <v>125</v>
      </c>
      <c r="D9" s="8">
        <v>85.3</v>
      </c>
      <c r="E9" s="8">
        <v>86.81</v>
      </c>
      <c r="F9" s="8">
        <v>83.39</v>
      </c>
      <c r="G9" s="8">
        <f t="shared" si="0"/>
        <v>255.5</v>
      </c>
      <c r="H9" s="8">
        <f t="shared" si="1"/>
        <v>85.166666666666671</v>
      </c>
      <c r="K9" s="2" t="s">
        <v>83</v>
      </c>
      <c r="L9" s="27">
        <f>SUMSQ(D14:F14)/(L3*L4)-L7</f>
        <v>5.7324740740587004</v>
      </c>
    </row>
    <row r="10" spans="3:19" x14ac:dyDescent="0.25">
      <c r="C10" s="7" t="s">
        <v>126</v>
      </c>
      <c r="D10" s="8">
        <v>82.56</v>
      </c>
      <c r="E10" s="8">
        <v>85.25</v>
      </c>
      <c r="F10" s="8">
        <v>83.85</v>
      </c>
      <c r="G10" s="8">
        <f t="shared" si="0"/>
        <v>251.66</v>
      </c>
      <c r="H10" s="8">
        <f t="shared" si="1"/>
        <v>83.88666666666667</v>
      </c>
      <c r="K10" s="2" t="s">
        <v>84</v>
      </c>
      <c r="L10" s="27">
        <f>SUMSQ(G5:G13)/L5-L7</f>
        <v>185.0195407407009</v>
      </c>
    </row>
    <row r="11" spans="3:19" x14ac:dyDescent="0.25">
      <c r="C11" s="7" t="s">
        <v>127</v>
      </c>
      <c r="D11" s="8">
        <v>82.83</v>
      </c>
      <c r="E11" s="8">
        <v>84.45</v>
      </c>
      <c r="F11" s="8">
        <v>86.03</v>
      </c>
      <c r="G11" s="8">
        <f t="shared" si="0"/>
        <v>253.31</v>
      </c>
      <c r="H11" s="8">
        <f t="shared" si="1"/>
        <v>84.436666666666667</v>
      </c>
      <c r="K11" s="2" t="s">
        <v>134</v>
      </c>
      <c r="L11" s="27">
        <f>SUMSQ(G21:G23)/(L3*L5)-L7</f>
        <v>44.696385185176041</v>
      </c>
    </row>
    <row r="12" spans="3:19" x14ac:dyDescent="0.25">
      <c r="C12" s="7" t="s">
        <v>128</v>
      </c>
      <c r="D12" s="8">
        <v>89.96</v>
      </c>
      <c r="E12" s="8">
        <v>88.29</v>
      </c>
      <c r="F12" s="8">
        <v>88.11</v>
      </c>
      <c r="G12" s="8">
        <f t="shared" si="0"/>
        <v>266.36</v>
      </c>
      <c r="H12" s="8">
        <f t="shared" si="1"/>
        <v>88.786666666666676</v>
      </c>
      <c r="K12" s="2" t="s">
        <v>85</v>
      </c>
      <c r="L12" s="27">
        <f>SUMSQ(D24:F24)/(L4*L5)-L7</f>
        <v>52.841296296275686</v>
      </c>
    </row>
    <row r="13" spans="3:19" x14ac:dyDescent="0.25">
      <c r="C13" s="7" t="s">
        <v>129</v>
      </c>
      <c r="D13" s="8">
        <v>89.33</v>
      </c>
      <c r="E13" s="8">
        <v>82.24</v>
      </c>
      <c r="F13" s="8">
        <v>88.04</v>
      </c>
      <c r="G13" s="8">
        <f t="shared" si="0"/>
        <v>259.61</v>
      </c>
      <c r="H13" s="8">
        <f t="shared" si="1"/>
        <v>86.536666666666676</v>
      </c>
      <c r="K13" s="2" t="s">
        <v>135</v>
      </c>
      <c r="L13" s="27">
        <f>(L10-L11-L12)</f>
        <v>87.481859259249177</v>
      </c>
    </row>
    <row r="14" spans="3:19" x14ac:dyDescent="0.25">
      <c r="C14" s="25" t="s">
        <v>74</v>
      </c>
      <c r="D14" s="8">
        <f>SUM(D5:D13)</f>
        <v>767.1400000000001</v>
      </c>
      <c r="E14" s="8">
        <f t="shared" ref="E14" si="2">SUM(E5:E13)</f>
        <v>761.31999999999994</v>
      </c>
      <c r="F14" s="8">
        <f>SUM(F5:F13)</f>
        <v>771.43999999999994</v>
      </c>
      <c r="G14" s="28">
        <f>SUM(G5:G13)</f>
        <v>2299.9</v>
      </c>
      <c r="H14" s="8"/>
      <c r="K14" s="2" t="s">
        <v>86</v>
      </c>
      <c r="L14" s="27">
        <f>(L8-L9-L10)</f>
        <v>63.84372592595173</v>
      </c>
    </row>
    <row r="16" spans="3:19" x14ac:dyDescent="0.25">
      <c r="D16" s="17"/>
      <c r="E16" s="17"/>
      <c r="F16" s="17"/>
    </row>
    <row r="18" spans="3:20" x14ac:dyDescent="0.25">
      <c r="C18" s="77" t="s">
        <v>87</v>
      </c>
      <c r="D18" s="77"/>
      <c r="E18" s="77"/>
      <c r="F18" s="77"/>
      <c r="G18" s="77"/>
      <c r="H18" s="77"/>
      <c r="K18" s="77" t="s">
        <v>88</v>
      </c>
      <c r="L18" s="77"/>
      <c r="M18" s="77"/>
      <c r="N18" s="77"/>
      <c r="O18" s="77"/>
      <c r="P18" s="77"/>
      <c r="Q18" s="77"/>
      <c r="R18" s="77"/>
    </row>
    <row r="19" spans="3:20" x14ac:dyDescent="0.25">
      <c r="C19" s="78" t="s">
        <v>130</v>
      </c>
      <c r="D19" s="80" t="s">
        <v>76</v>
      </c>
      <c r="E19" s="80"/>
      <c r="F19" s="80"/>
      <c r="G19" s="78" t="s">
        <v>74</v>
      </c>
      <c r="H19" s="78" t="s">
        <v>75</v>
      </c>
      <c r="K19" s="78" t="s">
        <v>89</v>
      </c>
      <c r="L19" s="78" t="s">
        <v>90</v>
      </c>
      <c r="M19" s="78" t="s">
        <v>91</v>
      </c>
      <c r="N19" s="78" t="s">
        <v>92</v>
      </c>
      <c r="O19" s="78" t="s">
        <v>93</v>
      </c>
      <c r="P19" s="78" t="s">
        <v>94</v>
      </c>
      <c r="Q19" s="78"/>
      <c r="R19" s="78" t="s">
        <v>95</v>
      </c>
    </row>
    <row r="20" spans="3:20" x14ac:dyDescent="0.25">
      <c r="C20" s="78"/>
      <c r="D20" s="25" t="s">
        <v>47</v>
      </c>
      <c r="E20" s="25" t="s">
        <v>48</v>
      </c>
      <c r="F20" s="25" t="s">
        <v>49</v>
      </c>
      <c r="G20" s="78"/>
      <c r="H20" s="78"/>
      <c r="K20" s="78"/>
      <c r="L20" s="78"/>
      <c r="M20" s="78"/>
      <c r="N20" s="78"/>
      <c r="O20" s="78"/>
      <c r="P20" s="3">
        <v>0.05</v>
      </c>
      <c r="Q20" s="3">
        <v>0.01</v>
      </c>
      <c r="R20" s="78"/>
    </row>
    <row r="21" spans="3:20" x14ac:dyDescent="0.25">
      <c r="C21" s="7" t="s">
        <v>131</v>
      </c>
      <c r="D21" s="8">
        <f>G5</f>
        <v>260.83</v>
      </c>
      <c r="E21" s="8">
        <f>G6</f>
        <v>252.89</v>
      </c>
      <c r="F21" s="8">
        <f>G7</f>
        <v>237.57999999999998</v>
      </c>
      <c r="G21" s="29">
        <f>SUM(D21:F21)</f>
        <v>751.3</v>
      </c>
      <c r="H21" s="30">
        <f>G21/9</f>
        <v>83.477777777777774</v>
      </c>
      <c r="K21" s="7" t="s">
        <v>96</v>
      </c>
      <c r="L21" s="7">
        <f>(L5-1)</f>
        <v>2</v>
      </c>
      <c r="M21" s="31">
        <f t="shared" ref="M21:M26" si="3">L9</f>
        <v>5.7324740740587004</v>
      </c>
      <c r="N21" s="31">
        <f t="shared" ref="N21:N26" si="4">M21/L21</f>
        <v>2.8662370370293502</v>
      </c>
      <c r="O21" s="31">
        <f>N21/N26</f>
        <v>0.71831322385005303</v>
      </c>
      <c r="P21" s="31">
        <f>FINV(P20,L21,L26)</f>
        <v>3.6337234675916301</v>
      </c>
      <c r="Q21" s="31">
        <f>FINV(Q20,L21,L26)</f>
        <v>6.2262352803113821</v>
      </c>
      <c r="R21" s="7" t="s">
        <v>97</v>
      </c>
      <c r="S21" s="2" t="s">
        <v>7</v>
      </c>
    </row>
    <row r="22" spans="3:20" x14ac:dyDescent="0.25">
      <c r="C22" s="7" t="s">
        <v>132</v>
      </c>
      <c r="D22" s="8">
        <f>G8</f>
        <v>262.15999999999997</v>
      </c>
      <c r="E22" s="8">
        <f>G9</f>
        <v>255.5</v>
      </c>
      <c r="F22" s="8">
        <f>G10</f>
        <v>251.66</v>
      </c>
      <c r="G22" s="29">
        <f t="shared" ref="G22:G23" si="5">SUM(D22:F22)</f>
        <v>769.31999999999994</v>
      </c>
      <c r="H22" s="30">
        <f t="shared" ref="H22:H23" si="6">G22/9</f>
        <v>85.47999999999999</v>
      </c>
      <c r="K22" s="7" t="s">
        <v>73</v>
      </c>
      <c r="L22" s="7">
        <f>(L3*L4-1)</f>
        <v>8</v>
      </c>
      <c r="M22" s="31">
        <f t="shared" si="3"/>
        <v>185.0195407407009</v>
      </c>
      <c r="N22" s="31">
        <f t="shared" si="4"/>
        <v>23.127442592587613</v>
      </c>
      <c r="O22" s="31">
        <f>N22/N26</f>
        <v>5.7960132513347755</v>
      </c>
      <c r="P22" s="31">
        <f>FINV(P20,L22,L26)</f>
        <v>2.5910961798744014</v>
      </c>
      <c r="Q22" s="31">
        <f>FINV(Q20,L22,L26)</f>
        <v>3.8895721399261927</v>
      </c>
      <c r="R22" s="7" t="s">
        <v>97</v>
      </c>
      <c r="S22" s="2" t="s">
        <v>97</v>
      </c>
      <c r="T22" s="2" t="s">
        <v>98</v>
      </c>
    </row>
    <row r="23" spans="3:20" x14ac:dyDescent="0.25">
      <c r="C23" s="7" t="s">
        <v>133</v>
      </c>
      <c r="D23" s="8">
        <f>G11</f>
        <v>253.31</v>
      </c>
      <c r="E23" s="8">
        <f>G12</f>
        <v>266.36</v>
      </c>
      <c r="F23" s="8">
        <f>G13</f>
        <v>259.61</v>
      </c>
      <c r="G23" s="29">
        <f t="shared" si="5"/>
        <v>779.28000000000009</v>
      </c>
      <c r="H23" s="30">
        <f t="shared" si="6"/>
        <v>86.586666666666673</v>
      </c>
      <c r="K23" s="7" t="s">
        <v>130</v>
      </c>
      <c r="L23" s="7">
        <f>(L3-1)</f>
        <v>2</v>
      </c>
      <c r="M23" s="31">
        <f t="shared" si="3"/>
        <v>44.696385185176041</v>
      </c>
      <c r="N23" s="31">
        <f t="shared" si="4"/>
        <v>22.34819259258802</v>
      </c>
      <c r="O23" s="31">
        <f>N23/N26</f>
        <v>5.6007238972257394</v>
      </c>
      <c r="P23" s="31">
        <f>FINV(P20,L23,L26)</f>
        <v>3.6337234675916301</v>
      </c>
      <c r="Q23" s="31">
        <f>FINV(Q20,L23,L26)</f>
        <v>6.2262352803113821</v>
      </c>
      <c r="R23" s="7" t="s">
        <v>97</v>
      </c>
      <c r="S23" s="2" t="s">
        <v>99</v>
      </c>
      <c r="T23" s="2" t="s">
        <v>100</v>
      </c>
    </row>
    <row r="24" spans="3:20" x14ac:dyDescent="0.25">
      <c r="C24" s="32" t="s">
        <v>74</v>
      </c>
      <c r="D24" s="29">
        <f>SUM(D21:D23)</f>
        <v>776.3</v>
      </c>
      <c r="E24" s="29">
        <f t="shared" ref="E24" si="7">SUM(E21:E23)</f>
        <v>774.75</v>
      </c>
      <c r="F24" s="29">
        <f>SUM(F21:F23)</f>
        <v>748.85</v>
      </c>
      <c r="G24" s="28">
        <f>SUM(G21:G23)</f>
        <v>2299.9</v>
      </c>
      <c r="H24" s="8"/>
      <c r="K24" s="7" t="s">
        <v>76</v>
      </c>
      <c r="L24" s="7">
        <f>(L4-1)</f>
        <v>2</v>
      </c>
      <c r="M24" s="31">
        <f t="shared" si="3"/>
        <v>52.841296296275686</v>
      </c>
      <c r="N24" s="31">
        <f t="shared" si="4"/>
        <v>26.420648148137843</v>
      </c>
      <c r="O24" s="31">
        <f>N24/N26</f>
        <v>6.6213298838558314</v>
      </c>
      <c r="P24" s="31">
        <f>FINV(P20,L24,L26)</f>
        <v>3.6337234675916301</v>
      </c>
      <c r="Q24" s="31">
        <f>FINV(Q20,L24,L26)</f>
        <v>6.2262352803113821</v>
      </c>
      <c r="R24" s="7" t="s">
        <v>97</v>
      </c>
      <c r="S24" s="2" t="s">
        <v>101</v>
      </c>
      <c r="T24" s="2" t="s">
        <v>102</v>
      </c>
    </row>
    <row r="25" spans="3:20" x14ac:dyDescent="0.25">
      <c r="C25" s="33" t="s">
        <v>75</v>
      </c>
      <c r="D25" s="30">
        <f>D24/9</f>
        <v>86.255555555555546</v>
      </c>
      <c r="E25" s="30">
        <f t="shared" ref="E25" si="8">E24/9</f>
        <v>86.083333333333329</v>
      </c>
      <c r="F25" s="30">
        <f>F24/9</f>
        <v>83.205555555555563</v>
      </c>
      <c r="G25" s="7"/>
      <c r="H25" s="7"/>
      <c r="K25" s="7" t="s">
        <v>136</v>
      </c>
      <c r="L25" s="7">
        <f>(L3-1)*(L4-1)</f>
        <v>4</v>
      </c>
      <c r="M25" s="31">
        <f t="shared" si="3"/>
        <v>87.481859259249177</v>
      </c>
      <c r="N25" s="31">
        <f t="shared" si="4"/>
        <v>21.870464814812294</v>
      </c>
      <c r="O25" s="31">
        <f>N25/N26</f>
        <v>5.4809996121287661</v>
      </c>
      <c r="P25" s="31">
        <f>FINV(P20,L25,L26)</f>
        <v>3.0069172799243447</v>
      </c>
      <c r="Q25" s="31">
        <f>FINV(Q20,L25,L26)</f>
        <v>4.772577999723211</v>
      </c>
      <c r="R25" s="7" t="s">
        <v>97</v>
      </c>
    </row>
    <row r="26" spans="3:20" x14ac:dyDescent="0.25">
      <c r="K26" s="7" t="s">
        <v>103</v>
      </c>
      <c r="L26" s="7">
        <f>(L3*L4-1)*(L5-1)</f>
        <v>16</v>
      </c>
      <c r="M26" s="31">
        <f t="shared" si="3"/>
        <v>63.84372592595173</v>
      </c>
      <c r="N26" s="31">
        <f t="shared" si="4"/>
        <v>3.9902328703719832</v>
      </c>
      <c r="O26" s="34"/>
      <c r="P26" s="34"/>
      <c r="Q26" s="34"/>
      <c r="R26" s="35"/>
    </row>
    <row r="27" spans="3:20" x14ac:dyDescent="0.25">
      <c r="K27" s="7" t="s">
        <v>74</v>
      </c>
      <c r="L27" s="7">
        <f>(L3*L4*L5-1)</f>
        <v>26</v>
      </c>
      <c r="M27" s="31">
        <f>L8</f>
        <v>254.59574074071134</v>
      </c>
      <c r="N27" s="34"/>
      <c r="O27" s="34"/>
      <c r="P27" s="34"/>
      <c r="Q27" s="34"/>
      <c r="R27" s="35"/>
    </row>
    <row r="28" spans="3:20" x14ac:dyDescent="0.25">
      <c r="L28" s="36" t="s">
        <v>104</v>
      </c>
      <c r="M28" s="36" t="s">
        <v>105</v>
      </c>
      <c r="N28" s="36" t="s">
        <v>106</v>
      </c>
      <c r="O28" s="36" t="s">
        <v>107</v>
      </c>
    </row>
    <row r="29" spans="3:20" x14ac:dyDescent="0.25">
      <c r="N29" s="1" t="s">
        <v>108</v>
      </c>
    </row>
    <row r="30" spans="3:20" x14ac:dyDescent="0.25">
      <c r="N30" s="2" t="s">
        <v>148</v>
      </c>
      <c r="O30" s="81" t="s">
        <v>109</v>
      </c>
      <c r="P30" s="81"/>
      <c r="Q30" s="81"/>
      <c r="R30" s="81"/>
    </row>
    <row r="31" spans="3:20" x14ac:dyDescent="0.25">
      <c r="O31" s="81" t="s">
        <v>151</v>
      </c>
      <c r="P31" s="81"/>
      <c r="Q31" s="81"/>
      <c r="R31" s="81"/>
    </row>
    <row r="32" spans="3:20" x14ac:dyDescent="0.25">
      <c r="O32" s="2">
        <v>5.03</v>
      </c>
      <c r="P32" s="2" t="s">
        <v>111</v>
      </c>
      <c r="Q32" s="2">
        <f>SQRT(N26/3)</f>
        <v>1.1532899130129111</v>
      </c>
    </row>
    <row r="33" spans="14:18" x14ac:dyDescent="0.25">
      <c r="O33" s="17">
        <f>O32*Q32</f>
        <v>5.8010482624549429</v>
      </c>
    </row>
    <row r="36" spans="14:18" x14ac:dyDescent="0.25">
      <c r="N36" s="85" t="s">
        <v>152</v>
      </c>
      <c r="O36" s="85"/>
      <c r="P36" s="85"/>
      <c r="Q36" s="14"/>
      <c r="R36" s="14"/>
    </row>
    <row r="37" spans="14:18" x14ac:dyDescent="0.25">
      <c r="N37" s="3" t="s">
        <v>73</v>
      </c>
      <c r="O37" s="6" t="s">
        <v>114</v>
      </c>
      <c r="P37" s="6" t="s">
        <v>116</v>
      </c>
      <c r="Q37" s="14"/>
      <c r="R37" s="14"/>
    </row>
    <row r="38" spans="14:18" x14ac:dyDescent="0.25">
      <c r="N38" s="7" t="s">
        <v>123</v>
      </c>
      <c r="O38" s="43">
        <v>79.193333333333328</v>
      </c>
      <c r="P38" s="6" t="s">
        <v>117</v>
      </c>
      <c r="Q38" s="38">
        <f>(O38+O$47)</f>
        <v>84.994381595788269</v>
      </c>
      <c r="R38" s="38"/>
    </row>
    <row r="39" spans="14:18" x14ac:dyDescent="0.25">
      <c r="N39" s="7" t="s">
        <v>126</v>
      </c>
      <c r="O39" s="43">
        <v>83.88666666666667</v>
      </c>
      <c r="P39" s="6" t="s">
        <v>118</v>
      </c>
      <c r="Q39" s="38">
        <f t="shared" ref="Q39:Q46" si="9">(O39+O$47)</f>
        <v>89.687714929121611</v>
      </c>
      <c r="R39" s="38"/>
    </row>
    <row r="40" spans="14:18" x14ac:dyDescent="0.25">
      <c r="N40" s="7" t="s">
        <v>122</v>
      </c>
      <c r="O40" s="43">
        <v>84.296666666666667</v>
      </c>
      <c r="P40" s="6" t="s">
        <v>118</v>
      </c>
      <c r="Q40" s="38">
        <f t="shared" si="9"/>
        <v>90.097714929121608</v>
      </c>
      <c r="R40" s="38"/>
    </row>
    <row r="41" spans="14:18" x14ac:dyDescent="0.25">
      <c r="N41" s="7" t="s">
        <v>127</v>
      </c>
      <c r="O41" s="46">
        <v>84.436666666666667</v>
      </c>
      <c r="P41" s="6" t="s">
        <v>118</v>
      </c>
      <c r="Q41" s="38">
        <f t="shared" si="9"/>
        <v>90.237714929121609</v>
      </c>
      <c r="R41" s="38"/>
    </row>
    <row r="42" spans="14:18" x14ac:dyDescent="0.25">
      <c r="N42" s="7" t="s">
        <v>125</v>
      </c>
      <c r="O42" s="43">
        <v>85.166666666666671</v>
      </c>
      <c r="P42" s="6" t="s">
        <v>119</v>
      </c>
      <c r="Q42" s="38">
        <f t="shared" si="9"/>
        <v>90.967714929121612</v>
      </c>
      <c r="R42" s="38"/>
    </row>
    <row r="43" spans="14:18" x14ac:dyDescent="0.25">
      <c r="N43" s="7" t="s">
        <v>129</v>
      </c>
      <c r="O43" s="43">
        <v>86.536666666666676</v>
      </c>
      <c r="P43" s="44" t="s">
        <v>119</v>
      </c>
      <c r="Q43" s="38">
        <f t="shared" si="9"/>
        <v>92.337714929121617</v>
      </c>
      <c r="R43" s="45"/>
    </row>
    <row r="44" spans="14:18" x14ac:dyDescent="0.25">
      <c r="N44" s="7" t="s">
        <v>121</v>
      </c>
      <c r="O44" s="43">
        <v>86.9433333333333</v>
      </c>
      <c r="P44" s="6" t="s">
        <v>119</v>
      </c>
      <c r="Q44" s="38">
        <f t="shared" si="9"/>
        <v>92.744381595788241</v>
      </c>
      <c r="R44" s="38"/>
    </row>
    <row r="45" spans="14:18" x14ac:dyDescent="0.25">
      <c r="N45" s="7" t="s">
        <v>124</v>
      </c>
      <c r="O45" s="43">
        <v>87.386666666666656</v>
      </c>
      <c r="P45" s="6" t="s">
        <v>119</v>
      </c>
      <c r="Q45" s="38">
        <f t="shared" si="9"/>
        <v>93.187714929121597</v>
      </c>
      <c r="R45" s="14"/>
    </row>
    <row r="46" spans="14:18" x14ac:dyDescent="0.25">
      <c r="N46" s="7" t="s">
        <v>128</v>
      </c>
      <c r="O46" s="43">
        <v>88.786666666666676</v>
      </c>
      <c r="P46" s="6" t="s">
        <v>119</v>
      </c>
      <c r="Q46" s="38">
        <f t="shared" si="9"/>
        <v>94.587714929121617</v>
      </c>
      <c r="R46" s="14"/>
    </row>
    <row r="47" spans="14:18" x14ac:dyDescent="0.25">
      <c r="N47" s="47" t="s">
        <v>120</v>
      </c>
      <c r="O47" s="48">
        <f>O33</f>
        <v>5.8010482624549429</v>
      </c>
      <c r="P47" s="14"/>
      <c r="Q47" s="14"/>
      <c r="R47" s="14"/>
    </row>
  </sheetData>
  <sortState xmlns:xlrd2="http://schemas.microsoft.com/office/spreadsheetml/2017/richdata2" ref="N38:O46">
    <sortCondition ref="O38:O46"/>
  </sortState>
  <mergeCells count="21">
    <mergeCell ref="M19:M20"/>
    <mergeCell ref="N19:N20"/>
    <mergeCell ref="O19:O20"/>
    <mergeCell ref="P19:Q19"/>
    <mergeCell ref="R19:R20"/>
    <mergeCell ref="O30:R30"/>
    <mergeCell ref="O31:R31"/>
    <mergeCell ref="N36:P36"/>
    <mergeCell ref="L19:L20"/>
    <mergeCell ref="C1:S1"/>
    <mergeCell ref="C3:C4"/>
    <mergeCell ref="D3:F3"/>
    <mergeCell ref="G3:G4"/>
    <mergeCell ref="H3:H4"/>
    <mergeCell ref="C18:H18"/>
    <mergeCell ref="K18:R18"/>
    <mergeCell ref="C19:C20"/>
    <mergeCell ref="D19:F19"/>
    <mergeCell ref="G19:G20"/>
    <mergeCell ref="H19:H20"/>
    <mergeCell ref="K19:K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1:T44"/>
  <sheetViews>
    <sheetView topLeftCell="C21" workbookViewId="0">
      <selection activeCell="A22" sqref="A22:A23"/>
    </sheetView>
  </sheetViews>
  <sheetFormatPr defaultRowHeight="15.75" x14ac:dyDescent="0.25"/>
  <cols>
    <col min="1" max="1" width="5.140625" style="2" customWidth="1"/>
    <col min="2" max="2" width="4.85546875" style="2" customWidth="1"/>
    <col min="3" max="3" width="16.28515625" style="2" customWidth="1"/>
    <col min="4" max="7" width="9.28515625" style="2" bestFit="1" customWidth="1"/>
    <col min="8" max="8" width="10.5703125" style="2" bestFit="1" customWidth="1"/>
    <col min="9" max="9" width="9.140625" style="2"/>
    <col min="10" max="10" width="10" style="2" customWidth="1"/>
    <col min="11" max="11" width="13.28515625" style="2" customWidth="1"/>
    <col min="12" max="12" width="15.85546875" style="2" customWidth="1"/>
    <col min="13" max="13" width="14.5703125" style="2" customWidth="1"/>
    <col min="14" max="14" width="20.28515625" style="2" customWidth="1"/>
    <col min="15" max="15" width="14.140625" style="2" customWidth="1"/>
    <col min="16" max="16" width="10.5703125" style="2" bestFit="1" customWidth="1"/>
    <col min="17" max="17" width="9.28515625" style="2" bestFit="1" customWidth="1"/>
    <col min="18" max="18" width="13.140625" style="2" customWidth="1"/>
    <col min="19" max="19" width="13.5703125" style="2" customWidth="1"/>
    <col min="20" max="20" width="15.28515625" style="2" customWidth="1"/>
    <col min="21" max="22" width="9.140625" style="2"/>
    <col min="23" max="23" width="22" style="2" customWidth="1"/>
    <col min="24" max="16384" width="9.140625" style="2"/>
  </cols>
  <sheetData>
    <row r="1" spans="3:19" x14ac:dyDescent="0.25">
      <c r="C1" s="79" t="s">
        <v>144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3" spans="3:19" x14ac:dyDescent="0.25">
      <c r="C3" s="78" t="s">
        <v>73</v>
      </c>
      <c r="D3" s="80" t="s">
        <v>46</v>
      </c>
      <c r="E3" s="80"/>
      <c r="F3" s="80"/>
      <c r="G3" s="78" t="s">
        <v>74</v>
      </c>
      <c r="H3" s="78" t="s">
        <v>75</v>
      </c>
      <c r="K3" s="2" t="s">
        <v>130</v>
      </c>
      <c r="L3" s="2">
        <v>3</v>
      </c>
    </row>
    <row r="4" spans="3:19" x14ac:dyDescent="0.25">
      <c r="C4" s="78"/>
      <c r="D4" s="25" t="s">
        <v>77</v>
      </c>
      <c r="E4" s="25" t="s">
        <v>78</v>
      </c>
      <c r="F4" s="25" t="s">
        <v>79</v>
      </c>
      <c r="G4" s="78"/>
      <c r="H4" s="78"/>
      <c r="K4" s="2" t="s">
        <v>76</v>
      </c>
      <c r="L4" s="2">
        <v>3</v>
      </c>
    </row>
    <row r="5" spans="3:19" x14ac:dyDescent="0.25">
      <c r="C5" s="7" t="s">
        <v>121</v>
      </c>
      <c r="D5" s="8">
        <v>6.51</v>
      </c>
      <c r="E5" s="8">
        <v>6.12</v>
      </c>
      <c r="F5" s="8">
        <v>6.73</v>
      </c>
      <c r="G5" s="8">
        <f>SUM(D5:F5)</f>
        <v>19.36</v>
      </c>
      <c r="H5" s="8">
        <f>AVERAGE(D5:F5)</f>
        <v>6.4533333333333331</v>
      </c>
      <c r="K5" s="2" t="s">
        <v>80</v>
      </c>
      <c r="L5" s="2">
        <v>3</v>
      </c>
    </row>
    <row r="6" spans="3:19" x14ac:dyDescent="0.25">
      <c r="C6" s="7" t="s">
        <v>122</v>
      </c>
      <c r="D6" s="8">
        <v>4.9400000000000004</v>
      </c>
      <c r="E6" s="8">
        <v>5.51</v>
      </c>
      <c r="F6" s="8">
        <v>4.92</v>
      </c>
      <c r="G6" s="8">
        <f t="shared" ref="G6:G13" si="0">SUM(D6:F6)</f>
        <v>15.37</v>
      </c>
      <c r="H6" s="8">
        <f t="shared" ref="H6:H13" si="1">AVERAGE(D6:F6)</f>
        <v>5.1233333333333331</v>
      </c>
    </row>
    <row r="7" spans="3:19" x14ac:dyDescent="0.25">
      <c r="C7" s="7" t="s">
        <v>123</v>
      </c>
      <c r="D7" s="8">
        <v>8.6999999999999993</v>
      </c>
      <c r="E7" s="8">
        <v>6.43</v>
      </c>
      <c r="F7" s="8">
        <v>5.79</v>
      </c>
      <c r="G7" s="8">
        <f t="shared" si="0"/>
        <v>20.919999999999998</v>
      </c>
      <c r="H7" s="8">
        <f t="shared" si="1"/>
        <v>6.9733333333333327</v>
      </c>
      <c r="K7" s="2" t="s">
        <v>81</v>
      </c>
      <c r="L7" s="26">
        <f>(G14^2)/(L3*L4*L5)</f>
        <v>734.87183703703658</v>
      </c>
    </row>
    <row r="8" spans="3:19" x14ac:dyDescent="0.25">
      <c r="C8" s="7" t="s">
        <v>124</v>
      </c>
      <c r="D8" s="8">
        <v>3.72</v>
      </c>
      <c r="E8" s="8">
        <v>4.0999999999999996</v>
      </c>
      <c r="F8" s="8">
        <v>5.0199999999999996</v>
      </c>
      <c r="G8" s="8">
        <f t="shared" si="0"/>
        <v>12.84</v>
      </c>
      <c r="H8" s="8">
        <f t="shared" si="1"/>
        <v>4.28</v>
      </c>
      <c r="K8" s="2" t="s">
        <v>82</v>
      </c>
      <c r="L8" s="27">
        <f>SUMSQ(D5:F13)-L7</f>
        <v>38.355562962963404</v>
      </c>
    </row>
    <row r="9" spans="3:19" x14ac:dyDescent="0.25">
      <c r="C9" s="7" t="s">
        <v>125</v>
      </c>
      <c r="D9" s="8">
        <v>6</v>
      </c>
      <c r="E9" s="8">
        <v>4.9000000000000004</v>
      </c>
      <c r="F9" s="8">
        <v>6.25</v>
      </c>
      <c r="G9" s="8">
        <f t="shared" si="0"/>
        <v>17.149999999999999</v>
      </c>
      <c r="H9" s="8">
        <f t="shared" si="1"/>
        <v>5.7166666666666659</v>
      </c>
      <c r="K9" s="2" t="s">
        <v>83</v>
      </c>
      <c r="L9" s="27">
        <f>SUMSQ(D14:F14)/(L3*L4)-L7</f>
        <v>0.15569629629669635</v>
      </c>
    </row>
    <row r="10" spans="3:19" x14ac:dyDescent="0.25">
      <c r="C10" s="7" t="s">
        <v>126</v>
      </c>
      <c r="D10" s="8">
        <v>5.24</v>
      </c>
      <c r="E10" s="8">
        <v>4.84</v>
      </c>
      <c r="F10" s="8">
        <v>6.27</v>
      </c>
      <c r="G10" s="8">
        <f t="shared" si="0"/>
        <v>16.350000000000001</v>
      </c>
      <c r="H10" s="8">
        <f t="shared" si="1"/>
        <v>5.45</v>
      </c>
      <c r="K10" s="2" t="s">
        <v>84</v>
      </c>
      <c r="L10" s="27">
        <f>SUMSQ(G5:G13)/L5-L7</f>
        <v>25.320096296296811</v>
      </c>
    </row>
    <row r="11" spans="3:19" x14ac:dyDescent="0.25">
      <c r="C11" s="7" t="s">
        <v>127</v>
      </c>
      <c r="D11" s="8">
        <v>5.05</v>
      </c>
      <c r="E11" s="8">
        <v>4.0599999999999996</v>
      </c>
      <c r="F11" s="8">
        <v>3.18</v>
      </c>
      <c r="G11" s="8">
        <f t="shared" si="0"/>
        <v>12.29</v>
      </c>
      <c r="H11" s="8">
        <f t="shared" si="1"/>
        <v>4.0966666666666667</v>
      </c>
      <c r="K11" s="2" t="s">
        <v>134</v>
      </c>
      <c r="L11" s="27">
        <f>SUMSQ(G21:G23)/(L3*L5)-L7</f>
        <v>15.705385185185605</v>
      </c>
    </row>
    <row r="12" spans="3:19" x14ac:dyDescent="0.25">
      <c r="C12" s="7" t="s">
        <v>128</v>
      </c>
      <c r="D12" s="8">
        <v>3.84</v>
      </c>
      <c r="E12" s="8">
        <v>4.92</v>
      </c>
      <c r="F12" s="8">
        <v>3.73</v>
      </c>
      <c r="G12" s="8">
        <f t="shared" si="0"/>
        <v>12.49</v>
      </c>
      <c r="H12" s="8">
        <f t="shared" si="1"/>
        <v>4.1633333333333331</v>
      </c>
      <c r="K12" s="2" t="s">
        <v>85</v>
      </c>
      <c r="L12" s="27">
        <f>SUMSQ(D24:F24)/(L4*L5)-L7</f>
        <v>3.2514740740745083</v>
      </c>
    </row>
    <row r="13" spans="3:19" x14ac:dyDescent="0.25">
      <c r="C13" s="7" t="s">
        <v>129</v>
      </c>
      <c r="D13" s="8">
        <v>3.86</v>
      </c>
      <c r="E13" s="8">
        <v>5.91</v>
      </c>
      <c r="F13" s="8">
        <v>4.32</v>
      </c>
      <c r="G13" s="8">
        <f t="shared" si="0"/>
        <v>14.09</v>
      </c>
      <c r="H13" s="8">
        <f t="shared" si="1"/>
        <v>4.6966666666666663</v>
      </c>
      <c r="K13" s="2" t="s">
        <v>135</v>
      </c>
      <c r="L13" s="27">
        <f>(L10-L11-L12)</f>
        <v>6.3632370370366971</v>
      </c>
    </row>
    <row r="14" spans="3:19" x14ac:dyDescent="0.25">
      <c r="C14" s="25" t="s">
        <v>74</v>
      </c>
      <c r="D14" s="8">
        <f>SUM(D5:D13)</f>
        <v>47.86</v>
      </c>
      <c r="E14" s="8">
        <f t="shared" ref="E14" si="2">SUM(E5:E13)</f>
        <v>46.789999999999992</v>
      </c>
      <c r="F14" s="8">
        <f>SUM(F5:F13)</f>
        <v>46.21</v>
      </c>
      <c r="G14" s="28">
        <f>SUM(G5:G13)</f>
        <v>140.85999999999996</v>
      </c>
      <c r="H14" s="8"/>
      <c r="K14" s="2" t="s">
        <v>86</v>
      </c>
      <c r="L14" s="27">
        <f>(L8-L9-L10)</f>
        <v>12.879770370369897</v>
      </c>
    </row>
    <row r="16" spans="3:19" x14ac:dyDescent="0.25">
      <c r="D16" s="17"/>
      <c r="E16" s="17"/>
      <c r="F16" s="17"/>
    </row>
    <row r="18" spans="3:20" x14ac:dyDescent="0.25">
      <c r="C18" s="77" t="s">
        <v>87</v>
      </c>
      <c r="D18" s="77"/>
      <c r="E18" s="77"/>
      <c r="F18" s="77"/>
      <c r="G18" s="77"/>
      <c r="H18" s="77"/>
      <c r="K18" s="77" t="s">
        <v>88</v>
      </c>
      <c r="L18" s="77"/>
      <c r="M18" s="77"/>
      <c r="N18" s="77"/>
      <c r="O18" s="77"/>
      <c r="P18" s="77"/>
      <c r="Q18" s="77"/>
      <c r="R18" s="77"/>
    </row>
    <row r="19" spans="3:20" x14ac:dyDescent="0.25">
      <c r="C19" s="78" t="s">
        <v>130</v>
      </c>
      <c r="D19" s="80" t="s">
        <v>76</v>
      </c>
      <c r="E19" s="80"/>
      <c r="F19" s="80"/>
      <c r="G19" s="78" t="s">
        <v>74</v>
      </c>
      <c r="H19" s="78" t="s">
        <v>75</v>
      </c>
      <c r="K19" s="78" t="s">
        <v>89</v>
      </c>
      <c r="L19" s="78" t="s">
        <v>90</v>
      </c>
      <c r="M19" s="78" t="s">
        <v>91</v>
      </c>
      <c r="N19" s="78" t="s">
        <v>92</v>
      </c>
      <c r="O19" s="78" t="s">
        <v>93</v>
      </c>
      <c r="P19" s="78" t="s">
        <v>94</v>
      </c>
      <c r="Q19" s="78"/>
      <c r="R19" s="78" t="s">
        <v>95</v>
      </c>
    </row>
    <row r="20" spans="3:20" x14ac:dyDescent="0.25">
      <c r="C20" s="78"/>
      <c r="D20" s="25" t="s">
        <v>47</v>
      </c>
      <c r="E20" s="25" t="s">
        <v>48</v>
      </c>
      <c r="F20" s="25" t="s">
        <v>49</v>
      </c>
      <c r="G20" s="78"/>
      <c r="H20" s="78"/>
      <c r="K20" s="78"/>
      <c r="L20" s="78"/>
      <c r="M20" s="78"/>
      <c r="N20" s="78"/>
      <c r="O20" s="78"/>
      <c r="P20" s="3">
        <v>0.05</v>
      </c>
      <c r="Q20" s="3">
        <v>0.01</v>
      </c>
      <c r="R20" s="78"/>
    </row>
    <row r="21" spans="3:20" x14ac:dyDescent="0.25">
      <c r="C21" s="7" t="s">
        <v>131</v>
      </c>
      <c r="D21" s="8">
        <f>G5</f>
        <v>19.36</v>
      </c>
      <c r="E21" s="8">
        <f>G6</f>
        <v>15.37</v>
      </c>
      <c r="F21" s="8">
        <f>G7</f>
        <v>20.919999999999998</v>
      </c>
      <c r="G21" s="29">
        <f>SUM(D21:F21)</f>
        <v>55.649999999999991</v>
      </c>
      <c r="H21" s="30">
        <f>G21/9</f>
        <v>6.1833333333333327</v>
      </c>
      <c r="K21" s="7" t="s">
        <v>96</v>
      </c>
      <c r="L21" s="7">
        <f>(L5-1)</f>
        <v>2</v>
      </c>
      <c r="M21" s="31">
        <f t="shared" ref="M21:M26" si="3">L9</f>
        <v>0.15569629629669635</v>
      </c>
      <c r="N21" s="31">
        <f t="shared" ref="N21:N26" si="4">M21/L21</f>
        <v>7.7848148148348173E-2</v>
      </c>
      <c r="O21" s="31">
        <f>N21/N26</f>
        <v>9.67074982360729E-2</v>
      </c>
      <c r="P21" s="31">
        <f>FINV(P20,L21,L26)</f>
        <v>3.6337234675916301</v>
      </c>
      <c r="Q21" s="31">
        <f>FINV(Q20,L21,L26)</f>
        <v>6.2262352803113821</v>
      </c>
      <c r="R21" s="7" t="s">
        <v>97</v>
      </c>
      <c r="S21" s="2" t="s">
        <v>7</v>
      </c>
    </row>
    <row r="22" spans="3:20" x14ac:dyDescent="0.25">
      <c r="C22" s="7" t="s">
        <v>132</v>
      </c>
      <c r="D22" s="8">
        <f>G8</f>
        <v>12.84</v>
      </c>
      <c r="E22" s="8">
        <f>G9</f>
        <v>17.149999999999999</v>
      </c>
      <c r="F22" s="8">
        <f>G10</f>
        <v>16.350000000000001</v>
      </c>
      <c r="G22" s="29">
        <f t="shared" ref="G22:G23" si="5">SUM(D22:F22)</f>
        <v>46.34</v>
      </c>
      <c r="H22" s="30">
        <f t="shared" ref="H22:H23" si="6">G22/9</f>
        <v>5.1488888888888891</v>
      </c>
      <c r="K22" s="7" t="s">
        <v>73</v>
      </c>
      <c r="L22" s="7">
        <f>(L3*L4-1)</f>
        <v>8</v>
      </c>
      <c r="M22" s="31">
        <f t="shared" si="3"/>
        <v>25.320096296296811</v>
      </c>
      <c r="N22" s="31">
        <f t="shared" si="4"/>
        <v>3.1650120370371013</v>
      </c>
      <c r="O22" s="31">
        <f>N22/N26</f>
        <v>3.9317620684521004</v>
      </c>
      <c r="P22" s="31">
        <f>FINV(P20,L22,L26)</f>
        <v>2.5910961798744014</v>
      </c>
      <c r="Q22" s="31">
        <f>FINV(Q20,L22,L26)</f>
        <v>3.8895721399261927</v>
      </c>
      <c r="R22" s="7" t="s">
        <v>101</v>
      </c>
      <c r="S22" s="2" t="s">
        <v>97</v>
      </c>
      <c r="T22" s="2" t="s">
        <v>98</v>
      </c>
    </row>
    <row r="23" spans="3:20" x14ac:dyDescent="0.25">
      <c r="C23" s="7" t="s">
        <v>133</v>
      </c>
      <c r="D23" s="8">
        <f>G11</f>
        <v>12.29</v>
      </c>
      <c r="E23" s="8">
        <f>G12</f>
        <v>12.49</v>
      </c>
      <c r="F23" s="8">
        <f>G13</f>
        <v>14.09</v>
      </c>
      <c r="G23" s="29">
        <f t="shared" si="5"/>
        <v>38.870000000000005</v>
      </c>
      <c r="H23" s="30">
        <f t="shared" si="6"/>
        <v>4.318888888888889</v>
      </c>
      <c r="K23" s="7" t="s">
        <v>130</v>
      </c>
      <c r="L23" s="7">
        <f>(L3-1)</f>
        <v>2</v>
      </c>
      <c r="M23" s="31">
        <f t="shared" si="3"/>
        <v>15.705385185185605</v>
      </c>
      <c r="N23" s="31">
        <f t="shared" si="4"/>
        <v>7.8526925925928026</v>
      </c>
      <c r="O23" s="31">
        <f>N23/N26</f>
        <v>9.7550715477450289</v>
      </c>
      <c r="P23" s="31">
        <f>FINV(P20,L23,L26)</f>
        <v>3.6337234675916301</v>
      </c>
      <c r="Q23" s="31">
        <f>FINV(Q20,L23,L26)</f>
        <v>6.2262352803113821</v>
      </c>
      <c r="R23" s="7" t="s">
        <v>101</v>
      </c>
      <c r="S23" s="2" t="s">
        <v>99</v>
      </c>
      <c r="T23" s="2" t="s">
        <v>100</v>
      </c>
    </row>
    <row r="24" spans="3:20" x14ac:dyDescent="0.25">
      <c r="C24" s="32" t="s">
        <v>74</v>
      </c>
      <c r="D24" s="29">
        <f>SUM(D21:D23)</f>
        <v>44.49</v>
      </c>
      <c r="E24" s="29">
        <f t="shared" ref="E24" si="7">SUM(E21:E23)</f>
        <v>45.01</v>
      </c>
      <c r="F24" s="29">
        <f>SUM(F21:F23)</f>
        <v>51.36</v>
      </c>
      <c r="G24" s="28">
        <f>SUM(G21:G23)</f>
        <v>140.86000000000001</v>
      </c>
      <c r="H24" s="8"/>
      <c r="K24" s="7" t="s">
        <v>76</v>
      </c>
      <c r="L24" s="7">
        <f>(L4-1)</f>
        <v>2</v>
      </c>
      <c r="M24" s="31">
        <f t="shared" si="3"/>
        <v>3.2514740740745083</v>
      </c>
      <c r="N24" s="31">
        <f t="shared" si="4"/>
        <v>1.6257370370372541</v>
      </c>
      <c r="O24" s="31">
        <f>N24/N26</f>
        <v>2.0195851202779656</v>
      </c>
      <c r="P24" s="31">
        <f>FINV(P20,L24,L26)</f>
        <v>3.6337234675916301</v>
      </c>
      <c r="Q24" s="31">
        <f>FINV(Q20,L24,L26)</f>
        <v>6.2262352803113821</v>
      </c>
      <c r="R24" s="7" t="s">
        <v>97</v>
      </c>
      <c r="S24" s="2" t="s">
        <v>101</v>
      </c>
      <c r="T24" s="2" t="s">
        <v>102</v>
      </c>
    </row>
    <row r="25" spans="3:20" x14ac:dyDescent="0.25">
      <c r="C25" s="33" t="s">
        <v>75</v>
      </c>
      <c r="D25" s="30">
        <f>D24/9</f>
        <v>4.9433333333333334</v>
      </c>
      <c r="E25" s="30">
        <f t="shared" ref="E25" si="8">E24/9</f>
        <v>5.0011111111111113</v>
      </c>
      <c r="F25" s="30">
        <f>F24/9</f>
        <v>5.706666666666667</v>
      </c>
      <c r="G25" s="7"/>
      <c r="H25" s="7"/>
      <c r="K25" s="7" t="s">
        <v>136</v>
      </c>
      <c r="L25" s="7">
        <f>(L3-1)*(L4-1)</f>
        <v>4</v>
      </c>
      <c r="M25" s="31">
        <f t="shared" si="3"/>
        <v>6.3632370370366971</v>
      </c>
      <c r="N25" s="31">
        <f t="shared" si="4"/>
        <v>1.5908092592591743</v>
      </c>
      <c r="O25" s="31">
        <f>N25/N26</f>
        <v>1.9761958028927031</v>
      </c>
      <c r="P25" s="31">
        <f>FINV(P20,L25,L26)</f>
        <v>3.0069172799243447</v>
      </c>
      <c r="Q25" s="31">
        <f>FINV(Q20,L25,L26)</f>
        <v>4.772577999723211</v>
      </c>
      <c r="R25" s="7" t="s">
        <v>97</v>
      </c>
    </row>
    <row r="26" spans="3:20" x14ac:dyDescent="0.25">
      <c r="K26" s="7" t="s">
        <v>103</v>
      </c>
      <c r="L26" s="7">
        <f>(L3*L4-1)*(L5-1)</f>
        <v>16</v>
      </c>
      <c r="M26" s="31">
        <f t="shared" si="3"/>
        <v>12.879770370369897</v>
      </c>
      <c r="N26" s="31">
        <f t="shared" si="4"/>
        <v>0.80498564814811857</v>
      </c>
      <c r="O26" s="34"/>
      <c r="P26" s="34"/>
      <c r="Q26" s="34"/>
      <c r="R26" s="35"/>
    </row>
    <row r="27" spans="3:20" x14ac:dyDescent="0.25">
      <c r="K27" s="7" t="s">
        <v>74</v>
      </c>
      <c r="L27" s="7">
        <f>(L3*L4*L5-1)</f>
        <v>26</v>
      </c>
      <c r="M27" s="31">
        <f>L8</f>
        <v>38.355562962963404</v>
      </c>
      <c r="N27" s="34"/>
      <c r="O27" s="34"/>
      <c r="P27" s="34"/>
      <c r="Q27" s="34"/>
      <c r="R27" s="35"/>
    </row>
    <row r="28" spans="3:20" x14ac:dyDescent="0.25">
      <c r="L28" s="36" t="s">
        <v>104</v>
      </c>
      <c r="M28" s="36" t="s">
        <v>105</v>
      </c>
      <c r="N28" s="36" t="s">
        <v>106</v>
      </c>
      <c r="O28" s="36" t="s">
        <v>107</v>
      </c>
    </row>
    <row r="29" spans="3:20" x14ac:dyDescent="0.25">
      <c r="C29" s="1" t="s">
        <v>108</v>
      </c>
      <c r="N29" s="1"/>
    </row>
    <row r="30" spans="3:20" x14ac:dyDescent="0.25">
      <c r="C30" s="2" t="s">
        <v>137</v>
      </c>
      <c r="D30" s="81" t="s">
        <v>109</v>
      </c>
      <c r="E30" s="81"/>
      <c r="F30" s="81"/>
      <c r="G30" s="81"/>
      <c r="O30" s="37"/>
      <c r="P30" s="37"/>
      <c r="Q30" s="37"/>
      <c r="R30" s="37"/>
    </row>
    <row r="31" spans="3:20" x14ac:dyDescent="0.25">
      <c r="D31" s="81" t="s">
        <v>146</v>
      </c>
      <c r="E31" s="81"/>
      <c r="F31" s="81"/>
      <c r="G31" s="81"/>
      <c r="I31" s="2" t="s">
        <v>110</v>
      </c>
      <c r="O31" s="37"/>
      <c r="P31" s="37"/>
      <c r="Q31" s="37"/>
      <c r="R31" s="37"/>
    </row>
    <row r="32" spans="3:20" x14ac:dyDescent="0.25">
      <c r="D32" s="2">
        <v>3.65</v>
      </c>
      <c r="E32" s="2" t="s">
        <v>111</v>
      </c>
      <c r="F32" s="2">
        <f>SQRT(N26/9)</f>
        <v>0.29906997474543545</v>
      </c>
      <c r="I32" s="82" t="s">
        <v>112</v>
      </c>
      <c r="J32" s="82"/>
      <c r="K32" s="82"/>
      <c r="L32" s="82"/>
      <c r="M32" s="82"/>
    </row>
    <row r="33" spans="3:19" x14ac:dyDescent="0.25">
      <c r="D33" s="17">
        <f>D32*F32</f>
        <v>1.0916054078208395</v>
      </c>
      <c r="I33" s="82" t="s">
        <v>113</v>
      </c>
      <c r="J33" s="82"/>
      <c r="K33" s="82"/>
      <c r="L33" s="82"/>
      <c r="M33" s="82"/>
      <c r="O33" s="17"/>
    </row>
    <row r="34" spans="3:19" x14ac:dyDescent="0.25">
      <c r="K34" s="15"/>
      <c r="L34" s="15"/>
      <c r="M34" s="15"/>
    </row>
    <row r="35" spans="3:19" x14ac:dyDescent="0.25">
      <c r="N35" s="42"/>
    </row>
    <row r="36" spans="3:19" x14ac:dyDescent="0.25">
      <c r="C36" s="83" t="s">
        <v>138</v>
      </c>
      <c r="D36" s="83"/>
      <c r="E36" s="83"/>
      <c r="I36" s="83" t="s">
        <v>115</v>
      </c>
      <c r="J36" s="83"/>
      <c r="K36" s="83"/>
      <c r="N36" s="42"/>
      <c r="O36" s="14"/>
      <c r="P36" s="14"/>
    </row>
    <row r="37" spans="3:19" x14ac:dyDescent="0.25">
      <c r="C37" s="7" t="s">
        <v>73</v>
      </c>
      <c r="D37" s="7" t="s">
        <v>114</v>
      </c>
      <c r="E37" s="7" t="s">
        <v>116</v>
      </c>
      <c r="I37" s="7" t="s">
        <v>73</v>
      </c>
      <c r="J37" s="7" t="s">
        <v>114</v>
      </c>
      <c r="K37" s="7" t="s">
        <v>116</v>
      </c>
      <c r="N37" s="42"/>
      <c r="O37" s="14"/>
      <c r="P37" s="14"/>
    </row>
    <row r="38" spans="3:19" x14ac:dyDescent="0.25">
      <c r="C38" s="7" t="s">
        <v>133</v>
      </c>
      <c r="D38" s="8">
        <v>4.32</v>
      </c>
      <c r="E38" s="7" t="s">
        <v>117</v>
      </c>
      <c r="F38" s="17">
        <f>(D38+D$41)</f>
        <v>5.41160540782084</v>
      </c>
      <c r="H38" s="17"/>
      <c r="I38" s="7" t="s">
        <v>47</v>
      </c>
      <c r="J38" s="8">
        <v>4.9400000000000004</v>
      </c>
      <c r="K38" s="7" t="s">
        <v>117</v>
      </c>
      <c r="L38" s="17">
        <f>(J38+D$33)</f>
        <v>6.0316054078208401</v>
      </c>
      <c r="O38" s="38"/>
      <c r="P38" s="14"/>
      <c r="Q38" s="17"/>
    </row>
    <row r="39" spans="3:19" x14ac:dyDescent="0.25">
      <c r="C39" s="7" t="s">
        <v>132</v>
      </c>
      <c r="D39" s="8">
        <v>5.15</v>
      </c>
      <c r="E39" s="7" t="s">
        <v>118</v>
      </c>
      <c r="F39" s="17">
        <f t="shared" ref="F39:F40" si="9">(D39+D$41)</f>
        <v>6.2416054078208401</v>
      </c>
      <c r="G39" s="17"/>
      <c r="H39" s="17"/>
      <c r="I39" s="7" t="s">
        <v>48</v>
      </c>
      <c r="J39" s="8">
        <v>5</v>
      </c>
      <c r="K39" s="7" t="s">
        <v>117</v>
      </c>
      <c r="L39" s="17">
        <f t="shared" ref="L39:L40" si="10">(J39+D$33)</f>
        <v>6.0916054078208397</v>
      </c>
      <c r="O39" s="38"/>
      <c r="P39" s="14"/>
      <c r="Q39" s="17"/>
    </row>
    <row r="40" spans="3:19" x14ac:dyDescent="0.25">
      <c r="C40" s="7" t="s">
        <v>131</v>
      </c>
      <c r="D40" s="8">
        <v>6.18</v>
      </c>
      <c r="E40" s="7" t="s">
        <v>119</v>
      </c>
      <c r="F40" s="17">
        <f t="shared" si="9"/>
        <v>7.2716054078208394</v>
      </c>
      <c r="H40" s="17"/>
      <c r="I40" s="7" t="s">
        <v>49</v>
      </c>
      <c r="J40" s="8">
        <v>5.71</v>
      </c>
      <c r="K40" s="7" t="s">
        <v>117</v>
      </c>
      <c r="L40" s="17">
        <f t="shared" si="10"/>
        <v>6.8016054078208397</v>
      </c>
      <c r="O40" s="38"/>
      <c r="P40" s="14"/>
      <c r="Q40" s="17"/>
    </row>
    <row r="41" spans="3:19" x14ac:dyDescent="0.25">
      <c r="C41" s="39" t="s">
        <v>120</v>
      </c>
      <c r="D41" s="40">
        <f>D33</f>
        <v>1.0916054078208395</v>
      </c>
      <c r="H41" s="17"/>
      <c r="I41" s="39" t="s">
        <v>120</v>
      </c>
      <c r="J41" s="40">
        <f>D33</f>
        <v>1.0916054078208395</v>
      </c>
      <c r="O41" s="38"/>
      <c r="P41" s="14"/>
      <c r="Q41" s="17"/>
    </row>
    <row r="42" spans="3:19" x14ac:dyDescent="0.25">
      <c r="O42" s="38"/>
      <c r="P42" s="14"/>
      <c r="Q42" s="17"/>
    </row>
    <row r="44" spans="3:19" x14ac:dyDescent="0.25">
      <c r="N44" s="79"/>
      <c r="O44" s="79"/>
      <c r="P44" s="79"/>
      <c r="Q44" s="79"/>
      <c r="R44" s="79"/>
      <c r="S44" s="41"/>
    </row>
  </sheetData>
  <mergeCells count="25">
    <mergeCell ref="D31:G31"/>
    <mergeCell ref="I32:M32"/>
    <mergeCell ref="I33:M33"/>
    <mergeCell ref="C36:E36"/>
    <mergeCell ref="I36:K36"/>
    <mergeCell ref="N44:R44"/>
    <mergeCell ref="M19:M20"/>
    <mergeCell ref="N19:N20"/>
    <mergeCell ref="O19:O20"/>
    <mergeCell ref="P19:Q19"/>
    <mergeCell ref="R19:R20"/>
    <mergeCell ref="D30:G30"/>
    <mergeCell ref="C19:C20"/>
    <mergeCell ref="D19:F19"/>
    <mergeCell ref="G19:G20"/>
    <mergeCell ref="H19:H20"/>
    <mergeCell ref="K19:K20"/>
    <mergeCell ref="L19:L20"/>
    <mergeCell ref="C1:S1"/>
    <mergeCell ref="C3:C4"/>
    <mergeCell ref="D3:F3"/>
    <mergeCell ref="G3:G4"/>
    <mergeCell ref="H3:H4"/>
    <mergeCell ref="C18:H18"/>
    <mergeCell ref="K18:R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1:T44"/>
  <sheetViews>
    <sheetView topLeftCell="A24" workbookViewId="0">
      <selection activeCell="J40" sqref="J40"/>
    </sheetView>
  </sheetViews>
  <sheetFormatPr defaultRowHeight="15.75" x14ac:dyDescent="0.25"/>
  <cols>
    <col min="1" max="1" width="5.140625" style="2" customWidth="1"/>
    <col min="2" max="2" width="4.85546875" style="2" customWidth="1"/>
    <col min="3" max="3" width="16.28515625" style="2" customWidth="1"/>
    <col min="4" max="7" width="9.28515625" style="2" bestFit="1" customWidth="1"/>
    <col min="8" max="8" width="10.5703125" style="2" bestFit="1" customWidth="1"/>
    <col min="9" max="9" width="9.140625" style="2"/>
    <col min="10" max="10" width="10" style="2" customWidth="1"/>
    <col min="11" max="11" width="13.28515625" style="2" customWidth="1"/>
    <col min="12" max="12" width="15.85546875" style="2" customWidth="1"/>
    <col min="13" max="13" width="14.5703125" style="2" customWidth="1"/>
    <col min="14" max="14" width="20.28515625" style="2" customWidth="1"/>
    <col min="15" max="15" width="14.140625" style="2" customWidth="1"/>
    <col min="16" max="16" width="10.5703125" style="2" bestFit="1" customWidth="1"/>
    <col min="17" max="17" width="9.28515625" style="2" bestFit="1" customWidth="1"/>
    <col min="18" max="18" width="13.140625" style="2" customWidth="1"/>
    <col min="19" max="19" width="13.5703125" style="2" customWidth="1"/>
    <col min="20" max="20" width="15.28515625" style="2" customWidth="1"/>
    <col min="21" max="22" width="9.140625" style="2"/>
    <col min="23" max="23" width="22" style="2" customWidth="1"/>
    <col min="24" max="16384" width="9.140625" style="2"/>
  </cols>
  <sheetData>
    <row r="1" spans="3:19" x14ac:dyDescent="0.25">
      <c r="C1" s="79" t="s">
        <v>145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3" spans="3:19" x14ac:dyDescent="0.25">
      <c r="C3" s="78" t="s">
        <v>73</v>
      </c>
      <c r="D3" s="80" t="s">
        <v>46</v>
      </c>
      <c r="E3" s="80"/>
      <c r="F3" s="80"/>
      <c r="G3" s="78" t="s">
        <v>74</v>
      </c>
      <c r="H3" s="78" t="s">
        <v>75</v>
      </c>
      <c r="K3" s="2" t="s">
        <v>130</v>
      </c>
      <c r="L3" s="2">
        <v>3</v>
      </c>
    </row>
    <row r="4" spans="3:19" x14ac:dyDescent="0.25">
      <c r="C4" s="78"/>
      <c r="D4" s="25" t="s">
        <v>77</v>
      </c>
      <c r="E4" s="25" t="s">
        <v>78</v>
      </c>
      <c r="F4" s="25" t="s">
        <v>79</v>
      </c>
      <c r="G4" s="78"/>
      <c r="H4" s="78"/>
      <c r="K4" s="2" t="s">
        <v>76</v>
      </c>
      <c r="L4" s="2">
        <v>3</v>
      </c>
    </row>
    <row r="5" spans="3:19" x14ac:dyDescent="0.25">
      <c r="C5" s="7" t="s">
        <v>121</v>
      </c>
      <c r="D5" s="8">
        <v>18.5</v>
      </c>
      <c r="E5" s="8">
        <v>20.079999999999998</v>
      </c>
      <c r="F5" s="8">
        <v>18.18</v>
      </c>
      <c r="G5" s="8">
        <f>SUM(D5:F5)</f>
        <v>56.76</v>
      </c>
      <c r="H5" s="8">
        <f>AVERAGE(D5:F5)</f>
        <v>18.919999999999998</v>
      </c>
      <c r="K5" s="2" t="s">
        <v>80</v>
      </c>
      <c r="L5" s="2">
        <v>3</v>
      </c>
    </row>
    <row r="6" spans="3:19" x14ac:dyDescent="0.25">
      <c r="C6" s="7" t="s">
        <v>122</v>
      </c>
      <c r="D6" s="8">
        <v>20.89</v>
      </c>
      <c r="E6" s="8">
        <v>20.9</v>
      </c>
      <c r="F6" s="8">
        <v>21.84</v>
      </c>
      <c r="G6" s="8">
        <f t="shared" ref="G6:G13" si="0">SUM(D6:F6)</f>
        <v>63.629999999999995</v>
      </c>
      <c r="H6" s="8">
        <f t="shared" ref="H6:H13" si="1">AVERAGE(D6:F6)</f>
        <v>21.209999999999997</v>
      </c>
    </row>
    <row r="7" spans="3:19" x14ac:dyDescent="0.25">
      <c r="C7" s="7" t="s">
        <v>123</v>
      </c>
      <c r="D7" s="8">
        <v>18.79</v>
      </c>
      <c r="E7" s="8">
        <v>19.7</v>
      </c>
      <c r="F7" s="8">
        <v>17.23</v>
      </c>
      <c r="G7" s="8">
        <f t="shared" si="0"/>
        <v>55.72</v>
      </c>
      <c r="H7" s="8">
        <f t="shared" si="1"/>
        <v>18.573333333333334</v>
      </c>
      <c r="K7" s="2" t="s">
        <v>81</v>
      </c>
      <c r="L7" s="26">
        <f>(G14^2)/(L3*L4*L5)</f>
        <v>8713.8334259259282</v>
      </c>
    </row>
    <row r="8" spans="3:19" x14ac:dyDescent="0.25">
      <c r="C8" s="7" t="s">
        <v>124</v>
      </c>
      <c r="D8" s="8">
        <v>12.36</v>
      </c>
      <c r="E8" s="8">
        <v>13.3</v>
      </c>
      <c r="F8" s="8">
        <v>17.170000000000002</v>
      </c>
      <c r="G8" s="8">
        <f t="shared" si="0"/>
        <v>42.83</v>
      </c>
      <c r="H8" s="8">
        <f t="shared" si="1"/>
        <v>14.276666666666666</v>
      </c>
      <c r="K8" s="2" t="s">
        <v>82</v>
      </c>
      <c r="L8" s="27">
        <f>SUMSQ(D5:F13)-L7</f>
        <v>215.18047407407357</v>
      </c>
    </row>
    <row r="9" spans="3:19" x14ac:dyDescent="0.25">
      <c r="C9" s="7" t="s">
        <v>125</v>
      </c>
      <c r="D9" s="8">
        <v>21.66</v>
      </c>
      <c r="E9" s="8">
        <v>19.809999999999999</v>
      </c>
      <c r="F9" s="8">
        <v>23.69</v>
      </c>
      <c r="G9" s="8">
        <f t="shared" si="0"/>
        <v>65.16</v>
      </c>
      <c r="H9" s="8">
        <f t="shared" si="1"/>
        <v>21.72</v>
      </c>
      <c r="K9" s="2" t="s">
        <v>83</v>
      </c>
      <c r="L9" s="27">
        <f>SUMSQ(D14:F14)/(L3*L4)-L7</f>
        <v>1.2046518518509401</v>
      </c>
    </row>
    <row r="10" spans="3:19" x14ac:dyDescent="0.25">
      <c r="C10" s="7" t="s">
        <v>126</v>
      </c>
      <c r="D10" s="8">
        <v>16.88</v>
      </c>
      <c r="E10" s="8">
        <v>16.62</v>
      </c>
      <c r="F10" s="8">
        <v>18.5</v>
      </c>
      <c r="G10" s="8">
        <f t="shared" si="0"/>
        <v>52</v>
      </c>
      <c r="H10" s="8">
        <f t="shared" si="1"/>
        <v>17.333333333333332</v>
      </c>
      <c r="K10" s="2" t="s">
        <v>84</v>
      </c>
      <c r="L10" s="27">
        <f>SUMSQ(G5:G13)/L5-L7</f>
        <v>161.4531407407394</v>
      </c>
    </row>
    <row r="11" spans="3:19" x14ac:dyDescent="0.25">
      <c r="C11" s="7" t="s">
        <v>127</v>
      </c>
      <c r="D11" s="8">
        <v>15.46</v>
      </c>
      <c r="E11" s="8">
        <v>16.440000000000001</v>
      </c>
      <c r="F11" s="8">
        <v>11.47</v>
      </c>
      <c r="G11" s="8">
        <f t="shared" si="0"/>
        <v>43.370000000000005</v>
      </c>
      <c r="H11" s="8">
        <f t="shared" si="1"/>
        <v>14.456666666666669</v>
      </c>
      <c r="K11" s="2" t="s">
        <v>134</v>
      </c>
      <c r="L11" s="27">
        <f>SUMSQ(G21:G23)/(L3*L5)-L7</f>
        <v>41.45931851851492</v>
      </c>
    </row>
    <row r="12" spans="3:19" x14ac:dyDescent="0.25">
      <c r="C12" s="7" t="s">
        <v>128</v>
      </c>
      <c r="D12" s="8">
        <v>19.27</v>
      </c>
      <c r="E12" s="8">
        <v>20.149999999999999</v>
      </c>
      <c r="F12" s="8">
        <v>15.81</v>
      </c>
      <c r="G12" s="8">
        <f t="shared" si="0"/>
        <v>55.230000000000004</v>
      </c>
      <c r="H12" s="8">
        <f t="shared" si="1"/>
        <v>18.41</v>
      </c>
      <c r="K12" s="2" t="s">
        <v>85</v>
      </c>
      <c r="L12" s="27">
        <f>SUMSQ(D24:F24)/(L4*L5)-L7</f>
        <v>95.838451851848731</v>
      </c>
    </row>
    <row r="13" spans="3:19" x14ac:dyDescent="0.25">
      <c r="C13" s="7" t="s">
        <v>129</v>
      </c>
      <c r="D13" s="8">
        <v>16</v>
      </c>
      <c r="E13" s="8">
        <v>17.29</v>
      </c>
      <c r="F13" s="8">
        <v>17.059999999999999</v>
      </c>
      <c r="G13" s="8">
        <f t="shared" si="0"/>
        <v>50.349999999999994</v>
      </c>
      <c r="H13" s="8">
        <f t="shared" si="1"/>
        <v>16.783333333333331</v>
      </c>
      <c r="K13" s="2" t="s">
        <v>135</v>
      </c>
      <c r="L13" s="27">
        <f>(L10-L11-L12)</f>
        <v>24.155370370375749</v>
      </c>
    </row>
    <row r="14" spans="3:19" x14ac:dyDescent="0.25">
      <c r="C14" s="25" t="s">
        <v>74</v>
      </c>
      <c r="D14" s="8">
        <f>SUM(D5:D13)</f>
        <v>159.81</v>
      </c>
      <c r="E14" s="8">
        <f t="shared" ref="E14" si="2">SUM(E5:E13)</f>
        <v>164.29</v>
      </c>
      <c r="F14" s="8">
        <f>SUM(F5:F13)</f>
        <v>160.95000000000002</v>
      </c>
      <c r="G14" s="28">
        <f>SUM(G5:G13)</f>
        <v>485.05000000000007</v>
      </c>
      <c r="H14" s="8"/>
      <c r="K14" s="2" t="s">
        <v>86</v>
      </c>
      <c r="L14" s="27">
        <f>(L8-L9-L10)</f>
        <v>52.522681481483232</v>
      </c>
    </row>
    <row r="16" spans="3:19" x14ac:dyDescent="0.25">
      <c r="D16" s="17"/>
      <c r="E16" s="17"/>
      <c r="F16" s="17"/>
    </row>
    <row r="18" spans="3:20" x14ac:dyDescent="0.25">
      <c r="C18" s="77" t="s">
        <v>87</v>
      </c>
      <c r="D18" s="77"/>
      <c r="E18" s="77"/>
      <c r="F18" s="77"/>
      <c r="G18" s="77"/>
      <c r="H18" s="77"/>
      <c r="K18" s="77" t="s">
        <v>88</v>
      </c>
      <c r="L18" s="77"/>
      <c r="M18" s="77"/>
      <c r="N18" s="77"/>
      <c r="O18" s="77"/>
      <c r="P18" s="77"/>
      <c r="Q18" s="77"/>
      <c r="R18" s="77"/>
    </row>
    <row r="19" spans="3:20" x14ac:dyDescent="0.25">
      <c r="C19" s="78" t="s">
        <v>130</v>
      </c>
      <c r="D19" s="80" t="s">
        <v>76</v>
      </c>
      <c r="E19" s="80"/>
      <c r="F19" s="80"/>
      <c r="G19" s="78" t="s">
        <v>74</v>
      </c>
      <c r="H19" s="78" t="s">
        <v>75</v>
      </c>
      <c r="K19" s="78" t="s">
        <v>89</v>
      </c>
      <c r="L19" s="78" t="s">
        <v>90</v>
      </c>
      <c r="M19" s="78" t="s">
        <v>91</v>
      </c>
      <c r="N19" s="78" t="s">
        <v>92</v>
      </c>
      <c r="O19" s="78" t="s">
        <v>93</v>
      </c>
      <c r="P19" s="78" t="s">
        <v>94</v>
      </c>
      <c r="Q19" s="78"/>
      <c r="R19" s="78" t="s">
        <v>95</v>
      </c>
    </row>
    <row r="20" spans="3:20" x14ac:dyDescent="0.25">
      <c r="C20" s="78"/>
      <c r="D20" s="25" t="s">
        <v>47</v>
      </c>
      <c r="E20" s="25" t="s">
        <v>48</v>
      </c>
      <c r="F20" s="25" t="s">
        <v>49</v>
      </c>
      <c r="G20" s="78"/>
      <c r="H20" s="78"/>
      <c r="K20" s="78"/>
      <c r="L20" s="78"/>
      <c r="M20" s="78"/>
      <c r="N20" s="78"/>
      <c r="O20" s="78"/>
      <c r="P20" s="3">
        <v>0.05</v>
      </c>
      <c r="Q20" s="3">
        <v>0.01</v>
      </c>
      <c r="R20" s="78"/>
    </row>
    <row r="21" spans="3:20" x14ac:dyDescent="0.25">
      <c r="C21" s="7" t="s">
        <v>131</v>
      </c>
      <c r="D21" s="8">
        <f>G5</f>
        <v>56.76</v>
      </c>
      <c r="E21" s="8">
        <f>G6</f>
        <v>63.629999999999995</v>
      </c>
      <c r="F21" s="8">
        <f>G7</f>
        <v>55.72</v>
      </c>
      <c r="G21" s="29">
        <f>SUM(D21:F21)</f>
        <v>176.10999999999999</v>
      </c>
      <c r="H21" s="30">
        <f>G21/9</f>
        <v>19.567777777777778</v>
      </c>
      <c r="K21" s="7" t="s">
        <v>96</v>
      </c>
      <c r="L21" s="7">
        <f>(L5-1)</f>
        <v>2</v>
      </c>
      <c r="M21" s="31">
        <f t="shared" ref="M21:M26" si="3">L9</f>
        <v>1.2046518518509401</v>
      </c>
      <c r="N21" s="31">
        <f t="shared" ref="N21:N26" si="4">M21/L21</f>
        <v>0.60232592592547007</v>
      </c>
      <c r="O21" s="31">
        <f>N21/N26</f>
        <v>0.18348672502954941</v>
      </c>
      <c r="P21" s="31">
        <f>FINV(P20,L21,L26)</f>
        <v>3.6337234675916301</v>
      </c>
      <c r="Q21" s="31">
        <f>FINV(Q20,L21,L26)</f>
        <v>6.2262352803113821</v>
      </c>
      <c r="R21" s="7" t="s">
        <v>97</v>
      </c>
      <c r="S21" s="2" t="s">
        <v>7</v>
      </c>
    </row>
    <row r="22" spans="3:20" x14ac:dyDescent="0.25">
      <c r="C22" s="7" t="s">
        <v>132</v>
      </c>
      <c r="D22" s="8">
        <f>G8</f>
        <v>42.83</v>
      </c>
      <c r="E22" s="8">
        <f>G9</f>
        <v>65.16</v>
      </c>
      <c r="F22" s="8">
        <f>G10</f>
        <v>52</v>
      </c>
      <c r="G22" s="29">
        <f t="shared" ref="G22:G23" si="5">SUM(D22:F22)</f>
        <v>159.99</v>
      </c>
      <c r="H22" s="30">
        <f t="shared" ref="H22:H23" si="6">G22/9</f>
        <v>17.776666666666667</v>
      </c>
      <c r="K22" s="7" t="s">
        <v>73</v>
      </c>
      <c r="L22" s="7">
        <f>(L3*L4-1)</f>
        <v>8</v>
      </c>
      <c r="M22" s="31">
        <f t="shared" si="3"/>
        <v>161.4531407407394</v>
      </c>
      <c r="N22" s="31">
        <f t="shared" si="4"/>
        <v>20.181642592592425</v>
      </c>
      <c r="O22" s="31">
        <f>N22/N26</f>
        <v>6.1479397542815626</v>
      </c>
      <c r="P22" s="31">
        <f>FINV(P20,L22,L26)</f>
        <v>2.5910961798744014</v>
      </c>
      <c r="Q22" s="31">
        <f>FINV(Q20,L22,L26)</f>
        <v>3.8895721399261927</v>
      </c>
      <c r="R22" s="7" t="s">
        <v>101</v>
      </c>
      <c r="S22" s="2" t="s">
        <v>97</v>
      </c>
      <c r="T22" s="2" t="s">
        <v>98</v>
      </c>
    </row>
    <row r="23" spans="3:20" x14ac:dyDescent="0.25">
      <c r="C23" s="7" t="s">
        <v>133</v>
      </c>
      <c r="D23" s="8">
        <f>G11</f>
        <v>43.370000000000005</v>
      </c>
      <c r="E23" s="8">
        <f>G12</f>
        <v>55.230000000000004</v>
      </c>
      <c r="F23" s="8">
        <f>G13</f>
        <v>50.349999999999994</v>
      </c>
      <c r="G23" s="29">
        <f t="shared" si="5"/>
        <v>148.94999999999999</v>
      </c>
      <c r="H23" s="30">
        <f t="shared" si="6"/>
        <v>16.549999999999997</v>
      </c>
      <c r="K23" s="7" t="s">
        <v>130</v>
      </c>
      <c r="L23" s="7">
        <f>(L3-1)</f>
        <v>2</v>
      </c>
      <c r="M23" s="31">
        <f t="shared" si="3"/>
        <v>41.45931851851492</v>
      </c>
      <c r="N23" s="31">
        <f t="shared" si="4"/>
        <v>20.72965925925746</v>
      </c>
      <c r="O23" s="31">
        <f>N23/N26</f>
        <v>6.3148822335937007</v>
      </c>
      <c r="P23" s="31">
        <f>FINV(P20,L23,L26)</f>
        <v>3.6337234675916301</v>
      </c>
      <c r="Q23" s="31">
        <f>FINV(Q20,L23,L26)</f>
        <v>6.2262352803113821</v>
      </c>
      <c r="R23" s="7" t="s">
        <v>101</v>
      </c>
      <c r="S23" s="2" t="s">
        <v>99</v>
      </c>
      <c r="T23" s="2" t="s">
        <v>100</v>
      </c>
    </row>
    <row r="24" spans="3:20" x14ac:dyDescent="0.25">
      <c r="C24" s="32" t="s">
        <v>74</v>
      </c>
      <c r="D24" s="29">
        <f>SUM(D21:D23)</f>
        <v>142.96</v>
      </c>
      <c r="E24" s="29">
        <f t="shared" ref="E24" si="7">SUM(E21:E23)</f>
        <v>184.01999999999998</v>
      </c>
      <c r="F24" s="29">
        <f>SUM(F21:F23)</f>
        <v>158.07</v>
      </c>
      <c r="G24" s="28">
        <f>SUM(G21:G23)</f>
        <v>485.05</v>
      </c>
      <c r="H24" s="8"/>
      <c r="K24" s="7" t="s">
        <v>76</v>
      </c>
      <c r="L24" s="7">
        <f>(L4-1)</f>
        <v>2</v>
      </c>
      <c r="M24" s="31">
        <f t="shared" si="3"/>
        <v>95.838451851848731</v>
      </c>
      <c r="N24" s="31">
        <f t="shared" si="4"/>
        <v>47.919225925924366</v>
      </c>
      <c r="O24" s="31">
        <f>N24/N26</f>
        <v>14.597647972049772</v>
      </c>
      <c r="P24" s="31">
        <f>FINV(P20,L24,L26)</f>
        <v>3.6337234675916301</v>
      </c>
      <c r="Q24" s="31">
        <f>FINV(Q20,L24,L26)</f>
        <v>6.2262352803113821</v>
      </c>
      <c r="R24" s="7" t="s">
        <v>101</v>
      </c>
      <c r="S24" s="2" t="s">
        <v>101</v>
      </c>
      <c r="T24" s="2" t="s">
        <v>102</v>
      </c>
    </row>
    <row r="25" spans="3:20" x14ac:dyDescent="0.25">
      <c r="C25" s="33" t="s">
        <v>75</v>
      </c>
      <c r="D25" s="30">
        <f>D24/9</f>
        <v>15.884444444444446</v>
      </c>
      <c r="E25" s="30">
        <f t="shared" ref="E25" si="8">E24/9</f>
        <v>20.446666666666665</v>
      </c>
      <c r="F25" s="30">
        <f>F24/9</f>
        <v>17.563333333333333</v>
      </c>
      <c r="G25" s="7"/>
      <c r="H25" s="7"/>
      <c r="K25" s="7" t="s">
        <v>136</v>
      </c>
      <c r="L25" s="7">
        <f>(L3-1)*(L4-1)</f>
        <v>4</v>
      </c>
      <c r="M25" s="31">
        <f t="shared" si="3"/>
        <v>24.155370370375749</v>
      </c>
      <c r="N25" s="31">
        <f t="shared" si="4"/>
        <v>6.0388425925939373</v>
      </c>
      <c r="O25" s="31">
        <f>N25/N26</f>
        <v>1.8396144057413883</v>
      </c>
      <c r="P25" s="31">
        <f>FINV(P20,L25,L26)</f>
        <v>3.0069172799243447</v>
      </c>
      <c r="Q25" s="31">
        <f>FINV(Q20,L25,L26)</f>
        <v>4.772577999723211</v>
      </c>
      <c r="R25" s="7" t="s">
        <v>97</v>
      </c>
    </row>
    <row r="26" spans="3:20" x14ac:dyDescent="0.25">
      <c r="K26" s="7" t="s">
        <v>103</v>
      </c>
      <c r="L26" s="7">
        <f>(L3*L4-1)*(L5-1)</f>
        <v>16</v>
      </c>
      <c r="M26" s="31">
        <f t="shared" si="3"/>
        <v>52.522681481483232</v>
      </c>
      <c r="N26" s="31">
        <f t="shared" si="4"/>
        <v>3.282667592592702</v>
      </c>
      <c r="O26" s="34"/>
      <c r="P26" s="34"/>
      <c r="Q26" s="34"/>
      <c r="R26" s="35"/>
    </row>
    <row r="27" spans="3:20" x14ac:dyDescent="0.25">
      <c r="K27" s="7" t="s">
        <v>74</v>
      </c>
      <c r="L27" s="7">
        <f>(L3*L4*L5-1)</f>
        <v>26</v>
      </c>
      <c r="M27" s="31">
        <f>L8</f>
        <v>215.18047407407357</v>
      </c>
      <c r="N27" s="34"/>
      <c r="O27" s="34"/>
      <c r="P27" s="34"/>
      <c r="Q27" s="34"/>
      <c r="R27" s="35"/>
    </row>
    <row r="28" spans="3:20" x14ac:dyDescent="0.25">
      <c r="L28" s="36" t="s">
        <v>104</v>
      </c>
      <c r="M28" s="36" t="s">
        <v>105</v>
      </c>
      <c r="N28" s="36" t="s">
        <v>106</v>
      </c>
      <c r="O28" s="36" t="s">
        <v>107</v>
      </c>
    </row>
    <row r="29" spans="3:20" x14ac:dyDescent="0.25">
      <c r="C29" s="1" t="s">
        <v>108</v>
      </c>
      <c r="N29" s="1"/>
    </row>
    <row r="30" spans="3:20" x14ac:dyDescent="0.25">
      <c r="C30" s="2" t="s">
        <v>137</v>
      </c>
      <c r="D30" s="81" t="s">
        <v>109</v>
      </c>
      <c r="E30" s="81"/>
      <c r="F30" s="81"/>
      <c r="G30" s="81"/>
      <c r="O30" s="37"/>
      <c r="P30" s="37"/>
      <c r="Q30" s="37"/>
      <c r="R30" s="37"/>
    </row>
    <row r="31" spans="3:20" x14ac:dyDescent="0.25">
      <c r="D31" s="81" t="s">
        <v>147</v>
      </c>
      <c r="E31" s="81"/>
      <c r="F31" s="81"/>
      <c r="G31" s="81"/>
      <c r="I31" s="2" t="s">
        <v>110</v>
      </c>
      <c r="O31" s="37"/>
      <c r="P31" s="37"/>
      <c r="Q31" s="37"/>
      <c r="R31" s="37"/>
    </row>
    <row r="32" spans="3:20" x14ac:dyDescent="0.25">
      <c r="D32" s="2">
        <v>3.65</v>
      </c>
      <c r="E32" s="2" t="s">
        <v>111</v>
      </c>
      <c r="F32" s="2">
        <f>SQRT(N26/9)</f>
        <v>0.60393778125019748</v>
      </c>
      <c r="I32" s="82" t="s">
        <v>112</v>
      </c>
      <c r="J32" s="82"/>
      <c r="K32" s="82"/>
      <c r="L32" s="82"/>
      <c r="M32" s="82"/>
    </row>
    <row r="33" spans="3:19" x14ac:dyDescent="0.25">
      <c r="D33" s="17">
        <f>D32*F32</f>
        <v>2.2043729015632207</v>
      </c>
      <c r="I33" s="82" t="s">
        <v>113</v>
      </c>
      <c r="J33" s="82"/>
      <c r="K33" s="82"/>
      <c r="L33" s="82"/>
      <c r="M33" s="82"/>
      <c r="O33" s="17"/>
    </row>
    <row r="34" spans="3:19" x14ac:dyDescent="0.25">
      <c r="K34" s="15"/>
      <c r="L34" s="15"/>
      <c r="M34" s="15"/>
    </row>
    <row r="35" spans="3:19" x14ac:dyDescent="0.25">
      <c r="N35" s="42"/>
    </row>
    <row r="36" spans="3:19" x14ac:dyDescent="0.25">
      <c r="C36" s="83" t="s">
        <v>138</v>
      </c>
      <c r="D36" s="83"/>
      <c r="E36" s="83"/>
      <c r="I36" s="83" t="s">
        <v>115</v>
      </c>
      <c r="J36" s="83"/>
      <c r="K36" s="83"/>
      <c r="N36" s="42"/>
      <c r="O36" s="14"/>
      <c r="P36" s="14"/>
    </row>
    <row r="37" spans="3:19" x14ac:dyDescent="0.25">
      <c r="C37" s="7" t="s">
        <v>73</v>
      </c>
      <c r="D37" s="7" t="s">
        <v>114</v>
      </c>
      <c r="E37" s="7" t="s">
        <v>116</v>
      </c>
      <c r="I37" s="7" t="s">
        <v>73</v>
      </c>
      <c r="J37" s="7" t="s">
        <v>114</v>
      </c>
      <c r="K37" s="7" t="s">
        <v>116</v>
      </c>
      <c r="N37" s="42"/>
      <c r="O37" s="14"/>
      <c r="P37" s="14"/>
    </row>
    <row r="38" spans="3:19" x14ac:dyDescent="0.25">
      <c r="C38" s="7" t="s">
        <v>133</v>
      </c>
      <c r="D38" s="8">
        <v>16.55</v>
      </c>
      <c r="E38" s="7" t="s">
        <v>117</v>
      </c>
      <c r="F38" s="17">
        <f>(D38+D$41)</f>
        <v>18.754372901563222</v>
      </c>
      <c r="H38" s="17"/>
      <c r="I38" s="7" t="s">
        <v>47</v>
      </c>
      <c r="J38" s="8">
        <v>15.88</v>
      </c>
      <c r="K38" s="7" t="s">
        <v>117</v>
      </c>
      <c r="L38" s="17">
        <f>(J38+D$33)</f>
        <v>18.084372901563221</v>
      </c>
      <c r="O38" s="38"/>
      <c r="P38" s="14"/>
      <c r="Q38" s="17"/>
    </row>
    <row r="39" spans="3:19" x14ac:dyDescent="0.25">
      <c r="C39" s="7" t="s">
        <v>132</v>
      </c>
      <c r="D39" s="8">
        <v>17.78</v>
      </c>
      <c r="E39" s="7" t="s">
        <v>118</v>
      </c>
      <c r="F39" s="17">
        <f t="shared" ref="F39:F40" si="9">(D39+D$41)</f>
        <v>19.984372901563223</v>
      </c>
      <c r="G39" s="17"/>
      <c r="H39" s="17"/>
      <c r="I39" s="7" t="s">
        <v>49</v>
      </c>
      <c r="J39" s="8">
        <v>17.559999999999999</v>
      </c>
      <c r="K39" s="7" t="s">
        <v>118</v>
      </c>
      <c r="L39" s="17">
        <f t="shared" ref="L39:L40" si="10">(J39+D$33)</f>
        <v>19.76437290156322</v>
      </c>
      <c r="O39" s="38"/>
      <c r="P39" s="14"/>
      <c r="Q39" s="17"/>
    </row>
    <row r="40" spans="3:19" x14ac:dyDescent="0.25">
      <c r="C40" s="7" t="s">
        <v>131</v>
      </c>
      <c r="D40" s="8">
        <v>19.57</v>
      </c>
      <c r="E40" s="7" t="s">
        <v>119</v>
      </c>
      <c r="F40" s="17">
        <f t="shared" si="9"/>
        <v>21.774372901563222</v>
      </c>
      <c r="H40" s="17"/>
      <c r="I40" s="7" t="s">
        <v>48</v>
      </c>
      <c r="J40" s="8">
        <v>20.45</v>
      </c>
      <c r="K40" s="7" t="s">
        <v>119</v>
      </c>
      <c r="L40" s="17">
        <f t="shared" si="10"/>
        <v>22.654372901563221</v>
      </c>
      <c r="O40" s="38"/>
      <c r="P40" s="14"/>
      <c r="Q40" s="17"/>
    </row>
    <row r="41" spans="3:19" x14ac:dyDescent="0.25">
      <c r="C41" s="39" t="s">
        <v>120</v>
      </c>
      <c r="D41" s="40">
        <f>D33</f>
        <v>2.2043729015632207</v>
      </c>
      <c r="H41" s="17"/>
      <c r="I41" s="39" t="s">
        <v>120</v>
      </c>
      <c r="J41" s="40">
        <f>D33</f>
        <v>2.2043729015632207</v>
      </c>
      <c r="O41" s="38"/>
      <c r="P41" s="14"/>
      <c r="Q41" s="17"/>
    </row>
    <row r="42" spans="3:19" x14ac:dyDescent="0.25">
      <c r="O42" s="38"/>
      <c r="P42" s="14"/>
      <c r="Q42" s="17"/>
    </row>
    <row r="44" spans="3:19" x14ac:dyDescent="0.25">
      <c r="N44" s="79"/>
      <c r="O44" s="79"/>
      <c r="P44" s="79"/>
      <c r="Q44" s="79"/>
      <c r="R44" s="79"/>
      <c r="S44" s="41"/>
    </row>
  </sheetData>
  <mergeCells count="25">
    <mergeCell ref="D31:G31"/>
    <mergeCell ref="I32:M32"/>
    <mergeCell ref="I33:M33"/>
    <mergeCell ref="C36:E36"/>
    <mergeCell ref="I36:K36"/>
    <mergeCell ref="N44:R44"/>
    <mergeCell ref="M19:M20"/>
    <mergeCell ref="N19:N20"/>
    <mergeCell ref="O19:O20"/>
    <mergeCell ref="P19:Q19"/>
    <mergeCell ref="R19:R20"/>
    <mergeCell ref="D30:G30"/>
    <mergeCell ref="C19:C20"/>
    <mergeCell ref="D19:F19"/>
    <mergeCell ref="G19:G20"/>
    <mergeCell ref="H19:H20"/>
    <mergeCell ref="K19:K20"/>
    <mergeCell ref="L19:L20"/>
    <mergeCell ref="C1:S1"/>
    <mergeCell ref="C3:C4"/>
    <mergeCell ref="D3:F3"/>
    <mergeCell ref="G3:G4"/>
    <mergeCell ref="H3:H4"/>
    <mergeCell ref="C18:H18"/>
    <mergeCell ref="K18:R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K32"/>
  <sheetViews>
    <sheetView topLeftCell="H7" zoomScale="90" zoomScaleNormal="90" workbookViewId="0">
      <selection activeCell="AC25" sqref="AC25"/>
    </sheetView>
  </sheetViews>
  <sheetFormatPr defaultRowHeight="15" x14ac:dyDescent="0.25"/>
  <cols>
    <col min="6" max="6" width="26.28515625" customWidth="1"/>
    <col min="7" max="7" width="11.7109375" customWidth="1"/>
  </cols>
  <sheetData>
    <row r="3" spans="2:11" ht="15.75" x14ac:dyDescent="0.25">
      <c r="B3" s="84" t="s">
        <v>65</v>
      </c>
      <c r="C3" s="84"/>
      <c r="D3" s="84"/>
      <c r="E3" s="84"/>
      <c r="F3" s="84"/>
      <c r="G3" s="84"/>
      <c r="H3" s="18"/>
      <c r="I3" s="18"/>
      <c r="J3" s="18"/>
      <c r="K3" s="18"/>
    </row>
    <row r="5" spans="2:11" ht="31.5" x14ac:dyDescent="0.25">
      <c r="B5" s="19" t="s">
        <v>1</v>
      </c>
      <c r="C5" s="20" t="s">
        <v>2</v>
      </c>
      <c r="D5" s="20" t="s">
        <v>66</v>
      </c>
      <c r="E5" s="20" t="s">
        <v>52</v>
      </c>
      <c r="F5" s="20" t="s">
        <v>67</v>
      </c>
      <c r="G5" s="20" t="s">
        <v>68</v>
      </c>
      <c r="H5" s="18"/>
      <c r="I5" s="18"/>
      <c r="J5" s="18"/>
      <c r="K5" s="18"/>
    </row>
    <row r="6" spans="2:11" ht="15.75" x14ac:dyDescent="0.25">
      <c r="B6" s="21">
        <v>1</v>
      </c>
      <c r="C6" s="21" t="s">
        <v>13</v>
      </c>
      <c r="D6" s="22">
        <v>6.1791999999999998</v>
      </c>
      <c r="E6" s="22">
        <v>2.0078</v>
      </c>
      <c r="F6" s="22">
        <v>8.0142000000000007</v>
      </c>
      <c r="G6" s="23">
        <f>(((E6-(F6-D6))/E6)*100)</f>
        <v>8.6064349038748453</v>
      </c>
      <c r="H6" s="18"/>
      <c r="I6" s="18"/>
      <c r="J6" s="18"/>
      <c r="K6" s="18"/>
    </row>
    <row r="7" spans="2:11" ht="15.75" x14ac:dyDescent="0.25">
      <c r="B7" s="21">
        <v>2</v>
      </c>
      <c r="C7" s="21" t="s">
        <v>55</v>
      </c>
      <c r="D7" s="22">
        <v>6.2195999999999998</v>
      </c>
      <c r="E7" s="22">
        <v>2.0032999999999999</v>
      </c>
      <c r="F7" s="22">
        <v>8.0639000000000003</v>
      </c>
      <c r="G7" s="23">
        <f t="shared" ref="G7" si="0">(((E7-(F7-D7))/E7)*100)</f>
        <v>7.9369041082214027</v>
      </c>
      <c r="H7" s="18"/>
      <c r="I7" s="18"/>
      <c r="J7" s="18"/>
      <c r="K7" s="18"/>
    </row>
    <row r="8" spans="2:11" ht="15.75" x14ac:dyDescent="0.25">
      <c r="B8" s="21">
        <v>3</v>
      </c>
      <c r="C8" s="21" t="s">
        <v>15</v>
      </c>
      <c r="D8" s="22">
        <v>6.2306999999999997</v>
      </c>
      <c r="E8" s="22">
        <v>2.0047999999999999</v>
      </c>
      <c r="F8" s="22">
        <v>8.0616000000000003</v>
      </c>
      <c r="G8" s="23">
        <f t="shared" ref="G8:G11" si="1">(((E8-(F8-D8))/E8)*100)</f>
        <v>8.6741819632880723</v>
      </c>
      <c r="H8" s="18"/>
      <c r="I8" s="24" t="s">
        <v>6</v>
      </c>
      <c r="J8" s="18"/>
      <c r="K8" s="18"/>
    </row>
    <row r="9" spans="2:11" ht="15.75" x14ac:dyDescent="0.25">
      <c r="B9" s="21">
        <v>4</v>
      </c>
      <c r="C9" s="21" t="s">
        <v>16</v>
      </c>
      <c r="D9" s="22">
        <v>6.1921999999999997</v>
      </c>
      <c r="E9" s="22">
        <v>2.0038999999999998</v>
      </c>
      <c r="F9" s="22">
        <v>8.0656999999999996</v>
      </c>
      <c r="G9" s="23">
        <f t="shared" si="1"/>
        <v>6.5073107440490965</v>
      </c>
      <c r="H9" s="18"/>
      <c r="I9" s="24" t="s">
        <v>69</v>
      </c>
      <c r="J9" s="18"/>
      <c r="K9" s="18"/>
    </row>
    <row r="10" spans="2:11" ht="15.75" x14ac:dyDescent="0.25">
      <c r="B10" s="21">
        <v>5</v>
      </c>
      <c r="C10" s="21" t="s">
        <v>57</v>
      </c>
      <c r="D10" s="22">
        <v>6.2558999999999996</v>
      </c>
      <c r="E10" s="22">
        <v>2.0034000000000001</v>
      </c>
      <c r="F10" s="22">
        <v>8.1661000000000001</v>
      </c>
      <c r="G10" s="23">
        <f t="shared" si="1"/>
        <v>4.6520914445442498</v>
      </c>
      <c r="H10" s="18"/>
      <c r="I10" s="18"/>
      <c r="J10" s="18"/>
      <c r="K10" s="18"/>
    </row>
    <row r="11" spans="2:11" ht="15.75" x14ac:dyDescent="0.25">
      <c r="B11" s="21">
        <v>6</v>
      </c>
      <c r="C11" s="21" t="s">
        <v>58</v>
      </c>
      <c r="D11" s="22">
        <v>6.1805000000000003</v>
      </c>
      <c r="E11" s="22">
        <v>2.0047000000000001</v>
      </c>
      <c r="F11" s="22">
        <v>8.1126000000000005</v>
      </c>
      <c r="G11" s="23">
        <f t="shared" si="1"/>
        <v>3.6214894996757616</v>
      </c>
      <c r="H11" s="18"/>
      <c r="I11" s="24" t="s">
        <v>7</v>
      </c>
      <c r="J11" s="18"/>
      <c r="K11" s="18"/>
    </row>
    <row r="12" spans="2:11" ht="15.75" x14ac:dyDescent="0.25">
      <c r="B12" s="21">
        <v>7</v>
      </c>
      <c r="C12" s="21" t="s">
        <v>59</v>
      </c>
      <c r="D12" s="22">
        <v>6.1454000000000004</v>
      </c>
      <c r="E12" s="22">
        <v>2.0047000000000001</v>
      </c>
      <c r="F12" s="22">
        <v>8.0747999999999998</v>
      </c>
      <c r="G12" s="23">
        <f t="shared" ref="G12:G29" si="2">(((E12-(F12-D12))/E12)*100)</f>
        <v>3.7561729934653969</v>
      </c>
      <c r="H12" s="18"/>
      <c r="I12" s="24" t="s">
        <v>70</v>
      </c>
      <c r="J12" s="18"/>
      <c r="K12" s="18"/>
    </row>
    <row r="13" spans="2:11" ht="15.75" x14ac:dyDescent="0.25">
      <c r="B13" s="21">
        <v>8</v>
      </c>
      <c r="C13" s="21" t="s">
        <v>20</v>
      </c>
      <c r="D13" s="22">
        <v>5.9798</v>
      </c>
      <c r="E13" s="22">
        <v>2.0053999999999998</v>
      </c>
      <c r="F13" s="22">
        <v>7.9245999999999999</v>
      </c>
      <c r="G13" s="23">
        <f t="shared" si="2"/>
        <v>3.0218410292211026</v>
      </c>
      <c r="H13" s="18"/>
      <c r="I13" s="24" t="s">
        <v>61</v>
      </c>
      <c r="J13" s="18"/>
      <c r="K13" s="18"/>
    </row>
    <row r="14" spans="2:11" ht="15.75" x14ac:dyDescent="0.25">
      <c r="B14" s="21">
        <v>9</v>
      </c>
      <c r="C14" s="21" t="s">
        <v>21</v>
      </c>
      <c r="D14" s="22">
        <v>6.1920999999999999</v>
      </c>
      <c r="E14" s="22">
        <v>2.0078999999999998</v>
      </c>
      <c r="F14" s="22">
        <v>8.1296999999999997</v>
      </c>
      <c r="G14" s="23">
        <f t="shared" si="2"/>
        <v>3.5011703770108094</v>
      </c>
      <c r="H14" s="18"/>
      <c r="I14" s="24" t="s">
        <v>71</v>
      </c>
      <c r="J14" s="18"/>
      <c r="K14" s="18"/>
    </row>
    <row r="15" spans="2:11" ht="15.75" x14ac:dyDescent="0.25">
      <c r="B15" s="21">
        <v>10</v>
      </c>
      <c r="C15" s="21" t="s">
        <v>22</v>
      </c>
      <c r="D15" s="22">
        <v>6.1672000000000002</v>
      </c>
      <c r="E15" s="22">
        <v>2.0003000000000002</v>
      </c>
      <c r="F15" s="22">
        <v>8.0815000000000001</v>
      </c>
      <c r="G15" s="23">
        <f t="shared" si="2"/>
        <v>4.2993550967355043</v>
      </c>
      <c r="H15" s="18"/>
      <c r="I15" s="18"/>
      <c r="J15" s="18"/>
      <c r="K15" s="18"/>
    </row>
    <row r="16" spans="2:11" ht="15.75" x14ac:dyDescent="0.25">
      <c r="B16" s="21">
        <v>11</v>
      </c>
      <c r="C16" s="21" t="s">
        <v>63</v>
      </c>
      <c r="D16" s="22">
        <v>6.1112000000000002</v>
      </c>
      <c r="E16" s="22">
        <v>2.0030000000000001</v>
      </c>
      <c r="F16" s="22">
        <v>8.0151000000000003</v>
      </c>
      <c r="G16" s="23">
        <f t="shared" si="2"/>
        <v>4.9475786320519202</v>
      </c>
      <c r="H16" s="18"/>
      <c r="I16" s="18"/>
      <c r="J16" s="18"/>
      <c r="K16" s="18"/>
    </row>
    <row r="17" spans="2:11" ht="15.75" x14ac:dyDescent="0.25">
      <c r="B17" s="21">
        <v>12</v>
      </c>
      <c r="C17" s="21" t="s">
        <v>24</v>
      </c>
      <c r="D17" s="22">
        <v>6.1620999999999997</v>
      </c>
      <c r="E17" s="22">
        <v>2.0049000000000001</v>
      </c>
      <c r="F17" s="22">
        <v>8.0533000000000001</v>
      </c>
      <c r="G17" s="23">
        <f t="shared" si="2"/>
        <v>5.6711057908124936</v>
      </c>
      <c r="H17" s="18"/>
      <c r="I17" s="18"/>
      <c r="J17" s="18"/>
      <c r="K17" s="18"/>
    </row>
    <row r="18" spans="2:11" ht="15.75" x14ac:dyDescent="0.25">
      <c r="B18" s="21">
        <v>13</v>
      </c>
      <c r="C18" s="21" t="s">
        <v>25</v>
      </c>
      <c r="D18" s="22">
        <v>6.1658999999999997</v>
      </c>
      <c r="E18" s="22">
        <v>2.0093999999999999</v>
      </c>
      <c r="F18" s="22">
        <v>8.1196999999999999</v>
      </c>
      <c r="G18" s="23">
        <f t="shared" si="2"/>
        <v>2.7669951229222485</v>
      </c>
      <c r="H18" s="18"/>
      <c r="I18" s="18"/>
      <c r="J18" s="18"/>
      <c r="K18" s="18"/>
    </row>
    <row r="19" spans="2:11" ht="15.75" x14ac:dyDescent="0.25">
      <c r="B19" s="21">
        <v>14</v>
      </c>
      <c r="C19" s="21" t="s">
        <v>26</v>
      </c>
      <c r="D19" s="22">
        <v>6.2306999999999997</v>
      </c>
      <c r="E19" s="22">
        <v>2.0047999999999999</v>
      </c>
      <c r="F19" s="22">
        <v>8.0616000000000003</v>
      </c>
      <c r="G19" s="23">
        <f t="shared" si="2"/>
        <v>8.6741819632880723</v>
      </c>
      <c r="H19" s="18"/>
      <c r="I19" s="18"/>
      <c r="J19" s="18"/>
      <c r="K19" s="18"/>
    </row>
    <row r="20" spans="2:11" ht="15.75" x14ac:dyDescent="0.25">
      <c r="B20" s="21">
        <v>15</v>
      </c>
      <c r="C20" s="21" t="s">
        <v>27</v>
      </c>
      <c r="D20" s="22">
        <v>6.1654999999999998</v>
      </c>
      <c r="E20" s="22">
        <v>2.0085999999999999</v>
      </c>
      <c r="F20" s="22">
        <v>8.0939999999999994</v>
      </c>
      <c r="G20" s="23">
        <f t="shared" si="2"/>
        <v>3.9878522353878467</v>
      </c>
      <c r="H20" s="18"/>
      <c r="I20" s="18"/>
      <c r="J20" s="18"/>
      <c r="K20" s="18"/>
    </row>
    <row r="21" spans="2:11" ht="15.75" x14ac:dyDescent="0.25">
      <c r="B21" s="21">
        <v>16</v>
      </c>
      <c r="C21" s="21" t="s">
        <v>28</v>
      </c>
      <c r="D21" s="22">
        <v>6.1685999999999996</v>
      </c>
      <c r="E21" s="22">
        <v>2.0041000000000002</v>
      </c>
      <c r="F21" s="22">
        <v>8.1258999999999997</v>
      </c>
      <c r="G21" s="23">
        <f t="shared" si="2"/>
        <v>2.3352128137318582</v>
      </c>
      <c r="H21" s="18"/>
      <c r="I21" s="18"/>
      <c r="J21" s="18"/>
      <c r="K21" s="18"/>
    </row>
    <row r="22" spans="2:11" ht="15.75" x14ac:dyDescent="0.25">
      <c r="B22" s="21">
        <v>17</v>
      </c>
      <c r="C22" s="21" t="s">
        <v>40</v>
      </c>
      <c r="D22" s="22">
        <v>4.3979999999999997</v>
      </c>
      <c r="E22" s="22">
        <v>2.0009000000000001</v>
      </c>
      <c r="F22" s="22">
        <v>6.3559000000000001</v>
      </c>
      <c r="G22" s="23">
        <f t="shared" si="2"/>
        <v>2.1490329351791546</v>
      </c>
      <c r="H22" s="18"/>
      <c r="I22" s="18"/>
      <c r="J22" s="18"/>
      <c r="K22" s="18"/>
    </row>
    <row r="23" spans="2:11" ht="15.75" x14ac:dyDescent="0.25">
      <c r="B23" s="21">
        <v>18</v>
      </c>
      <c r="C23" s="21" t="s">
        <v>41</v>
      </c>
      <c r="D23" s="22">
        <v>4.4490999999999996</v>
      </c>
      <c r="E23" s="22">
        <v>2.0095999999999998</v>
      </c>
      <c r="F23" s="22">
        <v>6.4020000000000001</v>
      </c>
      <c r="G23" s="23">
        <f t="shared" si="2"/>
        <v>2.8214570063693927</v>
      </c>
      <c r="H23" s="18"/>
      <c r="I23" s="18"/>
      <c r="J23" s="18"/>
      <c r="K23" s="18"/>
    </row>
    <row r="24" spans="2:11" ht="15.75" x14ac:dyDescent="0.25">
      <c r="B24" s="21">
        <v>19</v>
      </c>
      <c r="C24" s="21" t="s">
        <v>29</v>
      </c>
      <c r="D24" s="22">
        <v>6.1120000000000001</v>
      </c>
      <c r="E24" s="22">
        <v>2.0017999999999998</v>
      </c>
      <c r="F24" s="22">
        <v>8.0474999999999994</v>
      </c>
      <c r="G24" s="23">
        <f t="shared" si="2"/>
        <v>3.3120191827355616</v>
      </c>
      <c r="H24" s="18"/>
      <c r="I24" s="18"/>
      <c r="J24" s="18"/>
      <c r="K24" s="18"/>
    </row>
    <row r="25" spans="2:11" ht="15.75" x14ac:dyDescent="0.25">
      <c r="B25" s="21">
        <v>20</v>
      </c>
      <c r="C25" s="21" t="s">
        <v>30</v>
      </c>
      <c r="D25" s="22">
        <v>6.1105</v>
      </c>
      <c r="E25" s="22">
        <v>2.0013999999999998</v>
      </c>
      <c r="F25" s="22">
        <v>8.0154999999999994</v>
      </c>
      <c r="G25" s="23">
        <f t="shared" si="2"/>
        <v>4.816628360147921</v>
      </c>
      <c r="H25" s="18"/>
      <c r="I25" s="18"/>
      <c r="J25" s="18"/>
      <c r="K25" s="18"/>
    </row>
    <row r="26" spans="2:11" ht="15.75" x14ac:dyDescent="0.25">
      <c r="B26" s="21">
        <v>21</v>
      </c>
      <c r="C26" s="21" t="s">
        <v>31</v>
      </c>
      <c r="D26" s="22">
        <v>6.2191000000000001</v>
      </c>
      <c r="E26" s="22">
        <v>2.0045000000000002</v>
      </c>
      <c r="F26" s="22">
        <v>8.1891999999999996</v>
      </c>
      <c r="G26" s="23">
        <f t="shared" si="2"/>
        <v>1.7161386879521401</v>
      </c>
      <c r="H26" s="18"/>
      <c r="I26" s="18"/>
      <c r="J26" s="18"/>
      <c r="K26" s="18"/>
    </row>
    <row r="27" spans="2:11" ht="15.75" x14ac:dyDescent="0.25">
      <c r="B27" s="21">
        <v>22</v>
      </c>
      <c r="C27" s="21" t="s">
        <v>32</v>
      </c>
      <c r="D27" s="22">
        <v>6.1540999999999997</v>
      </c>
      <c r="E27" s="22">
        <v>2.0074000000000001</v>
      </c>
      <c r="F27" s="22">
        <v>8.1052999999999997</v>
      </c>
      <c r="G27" s="23">
        <f t="shared" si="2"/>
        <v>2.7996413270897689</v>
      </c>
      <c r="H27" s="18"/>
      <c r="I27" s="18"/>
      <c r="J27" s="18"/>
      <c r="K27" s="18"/>
    </row>
    <row r="28" spans="2:11" ht="15.75" x14ac:dyDescent="0.25">
      <c r="B28" s="21">
        <v>23</v>
      </c>
      <c r="C28" s="21" t="s">
        <v>33</v>
      </c>
      <c r="D28" s="22">
        <v>6.3018000000000001</v>
      </c>
      <c r="E28" s="22">
        <v>2.0063</v>
      </c>
      <c r="F28" s="22">
        <v>8.2718000000000007</v>
      </c>
      <c r="G28" s="23">
        <f t="shared" si="2"/>
        <v>1.80930070278619</v>
      </c>
      <c r="H28" s="18"/>
      <c r="I28" s="18"/>
      <c r="J28" s="18"/>
      <c r="K28" s="18"/>
    </row>
    <row r="29" spans="2:11" ht="15.75" x14ac:dyDescent="0.25">
      <c r="B29" s="21">
        <v>24</v>
      </c>
      <c r="C29" s="21" t="s">
        <v>64</v>
      </c>
      <c r="D29" s="22">
        <v>6.2522000000000002</v>
      </c>
      <c r="E29" s="22">
        <v>2.004</v>
      </c>
      <c r="F29" s="22">
        <v>8.2111999999999998</v>
      </c>
      <c r="G29" s="23">
        <f t="shared" si="2"/>
        <v>2.2455089820359468</v>
      </c>
      <c r="H29" s="18"/>
      <c r="I29" s="18"/>
      <c r="J29" s="18"/>
      <c r="K29" s="18"/>
    </row>
    <row r="30" spans="2:11" ht="15.75" x14ac:dyDescent="0.25">
      <c r="B30" s="21">
        <v>25</v>
      </c>
      <c r="C30" s="21" t="s">
        <v>35</v>
      </c>
      <c r="D30" s="22">
        <v>6.1820000000000004</v>
      </c>
      <c r="E30" s="22">
        <v>2.0053999999999998</v>
      </c>
      <c r="F30" s="22">
        <v>8.1544000000000008</v>
      </c>
      <c r="G30" s="23">
        <f t="shared" ref="G30:G32" si="3">(((E30-(F30-D30))/E30)*100)</f>
        <v>1.6455569961104755</v>
      </c>
      <c r="H30" s="18"/>
      <c r="I30" s="18"/>
      <c r="J30" s="18"/>
      <c r="K30" s="18"/>
    </row>
    <row r="31" spans="2:11" ht="15.75" x14ac:dyDescent="0.25">
      <c r="B31" s="21">
        <v>26</v>
      </c>
      <c r="C31" s="21" t="s">
        <v>36</v>
      </c>
      <c r="D31" s="22">
        <v>6.2214</v>
      </c>
      <c r="E31" s="22">
        <v>2.0082</v>
      </c>
      <c r="F31" s="22">
        <v>8.1996000000000002</v>
      </c>
      <c r="G31" s="23">
        <f t="shared" si="3"/>
        <v>1.4938751120406237</v>
      </c>
      <c r="H31" s="18"/>
      <c r="I31" s="18"/>
      <c r="J31" s="18"/>
      <c r="K31" s="18"/>
    </row>
    <row r="32" spans="2:11" ht="15.75" x14ac:dyDescent="0.25">
      <c r="B32" s="21">
        <v>27</v>
      </c>
      <c r="C32" s="21" t="s">
        <v>37</v>
      </c>
      <c r="D32" s="22">
        <v>6.1946000000000003</v>
      </c>
      <c r="E32" s="22">
        <v>2.0017</v>
      </c>
      <c r="F32" s="22">
        <v>8.1509</v>
      </c>
      <c r="G32" s="23">
        <f t="shared" si="3"/>
        <v>2.268072138682137</v>
      </c>
      <c r="H32" s="18"/>
      <c r="I32" s="18"/>
      <c r="J32" s="18"/>
      <c r="K32" s="18"/>
    </row>
  </sheetData>
  <mergeCells count="1">
    <mergeCell ref="B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Randemen</vt:lpstr>
      <vt:lpstr>RAK Randemen</vt:lpstr>
      <vt:lpstr>Kelarutan</vt:lpstr>
      <vt:lpstr>RAK Kelarutan</vt:lpstr>
      <vt:lpstr>Warna</vt:lpstr>
      <vt:lpstr>RAK Warna L</vt:lpstr>
      <vt:lpstr>RAK Warna a</vt:lpstr>
      <vt:lpstr>RAK Warna b</vt:lpstr>
      <vt:lpstr>Kadar Air</vt:lpstr>
      <vt:lpstr>RAK Kadar Air</vt:lpstr>
      <vt:lpstr>Vitamin C</vt:lpstr>
      <vt:lpstr>RAK Vitamin C</vt:lpstr>
      <vt:lpstr>O. Aroma</vt:lpstr>
      <vt:lpstr>O. Warna</vt:lpstr>
      <vt:lpstr>O. Rasa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TRIBUDI</dc:creator>
  <cp:lastModifiedBy>TOSHIBA</cp:lastModifiedBy>
  <dcterms:created xsi:type="dcterms:W3CDTF">2024-06-22T02:41:19Z</dcterms:created>
  <dcterms:modified xsi:type="dcterms:W3CDTF">2024-08-11T14:12:04Z</dcterms:modified>
</cp:coreProperties>
</file>