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r\Documents\SKRIPSIIIIIII ;v\Hitungan Excel\"/>
    </mc:Choice>
  </mc:AlternateContent>
  <bookViews>
    <workbookView xWindow="0" yWindow="0" windowWidth="20490" windowHeight="7620"/>
  </bookViews>
  <sheets>
    <sheet name="7 HST" sheetId="1" r:id="rId1"/>
    <sheet name="14 HST" sheetId="2" r:id="rId2"/>
    <sheet name="21 HST" sheetId="3" r:id="rId3"/>
    <sheet name="28 HST" sheetId="4" r:id="rId4"/>
    <sheet name="35 HST" sheetId="5" r:id="rId5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47" i="1" l="1"/>
  <c r="J49" i="1"/>
  <c r="J45" i="1"/>
  <c r="J48" i="1"/>
  <c r="J47" i="1"/>
  <c r="J46" i="1"/>
  <c r="J41" i="1"/>
  <c r="M45" i="1" l="1"/>
  <c r="M44" i="1"/>
  <c r="M44" i="2"/>
  <c r="M43" i="2"/>
  <c r="M45" i="3"/>
  <c r="M44" i="3"/>
  <c r="M45" i="4"/>
  <c r="M44" i="4"/>
  <c r="M45" i="5"/>
  <c r="M44" i="5"/>
  <c r="H45" i="5"/>
  <c r="F34" i="1" l="1"/>
  <c r="C35" i="1"/>
  <c r="D35" i="1"/>
  <c r="F35" i="1"/>
  <c r="B35" i="1"/>
  <c r="F34" i="2"/>
  <c r="C35" i="2"/>
  <c r="D35" i="2"/>
  <c r="F35" i="2"/>
  <c r="B35" i="2"/>
  <c r="F34" i="3"/>
  <c r="C35" i="3"/>
  <c r="D35" i="3"/>
  <c r="F35" i="3"/>
  <c r="B35" i="3"/>
  <c r="F34" i="4"/>
  <c r="E34" i="4"/>
  <c r="C35" i="4"/>
  <c r="D35" i="4"/>
  <c r="F35" i="4"/>
  <c r="B35" i="4"/>
  <c r="F34" i="5"/>
  <c r="F35" i="5"/>
  <c r="C35" i="5"/>
  <c r="D35" i="5"/>
  <c r="B35" i="5"/>
  <c r="C34" i="5"/>
  <c r="J42" i="4" l="1"/>
  <c r="J43" i="4"/>
  <c r="J44" i="4"/>
  <c r="J45" i="3"/>
  <c r="J42" i="3"/>
  <c r="J43" i="3"/>
  <c r="J44" i="3"/>
  <c r="J41" i="3"/>
  <c r="J42" i="2" l="1"/>
  <c r="J44" i="2"/>
  <c r="J43" i="5" l="1"/>
  <c r="J44" i="5"/>
  <c r="I33" i="4" l="1"/>
  <c r="D33" i="4"/>
  <c r="C33" i="4"/>
  <c r="B33" i="4"/>
  <c r="E33" i="4" s="1"/>
  <c r="D43" i="4" s="1"/>
  <c r="D32" i="4"/>
  <c r="C32" i="4"/>
  <c r="B32" i="4"/>
  <c r="E32" i="4" s="1"/>
  <c r="C43" i="4" s="1"/>
  <c r="D31" i="4"/>
  <c r="C31" i="4"/>
  <c r="B31" i="4"/>
  <c r="E31" i="4" s="1"/>
  <c r="B43" i="4" s="1"/>
  <c r="E43" i="4" s="1"/>
  <c r="I30" i="4"/>
  <c r="D30" i="4"/>
  <c r="C30" i="4"/>
  <c r="B30" i="4"/>
  <c r="E30" i="4" s="1"/>
  <c r="D42" i="4" s="1"/>
  <c r="I29" i="4"/>
  <c r="D29" i="4"/>
  <c r="C29" i="4"/>
  <c r="B29" i="4"/>
  <c r="E29" i="4" s="1"/>
  <c r="C42" i="4" s="1"/>
  <c r="I28" i="4"/>
  <c r="I31" i="4" s="1"/>
  <c r="D28" i="4"/>
  <c r="C28" i="4"/>
  <c r="B28" i="4"/>
  <c r="E28" i="4" s="1"/>
  <c r="B42" i="4" s="1"/>
  <c r="E42" i="4" s="1"/>
  <c r="I27" i="4"/>
  <c r="I32" i="4" s="1"/>
  <c r="D27" i="4"/>
  <c r="C27" i="4"/>
  <c r="B27" i="4"/>
  <c r="E27" i="4" s="1"/>
  <c r="D41" i="4" s="1"/>
  <c r="D26" i="4"/>
  <c r="C26" i="4"/>
  <c r="B26" i="4"/>
  <c r="F26" i="4" s="1"/>
  <c r="D25" i="4"/>
  <c r="C25" i="4"/>
  <c r="B25" i="4"/>
  <c r="E25" i="4" s="1"/>
  <c r="B41" i="4" s="1"/>
  <c r="D24" i="4"/>
  <c r="C24" i="4"/>
  <c r="B24" i="4"/>
  <c r="F24" i="4" s="1"/>
  <c r="D23" i="4"/>
  <c r="C22" i="4"/>
  <c r="B22" i="4"/>
  <c r="I33" i="3"/>
  <c r="D33" i="3"/>
  <c r="C33" i="3"/>
  <c r="B33" i="3"/>
  <c r="E33" i="3" s="1"/>
  <c r="D43" i="3" s="1"/>
  <c r="D32" i="3"/>
  <c r="C32" i="3"/>
  <c r="B32" i="3"/>
  <c r="E32" i="3" s="1"/>
  <c r="C43" i="3" s="1"/>
  <c r="D31" i="3"/>
  <c r="C31" i="3"/>
  <c r="B31" i="3"/>
  <c r="E31" i="3" s="1"/>
  <c r="B43" i="3" s="1"/>
  <c r="E43" i="3" s="1"/>
  <c r="I30" i="3"/>
  <c r="D30" i="3"/>
  <c r="C30" i="3"/>
  <c r="B30" i="3"/>
  <c r="I29" i="3"/>
  <c r="D29" i="3"/>
  <c r="C29" i="3"/>
  <c r="B29" i="3"/>
  <c r="E29" i="3" s="1"/>
  <c r="C42" i="3" s="1"/>
  <c r="I28" i="3"/>
  <c r="I31" i="3" s="1"/>
  <c r="D28" i="3"/>
  <c r="C28" i="3"/>
  <c r="B28" i="3"/>
  <c r="E28" i="3" s="1"/>
  <c r="B42" i="3" s="1"/>
  <c r="I27" i="3"/>
  <c r="I32" i="3" s="1"/>
  <c r="N30" i="3" s="1"/>
  <c r="D27" i="3"/>
  <c r="C27" i="3"/>
  <c r="B27" i="3"/>
  <c r="E27" i="3" s="1"/>
  <c r="D41" i="3" s="1"/>
  <c r="D26" i="3"/>
  <c r="C26" i="3"/>
  <c r="E26" i="3" s="1"/>
  <c r="C41" i="3" s="1"/>
  <c r="B26" i="3"/>
  <c r="F26" i="3" s="1"/>
  <c r="D25" i="3"/>
  <c r="C25" i="3"/>
  <c r="B25" i="3"/>
  <c r="E25" i="3" s="1"/>
  <c r="B41" i="3" s="1"/>
  <c r="D24" i="3"/>
  <c r="C24" i="3"/>
  <c r="D23" i="3"/>
  <c r="C23" i="3"/>
  <c r="C34" i="3" s="1"/>
  <c r="B23" i="3"/>
  <c r="F22" i="3"/>
  <c r="D22" i="3"/>
  <c r="C22" i="3"/>
  <c r="B22" i="3"/>
  <c r="F42" i="4" l="1"/>
  <c r="F43" i="4"/>
  <c r="N30" i="4"/>
  <c r="N29" i="4"/>
  <c r="N28" i="4"/>
  <c r="N27" i="4"/>
  <c r="O31" i="4"/>
  <c r="N31" i="4"/>
  <c r="O29" i="4"/>
  <c r="O30" i="4"/>
  <c r="E24" i="4"/>
  <c r="D40" i="4" s="1"/>
  <c r="D44" i="4" s="1"/>
  <c r="F25" i="4"/>
  <c r="E26" i="4"/>
  <c r="C41" i="4" s="1"/>
  <c r="E41" i="4" s="1"/>
  <c r="F27" i="4"/>
  <c r="F28" i="4"/>
  <c r="F29" i="4"/>
  <c r="F30" i="4"/>
  <c r="F31" i="4"/>
  <c r="F32" i="4"/>
  <c r="F33" i="4"/>
  <c r="O27" i="4"/>
  <c r="O28" i="4"/>
  <c r="E23" i="3"/>
  <c r="C40" i="3" s="1"/>
  <c r="C44" i="3" s="1"/>
  <c r="E41" i="3"/>
  <c r="O31" i="3"/>
  <c r="N31" i="3"/>
  <c r="O29" i="3"/>
  <c r="E30" i="3"/>
  <c r="D42" i="3" s="1"/>
  <c r="F30" i="3"/>
  <c r="F43" i="3"/>
  <c r="E22" i="3"/>
  <c r="D34" i="3"/>
  <c r="F23" i="3"/>
  <c r="F25" i="3"/>
  <c r="F27" i="3"/>
  <c r="N27" i="3"/>
  <c r="F28" i="3"/>
  <c r="N28" i="3"/>
  <c r="F29" i="3"/>
  <c r="N29" i="3"/>
  <c r="O30" i="3"/>
  <c r="F31" i="3"/>
  <c r="F32" i="3"/>
  <c r="F33" i="3"/>
  <c r="O27" i="3"/>
  <c r="O28" i="3"/>
  <c r="I33" i="5"/>
  <c r="D33" i="5"/>
  <c r="C33" i="5"/>
  <c r="B33" i="5"/>
  <c r="E33" i="5" s="1"/>
  <c r="D43" i="5" s="1"/>
  <c r="D32" i="5"/>
  <c r="C32" i="5"/>
  <c r="B32" i="5"/>
  <c r="E32" i="5" s="1"/>
  <c r="C43" i="5" s="1"/>
  <c r="D31" i="5"/>
  <c r="C31" i="5"/>
  <c r="B31" i="5"/>
  <c r="E31" i="5" s="1"/>
  <c r="B43" i="5" s="1"/>
  <c r="E43" i="5" s="1"/>
  <c r="I30" i="5"/>
  <c r="D30" i="5"/>
  <c r="C30" i="5"/>
  <c r="B30" i="5"/>
  <c r="I29" i="5"/>
  <c r="D29" i="5"/>
  <c r="C29" i="5"/>
  <c r="B29" i="5"/>
  <c r="E29" i="5" s="1"/>
  <c r="C42" i="5" s="1"/>
  <c r="I28" i="5"/>
  <c r="I31" i="5" s="1"/>
  <c r="D28" i="5"/>
  <c r="C28" i="5"/>
  <c r="B28" i="5"/>
  <c r="E28" i="5" s="1"/>
  <c r="B42" i="5" s="1"/>
  <c r="I27" i="5"/>
  <c r="I32" i="5" s="1"/>
  <c r="N30" i="5" s="1"/>
  <c r="D27" i="5"/>
  <c r="C27" i="5"/>
  <c r="D26" i="5"/>
  <c r="C26" i="5"/>
  <c r="E26" i="5" s="1"/>
  <c r="C41" i="5" s="1"/>
  <c r="B26" i="5"/>
  <c r="F26" i="5" s="1"/>
  <c r="D25" i="5"/>
  <c r="C25" i="5"/>
  <c r="B25" i="5"/>
  <c r="E25" i="5" s="1"/>
  <c r="B41" i="5" s="1"/>
  <c r="F41" i="4" l="1"/>
  <c r="D45" i="4"/>
  <c r="B40" i="3"/>
  <c r="E42" i="3"/>
  <c r="C45" i="3"/>
  <c r="F41" i="3"/>
  <c r="O31" i="5"/>
  <c r="N31" i="5"/>
  <c r="O29" i="5"/>
  <c r="E30" i="5"/>
  <c r="D42" i="5" s="1"/>
  <c r="F30" i="5"/>
  <c r="F43" i="5"/>
  <c r="F25" i="5"/>
  <c r="N27" i="5"/>
  <c r="F28" i="5"/>
  <c r="N28" i="5"/>
  <c r="F29" i="5"/>
  <c r="N29" i="5"/>
  <c r="O30" i="5"/>
  <c r="F31" i="5"/>
  <c r="F32" i="5"/>
  <c r="F33" i="5"/>
  <c r="O27" i="5"/>
  <c r="O28" i="5"/>
  <c r="I33" i="2"/>
  <c r="D33" i="2"/>
  <c r="C33" i="2"/>
  <c r="B33" i="2"/>
  <c r="E33" i="2" s="1"/>
  <c r="D43" i="2" s="1"/>
  <c r="D32" i="2"/>
  <c r="C32" i="2"/>
  <c r="B32" i="2"/>
  <c r="E32" i="2" s="1"/>
  <c r="C43" i="2" s="1"/>
  <c r="D31" i="2"/>
  <c r="B31" i="2"/>
  <c r="I30" i="2"/>
  <c r="D30" i="2"/>
  <c r="B30" i="2"/>
  <c r="I29" i="2"/>
  <c r="D29" i="2"/>
  <c r="C29" i="2"/>
  <c r="B29" i="2"/>
  <c r="E29" i="2" s="1"/>
  <c r="C42" i="2" s="1"/>
  <c r="I28" i="2"/>
  <c r="I31" i="2" s="1"/>
  <c r="D28" i="2"/>
  <c r="C28" i="2"/>
  <c r="B28" i="2"/>
  <c r="E28" i="2" s="1"/>
  <c r="B42" i="2" s="1"/>
  <c r="I27" i="2"/>
  <c r="I32" i="2" s="1"/>
  <c r="D27" i="2"/>
  <c r="C27" i="2"/>
  <c r="B27" i="2"/>
  <c r="E27" i="2" s="1"/>
  <c r="D41" i="2" s="1"/>
  <c r="D26" i="2"/>
  <c r="D25" i="2"/>
  <c r="C25" i="2"/>
  <c r="B25" i="2"/>
  <c r="E25" i="2" s="1"/>
  <c r="B41" i="2" s="1"/>
  <c r="C23" i="2"/>
  <c r="F42" i="3" l="1"/>
  <c r="B44" i="3"/>
  <c r="E42" i="5"/>
  <c r="N30" i="2"/>
  <c r="N29" i="2"/>
  <c r="N28" i="2"/>
  <c r="N27" i="2"/>
  <c r="O31" i="2"/>
  <c r="N31" i="2"/>
  <c r="O29" i="2"/>
  <c r="O30" i="2"/>
  <c r="F25" i="2"/>
  <c r="F27" i="2"/>
  <c r="F28" i="2"/>
  <c r="F29" i="2"/>
  <c r="F32" i="2"/>
  <c r="F33" i="2"/>
  <c r="O27" i="2"/>
  <c r="O28" i="2"/>
  <c r="B45" i="3" l="1"/>
  <c r="F42" i="5"/>
  <c r="Q16" i="5"/>
  <c r="K16" i="5"/>
  <c r="E16" i="5"/>
  <c r="Q15" i="5"/>
  <c r="K15" i="5"/>
  <c r="E15" i="5"/>
  <c r="Q14" i="5"/>
  <c r="K14" i="5"/>
  <c r="E14" i="5"/>
  <c r="Q13" i="5"/>
  <c r="K13" i="5"/>
  <c r="E13" i="5"/>
  <c r="Q12" i="5"/>
  <c r="K12" i="5"/>
  <c r="E12" i="5"/>
  <c r="Q11" i="5"/>
  <c r="K11" i="5"/>
  <c r="E11" i="5"/>
  <c r="Q10" i="5"/>
  <c r="K10" i="5"/>
  <c r="E10" i="5"/>
  <c r="B27" i="5" s="1"/>
  <c r="Q9" i="5"/>
  <c r="K9" i="5"/>
  <c r="E9" i="5"/>
  <c r="Q8" i="5"/>
  <c r="K8" i="5"/>
  <c r="E8" i="5"/>
  <c r="Q7" i="5"/>
  <c r="D24" i="5" s="1"/>
  <c r="K7" i="5"/>
  <c r="C24" i="5" s="1"/>
  <c r="E7" i="5"/>
  <c r="B24" i="5" s="1"/>
  <c r="Q6" i="5"/>
  <c r="D23" i="5" s="1"/>
  <c r="K6" i="5"/>
  <c r="C23" i="5" s="1"/>
  <c r="E6" i="5"/>
  <c r="B23" i="5" s="1"/>
  <c r="Q5" i="5"/>
  <c r="D22" i="5" s="1"/>
  <c r="K5" i="5"/>
  <c r="C22" i="5" s="1"/>
  <c r="E5" i="5"/>
  <c r="B22" i="5" s="1"/>
  <c r="E27" i="5" l="1"/>
  <c r="D41" i="5" s="1"/>
  <c r="E41" i="5" s="1"/>
  <c r="F27" i="5"/>
  <c r="D34" i="5"/>
  <c r="F24" i="5"/>
  <c r="E24" i="5"/>
  <c r="D40" i="5" s="1"/>
  <c r="E23" i="5"/>
  <c r="C40" i="5" s="1"/>
  <c r="C44" i="5" s="1"/>
  <c r="F23" i="5"/>
  <c r="F22" i="5"/>
  <c r="E22" i="5"/>
  <c r="B34" i="5"/>
  <c r="O28" i="1"/>
  <c r="O29" i="1"/>
  <c r="O30" i="1"/>
  <c r="O31" i="1"/>
  <c r="O27" i="1"/>
  <c r="N28" i="1"/>
  <c r="N29" i="1"/>
  <c r="N30" i="1"/>
  <c r="N31" i="1"/>
  <c r="N27" i="1"/>
  <c r="J42" i="5" l="1"/>
  <c r="F41" i="5"/>
  <c r="D44" i="5"/>
  <c r="D45" i="5" s="1"/>
  <c r="C45" i="5"/>
  <c r="E34" i="5"/>
  <c r="I23" i="5" s="1"/>
  <c r="B40" i="5"/>
  <c r="E40" i="5" l="1"/>
  <c r="J41" i="5" s="1"/>
  <c r="B44" i="5"/>
  <c r="J33" i="5"/>
  <c r="J27" i="5"/>
  <c r="K27" i="5" s="1"/>
  <c r="J28" i="5"/>
  <c r="J30" i="5"/>
  <c r="K30" i="5" s="1"/>
  <c r="J29" i="5"/>
  <c r="K29" i="5" s="1"/>
  <c r="I32" i="1"/>
  <c r="I31" i="1"/>
  <c r="I33" i="1"/>
  <c r="I30" i="1"/>
  <c r="I29" i="1"/>
  <c r="I28" i="1"/>
  <c r="I27" i="1"/>
  <c r="D25" i="1"/>
  <c r="D26" i="1"/>
  <c r="D27" i="1"/>
  <c r="D30" i="1"/>
  <c r="D31" i="1"/>
  <c r="C25" i="1"/>
  <c r="C26" i="1"/>
  <c r="C29" i="1"/>
  <c r="C32" i="1"/>
  <c r="C22" i="1"/>
  <c r="B29" i="1"/>
  <c r="B32" i="1"/>
  <c r="B33" i="1"/>
  <c r="B22" i="1"/>
  <c r="B45" i="5" l="1"/>
  <c r="K28" i="5"/>
  <c r="J31" i="5"/>
  <c r="K31" i="5" s="1"/>
  <c r="J32" i="5"/>
  <c r="K32" i="5" s="1"/>
  <c r="E44" i="5"/>
  <c r="F40" i="5"/>
  <c r="Q16" i="4"/>
  <c r="K16" i="4"/>
  <c r="E16" i="4"/>
  <c r="Q15" i="4"/>
  <c r="K15" i="4"/>
  <c r="E15" i="4"/>
  <c r="Q14" i="4"/>
  <c r="K14" i="4"/>
  <c r="E14" i="4"/>
  <c r="Q13" i="4"/>
  <c r="K13" i="4"/>
  <c r="E13" i="4"/>
  <c r="Q12" i="4"/>
  <c r="K12" i="4"/>
  <c r="E12" i="4"/>
  <c r="Q11" i="4"/>
  <c r="K11" i="4"/>
  <c r="E11" i="4"/>
  <c r="Q10" i="4"/>
  <c r="K10" i="4"/>
  <c r="E10" i="4"/>
  <c r="Q9" i="4"/>
  <c r="K9" i="4"/>
  <c r="E9" i="4"/>
  <c r="Q8" i="4"/>
  <c r="K8" i="4"/>
  <c r="E8" i="4"/>
  <c r="Q7" i="4"/>
  <c r="K7" i="4"/>
  <c r="E7" i="4"/>
  <c r="Q6" i="4"/>
  <c r="K6" i="4"/>
  <c r="C23" i="4" s="1"/>
  <c r="E6" i="4"/>
  <c r="B23" i="4" s="1"/>
  <c r="B34" i="4" s="1"/>
  <c r="Q5" i="4"/>
  <c r="D22" i="4" s="1"/>
  <c r="K5" i="4"/>
  <c r="E5" i="4"/>
  <c r="L30" i="5" l="1"/>
  <c r="M30" i="5" s="1"/>
  <c r="J45" i="5"/>
  <c r="L31" i="5"/>
  <c r="M31" i="5" s="1"/>
  <c r="J35" i="5"/>
  <c r="L29" i="5"/>
  <c r="M29" i="5" s="1"/>
  <c r="L28" i="5"/>
  <c r="M28" i="5" s="1"/>
  <c r="L27" i="5"/>
  <c r="M27" i="5" s="1"/>
  <c r="F23" i="4"/>
  <c r="C34" i="4"/>
  <c r="E23" i="4"/>
  <c r="C40" i="4" s="1"/>
  <c r="C44" i="4" s="1"/>
  <c r="D34" i="4"/>
  <c r="F22" i="4"/>
  <c r="E22" i="4"/>
  <c r="Q16" i="3"/>
  <c r="K16" i="3"/>
  <c r="E16" i="3"/>
  <c r="Q15" i="3"/>
  <c r="K15" i="3"/>
  <c r="E15" i="3"/>
  <c r="Q14" i="3"/>
  <c r="K14" i="3"/>
  <c r="E14" i="3"/>
  <c r="Q13" i="3"/>
  <c r="K13" i="3"/>
  <c r="E13" i="3"/>
  <c r="Q12" i="3"/>
  <c r="K12" i="3"/>
  <c r="E12" i="3"/>
  <c r="Q11" i="3"/>
  <c r="K11" i="3"/>
  <c r="E11" i="3"/>
  <c r="Q10" i="3"/>
  <c r="K10" i="3"/>
  <c r="E10" i="3"/>
  <c r="Q9" i="3"/>
  <c r="K9" i="3"/>
  <c r="E9" i="3"/>
  <c r="Q8" i="3"/>
  <c r="K8" i="3"/>
  <c r="E8" i="3"/>
  <c r="Q7" i="3"/>
  <c r="K7" i="3"/>
  <c r="E7" i="3"/>
  <c r="B24" i="3" s="1"/>
  <c r="Q6" i="3"/>
  <c r="K6" i="3"/>
  <c r="E6" i="3"/>
  <c r="Q5" i="3"/>
  <c r="K5" i="3"/>
  <c r="E5" i="3"/>
  <c r="C45" i="4" l="1"/>
  <c r="I23" i="4"/>
  <c r="B40" i="4"/>
  <c r="F24" i="3"/>
  <c r="B34" i="3"/>
  <c r="E24" i="3"/>
  <c r="Q16" i="2"/>
  <c r="Q15" i="2"/>
  <c r="Q14" i="2"/>
  <c r="Q13" i="2"/>
  <c r="Q12" i="2"/>
  <c r="Q11" i="2"/>
  <c r="Q10" i="2"/>
  <c r="Q9" i="2"/>
  <c r="Q8" i="2"/>
  <c r="Q7" i="2"/>
  <c r="D24" i="2" s="1"/>
  <c r="Q6" i="2"/>
  <c r="D23" i="2" s="1"/>
  <c r="Q5" i="2"/>
  <c r="D22" i="2" s="1"/>
  <c r="K16" i="2"/>
  <c r="K15" i="2"/>
  <c r="K14" i="2"/>
  <c r="C31" i="2" s="1"/>
  <c r="K13" i="2"/>
  <c r="C30" i="2" s="1"/>
  <c r="K12" i="2"/>
  <c r="K11" i="2"/>
  <c r="K10" i="2"/>
  <c r="K9" i="2"/>
  <c r="C26" i="2" s="1"/>
  <c r="K8" i="2"/>
  <c r="K7" i="2"/>
  <c r="C24" i="2" s="1"/>
  <c r="K6" i="2"/>
  <c r="K5" i="2"/>
  <c r="C22" i="2" s="1"/>
  <c r="E16" i="2"/>
  <c r="E15" i="2"/>
  <c r="E14" i="2"/>
  <c r="E13" i="2"/>
  <c r="E12" i="2"/>
  <c r="E11" i="2"/>
  <c r="E10" i="2"/>
  <c r="E9" i="2"/>
  <c r="B26" i="2" s="1"/>
  <c r="E8" i="2"/>
  <c r="E7" i="2"/>
  <c r="B24" i="2" s="1"/>
  <c r="E6" i="2"/>
  <c r="B23" i="2" s="1"/>
  <c r="E5" i="2"/>
  <c r="B22" i="2" s="1"/>
  <c r="B44" i="4" l="1"/>
  <c r="E40" i="4"/>
  <c r="J28" i="4"/>
  <c r="J33" i="4"/>
  <c r="J27" i="4"/>
  <c r="K27" i="4" s="1"/>
  <c r="D40" i="3"/>
  <c r="E34" i="3"/>
  <c r="I23" i="3" s="1"/>
  <c r="E22" i="2"/>
  <c r="B40" i="2" s="1"/>
  <c r="F22" i="2"/>
  <c r="D34" i="2"/>
  <c r="C34" i="2"/>
  <c r="F31" i="2"/>
  <c r="E31" i="2"/>
  <c r="B43" i="2" s="1"/>
  <c r="E30" i="2"/>
  <c r="D42" i="2" s="1"/>
  <c r="E42" i="2" s="1"/>
  <c r="J43" i="2" s="1"/>
  <c r="F30" i="2"/>
  <c r="F26" i="2"/>
  <c r="E26" i="2"/>
  <c r="C41" i="2" s="1"/>
  <c r="E41" i="2" s="1"/>
  <c r="F24" i="2"/>
  <c r="E24" i="2"/>
  <c r="D40" i="2" s="1"/>
  <c r="D44" i="2" s="1"/>
  <c r="F23" i="2"/>
  <c r="B34" i="2"/>
  <c r="E23" i="2"/>
  <c r="Q16" i="1"/>
  <c r="D33" i="1" s="1"/>
  <c r="Q15" i="1"/>
  <c r="D32" i="1" s="1"/>
  <c r="Q14" i="1"/>
  <c r="Q13" i="1"/>
  <c r="Q12" i="1"/>
  <c r="D29" i="1" s="1"/>
  <c r="Q11" i="1"/>
  <c r="D28" i="1" s="1"/>
  <c r="Q10" i="1"/>
  <c r="Q9" i="1"/>
  <c r="Q8" i="1"/>
  <c r="Q7" i="1"/>
  <c r="D24" i="1" s="1"/>
  <c r="Q6" i="1"/>
  <c r="D23" i="1" s="1"/>
  <c r="Q5" i="1"/>
  <c r="D22" i="1" s="1"/>
  <c r="K16" i="1"/>
  <c r="C33" i="1" s="1"/>
  <c r="K15" i="1"/>
  <c r="K14" i="1"/>
  <c r="C31" i="1" s="1"/>
  <c r="K13" i="1"/>
  <c r="C30" i="1" s="1"/>
  <c r="K12" i="1"/>
  <c r="K11" i="1"/>
  <c r="C28" i="1" s="1"/>
  <c r="K10" i="1"/>
  <c r="C27" i="1" s="1"/>
  <c r="K9" i="1"/>
  <c r="K8" i="1"/>
  <c r="K7" i="1"/>
  <c r="C24" i="1" s="1"/>
  <c r="K6" i="1"/>
  <c r="C23" i="1" s="1"/>
  <c r="K5" i="1"/>
  <c r="E6" i="1"/>
  <c r="B23" i="1" s="1"/>
  <c r="E7" i="1"/>
  <c r="B24" i="1" s="1"/>
  <c r="E8" i="1"/>
  <c r="B25" i="1" s="1"/>
  <c r="E9" i="1"/>
  <c r="B26" i="1" s="1"/>
  <c r="E10" i="1"/>
  <c r="B27" i="1" s="1"/>
  <c r="E11" i="1"/>
  <c r="B28" i="1" s="1"/>
  <c r="E12" i="1"/>
  <c r="E13" i="1"/>
  <c r="B30" i="1" s="1"/>
  <c r="E14" i="1"/>
  <c r="B31" i="1" s="1"/>
  <c r="E15" i="1"/>
  <c r="E16" i="1"/>
  <c r="E5" i="1"/>
  <c r="J30" i="4" l="1"/>
  <c r="K30" i="4" s="1"/>
  <c r="J29" i="4"/>
  <c r="K29" i="4" s="1"/>
  <c r="J41" i="4"/>
  <c r="F23" i="1"/>
  <c r="E23" i="1"/>
  <c r="C40" i="1" s="1"/>
  <c r="J32" i="4"/>
  <c r="K32" i="4" s="1"/>
  <c r="E44" i="4"/>
  <c r="F40" i="4"/>
  <c r="K28" i="4"/>
  <c r="B45" i="4"/>
  <c r="J33" i="3"/>
  <c r="J27" i="3"/>
  <c r="K27" i="3" s="1"/>
  <c r="J28" i="3"/>
  <c r="D44" i="3"/>
  <c r="E40" i="3"/>
  <c r="E43" i="2"/>
  <c r="B44" i="2"/>
  <c r="F42" i="2"/>
  <c r="F41" i="2"/>
  <c r="D45" i="2"/>
  <c r="C40" i="2"/>
  <c r="E34" i="2"/>
  <c r="I23" i="2" s="1"/>
  <c r="J33" i="2" s="1"/>
  <c r="F24" i="1"/>
  <c r="E24" i="1"/>
  <c r="D40" i="1" s="1"/>
  <c r="F22" i="1"/>
  <c r="E22" i="1"/>
  <c r="B40" i="1" s="1"/>
  <c r="E40" i="1" s="1"/>
  <c r="F32" i="1"/>
  <c r="E32" i="1"/>
  <c r="C43" i="1" s="1"/>
  <c r="F29" i="1"/>
  <c r="E29" i="1"/>
  <c r="C42" i="1" s="1"/>
  <c r="D34" i="1"/>
  <c r="F33" i="1"/>
  <c r="E33" i="1"/>
  <c r="D43" i="1" s="1"/>
  <c r="F30" i="1"/>
  <c r="E30" i="1"/>
  <c r="D42" i="1" s="1"/>
  <c r="C34" i="1"/>
  <c r="F28" i="1"/>
  <c r="E28" i="1"/>
  <c r="B42" i="1" s="1"/>
  <c r="E42" i="1" s="1"/>
  <c r="J43" i="1" s="1"/>
  <c r="F27" i="1"/>
  <c r="E27" i="1"/>
  <c r="D41" i="1" s="1"/>
  <c r="F31" i="1"/>
  <c r="E31" i="1"/>
  <c r="B43" i="1" s="1"/>
  <c r="E26" i="1"/>
  <c r="C41" i="1" s="1"/>
  <c r="F26" i="1"/>
  <c r="F25" i="1"/>
  <c r="E25" i="1"/>
  <c r="B34" i="1"/>
  <c r="L29" i="4" l="1"/>
  <c r="M29" i="4" s="1"/>
  <c r="J31" i="4"/>
  <c r="K31" i="4" s="1"/>
  <c r="L31" i="4" s="1"/>
  <c r="M31" i="4" s="1"/>
  <c r="L27" i="4"/>
  <c r="M27" i="4" s="1"/>
  <c r="J45" i="4"/>
  <c r="E43" i="1"/>
  <c r="J44" i="1" s="1"/>
  <c r="D44" i="1"/>
  <c r="C44" i="1"/>
  <c r="C45" i="1" s="1"/>
  <c r="D45" i="1"/>
  <c r="L28" i="4"/>
  <c r="M28" i="4" s="1"/>
  <c r="L30" i="4"/>
  <c r="M30" i="4" s="1"/>
  <c r="J35" i="4"/>
  <c r="D45" i="3"/>
  <c r="J30" i="3"/>
  <c r="K30" i="3" s="1"/>
  <c r="E44" i="3"/>
  <c r="F40" i="3"/>
  <c r="J29" i="3"/>
  <c r="K29" i="3" s="1"/>
  <c r="K28" i="3"/>
  <c r="J31" i="3"/>
  <c r="K31" i="3" s="1"/>
  <c r="B45" i="2"/>
  <c r="F43" i="2"/>
  <c r="J28" i="2"/>
  <c r="K28" i="2" s="1"/>
  <c r="C44" i="2"/>
  <c r="E40" i="2"/>
  <c r="J41" i="2" s="1"/>
  <c r="J27" i="2"/>
  <c r="K27" i="2" s="1"/>
  <c r="F40" i="1"/>
  <c r="F42" i="1"/>
  <c r="F43" i="1"/>
  <c r="B41" i="1"/>
  <c r="E34" i="1"/>
  <c r="I23" i="1" s="1"/>
  <c r="J32" i="3" l="1"/>
  <c r="K32" i="3" s="1"/>
  <c r="L27" i="3" s="1"/>
  <c r="M27" i="3" s="1"/>
  <c r="E44" i="2"/>
  <c r="F40" i="2"/>
  <c r="J29" i="2"/>
  <c r="J30" i="2"/>
  <c r="K30" i="2" s="1"/>
  <c r="C45" i="2"/>
  <c r="E41" i="1"/>
  <c r="J42" i="1" s="1"/>
  <c r="B44" i="1"/>
  <c r="J29" i="1"/>
  <c r="K29" i="1" s="1"/>
  <c r="J33" i="1"/>
  <c r="J28" i="1"/>
  <c r="J27" i="1"/>
  <c r="K27" i="1" s="1"/>
  <c r="J35" i="3" l="1"/>
  <c r="B45" i="1"/>
  <c r="L28" i="3"/>
  <c r="M28" i="3" s="1"/>
  <c r="L29" i="3"/>
  <c r="M29" i="3" s="1"/>
  <c r="L30" i="3"/>
  <c r="M30" i="3" s="1"/>
  <c r="L31" i="3"/>
  <c r="M31" i="3" s="1"/>
  <c r="K29" i="2"/>
  <c r="J32" i="2"/>
  <c r="K32" i="2" s="1"/>
  <c r="J45" i="2" s="1"/>
  <c r="J31" i="2"/>
  <c r="K31" i="2" s="1"/>
  <c r="J32" i="1"/>
  <c r="K32" i="1" s="1"/>
  <c r="K28" i="1"/>
  <c r="J30" i="1"/>
  <c r="K30" i="1" s="1"/>
  <c r="F41" i="1"/>
  <c r="E44" i="1"/>
  <c r="J35" i="1" l="1"/>
  <c r="L31" i="2"/>
  <c r="M31" i="2" s="1"/>
  <c r="L29" i="2"/>
  <c r="M29" i="2" s="1"/>
  <c r="J35" i="2"/>
  <c r="L27" i="2"/>
  <c r="M27" i="2" s="1"/>
  <c r="L28" i="2"/>
  <c r="M28" i="2" s="1"/>
  <c r="L30" i="2"/>
  <c r="M30" i="2" s="1"/>
  <c r="L29" i="1"/>
  <c r="M29" i="1" s="1"/>
  <c r="L27" i="1"/>
  <c r="M27" i="1" s="1"/>
  <c r="L30" i="1"/>
  <c r="M30" i="1" s="1"/>
  <c r="L28" i="1"/>
  <c r="M28" i="1" s="1"/>
  <c r="J31" i="1"/>
  <c r="K31" i="1" s="1"/>
  <c r="L31" i="1" s="1"/>
  <c r="M31" i="1" s="1"/>
</calcChain>
</file>

<file path=xl/sharedStrings.xml><?xml version="1.0" encoding="utf-8"?>
<sst xmlns="http://schemas.openxmlformats.org/spreadsheetml/2006/main" count="575" uniqueCount="67">
  <si>
    <t>Pengamatan Tinggi Tanaman Selada Hijau Umur 7 HST</t>
  </si>
  <si>
    <t>Perlakuan</t>
  </si>
  <si>
    <t>M1K1</t>
  </si>
  <si>
    <t>M1K2</t>
  </si>
  <si>
    <t>M1K3</t>
  </si>
  <si>
    <t>M2K1</t>
  </si>
  <si>
    <t>M2K2</t>
  </si>
  <si>
    <t>M2K3</t>
  </si>
  <si>
    <t>M3K1</t>
  </si>
  <si>
    <t>M3K2</t>
  </si>
  <si>
    <t>M3K3</t>
  </si>
  <si>
    <t>M4K1</t>
  </si>
  <si>
    <t>M4K2</t>
  </si>
  <si>
    <t>M4K3</t>
  </si>
  <si>
    <t>Ulangan 1</t>
  </si>
  <si>
    <t>Ulangan 2</t>
  </si>
  <si>
    <t>Ulangan 3</t>
  </si>
  <si>
    <t>Rata-rata</t>
  </si>
  <si>
    <t>Pengamatan Tinggi Tanaman Selada Hijau Umur 14 HST</t>
  </si>
  <si>
    <t>Pengamatan Tinggi Tanaman Selada Hijau Umur 21 HST</t>
  </si>
  <si>
    <t>Pengamatan Tinggi Tanaman Selada Hijau Umur 28 HST</t>
  </si>
  <si>
    <t>Ulangan</t>
  </si>
  <si>
    <t>Jumlah</t>
  </si>
  <si>
    <t>Rata²</t>
  </si>
  <si>
    <t>I</t>
  </si>
  <si>
    <t>II</t>
  </si>
  <si>
    <t>III</t>
  </si>
  <si>
    <t xml:space="preserve">total </t>
  </si>
  <si>
    <t>Rata-rata Tinggi Tanaman Selada Hijau Umur 7 HST</t>
  </si>
  <si>
    <t>Total</t>
  </si>
  <si>
    <t>k</t>
  </si>
  <si>
    <t>r</t>
  </si>
  <si>
    <t>Fk</t>
  </si>
  <si>
    <t>SK</t>
  </si>
  <si>
    <t>db</t>
  </si>
  <si>
    <t>JK</t>
  </si>
  <si>
    <t>KT</t>
  </si>
  <si>
    <t>Fhitung</t>
  </si>
  <si>
    <t>F 5%</t>
  </si>
  <si>
    <t>F 1%</t>
  </si>
  <si>
    <t>kelompok</t>
  </si>
  <si>
    <t>perlakuan</t>
  </si>
  <si>
    <t>Galat</t>
  </si>
  <si>
    <t>m</t>
  </si>
  <si>
    <t>M</t>
  </si>
  <si>
    <t>K</t>
  </si>
  <si>
    <t>MK</t>
  </si>
  <si>
    <t>K1</t>
  </si>
  <si>
    <t>K2</t>
  </si>
  <si>
    <t>K3</t>
  </si>
  <si>
    <t xml:space="preserve">Tabel dua arah </t>
  </si>
  <si>
    <t>M1</t>
  </si>
  <si>
    <t>M2</t>
  </si>
  <si>
    <t>M3</t>
  </si>
  <si>
    <t>M4</t>
  </si>
  <si>
    <t>Analisis Ragam</t>
  </si>
  <si>
    <t>Tabel Anova RAK Faktorial</t>
  </si>
  <si>
    <t>a</t>
  </si>
  <si>
    <t>sd(4;22)</t>
  </si>
  <si>
    <t>BNJ</t>
  </si>
  <si>
    <t>Rerata</t>
  </si>
  <si>
    <t>ab</t>
  </si>
  <si>
    <t>Pengamatan Tinggi Tanaman Selada Hijau Umur 35 HST</t>
  </si>
  <si>
    <t>Rata-rata Tinggi Tanaman Selada Hijau Umur 14 HST</t>
  </si>
  <si>
    <t>b</t>
  </si>
  <si>
    <t>Rataan</t>
  </si>
  <si>
    <t>sd(3;22)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</si>
</sst>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5" formatCode="0.00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2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92D05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2" fillId="0" borderId="0"/>
  </cellStyleXfs>
  <cellXfs count="59">
    <xf numFmtId="0" fontId="0" fillId="0" borderId="0" xfId="0"/>
    <xf numFmtId="0" fontId="0" fillId="0" borderId="1" xfId="0" applyBorder="1"/>
    <xf numFmtId="0" fontId="0" fillId="0" borderId="0" xfId="0" applyBorder="1"/>
    <xf numFmtId="0" fontId="0" fillId="0" borderId="1" xfId="0" applyFont="1" applyBorder="1"/>
    <xf numFmtId="0" fontId="3" fillId="2" borderId="1" xfId="1" applyFont="1" applyFill="1" applyBorder="1" applyAlignment="1">
      <alignment horizontal="center"/>
    </xf>
    <xf numFmtId="4" fontId="0" fillId="0" borderId="1" xfId="0" applyNumberFormat="1" applyBorder="1"/>
    <xf numFmtId="0" fontId="0" fillId="0" borderId="1" xfId="0" applyFill="1" applyBorder="1"/>
    <xf numFmtId="0" fontId="0" fillId="2" borderId="1" xfId="0" applyFill="1" applyBorder="1"/>
    <xf numFmtId="4" fontId="0" fillId="0" borderId="0" xfId="0" applyNumberFormat="1"/>
    <xf numFmtId="0" fontId="1" fillId="0" borderId="1" xfId="0" applyFont="1" applyFill="1" applyBorder="1"/>
    <xf numFmtId="0" fontId="0" fillId="2" borderId="1" xfId="0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0" fillId="3" borderId="7" xfId="0" applyFill="1" applyBorder="1" applyAlignment="1">
      <alignment horizontal="center"/>
    </xf>
    <xf numFmtId="0" fontId="1" fillId="0" borderId="0" xfId="0" applyFont="1"/>
    <xf numFmtId="164" fontId="0" fillId="0" borderId="1" xfId="0" applyNumberFormat="1" applyBorder="1"/>
    <xf numFmtId="164" fontId="0" fillId="4" borderId="1" xfId="0" applyNumberFormat="1" applyFill="1" applyBorder="1"/>
    <xf numFmtId="0" fontId="0" fillId="4" borderId="1" xfId="0" applyFill="1" applyBorder="1"/>
    <xf numFmtId="0" fontId="0" fillId="5" borderId="0" xfId="0" applyFill="1" applyAlignment="1">
      <alignment horizontal="left"/>
    </xf>
    <xf numFmtId="0" fontId="3" fillId="2" borderId="1" xfId="1" applyFont="1" applyFill="1" applyBorder="1" applyAlignment="1">
      <alignment horizontal="center"/>
    </xf>
    <xf numFmtId="165" fontId="0" fillId="0" borderId="1" xfId="0" applyNumberFormat="1" applyBorder="1"/>
    <xf numFmtId="165" fontId="0" fillId="0" borderId="0" xfId="0" applyNumberFormat="1"/>
    <xf numFmtId="0" fontId="0" fillId="0" borderId="0" xfId="0" applyBorder="1" applyAlignment="1">
      <alignment horizontal="center"/>
    </xf>
    <xf numFmtId="164" fontId="0" fillId="0" borderId="0" xfId="0" applyNumberFormat="1" applyBorder="1" applyAlignment="1">
      <alignment horizontal="center"/>
    </xf>
    <xf numFmtId="0" fontId="0" fillId="5" borderId="0" xfId="0" applyFont="1" applyFill="1" applyAlignment="1">
      <alignment horizontal="left"/>
    </xf>
    <xf numFmtId="165" fontId="0" fillId="0" borderId="0" xfId="0" applyNumberFormat="1" applyBorder="1" applyAlignment="1">
      <alignment horizontal="center"/>
    </xf>
    <xf numFmtId="0" fontId="0" fillId="2" borderId="5" xfId="0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0" fillId="2" borderId="2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3" fillId="2" borderId="1" xfId="1" applyFont="1" applyFill="1" applyBorder="1" applyAlignment="1">
      <alignment horizontal="center"/>
    </xf>
    <xf numFmtId="0" fontId="0" fillId="2" borderId="5" xfId="0" applyFont="1" applyFill="1" applyBorder="1" applyAlignment="1">
      <alignment horizontal="center" vertical="center"/>
    </xf>
    <xf numFmtId="0" fontId="0" fillId="2" borderId="6" xfId="0" applyFont="1" applyFill="1" applyBorder="1" applyAlignment="1">
      <alignment horizontal="center" vertical="center"/>
    </xf>
    <xf numFmtId="0" fontId="0" fillId="2" borderId="1" xfId="0" applyFont="1" applyFill="1" applyBorder="1"/>
    <xf numFmtId="4" fontId="0" fillId="0" borderId="1" xfId="0" applyNumberFormat="1" applyFont="1" applyBorder="1"/>
    <xf numFmtId="0" fontId="0" fillId="0" borderId="0" xfId="0" applyFont="1"/>
    <xf numFmtId="0" fontId="0" fillId="0" borderId="0" xfId="0" applyFill="1" applyBorder="1"/>
    <xf numFmtId="0" fontId="0" fillId="0" borderId="0" xfId="0" applyFill="1" applyBorder="1" applyAlignment="1">
      <alignment horizontal="center"/>
    </xf>
    <xf numFmtId="165" fontId="0" fillId="0" borderId="5" xfId="0" applyNumberFormat="1" applyBorder="1"/>
    <xf numFmtId="0" fontId="0" fillId="0" borderId="5" xfId="0" applyBorder="1"/>
    <xf numFmtId="0" fontId="0" fillId="0" borderId="0" xfId="0" applyFill="1"/>
    <xf numFmtId="0" fontId="0" fillId="2" borderId="5" xfId="0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0" fillId="2" borderId="2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0" borderId="0" xfId="0" applyAlignment="1">
      <alignment horizontal="center"/>
    </xf>
    <xf numFmtId="0" fontId="3" fillId="2" borderId="1" xfId="1" applyFont="1" applyFill="1" applyBorder="1" applyAlignment="1">
      <alignment horizontal="center" vertical="center"/>
    </xf>
    <xf numFmtId="0" fontId="3" fillId="2" borderId="1" xfId="1" applyFont="1" applyFill="1" applyBorder="1" applyAlignment="1">
      <alignment horizontal="center"/>
    </xf>
    <xf numFmtId="0" fontId="3" fillId="2" borderId="5" xfId="1" applyFont="1" applyFill="1" applyBorder="1" applyAlignment="1">
      <alignment horizontal="center" vertical="center"/>
    </xf>
    <xf numFmtId="0" fontId="3" fillId="2" borderId="6" xfId="1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5" xfId="0" applyFont="1" applyFill="1" applyBorder="1" applyAlignment="1">
      <alignment horizontal="center" vertical="center"/>
    </xf>
    <xf numFmtId="0" fontId="0" fillId="2" borderId="6" xfId="0" applyFont="1" applyFill="1" applyBorder="1" applyAlignment="1">
      <alignment horizontal="center" vertical="center"/>
    </xf>
    <xf numFmtId="0" fontId="0" fillId="2" borderId="2" xfId="0" applyFont="1" applyFill="1" applyBorder="1" applyAlignment="1">
      <alignment horizontal="center"/>
    </xf>
    <xf numFmtId="0" fontId="0" fillId="2" borderId="3" xfId="0" applyFont="1" applyFill="1" applyBorder="1" applyAlignment="1">
      <alignment horizontal="center"/>
    </xf>
    <xf numFmtId="0" fontId="0" fillId="2" borderId="4" xfId="0" applyFont="1" applyFill="1" applyBorder="1" applyAlignment="1">
      <alignment horizontal="center"/>
    </xf>
    <xf numFmtId="0" fontId="0" fillId="5" borderId="0" xfId="0" applyFill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Q49"/>
  <sheetViews>
    <sheetView tabSelected="1" topLeftCell="A31" zoomScaleNormal="100" workbookViewId="0">
      <selection activeCell="M50" sqref="M50"/>
    </sheetView>
  </sheetViews>
  <sheetFormatPr defaultRowHeight="15" x14ac:dyDescent="0.25"/>
  <cols>
    <col min="1" max="1" width="9.140625" customWidth="1"/>
  </cols>
  <sheetData>
    <row r="2" spans="1:17" x14ac:dyDescent="0.25">
      <c r="A2" t="s">
        <v>0</v>
      </c>
    </row>
    <row r="3" spans="1:17" x14ac:dyDescent="0.25">
      <c r="A3" s="41" t="s">
        <v>1</v>
      </c>
      <c r="B3" s="43" t="s">
        <v>14</v>
      </c>
      <c r="C3" s="44"/>
      <c r="D3" s="45"/>
      <c r="E3" s="41" t="s">
        <v>17</v>
      </c>
      <c r="G3" s="41" t="s">
        <v>1</v>
      </c>
      <c r="H3" s="43" t="s">
        <v>15</v>
      </c>
      <c r="I3" s="44"/>
      <c r="J3" s="45"/>
      <c r="K3" s="41" t="s">
        <v>17</v>
      </c>
      <c r="L3" s="2"/>
      <c r="M3" s="41" t="s">
        <v>1</v>
      </c>
      <c r="N3" s="43" t="s">
        <v>16</v>
      </c>
      <c r="O3" s="44"/>
      <c r="P3" s="45"/>
      <c r="Q3" s="41" t="s">
        <v>17</v>
      </c>
    </row>
    <row r="4" spans="1:17" x14ac:dyDescent="0.25">
      <c r="A4" s="42"/>
      <c r="B4" s="7">
        <v>1</v>
      </c>
      <c r="C4" s="7">
        <v>2</v>
      </c>
      <c r="D4" s="7">
        <v>3</v>
      </c>
      <c r="E4" s="42"/>
      <c r="G4" s="42"/>
      <c r="H4" s="7">
        <v>1</v>
      </c>
      <c r="I4" s="7">
        <v>2</v>
      </c>
      <c r="J4" s="7">
        <v>3</v>
      </c>
      <c r="K4" s="42"/>
      <c r="L4" s="2"/>
      <c r="M4" s="42"/>
      <c r="N4" s="7">
        <v>1</v>
      </c>
      <c r="O4" s="7">
        <v>2</v>
      </c>
      <c r="P4" s="7">
        <v>3</v>
      </c>
      <c r="Q4" s="42"/>
    </row>
    <row r="5" spans="1:17" x14ac:dyDescent="0.25">
      <c r="A5" s="1" t="s">
        <v>2</v>
      </c>
      <c r="B5" s="1">
        <v>6</v>
      </c>
      <c r="C5" s="1">
        <v>7</v>
      </c>
      <c r="D5" s="1">
        <v>7.5</v>
      </c>
      <c r="E5" s="1">
        <f>AVERAGE(B5:D5)</f>
        <v>6.833333333333333</v>
      </c>
      <c r="G5" s="1" t="s">
        <v>2</v>
      </c>
      <c r="H5" s="3">
        <v>6</v>
      </c>
      <c r="I5" s="1">
        <v>7.5</v>
      </c>
      <c r="J5" s="1">
        <v>6.1</v>
      </c>
      <c r="K5" s="1">
        <f>AVERAGE(H5:J5)</f>
        <v>6.5333333333333341</v>
      </c>
      <c r="L5" s="2"/>
      <c r="M5" s="1" t="s">
        <v>2</v>
      </c>
      <c r="N5" s="3"/>
      <c r="O5" s="1">
        <v>5.5</v>
      </c>
      <c r="P5" s="1">
        <v>5.5</v>
      </c>
      <c r="Q5" s="1">
        <f>AVERAGE(N5:P5)</f>
        <v>5.5</v>
      </c>
    </row>
    <row r="6" spans="1:17" x14ac:dyDescent="0.25">
      <c r="A6" s="1" t="s">
        <v>3</v>
      </c>
      <c r="B6" s="1"/>
      <c r="C6" s="1">
        <v>7.5</v>
      </c>
      <c r="D6" s="1">
        <v>8</v>
      </c>
      <c r="E6" s="1">
        <f t="shared" ref="E6:E16" si="0">AVERAGE(B6:D6)</f>
        <v>7.75</v>
      </c>
      <c r="G6" s="1" t="s">
        <v>3</v>
      </c>
      <c r="H6" s="1">
        <v>6.5</v>
      </c>
      <c r="I6" s="1">
        <v>9.1</v>
      </c>
      <c r="J6" s="1"/>
      <c r="K6" s="1">
        <f t="shared" ref="K6:K16" si="1">AVERAGE(H6:J6)</f>
        <v>7.8</v>
      </c>
      <c r="L6" s="2"/>
      <c r="M6" s="1" t="s">
        <v>3</v>
      </c>
      <c r="N6" s="1">
        <v>7.1</v>
      </c>
      <c r="O6" s="1"/>
      <c r="P6" s="1">
        <v>6.9</v>
      </c>
      <c r="Q6" s="1">
        <f t="shared" ref="Q6:Q16" si="2">AVERAGE(N6:P6)</f>
        <v>7</v>
      </c>
    </row>
    <row r="7" spans="1:17" x14ac:dyDescent="0.25">
      <c r="A7" s="1" t="s">
        <v>4</v>
      </c>
      <c r="B7" s="1">
        <v>7</v>
      </c>
      <c r="C7" s="1"/>
      <c r="D7" s="1">
        <v>5</v>
      </c>
      <c r="E7" s="1">
        <f t="shared" si="0"/>
        <v>6</v>
      </c>
      <c r="G7" s="1" t="s">
        <v>4</v>
      </c>
      <c r="H7" s="1">
        <v>9.1999999999999993</v>
      </c>
      <c r="I7" s="1">
        <v>9.1</v>
      </c>
      <c r="J7" s="1"/>
      <c r="K7" s="1">
        <f t="shared" si="1"/>
        <v>9.1499999999999986</v>
      </c>
      <c r="L7" s="2"/>
      <c r="M7" s="1" t="s">
        <v>4</v>
      </c>
      <c r="N7" s="3"/>
      <c r="O7" s="1">
        <v>8.5</v>
      </c>
      <c r="P7" s="1">
        <v>7.1</v>
      </c>
      <c r="Q7" s="1">
        <f t="shared" si="2"/>
        <v>7.8</v>
      </c>
    </row>
    <row r="8" spans="1:17" x14ac:dyDescent="0.25">
      <c r="A8" s="1" t="s">
        <v>5</v>
      </c>
      <c r="B8" s="1">
        <v>3</v>
      </c>
      <c r="C8" s="1">
        <v>4.5</v>
      </c>
      <c r="D8" s="1">
        <v>6.5</v>
      </c>
      <c r="E8" s="1">
        <f t="shared" si="0"/>
        <v>4.666666666666667</v>
      </c>
      <c r="G8" s="3" t="s">
        <v>5</v>
      </c>
      <c r="H8" s="1">
        <v>6.5</v>
      </c>
      <c r="I8" s="1">
        <v>6.7</v>
      </c>
      <c r="J8" s="1">
        <v>3</v>
      </c>
      <c r="K8" s="1">
        <f t="shared" si="1"/>
        <v>5.3999999999999995</v>
      </c>
      <c r="L8" s="2"/>
      <c r="M8" s="1" t="s">
        <v>5</v>
      </c>
      <c r="N8" s="1">
        <v>3</v>
      </c>
      <c r="O8" s="1">
        <v>5.5</v>
      </c>
      <c r="P8" s="1">
        <v>8</v>
      </c>
      <c r="Q8" s="1">
        <f t="shared" si="2"/>
        <v>5.5</v>
      </c>
    </row>
    <row r="9" spans="1:17" x14ac:dyDescent="0.25">
      <c r="A9" s="1" t="s">
        <v>6</v>
      </c>
      <c r="B9" s="1">
        <v>4.5</v>
      </c>
      <c r="C9" s="1">
        <v>4.5</v>
      </c>
      <c r="D9" s="1">
        <v>7.5</v>
      </c>
      <c r="E9" s="1">
        <f t="shared" si="0"/>
        <v>5.5</v>
      </c>
      <c r="G9" s="1" t="s">
        <v>6</v>
      </c>
      <c r="H9" s="1">
        <v>5</v>
      </c>
      <c r="I9" s="1">
        <v>6</v>
      </c>
      <c r="J9" s="1">
        <v>5.8</v>
      </c>
      <c r="K9" s="1">
        <f t="shared" si="1"/>
        <v>5.6000000000000005</v>
      </c>
      <c r="L9" s="2"/>
      <c r="M9" s="1" t="s">
        <v>6</v>
      </c>
      <c r="N9" s="1">
        <v>5.5</v>
      </c>
      <c r="O9" s="1">
        <v>7.5</v>
      </c>
      <c r="P9" s="1">
        <v>4</v>
      </c>
      <c r="Q9" s="1">
        <f t="shared" si="2"/>
        <v>5.666666666666667</v>
      </c>
    </row>
    <row r="10" spans="1:17" x14ac:dyDescent="0.25">
      <c r="A10" s="1" t="s">
        <v>7</v>
      </c>
      <c r="B10" s="1">
        <v>5.9</v>
      </c>
      <c r="C10" s="1">
        <v>8</v>
      </c>
      <c r="D10" s="1">
        <v>7.1</v>
      </c>
      <c r="E10" s="1">
        <f t="shared" si="0"/>
        <v>7</v>
      </c>
      <c r="G10" s="1" t="s">
        <v>7</v>
      </c>
      <c r="H10" s="1">
        <v>7.1</v>
      </c>
      <c r="I10" s="1">
        <v>5.5</v>
      </c>
      <c r="J10" s="1">
        <v>4</v>
      </c>
      <c r="K10" s="1">
        <f t="shared" si="1"/>
        <v>5.5333333333333341</v>
      </c>
      <c r="L10" s="2"/>
      <c r="M10" s="1" t="s">
        <v>7</v>
      </c>
      <c r="N10" s="1">
        <v>6.1</v>
      </c>
      <c r="O10" s="1">
        <v>6</v>
      </c>
      <c r="P10" s="1">
        <v>6.5</v>
      </c>
      <c r="Q10" s="1">
        <f t="shared" si="2"/>
        <v>6.2</v>
      </c>
    </row>
    <row r="11" spans="1:17" x14ac:dyDescent="0.25">
      <c r="A11" s="1" t="s">
        <v>8</v>
      </c>
      <c r="B11" s="1">
        <v>7.5</v>
      </c>
      <c r="C11" s="1">
        <v>5</v>
      </c>
      <c r="D11" s="1">
        <v>5.5</v>
      </c>
      <c r="E11" s="1">
        <f t="shared" si="0"/>
        <v>6</v>
      </c>
      <c r="G11" s="1" t="s">
        <v>8</v>
      </c>
      <c r="H11" s="1">
        <v>6.5</v>
      </c>
      <c r="I11" s="1">
        <v>5.8</v>
      </c>
      <c r="J11" s="1">
        <v>7.5</v>
      </c>
      <c r="K11" s="1">
        <f t="shared" si="1"/>
        <v>6.6000000000000005</v>
      </c>
      <c r="L11" s="2"/>
      <c r="M11" s="1" t="s">
        <v>8</v>
      </c>
      <c r="N11" s="1">
        <v>7</v>
      </c>
      <c r="O11" s="1">
        <v>5</v>
      </c>
      <c r="P11" s="1">
        <v>8.5</v>
      </c>
      <c r="Q11" s="1">
        <f t="shared" si="2"/>
        <v>6.833333333333333</v>
      </c>
    </row>
    <row r="12" spans="1:17" x14ac:dyDescent="0.25">
      <c r="A12" s="1" t="s">
        <v>9</v>
      </c>
      <c r="B12" s="1">
        <v>3.5</v>
      </c>
      <c r="C12" s="1">
        <v>3.5</v>
      </c>
      <c r="D12" s="1">
        <v>5.5</v>
      </c>
      <c r="E12" s="1">
        <f t="shared" si="0"/>
        <v>4.166666666666667</v>
      </c>
      <c r="G12" s="1" t="s">
        <v>9</v>
      </c>
      <c r="H12" s="1">
        <v>4.5</v>
      </c>
      <c r="I12" s="1">
        <v>6</v>
      </c>
      <c r="J12" s="1">
        <v>6.5</v>
      </c>
      <c r="K12" s="1">
        <f t="shared" si="1"/>
        <v>5.666666666666667</v>
      </c>
      <c r="L12" s="2"/>
      <c r="M12" s="1" t="s">
        <v>9</v>
      </c>
      <c r="N12" s="1">
        <v>5.8</v>
      </c>
      <c r="O12" s="1">
        <v>6.7</v>
      </c>
      <c r="P12" s="1">
        <v>6</v>
      </c>
      <c r="Q12" s="1">
        <f t="shared" si="2"/>
        <v>6.166666666666667</v>
      </c>
    </row>
    <row r="13" spans="1:17" x14ac:dyDescent="0.25">
      <c r="A13" s="1" t="s">
        <v>10</v>
      </c>
      <c r="B13" s="1">
        <v>4</v>
      </c>
      <c r="C13" s="1">
        <v>3.5</v>
      </c>
      <c r="D13" s="1">
        <v>6.5</v>
      </c>
      <c r="E13" s="1">
        <f t="shared" si="0"/>
        <v>4.666666666666667</v>
      </c>
      <c r="G13" s="1" t="s">
        <v>10</v>
      </c>
      <c r="H13" s="1">
        <v>7.2</v>
      </c>
      <c r="I13" s="1">
        <v>6</v>
      </c>
      <c r="J13" s="1">
        <v>6</v>
      </c>
      <c r="K13" s="1">
        <f t="shared" si="1"/>
        <v>6.3999999999999995</v>
      </c>
      <c r="L13" s="2"/>
      <c r="M13" s="1" t="s">
        <v>10</v>
      </c>
      <c r="N13" s="1">
        <v>6</v>
      </c>
      <c r="O13" s="1">
        <v>2</v>
      </c>
      <c r="P13" s="1">
        <v>6.5</v>
      </c>
      <c r="Q13" s="1">
        <f t="shared" si="2"/>
        <v>4.833333333333333</v>
      </c>
    </row>
    <row r="14" spans="1:17" x14ac:dyDescent="0.25">
      <c r="A14" s="1" t="s">
        <v>11</v>
      </c>
      <c r="B14" s="1">
        <v>2</v>
      </c>
      <c r="C14" s="1">
        <v>7.2</v>
      </c>
      <c r="D14" s="1">
        <v>2.5</v>
      </c>
      <c r="E14" s="1">
        <f t="shared" si="0"/>
        <v>3.9</v>
      </c>
      <c r="G14" s="1" t="s">
        <v>11</v>
      </c>
      <c r="H14" s="1">
        <v>5</v>
      </c>
      <c r="I14" s="1">
        <v>7.6</v>
      </c>
      <c r="J14" s="1">
        <v>8.9</v>
      </c>
      <c r="K14" s="1">
        <f t="shared" si="1"/>
        <v>7.166666666666667</v>
      </c>
      <c r="L14" s="2"/>
      <c r="M14" s="1" t="s">
        <v>11</v>
      </c>
      <c r="N14" s="1">
        <v>3</v>
      </c>
      <c r="O14" s="1">
        <v>3.5</v>
      </c>
      <c r="P14" s="1">
        <v>5.0999999999999996</v>
      </c>
      <c r="Q14" s="1">
        <f t="shared" si="2"/>
        <v>3.8666666666666667</v>
      </c>
    </row>
    <row r="15" spans="1:17" x14ac:dyDescent="0.25">
      <c r="A15" s="1" t="s">
        <v>12</v>
      </c>
      <c r="B15" s="1">
        <v>4.0999999999999996</v>
      </c>
      <c r="C15" s="1">
        <v>3.5</v>
      </c>
      <c r="D15" s="1">
        <v>5.2</v>
      </c>
      <c r="E15" s="1">
        <f t="shared" si="0"/>
        <v>4.2666666666666666</v>
      </c>
      <c r="G15" s="1" t="s">
        <v>12</v>
      </c>
      <c r="H15" s="1">
        <v>3</v>
      </c>
      <c r="I15" s="1">
        <v>5.5</v>
      </c>
      <c r="J15" s="1">
        <v>5</v>
      </c>
      <c r="K15" s="1">
        <f t="shared" si="1"/>
        <v>4.5</v>
      </c>
      <c r="L15" s="2"/>
      <c r="M15" s="1" t="s">
        <v>12</v>
      </c>
      <c r="N15" s="1">
        <v>3</v>
      </c>
      <c r="O15" s="1">
        <v>5.9</v>
      </c>
      <c r="P15" s="1">
        <v>6.1</v>
      </c>
      <c r="Q15" s="1">
        <f t="shared" si="2"/>
        <v>5</v>
      </c>
    </row>
    <row r="16" spans="1:17" x14ac:dyDescent="0.25">
      <c r="A16" s="1" t="s">
        <v>13</v>
      </c>
      <c r="B16" s="1">
        <v>5.0999999999999996</v>
      </c>
      <c r="C16" s="1">
        <v>3</v>
      </c>
      <c r="D16" s="1">
        <v>2</v>
      </c>
      <c r="E16" s="1">
        <f t="shared" si="0"/>
        <v>3.3666666666666667</v>
      </c>
      <c r="G16" s="1" t="s">
        <v>13</v>
      </c>
      <c r="H16" s="1">
        <v>5</v>
      </c>
      <c r="I16" s="1">
        <v>6.5</v>
      </c>
      <c r="J16" s="1">
        <v>6.4</v>
      </c>
      <c r="K16" s="1">
        <f t="shared" si="1"/>
        <v>5.9666666666666659</v>
      </c>
      <c r="L16" s="2"/>
      <c r="M16" s="1" t="s">
        <v>13</v>
      </c>
      <c r="N16" s="1">
        <v>5</v>
      </c>
      <c r="O16" s="1">
        <v>6.5</v>
      </c>
      <c r="P16" s="1">
        <v>7.1</v>
      </c>
      <c r="Q16" s="1">
        <f t="shared" si="2"/>
        <v>6.2</v>
      </c>
    </row>
    <row r="19" spans="1:15" x14ac:dyDescent="0.25">
      <c r="A19" s="46" t="s">
        <v>28</v>
      </c>
      <c r="B19" s="46"/>
      <c r="C19" s="46"/>
      <c r="D19" s="46"/>
      <c r="E19" s="46"/>
      <c r="H19" s="13" t="s">
        <v>56</v>
      </c>
    </row>
    <row r="20" spans="1:15" ht="15.75" x14ac:dyDescent="0.25">
      <c r="A20" s="47" t="s">
        <v>1</v>
      </c>
      <c r="B20" s="48" t="s">
        <v>21</v>
      </c>
      <c r="C20" s="48"/>
      <c r="D20" s="48"/>
      <c r="E20" s="49" t="s">
        <v>22</v>
      </c>
      <c r="F20" s="49" t="s">
        <v>23</v>
      </c>
      <c r="H20" s="1" t="s">
        <v>43</v>
      </c>
      <c r="I20" s="1">
        <v>4</v>
      </c>
    </row>
    <row r="21" spans="1:15" ht="15.75" x14ac:dyDescent="0.25">
      <c r="A21" s="47"/>
      <c r="B21" s="4" t="s">
        <v>24</v>
      </c>
      <c r="C21" s="4" t="s">
        <v>25</v>
      </c>
      <c r="D21" s="4" t="s">
        <v>26</v>
      </c>
      <c r="E21" s="50"/>
      <c r="F21" s="50"/>
      <c r="H21" s="1" t="s">
        <v>30</v>
      </c>
      <c r="I21" s="1">
        <v>3</v>
      </c>
    </row>
    <row r="22" spans="1:15" x14ac:dyDescent="0.25">
      <c r="A22" s="1" t="s">
        <v>2</v>
      </c>
      <c r="B22" s="5">
        <f>E5</f>
        <v>6.833333333333333</v>
      </c>
      <c r="C22" s="5">
        <f>K5</f>
        <v>6.5333333333333341</v>
      </c>
      <c r="D22" s="5">
        <f>Q5</f>
        <v>5.5</v>
      </c>
      <c r="E22" s="5">
        <f>SUM(B22:D22)</f>
        <v>18.866666666666667</v>
      </c>
      <c r="F22" s="5">
        <f>AVERAGE(B22:D22)</f>
        <v>6.2888888888888888</v>
      </c>
      <c r="G22" s="8"/>
      <c r="H22" s="1" t="s">
        <v>31</v>
      </c>
      <c r="I22" s="1">
        <v>3</v>
      </c>
    </row>
    <row r="23" spans="1:15" x14ac:dyDescent="0.25">
      <c r="A23" s="1" t="s">
        <v>3</v>
      </c>
      <c r="B23" s="5">
        <f t="shared" ref="B23:B33" si="3">E6</f>
        <v>7.75</v>
      </c>
      <c r="C23" s="5">
        <f t="shared" ref="C23:C33" si="4">K6</f>
        <v>7.8</v>
      </c>
      <c r="D23" s="5">
        <f t="shared" ref="D23:D33" si="5">Q6</f>
        <v>7</v>
      </c>
      <c r="E23" s="5">
        <f t="shared" ref="E23:E33" si="6">SUM(B23:D23)</f>
        <v>22.55</v>
      </c>
      <c r="F23" s="5">
        <f t="shared" ref="F23:F33" si="7">AVERAGE(B23:D23)</f>
        <v>7.5166666666666666</v>
      </c>
      <c r="H23" s="1" t="s">
        <v>32</v>
      </c>
      <c r="I23" s="1">
        <f>(E34^2)/(I20*I21*I22)</f>
        <v>1236.6944444444448</v>
      </c>
    </row>
    <row r="24" spans="1:15" x14ac:dyDescent="0.25">
      <c r="A24" s="1" t="s">
        <v>4</v>
      </c>
      <c r="B24" s="5">
        <f t="shared" si="3"/>
        <v>6</v>
      </c>
      <c r="C24" s="5">
        <f t="shared" si="4"/>
        <v>9.1499999999999986</v>
      </c>
      <c r="D24" s="5">
        <f t="shared" si="5"/>
        <v>7.8</v>
      </c>
      <c r="E24" s="5">
        <f t="shared" si="6"/>
        <v>22.95</v>
      </c>
      <c r="F24" s="5">
        <f t="shared" si="7"/>
        <v>7.6499999999999995</v>
      </c>
    </row>
    <row r="25" spans="1:15" x14ac:dyDescent="0.25">
      <c r="A25" s="1" t="s">
        <v>5</v>
      </c>
      <c r="B25" s="5">
        <f t="shared" si="3"/>
        <v>4.666666666666667</v>
      </c>
      <c r="C25" s="5">
        <f t="shared" si="4"/>
        <v>5.3999999999999995</v>
      </c>
      <c r="D25" s="5">
        <f t="shared" si="5"/>
        <v>5.5</v>
      </c>
      <c r="E25" s="5">
        <f t="shared" si="6"/>
        <v>15.566666666666666</v>
      </c>
      <c r="F25" s="5">
        <f t="shared" si="7"/>
        <v>5.1888888888888891</v>
      </c>
      <c r="H25" t="s">
        <v>55</v>
      </c>
    </row>
    <row r="26" spans="1:15" ht="15.75" x14ac:dyDescent="0.25">
      <c r="A26" s="1" t="s">
        <v>6</v>
      </c>
      <c r="B26" s="5">
        <f t="shared" si="3"/>
        <v>5.5</v>
      </c>
      <c r="C26" s="5">
        <f t="shared" si="4"/>
        <v>5.6000000000000005</v>
      </c>
      <c r="D26" s="5">
        <f t="shared" si="5"/>
        <v>5.666666666666667</v>
      </c>
      <c r="E26" s="5">
        <f t="shared" si="6"/>
        <v>16.766666666666669</v>
      </c>
      <c r="F26" s="5">
        <f t="shared" si="7"/>
        <v>5.5888888888888895</v>
      </c>
      <c r="H26" s="18" t="s">
        <v>33</v>
      </c>
      <c r="I26" s="18" t="s">
        <v>34</v>
      </c>
      <c r="J26" s="18" t="s">
        <v>35</v>
      </c>
      <c r="K26" s="18" t="s">
        <v>36</v>
      </c>
      <c r="L26" s="18" t="s">
        <v>37</v>
      </c>
      <c r="M26" s="18"/>
      <c r="N26" s="18" t="s">
        <v>38</v>
      </c>
      <c r="O26" s="18" t="s">
        <v>39</v>
      </c>
    </row>
    <row r="27" spans="1:15" x14ac:dyDescent="0.25">
      <c r="A27" s="1" t="s">
        <v>7</v>
      </c>
      <c r="B27" s="5">
        <f t="shared" si="3"/>
        <v>7</v>
      </c>
      <c r="C27" s="5">
        <f t="shared" si="4"/>
        <v>5.5333333333333341</v>
      </c>
      <c r="D27" s="5">
        <f t="shared" si="5"/>
        <v>6.2</v>
      </c>
      <c r="E27" s="5">
        <f t="shared" si="6"/>
        <v>18.733333333333334</v>
      </c>
      <c r="F27" s="5">
        <f t="shared" si="7"/>
        <v>6.2444444444444445</v>
      </c>
      <c r="H27" s="1" t="s">
        <v>40</v>
      </c>
      <c r="I27" s="1">
        <f>I22-1</f>
        <v>2</v>
      </c>
      <c r="J27" s="14">
        <f>SUMSQ(B34:D34)/(I20*I21)-I23</f>
        <v>6.2084722222218716</v>
      </c>
      <c r="K27" s="14">
        <f t="shared" ref="K27:K32" si="8">J27/I27</f>
        <v>3.1042361111109358</v>
      </c>
      <c r="L27" s="14">
        <f>K27/$K$32</f>
        <v>2.5509224860402</v>
      </c>
      <c r="M27" s="1" t="str">
        <f>IF(L27&lt;N27,"tn",IF(L27&lt;O27,"*","*"))</f>
        <v>tn</v>
      </c>
      <c r="N27" s="1">
        <f>FINV(5%,$I27,$I$32)</f>
        <v>3.4433567793667246</v>
      </c>
      <c r="O27" s="1">
        <f>FINV(1%,$I27,$I$32)</f>
        <v>5.7190219124822725</v>
      </c>
    </row>
    <row r="28" spans="1:15" x14ac:dyDescent="0.25">
      <c r="A28" s="1" t="s">
        <v>8</v>
      </c>
      <c r="B28" s="5">
        <f t="shared" si="3"/>
        <v>6</v>
      </c>
      <c r="C28" s="5">
        <f t="shared" si="4"/>
        <v>6.6000000000000005</v>
      </c>
      <c r="D28" s="34">
        <f t="shared" si="5"/>
        <v>6.833333333333333</v>
      </c>
      <c r="E28" s="5">
        <f t="shared" si="6"/>
        <v>19.433333333333334</v>
      </c>
      <c r="F28" s="5">
        <f t="shared" si="7"/>
        <v>6.4777777777777779</v>
      </c>
      <c r="H28" s="1" t="s">
        <v>41</v>
      </c>
      <c r="I28" s="1">
        <f>(I20*I21)-1</f>
        <v>11</v>
      </c>
      <c r="J28" s="14">
        <f>SUMSQ(E22:E33)/I22-I23</f>
        <v>31.909074074073715</v>
      </c>
      <c r="K28" s="14">
        <f t="shared" si="8"/>
        <v>2.9008249158248831</v>
      </c>
      <c r="L28" s="14">
        <f t="shared" ref="L28:L31" si="9">K28/$K$32</f>
        <v>2.383768257626238</v>
      </c>
      <c r="M28" s="1" t="str">
        <f t="shared" ref="M28:M31" si="10">IF(L28&lt;N28,"tn",IF(L28&lt;O28,"*","**"))</f>
        <v>*</v>
      </c>
      <c r="N28" s="1">
        <f t="shared" ref="N28:N31" si="11">FINV(5%,$I28,$I$32)</f>
        <v>2.2585183566229916</v>
      </c>
      <c r="O28" s="1">
        <f t="shared" ref="O28:O31" si="12">FINV(1%,$I28,$I$32)</f>
        <v>3.1837421959607717</v>
      </c>
    </row>
    <row r="29" spans="1:15" x14ac:dyDescent="0.25">
      <c r="A29" s="1" t="s">
        <v>9</v>
      </c>
      <c r="B29" s="5">
        <f t="shared" si="3"/>
        <v>4.166666666666667</v>
      </c>
      <c r="C29" s="5">
        <f t="shared" si="4"/>
        <v>5.666666666666667</v>
      </c>
      <c r="D29" s="5">
        <f t="shared" si="5"/>
        <v>6.166666666666667</v>
      </c>
      <c r="E29" s="5">
        <f t="shared" si="6"/>
        <v>16</v>
      </c>
      <c r="F29" s="5">
        <f t="shared" si="7"/>
        <v>5.333333333333333</v>
      </c>
      <c r="H29" s="1" t="s">
        <v>44</v>
      </c>
      <c r="I29" s="1">
        <f>I20-1</f>
        <v>3</v>
      </c>
      <c r="J29" s="14">
        <f>SUMSQ(E40:E43)/(I22*I21)-I23</f>
        <v>23.591234567900983</v>
      </c>
      <c r="K29" s="14">
        <f t="shared" si="8"/>
        <v>7.8637448559669947</v>
      </c>
      <c r="L29" s="14">
        <f t="shared" si="9"/>
        <v>6.4620740367556033</v>
      </c>
      <c r="M29" s="1" t="str">
        <f t="shared" si="10"/>
        <v>**</v>
      </c>
      <c r="N29" s="1">
        <f t="shared" si="11"/>
        <v>3.0491249886524128</v>
      </c>
      <c r="O29" s="1">
        <f t="shared" si="12"/>
        <v>4.8166057778160596</v>
      </c>
    </row>
    <row r="30" spans="1:15" x14ac:dyDescent="0.25">
      <c r="A30" s="1" t="s">
        <v>10</v>
      </c>
      <c r="B30" s="5">
        <f t="shared" si="3"/>
        <v>4.666666666666667</v>
      </c>
      <c r="C30" s="5">
        <f t="shared" si="4"/>
        <v>6.3999999999999995</v>
      </c>
      <c r="D30" s="5">
        <f t="shared" si="5"/>
        <v>4.833333333333333</v>
      </c>
      <c r="E30" s="5">
        <f t="shared" si="6"/>
        <v>15.899999999999999</v>
      </c>
      <c r="F30" s="5">
        <f t="shared" si="7"/>
        <v>5.3</v>
      </c>
      <c r="H30" s="1" t="s">
        <v>45</v>
      </c>
      <c r="I30" s="1">
        <f>I21-1</f>
        <v>2</v>
      </c>
      <c r="J30" s="14">
        <f>SUMSQ(B44:D44)/(I22*I20)-I23</f>
        <v>0.9717129629630108</v>
      </c>
      <c r="K30" s="14">
        <f t="shared" si="8"/>
        <v>0.4858564814815054</v>
      </c>
      <c r="L30" s="14">
        <f t="shared" si="9"/>
        <v>0.3992551401497611</v>
      </c>
      <c r="M30" s="1" t="str">
        <f t="shared" si="10"/>
        <v>tn</v>
      </c>
      <c r="N30" s="1">
        <f t="shared" si="11"/>
        <v>3.4433567793667246</v>
      </c>
      <c r="O30" s="1">
        <f t="shared" si="12"/>
        <v>5.7190219124822725</v>
      </c>
    </row>
    <row r="31" spans="1:15" x14ac:dyDescent="0.25">
      <c r="A31" s="1" t="s">
        <v>11</v>
      </c>
      <c r="B31" s="5">
        <f t="shared" si="3"/>
        <v>3.9</v>
      </c>
      <c r="C31" s="5">
        <f t="shared" si="4"/>
        <v>7.166666666666667</v>
      </c>
      <c r="D31" s="5">
        <f t="shared" si="5"/>
        <v>3.8666666666666667</v>
      </c>
      <c r="E31" s="5">
        <f t="shared" si="6"/>
        <v>14.933333333333334</v>
      </c>
      <c r="F31" s="5">
        <f t="shared" si="7"/>
        <v>4.9777777777777779</v>
      </c>
      <c r="H31" s="1" t="s">
        <v>46</v>
      </c>
      <c r="I31" s="1">
        <f>I28-I29-I30</f>
        <v>6</v>
      </c>
      <c r="J31" s="14">
        <f>J28-J29-J30</f>
        <v>7.3461265432097207</v>
      </c>
      <c r="K31" s="14">
        <f t="shared" si="8"/>
        <v>1.2243544238682869</v>
      </c>
      <c r="L31" s="14">
        <f t="shared" si="9"/>
        <v>1.0061197405537148</v>
      </c>
      <c r="M31" s="1" t="str">
        <f t="shared" si="10"/>
        <v>tn</v>
      </c>
      <c r="N31" s="1">
        <f t="shared" si="11"/>
        <v>2.5490614138436585</v>
      </c>
      <c r="O31" s="1">
        <f t="shared" si="12"/>
        <v>3.7583014350037565</v>
      </c>
    </row>
    <row r="32" spans="1:15" x14ac:dyDescent="0.25">
      <c r="A32" s="6" t="s">
        <v>12</v>
      </c>
      <c r="B32" s="5">
        <f t="shared" si="3"/>
        <v>4.2666666666666666</v>
      </c>
      <c r="C32" s="5">
        <f t="shared" si="4"/>
        <v>4.5</v>
      </c>
      <c r="D32" s="5">
        <f t="shared" si="5"/>
        <v>5</v>
      </c>
      <c r="E32" s="5">
        <f t="shared" si="6"/>
        <v>13.766666666666666</v>
      </c>
      <c r="F32" s="5">
        <f t="shared" si="7"/>
        <v>4.5888888888888886</v>
      </c>
      <c r="H32" s="1" t="s">
        <v>42</v>
      </c>
      <c r="I32" s="1">
        <f>I33-I27-I28</f>
        <v>22</v>
      </c>
      <c r="J32" s="14">
        <f>J33-J29-J27</f>
        <v>26.771959876543406</v>
      </c>
      <c r="K32" s="14">
        <f t="shared" si="8"/>
        <v>1.2169072671156094</v>
      </c>
      <c r="L32" s="15"/>
      <c r="M32" s="16"/>
      <c r="N32" s="16"/>
      <c r="O32" s="16"/>
    </row>
    <row r="33" spans="1:16" x14ac:dyDescent="0.25">
      <c r="A33" s="6" t="s">
        <v>13</v>
      </c>
      <c r="B33" s="5">
        <f t="shared" si="3"/>
        <v>3.3666666666666667</v>
      </c>
      <c r="C33" s="5">
        <f t="shared" si="4"/>
        <v>5.9666666666666659</v>
      </c>
      <c r="D33" s="5">
        <f t="shared" si="5"/>
        <v>6.2</v>
      </c>
      <c r="E33" s="5">
        <f t="shared" si="6"/>
        <v>15.533333333333331</v>
      </c>
      <c r="F33" s="5">
        <f t="shared" si="7"/>
        <v>5.1777777777777771</v>
      </c>
      <c r="H33" s="1" t="s">
        <v>27</v>
      </c>
      <c r="I33" s="1">
        <f>I20*I21*I22-1</f>
        <v>35</v>
      </c>
      <c r="J33" s="14">
        <f>SUMSQ(B22:D33)-I23</f>
        <v>56.57166666666626</v>
      </c>
      <c r="K33" s="15"/>
      <c r="L33" s="15"/>
      <c r="M33" s="16"/>
      <c r="N33" s="16"/>
      <c r="O33" s="16"/>
    </row>
    <row r="34" spans="1:16" x14ac:dyDescent="0.25">
      <c r="A34" s="9" t="s">
        <v>29</v>
      </c>
      <c r="B34" s="5">
        <f>SUM(B22:B33)</f>
        <v>64.11666666666666</v>
      </c>
      <c r="C34" s="5">
        <f t="shared" ref="C34:F34" si="13">SUM(C22:C33)</f>
        <v>76.316666666666663</v>
      </c>
      <c r="D34" s="5">
        <f t="shared" si="13"/>
        <v>70.566666666666677</v>
      </c>
      <c r="E34" s="5">
        <f t="shared" si="13"/>
        <v>211.00000000000003</v>
      </c>
      <c r="F34" s="5">
        <f t="shared" si="13"/>
        <v>70.333333333333343</v>
      </c>
    </row>
    <row r="35" spans="1:16" x14ac:dyDescent="0.25">
      <c r="A35" s="6" t="s">
        <v>65</v>
      </c>
      <c r="B35" s="5">
        <f>AVERAGE(B22:B33)</f>
        <v>5.343055555555555</v>
      </c>
      <c r="C35" s="5">
        <f t="shared" ref="C35:F35" si="14">AVERAGE(C22:C33)</f>
        <v>6.3597222222222216</v>
      </c>
      <c r="D35" s="34">
        <f t="shared" si="14"/>
        <v>5.8805555555555564</v>
      </c>
      <c r="E35" s="5"/>
      <c r="F35" s="5">
        <f t="shared" si="14"/>
        <v>5.8611111111111116</v>
      </c>
      <c r="J35">
        <f>SQRT(K32/2)</f>
        <v>0.78003437972810186</v>
      </c>
    </row>
    <row r="37" spans="1:16" x14ac:dyDescent="0.25">
      <c r="A37" s="46" t="s">
        <v>50</v>
      </c>
      <c r="B37" s="46"/>
      <c r="C37" s="46"/>
      <c r="I37" s="21"/>
      <c r="J37" s="21"/>
      <c r="K37" s="21"/>
      <c r="L37" s="2"/>
      <c r="M37" s="21"/>
      <c r="N37" s="21"/>
      <c r="O37" s="21"/>
      <c r="P37" s="21"/>
    </row>
    <row r="38" spans="1:16" x14ac:dyDescent="0.25">
      <c r="A38" s="41" t="s">
        <v>44</v>
      </c>
      <c r="B38" s="43" t="s">
        <v>45</v>
      </c>
      <c r="C38" s="44"/>
      <c r="D38" s="45"/>
      <c r="E38" s="51" t="s">
        <v>29</v>
      </c>
      <c r="F38" s="52" t="s">
        <v>17</v>
      </c>
      <c r="I38" s="22"/>
      <c r="J38" s="21"/>
      <c r="K38" s="37"/>
      <c r="L38" s="2"/>
      <c r="M38" s="21"/>
      <c r="N38" s="21"/>
      <c r="O38" s="2"/>
      <c r="P38" s="21"/>
    </row>
    <row r="39" spans="1:16" x14ac:dyDescent="0.25">
      <c r="A39" s="42"/>
      <c r="B39" s="10" t="s">
        <v>47</v>
      </c>
      <c r="C39" s="10" t="s">
        <v>48</v>
      </c>
      <c r="D39" s="10" t="s">
        <v>49</v>
      </c>
      <c r="E39" s="51"/>
      <c r="F39" s="52"/>
      <c r="J39" s="2"/>
      <c r="K39" s="2"/>
      <c r="L39" s="2"/>
      <c r="M39" s="21"/>
      <c r="N39" s="21"/>
      <c r="O39" s="2"/>
      <c r="P39" s="21"/>
    </row>
    <row r="40" spans="1:16" x14ac:dyDescent="0.25">
      <c r="A40" s="11" t="s">
        <v>51</v>
      </c>
      <c r="B40" s="5">
        <f>E22</f>
        <v>18.866666666666667</v>
      </c>
      <c r="C40" s="5">
        <f>E23</f>
        <v>22.55</v>
      </c>
      <c r="D40" s="34">
        <f>E24</f>
        <v>22.95</v>
      </c>
      <c r="E40" s="34">
        <f>SUM(B40:D40)</f>
        <v>64.366666666666674</v>
      </c>
      <c r="F40" s="5">
        <f>E40/9</f>
        <v>7.1518518518518528</v>
      </c>
      <c r="I40" s="6" t="s">
        <v>1</v>
      </c>
      <c r="J40" s="1" t="s">
        <v>60</v>
      </c>
      <c r="K40" s="1"/>
      <c r="M40" s="21"/>
      <c r="N40" s="21"/>
      <c r="O40" s="2"/>
      <c r="P40" s="21"/>
    </row>
    <row r="41" spans="1:16" x14ac:dyDescent="0.25">
      <c r="A41" s="11" t="s">
        <v>52</v>
      </c>
      <c r="B41" s="5">
        <f>E25</f>
        <v>15.566666666666666</v>
      </c>
      <c r="C41" s="5">
        <f>E26</f>
        <v>16.766666666666669</v>
      </c>
      <c r="D41" s="5">
        <f>E27</f>
        <v>18.733333333333334</v>
      </c>
      <c r="E41" s="5">
        <f t="shared" ref="E41:E43" si="15">SUM(B41:D41)</f>
        <v>51.06666666666667</v>
      </c>
      <c r="F41" s="5">
        <f t="shared" ref="F41:F43" si="16">E41/9</f>
        <v>5.674074074074074</v>
      </c>
      <c r="I41" s="1" t="s">
        <v>51</v>
      </c>
      <c r="J41" s="19">
        <f>E40/9</f>
        <v>7.1518518518518528</v>
      </c>
      <c r="K41" s="1" t="s">
        <v>64</v>
      </c>
      <c r="M41" s="21"/>
      <c r="N41" s="21"/>
      <c r="O41" s="2"/>
      <c r="P41" s="21"/>
    </row>
    <row r="42" spans="1:16" x14ac:dyDescent="0.25">
      <c r="A42" s="11" t="s">
        <v>53</v>
      </c>
      <c r="B42" s="5">
        <f>E28</f>
        <v>19.433333333333334</v>
      </c>
      <c r="C42" s="5">
        <f>E29</f>
        <v>16</v>
      </c>
      <c r="D42" s="5">
        <f>E30</f>
        <v>15.899999999999999</v>
      </c>
      <c r="E42" s="5">
        <f t="shared" si="15"/>
        <v>51.333333333333336</v>
      </c>
      <c r="F42" s="5">
        <f t="shared" si="16"/>
        <v>5.7037037037037042</v>
      </c>
      <c r="I42" s="1" t="s">
        <v>52</v>
      </c>
      <c r="J42" s="19">
        <f t="shared" ref="J42:J44" si="17">E41/9</f>
        <v>5.674074074074074</v>
      </c>
      <c r="K42" s="1" t="s">
        <v>61</v>
      </c>
      <c r="M42" s="21"/>
      <c r="N42" s="21"/>
      <c r="O42" s="2"/>
      <c r="P42" s="21"/>
    </row>
    <row r="43" spans="1:16" x14ac:dyDescent="0.25">
      <c r="A43" s="12" t="s">
        <v>54</v>
      </c>
      <c r="B43" s="5">
        <f>E31</f>
        <v>14.933333333333334</v>
      </c>
      <c r="C43" s="5">
        <f>E32</f>
        <v>13.766666666666666</v>
      </c>
      <c r="D43" s="5">
        <f>E33</f>
        <v>15.533333333333331</v>
      </c>
      <c r="E43" s="5">
        <f t="shared" si="15"/>
        <v>44.233333333333334</v>
      </c>
      <c r="F43" s="5">
        <f t="shared" si="16"/>
        <v>4.9148148148148145</v>
      </c>
      <c r="I43" s="1" t="s">
        <v>53</v>
      </c>
      <c r="J43" s="19">
        <f t="shared" si="17"/>
        <v>5.7037037037037042</v>
      </c>
      <c r="K43" s="1" t="s">
        <v>61</v>
      </c>
      <c r="M43" s="21"/>
      <c r="N43" s="21"/>
      <c r="O43" s="2"/>
      <c r="P43" s="21"/>
    </row>
    <row r="44" spans="1:16" x14ac:dyDescent="0.25">
      <c r="A44" s="11" t="s">
        <v>29</v>
      </c>
      <c r="B44" s="5">
        <f>SUM(B40:B43)</f>
        <v>68.800000000000011</v>
      </c>
      <c r="C44" s="5">
        <f>SUM(C40:C43)</f>
        <v>69.083333333333343</v>
      </c>
      <c r="D44" s="5">
        <f>SUM(D40:D43)</f>
        <v>73.116666666666674</v>
      </c>
      <c r="E44" s="5">
        <f>SUM(E40:E43)</f>
        <v>211</v>
      </c>
      <c r="F44" s="1"/>
      <c r="G44" s="35"/>
      <c r="I44" s="1" t="s">
        <v>54</v>
      </c>
      <c r="J44" s="19">
        <f t="shared" si="17"/>
        <v>4.9148148148148145</v>
      </c>
      <c r="K44" s="1" t="s">
        <v>57</v>
      </c>
      <c r="M44" s="20">
        <f>J45+J44</f>
        <v>6.7395842897094829</v>
      </c>
      <c r="N44" s="21"/>
      <c r="O44" s="2"/>
      <c r="P44" s="21"/>
    </row>
    <row r="45" spans="1:16" x14ac:dyDescent="0.25">
      <c r="A45" s="11" t="s">
        <v>17</v>
      </c>
      <c r="B45" s="5">
        <f>B44/12</f>
        <v>5.7333333333333343</v>
      </c>
      <c r="C45" s="5">
        <f t="shared" ref="C45:D45" si="18">C44/12</f>
        <v>5.7569444444444455</v>
      </c>
      <c r="D45" s="5">
        <f t="shared" si="18"/>
        <v>6.0930555555555559</v>
      </c>
      <c r="E45" s="1"/>
      <c r="F45" s="1"/>
      <c r="G45" t="s">
        <v>58</v>
      </c>
      <c r="H45" s="23">
        <v>4.9625000000000004</v>
      </c>
      <c r="I45" s="6" t="s">
        <v>59</v>
      </c>
      <c r="J45" s="19">
        <f>H45*(K32/9)^0.5</f>
        <v>1.8247694748946681</v>
      </c>
      <c r="K45" s="1"/>
      <c r="M45" s="20">
        <f>J45+J42</f>
        <v>7.4988435489687424</v>
      </c>
      <c r="N45" s="21"/>
      <c r="O45" s="2"/>
      <c r="P45" s="21"/>
    </row>
    <row r="46" spans="1:16" x14ac:dyDescent="0.25">
      <c r="I46" s="6" t="s">
        <v>47</v>
      </c>
      <c r="J46" s="1">
        <f>B44/12</f>
        <v>5.7333333333333343</v>
      </c>
      <c r="K46" s="1"/>
      <c r="M46" s="21"/>
      <c r="N46" s="21"/>
      <c r="O46" s="2"/>
      <c r="P46" s="21"/>
    </row>
    <row r="47" spans="1:16" x14ac:dyDescent="0.25">
      <c r="I47" s="6" t="s">
        <v>48</v>
      </c>
      <c r="J47" s="1">
        <f>C44/12</f>
        <v>5.7569444444444455</v>
      </c>
      <c r="K47" s="1"/>
      <c r="M47" s="21">
        <f>J49+J46</f>
        <v>7.1958044048925034</v>
      </c>
      <c r="N47" s="21"/>
      <c r="O47" s="2"/>
      <c r="P47" s="21"/>
    </row>
    <row r="48" spans="1:16" x14ac:dyDescent="0.25">
      <c r="I48" s="6" t="s">
        <v>49</v>
      </c>
      <c r="J48" s="1">
        <f>D44/12</f>
        <v>6.0930555555555559</v>
      </c>
      <c r="K48" s="1"/>
      <c r="M48" s="21"/>
      <c r="N48" s="21"/>
      <c r="O48" s="2"/>
      <c r="P48" s="21"/>
    </row>
    <row r="49" spans="7:16" x14ac:dyDescent="0.25">
      <c r="G49" t="s">
        <v>66</v>
      </c>
      <c r="H49" s="58">
        <v>4.5925000000000002</v>
      </c>
      <c r="I49" s="6" t="s">
        <v>59</v>
      </c>
      <c r="J49" s="1">
        <f>H49*(K32/12)^0.5</f>
        <v>1.4624710715591691</v>
      </c>
      <c r="K49" s="1"/>
      <c r="M49" s="21"/>
      <c r="N49" s="21"/>
      <c r="O49" s="2"/>
      <c r="P49" s="21"/>
    </row>
  </sheetData>
  <mergeCells count="19">
    <mergeCell ref="A37:C37"/>
    <mergeCell ref="A38:A39"/>
    <mergeCell ref="B38:D38"/>
    <mergeCell ref="E38:E39"/>
    <mergeCell ref="F38:F39"/>
    <mergeCell ref="A19:E19"/>
    <mergeCell ref="A20:A21"/>
    <mergeCell ref="B20:D20"/>
    <mergeCell ref="E20:E21"/>
    <mergeCell ref="F20:F21"/>
    <mergeCell ref="M3:M4"/>
    <mergeCell ref="N3:P3"/>
    <mergeCell ref="Q3:Q4"/>
    <mergeCell ref="B3:D3"/>
    <mergeCell ref="A3:A4"/>
    <mergeCell ref="E3:E4"/>
    <mergeCell ref="G3:G4"/>
    <mergeCell ref="H3:J3"/>
    <mergeCell ref="K3:K4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Q49"/>
  <sheetViews>
    <sheetView topLeftCell="A31" workbookViewId="0">
      <selection activeCell="L48" sqref="L48"/>
    </sheetView>
  </sheetViews>
  <sheetFormatPr defaultRowHeight="15" x14ac:dyDescent="0.25"/>
  <sheetData>
    <row r="2" spans="1:17" x14ac:dyDescent="0.25">
      <c r="A2" t="s">
        <v>18</v>
      </c>
    </row>
    <row r="3" spans="1:17" x14ac:dyDescent="0.25">
      <c r="A3" s="41" t="s">
        <v>1</v>
      </c>
      <c r="B3" s="43" t="s">
        <v>14</v>
      </c>
      <c r="C3" s="44"/>
      <c r="D3" s="45"/>
      <c r="E3" s="41" t="s">
        <v>17</v>
      </c>
      <c r="G3" s="41" t="s">
        <v>1</v>
      </c>
      <c r="H3" s="43" t="s">
        <v>15</v>
      </c>
      <c r="I3" s="44"/>
      <c r="J3" s="45"/>
      <c r="K3" s="41" t="s">
        <v>17</v>
      </c>
      <c r="M3" s="53" t="s">
        <v>1</v>
      </c>
      <c r="N3" s="43" t="s">
        <v>16</v>
      </c>
      <c r="O3" s="44"/>
      <c r="P3" s="45"/>
      <c r="Q3" s="41" t="s">
        <v>17</v>
      </c>
    </row>
    <row r="4" spans="1:17" x14ac:dyDescent="0.25">
      <c r="A4" s="42"/>
      <c r="B4" s="7">
        <v>1</v>
      </c>
      <c r="C4" s="7">
        <v>2</v>
      </c>
      <c r="D4" s="7">
        <v>3</v>
      </c>
      <c r="E4" s="42"/>
      <c r="G4" s="42"/>
      <c r="H4" s="7">
        <v>1</v>
      </c>
      <c r="I4" s="7">
        <v>2</v>
      </c>
      <c r="J4" s="7">
        <v>3</v>
      </c>
      <c r="K4" s="42"/>
      <c r="M4" s="54"/>
      <c r="N4" s="7">
        <v>1</v>
      </c>
      <c r="O4" s="7">
        <v>2</v>
      </c>
      <c r="P4" s="7">
        <v>3</v>
      </c>
      <c r="Q4" s="42"/>
    </row>
    <row r="5" spans="1:17" x14ac:dyDescent="0.25">
      <c r="A5" s="1" t="s">
        <v>2</v>
      </c>
      <c r="B5" s="1">
        <v>9.1</v>
      </c>
      <c r="C5" s="1">
        <v>8.5</v>
      </c>
      <c r="D5" s="1"/>
      <c r="E5" s="1">
        <f>AVERAGE(B5:D5)</f>
        <v>8.8000000000000007</v>
      </c>
      <c r="G5" s="1" t="s">
        <v>2</v>
      </c>
      <c r="H5" s="1">
        <v>8.5</v>
      </c>
      <c r="I5" s="1">
        <v>10.1</v>
      </c>
      <c r="J5" s="1"/>
      <c r="K5" s="1">
        <f>AVERAGE(H5:J5)</f>
        <v>9.3000000000000007</v>
      </c>
      <c r="M5" s="1" t="s">
        <v>2</v>
      </c>
      <c r="N5" s="1">
        <v>8.5</v>
      </c>
      <c r="O5" s="1">
        <v>7.2</v>
      </c>
      <c r="P5" s="1"/>
      <c r="Q5" s="1">
        <f>AVERAGE(N5:P5)</f>
        <v>7.85</v>
      </c>
    </row>
    <row r="6" spans="1:17" x14ac:dyDescent="0.25">
      <c r="A6" s="1" t="s">
        <v>3</v>
      </c>
      <c r="B6" s="1"/>
      <c r="C6" s="1">
        <v>8.1999999999999993</v>
      </c>
      <c r="D6" s="1">
        <v>9.5</v>
      </c>
      <c r="E6" s="1">
        <f t="shared" ref="E6:E16" si="0">AVERAGE(B6:D6)</f>
        <v>8.85</v>
      </c>
      <c r="G6" s="1" t="s">
        <v>3</v>
      </c>
      <c r="H6" s="3">
        <v>9.5</v>
      </c>
      <c r="I6" s="1">
        <v>11.5</v>
      </c>
      <c r="J6" s="1"/>
      <c r="K6" s="1">
        <f t="shared" ref="K6:K16" si="1">AVERAGE(H6:J6)</f>
        <v>10.5</v>
      </c>
      <c r="M6" s="1" t="s">
        <v>3</v>
      </c>
      <c r="N6" s="3"/>
      <c r="O6" s="1">
        <v>8.5</v>
      </c>
      <c r="P6" s="1">
        <v>8.5</v>
      </c>
      <c r="Q6" s="1">
        <f t="shared" ref="Q6:Q16" si="2">AVERAGE(N6:P6)</f>
        <v>8.5</v>
      </c>
    </row>
    <row r="7" spans="1:17" x14ac:dyDescent="0.25">
      <c r="A7" s="1" t="s">
        <v>4</v>
      </c>
      <c r="B7" s="1"/>
      <c r="C7" s="1">
        <v>8.5</v>
      </c>
      <c r="D7" s="1">
        <v>8.6</v>
      </c>
      <c r="E7" s="1">
        <f t="shared" si="0"/>
        <v>8.5500000000000007</v>
      </c>
      <c r="G7" s="1" t="s">
        <v>4</v>
      </c>
      <c r="H7" s="1"/>
      <c r="I7" s="1">
        <v>10.1</v>
      </c>
      <c r="J7" s="1">
        <v>10.8</v>
      </c>
      <c r="K7" s="1">
        <f t="shared" si="1"/>
        <v>10.45</v>
      </c>
      <c r="M7" s="1" t="s">
        <v>4</v>
      </c>
      <c r="N7" s="1"/>
      <c r="O7" s="1">
        <v>10.199999999999999</v>
      </c>
      <c r="P7" s="1">
        <v>8.1999999999999993</v>
      </c>
      <c r="Q7" s="1">
        <f t="shared" si="2"/>
        <v>9.1999999999999993</v>
      </c>
    </row>
    <row r="8" spans="1:17" x14ac:dyDescent="0.25">
      <c r="A8" s="1" t="s">
        <v>5</v>
      </c>
      <c r="B8" s="1">
        <v>4</v>
      </c>
      <c r="C8" s="1">
        <v>6.5</v>
      </c>
      <c r="D8" s="3"/>
      <c r="E8" s="1">
        <f t="shared" si="0"/>
        <v>5.25</v>
      </c>
      <c r="G8" s="1" t="s">
        <v>5</v>
      </c>
      <c r="H8" s="1">
        <v>9.5</v>
      </c>
      <c r="I8" s="1">
        <v>10.5</v>
      </c>
      <c r="J8" s="1">
        <v>10.5</v>
      </c>
      <c r="K8" s="1">
        <f t="shared" si="1"/>
        <v>10.166666666666666</v>
      </c>
      <c r="M8" s="1" t="s">
        <v>5</v>
      </c>
      <c r="N8" s="1">
        <v>11.5</v>
      </c>
      <c r="O8" s="1">
        <v>10.1</v>
      </c>
      <c r="P8" s="1"/>
      <c r="Q8" s="1">
        <f t="shared" si="2"/>
        <v>10.8</v>
      </c>
    </row>
    <row r="9" spans="1:17" x14ac:dyDescent="0.25">
      <c r="A9" s="1" t="s">
        <v>6</v>
      </c>
      <c r="B9" s="1">
        <v>5</v>
      </c>
      <c r="C9" s="1">
        <v>6.5</v>
      </c>
      <c r="D9" s="1">
        <v>7.5</v>
      </c>
      <c r="E9" s="1">
        <f t="shared" si="0"/>
        <v>6.333333333333333</v>
      </c>
      <c r="G9" s="1" t="s">
        <v>6</v>
      </c>
      <c r="H9" s="1">
        <v>5.9</v>
      </c>
      <c r="I9" s="1">
        <v>7.5</v>
      </c>
      <c r="J9" s="1">
        <v>4.0999999999999996</v>
      </c>
      <c r="K9" s="1">
        <f t="shared" si="1"/>
        <v>5.833333333333333</v>
      </c>
      <c r="M9" s="1" t="s">
        <v>6</v>
      </c>
      <c r="N9" s="1">
        <v>4.5</v>
      </c>
      <c r="O9" s="1">
        <v>5.8</v>
      </c>
      <c r="P9" s="1">
        <v>5.5</v>
      </c>
      <c r="Q9" s="1">
        <f t="shared" si="2"/>
        <v>5.2666666666666666</v>
      </c>
    </row>
    <row r="10" spans="1:17" x14ac:dyDescent="0.25">
      <c r="A10" s="1" t="s">
        <v>7</v>
      </c>
      <c r="B10" s="1">
        <v>7.8</v>
      </c>
      <c r="C10" s="1">
        <v>8</v>
      </c>
      <c r="D10" s="1">
        <v>6.5</v>
      </c>
      <c r="E10" s="1">
        <f t="shared" si="0"/>
        <v>7.4333333333333336</v>
      </c>
      <c r="G10" s="1" t="s">
        <v>7</v>
      </c>
      <c r="H10" s="1">
        <v>6.5</v>
      </c>
      <c r="I10" s="1">
        <v>5</v>
      </c>
      <c r="J10" s="1"/>
      <c r="K10" s="1">
        <f t="shared" si="1"/>
        <v>5.75</v>
      </c>
      <c r="M10" s="1" t="s">
        <v>7</v>
      </c>
      <c r="N10" s="1">
        <v>8</v>
      </c>
      <c r="O10" s="1">
        <v>6.8</v>
      </c>
      <c r="P10" s="1">
        <v>7.5</v>
      </c>
      <c r="Q10" s="1">
        <f t="shared" si="2"/>
        <v>7.4333333333333336</v>
      </c>
    </row>
    <row r="11" spans="1:17" x14ac:dyDescent="0.25">
      <c r="A11" s="1" t="s">
        <v>8</v>
      </c>
      <c r="B11" s="1">
        <v>8.5</v>
      </c>
      <c r="C11" s="1">
        <v>5</v>
      </c>
      <c r="D11" s="1">
        <v>6.5</v>
      </c>
      <c r="E11" s="1">
        <f t="shared" si="0"/>
        <v>6.666666666666667</v>
      </c>
      <c r="G11" s="1" t="s">
        <v>8</v>
      </c>
      <c r="H11" s="1">
        <v>6.5</v>
      </c>
      <c r="I11" s="1">
        <v>7.5</v>
      </c>
      <c r="J11" s="1"/>
      <c r="K11" s="1">
        <f t="shared" si="1"/>
        <v>7</v>
      </c>
      <c r="M11" s="1" t="s">
        <v>8</v>
      </c>
      <c r="N11" s="1">
        <v>10.1</v>
      </c>
      <c r="O11" s="1">
        <v>10.5</v>
      </c>
      <c r="P11" s="1">
        <v>7.5</v>
      </c>
      <c r="Q11" s="1">
        <f t="shared" si="2"/>
        <v>9.3666666666666671</v>
      </c>
    </row>
    <row r="12" spans="1:17" x14ac:dyDescent="0.25">
      <c r="A12" s="1" t="s">
        <v>9</v>
      </c>
      <c r="B12" s="1">
        <v>5</v>
      </c>
      <c r="C12" s="1">
        <v>4.0999999999999996</v>
      </c>
      <c r="D12" s="1">
        <v>6.2</v>
      </c>
      <c r="E12" s="1">
        <f t="shared" si="0"/>
        <v>5.1000000000000005</v>
      </c>
      <c r="G12" s="1" t="s">
        <v>9</v>
      </c>
      <c r="H12" s="1">
        <v>4.2</v>
      </c>
      <c r="I12" s="1">
        <v>7.6</v>
      </c>
      <c r="J12" s="1">
        <v>8.5</v>
      </c>
      <c r="K12" s="1">
        <f t="shared" si="1"/>
        <v>6.7666666666666666</v>
      </c>
      <c r="M12" s="1" t="s">
        <v>9</v>
      </c>
      <c r="N12" s="1">
        <v>8.1</v>
      </c>
      <c r="O12" s="1">
        <v>10.8</v>
      </c>
      <c r="P12" s="1">
        <v>6.8</v>
      </c>
      <c r="Q12" s="1">
        <f t="shared" si="2"/>
        <v>8.5666666666666664</v>
      </c>
    </row>
    <row r="13" spans="1:17" x14ac:dyDescent="0.25">
      <c r="A13" s="1" t="s">
        <v>10</v>
      </c>
      <c r="B13" s="1">
        <v>7.2</v>
      </c>
      <c r="C13" s="1">
        <v>4</v>
      </c>
      <c r="D13" s="1">
        <v>7.5</v>
      </c>
      <c r="E13" s="1">
        <f t="shared" si="0"/>
        <v>6.2333333333333334</v>
      </c>
      <c r="G13" s="1" t="s">
        <v>10</v>
      </c>
      <c r="H13" s="1">
        <v>6.8</v>
      </c>
      <c r="I13" s="1">
        <v>5.6</v>
      </c>
      <c r="J13" s="1">
        <v>4</v>
      </c>
      <c r="K13" s="1">
        <f t="shared" si="1"/>
        <v>5.4666666666666659</v>
      </c>
      <c r="M13" s="1" t="s">
        <v>10</v>
      </c>
      <c r="N13" s="1">
        <v>7.6</v>
      </c>
      <c r="O13" s="1">
        <v>7.5</v>
      </c>
      <c r="P13" s="1"/>
      <c r="Q13" s="1">
        <f t="shared" si="2"/>
        <v>7.55</v>
      </c>
    </row>
    <row r="14" spans="1:17" x14ac:dyDescent="0.25">
      <c r="A14" s="1" t="s">
        <v>11</v>
      </c>
      <c r="B14" s="1">
        <v>3</v>
      </c>
      <c r="C14" s="1">
        <v>8.5</v>
      </c>
      <c r="D14" s="1"/>
      <c r="E14" s="1">
        <f t="shared" si="0"/>
        <v>5.75</v>
      </c>
      <c r="G14" s="1" t="s">
        <v>11</v>
      </c>
      <c r="H14" s="1">
        <v>4.0999999999999996</v>
      </c>
      <c r="I14" s="1">
        <v>7.5</v>
      </c>
      <c r="J14" s="1">
        <v>8.5</v>
      </c>
      <c r="K14" s="1">
        <f t="shared" si="1"/>
        <v>6.7</v>
      </c>
      <c r="M14" s="1" t="s">
        <v>11</v>
      </c>
      <c r="N14" s="1">
        <v>5</v>
      </c>
      <c r="O14" s="1">
        <v>4</v>
      </c>
      <c r="P14" s="1"/>
      <c r="Q14" s="1">
        <f t="shared" si="2"/>
        <v>4.5</v>
      </c>
    </row>
    <row r="15" spans="1:17" x14ac:dyDescent="0.25">
      <c r="A15" s="1" t="s">
        <v>12</v>
      </c>
      <c r="B15" s="1">
        <v>5.2</v>
      </c>
      <c r="C15" s="1">
        <v>3</v>
      </c>
      <c r="D15" s="1">
        <v>5.5</v>
      </c>
      <c r="E15" s="1">
        <f t="shared" si="0"/>
        <v>4.5666666666666664</v>
      </c>
      <c r="G15" s="1" t="s">
        <v>12</v>
      </c>
      <c r="H15" s="1">
        <v>6.8</v>
      </c>
      <c r="I15" s="1">
        <v>7.4</v>
      </c>
      <c r="J15" s="1"/>
      <c r="K15" s="1">
        <f t="shared" si="1"/>
        <v>7.1</v>
      </c>
      <c r="M15" s="1" t="s">
        <v>12</v>
      </c>
      <c r="N15" s="1">
        <v>6</v>
      </c>
      <c r="O15" s="1">
        <v>6.2</v>
      </c>
      <c r="P15" s="1"/>
      <c r="Q15" s="1">
        <f t="shared" si="2"/>
        <v>6.1</v>
      </c>
    </row>
    <row r="16" spans="1:17" x14ac:dyDescent="0.25">
      <c r="A16" s="1" t="s">
        <v>13</v>
      </c>
      <c r="B16" s="1">
        <v>5.5</v>
      </c>
      <c r="C16" s="1">
        <v>6.1</v>
      </c>
      <c r="D16" s="1"/>
      <c r="E16" s="1">
        <f t="shared" si="0"/>
        <v>5.8</v>
      </c>
      <c r="G16" s="1" t="s">
        <v>13</v>
      </c>
      <c r="H16" s="1">
        <v>9.5</v>
      </c>
      <c r="I16" s="1">
        <v>6.5</v>
      </c>
      <c r="J16" s="1">
        <v>5.2</v>
      </c>
      <c r="K16" s="1">
        <f t="shared" si="1"/>
        <v>7.0666666666666664</v>
      </c>
      <c r="M16" s="1" t="s">
        <v>13</v>
      </c>
      <c r="N16" s="1">
        <v>5.5</v>
      </c>
      <c r="O16" s="1">
        <v>7.5</v>
      </c>
      <c r="P16" s="1"/>
      <c r="Q16" s="1">
        <f t="shared" si="2"/>
        <v>6.5</v>
      </c>
    </row>
    <row r="19" spans="1:15" x14ac:dyDescent="0.25">
      <c r="A19" s="46" t="s">
        <v>63</v>
      </c>
      <c r="B19" s="46"/>
      <c r="C19" s="46"/>
      <c r="D19" s="46"/>
      <c r="E19" s="46"/>
      <c r="H19" s="13" t="s">
        <v>56</v>
      </c>
    </row>
    <row r="20" spans="1:15" ht="15.75" x14ac:dyDescent="0.25">
      <c r="A20" s="47" t="s">
        <v>1</v>
      </c>
      <c r="B20" s="48" t="s">
        <v>21</v>
      </c>
      <c r="C20" s="48"/>
      <c r="D20" s="48"/>
      <c r="E20" s="49" t="s">
        <v>22</v>
      </c>
      <c r="F20" s="49" t="s">
        <v>23</v>
      </c>
      <c r="H20" s="1" t="s">
        <v>43</v>
      </c>
      <c r="I20" s="1">
        <v>4</v>
      </c>
    </row>
    <row r="21" spans="1:15" ht="15.75" x14ac:dyDescent="0.25">
      <c r="A21" s="47"/>
      <c r="B21" s="18" t="s">
        <v>24</v>
      </c>
      <c r="C21" s="18" t="s">
        <v>25</v>
      </c>
      <c r="D21" s="18" t="s">
        <v>26</v>
      </c>
      <c r="E21" s="50"/>
      <c r="F21" s="50"/>
      <c r="H21" s="1" t="s">
        <v>30</v>
      </c>
      <c r="I21" s="1">
        <v>3</v>
      </c>
    </row>
    <row r="22" spans="1:15" x14ac:dyDescent="0.25">
      <c r="A22" s="1" t="s">
        <v>2</v>
      </c>
      <c r="B22" s="5">
        <f>E5</f>
        <v>8.8000000000000007</v>
      </c>
      <c r="C22" s="5">
        <f>K5</f>
        <v>9.3000000000000007</v>
      </c>
      <c r="D22" s="5">
        <f>Q5</f>
        <v>7.85</v>
      </c>
      <c r="E22" s="5">
        <f>SUM(B22:D22)</f>
        <v>25.950000000000003</v>
      </c>
      <c r="F22" s="5">
        <f>AVERAGE(B22:D22)</f>
        <v>8.65</v>
      </c>
      <c r="G22" s="8"/>
      <c r="H22" s="1" t="s">
        <v>31</v>
      </c>
      <c r="I22" s="1">
        <v>3</v>
      </c>
    </row>
    <row r="23" spans="1:15" x14ac:dyDescent="0.25">
      <c r="A23" s="1" t="s">
        <v>3</v>
      </c>
      <c r="B23" s="5">
        <f t="shared" ref="B23:B33" si="3">E6</f>
        <v>8.85</v>
      </c>
      <c r="C23" s="5">
        <f t="shared" ref="C23:C33" si="4">K6</f>
        <v>10.5</v>
      </c>
      <c r="D23" s="5">
        <f t="shared" ref="D23:D33" si="5">Q6</f>
        <v>8.5</v>
      </c>
      <c r="E23" s="5">
        <f t="shared" ref="E23:E33" si="6">SUM(B23:D23)</f>
        <v>27.85</v>
      </c>
      <c r="F23" s="5">
        <f t="shared" ref="F23:F33" si="7">AVERAGE(B23:D23)</f>
        <v>9.2833333333333332</v>
      </c>
      <c r="H23" s="1" t="s">
        <v>32</v>
      </c>
      <c r="I23" s="1">
        <f>(E34^2)/(I20*I21*I22)</f>
        <v>1922.3353086419754</v>
      </c>
    </row>
    <row r="24" spans="1:15" x14ac:dyDescent="0.25">
      <c r="A24" s="1" t="s">
        <v>4</v>
      </c>
      <c r="B24" s="5">
        <f t="shared" si="3"/>
        <v>8.5500000000000007</v>
      </c>
      <c r="C24" s="5">
        <f t="shared" si="4"/>
        <v>10.45</v>
      </c>
      <c r="D24" s="5">
        <f t="shared" si="5"/>
        <v>9.1999999999999993</v>
      </c>
      <c r="E24" s="5">
        <f t="shared" si="6"/>
        <v>28.2</v>
      </c>
      <c r="F24" s="5">
        <f t="shared" si="7"/>
        <v>9.4</v>
      </c>
    </row>
    <row r="25" spans="1:15" x14ac:dyDescent="0.25">
      <c r="A25" s="1" t="s">
        <v>5</v>
      </c>
      <c r="B25" s="5">
        <f t="shared" si="3"/>
        <v>5.25</v>
      </c>
      <c r="C25" s="5">
        <f t="shared" si="4"/>
        <v>10.166666666666666</v>
      </c>
      <c r="D25" s="5">
        <f t="shared" si="5"/>
        <v>10.8</v>
      </c>
      <c r="E25" s="5">
        <f t="shared" si="6"/>
        <v>26.216666666666669</v>
      </c>
      <c r="F25" s="5">
        <f t="shared" si="7"/>
        <v>8.7388888888888889</v>
      </c>
      <c r="H25" t="s">
        <v>55</v>
      </c>
    </row>
    <row r="26" spans="1:15" ht="15.75" x14ac:dyDescent="0.25">
      <c r="A26" s="1" t="s">
        <v>6</v>
      </c>
      <c r="B26" s="5">
        <f t="shared" si="3"/>
        <v>6.333333333333333</v>
      </c>
      <c r="C26" s="5">
        <f t="shared" si="4"/>
        <v>5.833333333333333</v>
      </c>
      <c r="D26" s="5">
        <f t="shared" si="5"/>
        <v>5.2666666666666666</v>
      </c>
      <c r="E26" s="5">
        <f t="shared" si="6"/>
        <v>17.433333333333334</v>
      </c>
      <c r="F26" s="5">
        <f t="shared" si="7"/>
        <v>5.8111111111111109</v>
      </c>
      <c r="H26" s="18" t="s">
        <v>33</v>
      </c>
      <c r="I26" s="18" t="s">
        <v>34</v>
      </c>
      <c r="J26" s="18" t="s">
        <v>35</v>
      </c>
      <c r="K26" s="18" t="s">
        <v>36</v>
      </c>
      <c r="L26" s="18" t="s">
        <v>37</v>
      </c>
      <c r="M26" s="18"/>
      <c r="N26" s="18" t="s">
        <v>38</v>
      </c>
      <c r="O26" s="18" t="s">
        <v>39</v>
      </c>
    </row>
    <row r="27" spans="1:15" x14ac:dyDescent="0.25">
      <c r="A27" s="1" t="s">
        <v>7</v>
      </c>
      <c r="B27" s="5">
        <f t="shared" si="3"/>
        <v>7.4333333333333336</v>
      </c>
      <c r="C27" s="5">
        <f t="shared" si="4"/>
        <v>5.75</v>
      </c>
      <c r="D27" s="5">
        <f t="shared" si="5"/>
        <v>7.4333333333333336</v>
      </c>
      <c r="E27" s="5">
        <f t="shared" si="6"/>
        <v>20.616666666666667</v>
      </c>
      <c r="F27" s="5">
        <f t="shared" si="7"/>
        <v>6.8722222222222227</v>
      </c>
      <c r="H27" s="1" t="s">
        <v>40</v>
      </c>
      <c r="I27" s="1">
        <f>I22-1</f>
        <v>2</v>
      </c>
      <c r="J27" s="14">
        <f>SUMSQ(B34:D34)/(I20*I21)-I23</f>
        <v>8.735987654320752</v>
      </c>
      <c r="K27" s="14">
        <f t="shared" ref="K27:K32" si="8">J27/I27</f>
        <v>4.367993827160376</v>
      </c>
      <c r="L27" s="14">
        <f>K27/$K$32</f>
        <v>1.7749351253482599</v>
      </c>
      <c r="M27" s="1" t="str">
        <f>IF(L27&lt;N27,"tn",IF(L27&lt;O27,"*","*"))</f>
        <v>tn</v>
      </c>
      <c r="N27" s="1">
        <f>FINV(5%,$I27,$I$32)</f>
        <v>3.4433567793667246</v>
      </c>
      <c r="O27" s="1">
        <f>FINV(1%,$I27,$I$32)</f>
        <v>5.7190219124822725</v>
      </c>
    </row>
    <row r="28" spans="1:15" x14ac:dyDescent="0.25">
      <c r="A28" s="1" t="s">
        <v>8</v>
      </c>
      <c r="B28" s="5">
        <f t="shared" si="3"/>
        <v>6.666666666666667</v>
      </c>
      <c r="C28" s="5">
        <f t="shared" si="4"/>
        <v>7</v>
      </c>
      <c r="D28" s="5">
        <f t="shared" si="5"/>
        <v>9.3666666666666671</v>
      </c>
      <c r="E28" s="5">
        <f t="shared" si="6"/>
        <v>23.033333333333335</v>
      </c>
      <c r="F28" s="5">
        <f t="shared" si="7"/>
        <v>7.677777777777778</v>
      </c>
      <c r="H28" s="1" t="s">
        <v>41</v>
      </c>
      <c r="I28" s="1">
        <f>(I20*I21)-1</f>
        <v>11</v>
      </c>
      <c r="J28" s="14">
        <f>SUMSQ(E22:E33)/I22-I23</f>
        <v>63.394506172839328</v>
      </c>
      <c r="K28" s="14">
        <f t="shared" si="8"/>
        <v>5.7631369248035753</v>
      </c>
      <c r="L28" s="14">
        <f t="shared" ref="L28:L31" si="9">K28/$K$32</f>
        <v>2.3418517893546102</v>
      </c>
      <c r="M28" s="1" t="str">
        <f t="shared" ref="M28:M31" si="10">IF(L28&lt;N28,"tn",IF(L28&lt;O28,"*","**"))</f>
        <v>*</v>
      </c>
      <c r="N28" s="1">
        <f t="shared" ref="N28:N31" si="11">FINV(5%,$I28,$I$32)</f>
        <v>2.2585183566229916</v>
      </c>
      <c r="O28" s="1">
        <f t="shared" ref="O28:O31" si="12">FINV(1%,$I28,$I$32)</f>
        <v>3.1837421959607717</v>
      </c>
    </row>
    <row r="29" spans="1:15" x14ac:dyDescent="0.25">
      <c r="A29" s="1" t="s">
        <v>9</v>
      </c>
      <c r="B29" s="5">
        <f t="shared" si="3"/>
        <v>5.1000000000000005</v>
      </c>
      <c r="C29" s="5">
        <f t="shared" si="4"/>
        <v>6.7666666666666666</v>
      </c>
      <c r="D29" s="5">
        <f t="shared" si="5"/>
        <v>8.5666666666666664</v>
      </c>
      <c r="E29" s="5">
        <f t="shared" si="6"/>
        <v>20.433333333333334</v>
      </c>
      <c r="F29" s="5">
        <f t="shared" si="7"/>
        <v>6.8111111111111109</v>
      </c>
      <c r="H29" s="1" t="s">
        <v>44</v>
      </c>
      <c r="I29" s="1">
        <f>I20-1</f>
        <v>3</v>
      </c>
      <c r="J29" s="14">
        <f>SUMSQ(E40:E43)/(I22*I21)-I23</f>
        <v>45.730432098765732</v>
      </c>
      <c r="K29" s="14">
        <f t="shared" si="8"/>
        <v>15.243477366255243</v>
      </c>
      <c r="L29" s="14">
        <f t="shared" si="9"/>
        <v>6.1941899371700311</v>
      </c>
      <c r="M29" s="1" t="str">
        <f t="shared" si="10"/>
        <v>**</v>
      </c>
      <c r="N29" s="1">
        <f t="shared" si="11"/>
        <v>3.0491249886524128</v>
      </c>
      <c r="O29" s="1">
        <f t="shared" si="12"/>
        <v>4.8166057778160596</v>
      </c>
    </row>
    <row r="30" spans="1:15" x14ac:dyDescent="0.25">
      <c r="A30" s="1" t="s">
        <v>10</v>
      </c>
      <c r="B30" s="5">
        <f t="shared" si="3"/>
        <v>6.2333333333333334</v>
      </c>
      <c r="C30" s="5">
        <f t="shared" si="4"/>
        <v>5.4666666666666659</v>
      </c>
      <c r="D30" s="5">
        <f t="shared" si="5"/>
        <v>7.55</v>
      </c>
      <c r="E30" s="5">
        <f t="shared" si="6"/>
        <v>19.25</v>
      </c>
      <c r="F30" s="5">
        <f t="shared" si="7"/>
        <v>6.416666666666667</v>
      </c>
      <c r="H30" s="1" t="s">
        <v>45</v>
      </c>
      <c r="I30" s="1">
        <f>I21-1</f>
        <v>2</v>
      </c>
      <c r="J30" s="14">
        <f>SUMSQ(B44:D44)/(I22*I20)-I23</f>
        <v>3.1377932098766905</v>
      </c>
      <c r="K30" s="14">
        <f t="shared" si="8"/>
        <v>1.5688966049383453</v>
      </c>
      <c r="L30" s="14">
        <f t="shared" si="9"/>
        <v>0.63752143485857959</v>
      </c>
      <c r="M30" s="1" t="str">
        <f t="shared" si="10"/>
        <v>tn</v>
      </c>
      <c r="N30" s="1">
        <f t="shared" si="11"/>
        <v>3.4433567793667246</v>
      </c>
      <c r="O30" s="1">
        <f t="shared" si="12"/>
        <v>5.7190219124822725</v>
      </c>
    </row>
    <row r="31" spans="1:15" x14ac:dyDescent="0.25">
      <c r="A31" s="1" t="s">
        <v>11</v>
      </c>
      <c r="B31" s="5">
        <f t="shared" si="3"/>
        <v>5.75</v>
      </c>
      <c r="C31" s="5">
        <f t="shared" si="4"/>
        <v>6.7</v>
      </c>
      <c r="D31" s="5">
        <f t="shared" si="5"/>
        <v>4.5</v>
      </c>
      <c r="E31" s="5">
        <f t="shared" si="6"/>
        <v>16.95</v>
      </c>
      <c r="F31" s="5">
        <f t="shared" si="7"/>
        <v>5.6499999999999995</v>
      </c>
      <c r="H31" s="1" t="s">
        <v>46</v>
      </c>
      <c r="I31" s="1">
        <f>I28-I29-I30</f>
        <v>6</v>
      </c>
      <c r="J31" s="14">
        <f>J28-J29-J30</f>
        <v>14.526280864196906</v>
      </c>
      <c r="K31" s="14">
        <f t="shared" si="8"/>
        <v>2.4210468106994845</v>
      </c>
      <c r="L31" s="14">
        <f t="shared" si="9"/>
        <v>0.98379283361224357</v>
      </c>
      <c r="M31" s="1" t="str">
        <f t="shared" si="10"/>
        <v>tn</v>
      </c>
      <c r="N31" s="1">
        <f t="shared" si="11"/>
        <v>2.5490614138436585</v>
      </c>
      <c r="O31" s="1">
        <f t="shared" si="12"/>
        <v>3.7583014350037565</v>
      </c>
    </row>
    <row r="32" spans="1:15" x14ac:dyDescent="0.25">
      <c r="A32" s="6" t="s">
        <v>12</v>
      </c>
      <c r="B32" s="5">
        <f t="shared" si="3"/>
        <v>4.5666666666666664</v>
      </c>
      <c r="C32" s="5">
        <f t="shared" si="4"/>
        <v>7.1</v>
      </c>
      <c r="D32" s="5">
        <f t="shared" si="5"/>
        <v>6.1</v>
      </c>
      <c r="E32" s="5">
        <f t="shared" si="6"/>
        <v>17.766666666666666</v>
      </c>
      <c r="F32" s="5">
        <f t="shared" si="7"/>
        <v>5.9222222222222216</v>
      </c>
      <c r="H32" s="1" t="s">
        <v>42</v>
      </c>
      <c r="I32" s="1">
        <f>I33-I27-I28</f>
        <v>22</v>
      </c>
      <c r="J32" s="14">
        <f>J33-J29-J27</f>
        <v>54.140493827160753</v>
      </c>
      <c r="K32" s="14">
        <f t="shared" si="8"/>
        <v>2.4609315375982161</v>
      </c>
      <c r="L32" s="15"/>
      <c r="M32" s="16"/>
      <c r="N32" s="16"/>
      <c r="O32" s="16"/>
    </row>
    <row r="33" spans="1:16" x14ac:dyDescent="0.25">
      <c r="A33" s="6" t="s">
        <v>13</v>
      </c>
      <c r="B33" s="5">
        <f t="shared" si="3"/>
        <v>5.8</v>
      </c>
      <c r="C33" s="5">
        <f t="shared" si="4"/>
        <v>7.0666666666666664</v>
      </c>
      <c r="D33" s="5">
        <f t="shared" si="5"/>
        <v>6.5</v>
      </c>
      <c r="E33" s="5">
        <f t="shared" si="6"/>
        <v>19.366666666666667</v>
      </c>
      <c r="F33" s="5">
        <f t="shared" si="7"/>
        <v>6.4555555555555557</v>
      </c>
      <c r="H33" s="1" t="s">
        <v>27</v>
      </c>
      <c r="I33" s="1">
        <f>I20*I21*I22-1</f>
        <v>35</v>
      </c>
      <c r="J33" s="14">
        <f>SUMSQ(B22:D33)-I23</f>
        <v>108.60691358024724</v>
      </c>
      <c r="K33" s="15"/>
      <c r="L33" s="15"/>
      <c r="M33" s="16"/>
      <c r="N33" s="16"/>
      <c r="O33" s="16"/>
    </row>
    <row r="34" spans="1:16" x14ac:dyDescent="0.25">
      <c r="A34" s="9" t="s">
        <v>29</v>
      </c>
      <c r="B34" s="5">
        <f>SUM(B22:B33)</f>
        <v>79.333333333333329</v>
      </c>
      <c r="C34" s="5">
        <f t="shared" ref="C34:F34" si="13">SUM(C22:C33)</f>
        <v>92.1</v>
      </c>
      <c r="D34" s="5">
        <f t="shared" si="13"/>
        <v>91.633333333333326</v>
      </c>
      <c r="E34" s="5">
        <f t="shared" si="13"/>
        <v>263.06666666666666</v>
      </c>
      <c r="F34" s="5">
        <f t="shared" si="13"/>
        <v>87.688888888888897</v>
      </c>
    </row>
    <row r="35" spans="1:16" x14ac:dyDescent="0.25">
      <c r="A35" s="6" t="s">
        <v>65</v>
      </c>
      <c r="B35" s="5">
        <f>AVERAGE(B22:B33)</f>
        <v>6.6111111111111107</v>
      </c>
      <c r="C35" s="5">
        <f t="shared" ref="C35:F35" si="14">AVERAGE(C22:C33)</f>
        <v>7.6749999999999998</v>
      </c>
      <c r="D35" s="5">
        <f t="shared" si="14"/>
        <v>7.6361111111111102</v>
      </c>
      <c r="E35" s="5"/>
      <c r="F35" s="34">
        <f t="shared" si="14"/>
        <v>7.3074074074074078</v>
      </c>
      <c r="J35">
        <f>SQRT(K32/2)</f>
        <v>1.1092636155572344</v>
      </c>
    </row>
    <row r="37" spans="1:16" x14ac:dyDescent="0.25">
      <c r="A37" s="46" t="s">
        <v>50</v>
      </c>
      <c r="B37" s="46"/>
      <c r="C37" s="46"/>
      <c r="I37" s="21"/>
      <c r="J37" s="21"/>
      <c r="K37" s="21"/>
      <c r="L37" s="2"/>
      <c r="M37" s="21"/>
      <c r="N37" s="21"/>
      <c r="O37" s="21"/>
      <c r="P37" s="21"/>
    </row>
    <row r="38" spans="1:16" x14ac:dyDescent="0.25">
      <c r="A38" s="41" t="s">
        <v>44</v>
      </c>
      <c r="B38" s="43" t="s">
        <v>45</v>
      </c>
      <c r="C38" s="44"/>
      <c r="D38" s="45"/>
      <c r="E38" s="52" t="s">
        <v>29</v>
      </c>
      <c r="F38" s="52" t="s">
        <v>17</v>
      </c>
      <c r="I38" s="22"/>
      <c r="J38" s="21"/>
      <c r="K38" s="37"/>
      <c r="L38" s="2"/>
      <c r="M38" s="21"/>
      <c r="N38" s="21"/>
      <c r="O38" s="2"/>
      <c r="P38" s="21"/>
    </row>
    <row r="39" spans="1:16" x14ac:dyDescent="0.25">
      <c r="A39" s="42"/>
      <c r="B39" s="10" t="s">
        <v>47</v>
      </c>
      <c r="C39" s="10" t="s">
        <v>48</v>
      </c>
      <c r="D39" s="10" t="s">
        <v>49</v>
      </c>
      <c r="E39" s="52"/>
      <c r="F39" s="52"/>
      <c r="J39" s="2"/>
      <c r="K39" s="2"/>
      <c r="L39" s="2"/>
      <c r="M39" s="21"/>
      <c r="N39" s="21"/>
      <c r="O39" s="2"/>
      <c r="P39" s="21"/>
    </row>
    <row r="40" spans="1:16" x14ac:dyDescent="0.25">
      <c r="A40" s="11" t="s">
        <v>51</v>
      </c>
      <c r="B40" s="5">
        <f>E22</f>
        <v>25.950000000000003</v>
      </c>
      <c r="C40" s="5">
        <f>E23</f>
        <v>27.85</v>
      </c>
      <c r="D40" s="5">
        <f>E24</f>
        <v>28.2</v>
      </c>
      <c r="E40" s="34">
        <f>SUM(B40:D40)</f>
        <v>82</v>
      </c>
      <c r="F40" s="5">
        <f>E40/9</f>
        <v>9.1111111111111107</v>
      </c>
      <c r="I40" s="6" t="s">
        <v>1</v>
      </c>
      <c r="J40" s="1" t="s">
        <v>60</v>
      </c>
      <c r="K40" s="1"/>
      <c r="M40" s="21"/>
      <c r="N40" s="21"/>
      <c r="O40" s="2"/>
      <c r="P40" s="21"/>
    </row>
    <row r="41" spans="1:16" x14ac:dyDescent="0.25">
      <c r="A41" s="11" t="s">
        <v>52</v>
      </c>
      <c r="B41" s="5">
        <f>E25</f>
        <v>26.216666666666669</v>
      </c>
      <c r="C41" s="5">
        <f>E26</f>
        <v>17.433333333333334</v>
      </c>
      <c r="D41" s="5">
        <f>E27</f>
        <v>20.616666666666667</v>
      </c>
      <c r="E41" s="5">
        <f t="shared" ref="E41:E43" si="15">SUM(B41:D41)</f>
        <v>64.26666666666668</v>
      </c>
      <c r="F41" s="5">
        <f t="shared" ref="F41:F43" si="16">E41/9</f>
        <v>7.1407407407407426</v>
      </c>
      <c r="I41" s="1" t="s">
        <v>51</v>
      </c>
      <c r="J41" s="19">
        <f>E40/9</f>
        <v>9.1111111111111107</v>
      </c>
      <c r="K41" s="1" t="s">
        <v>64</v>
      </c>
      <c r="M41" s="24"/>
      <c r="N41" s="21"/>
      <c r="O41" s="2"/>
      <c r="P41" s="21"/>
    </row>
    <row r="42" spans="1:16" x14ac:dyDescent="0.25">
      <c r="A42" s="11" t="s">
        <v>53</v>
      </c>
      <c r="B42" s="5">
        <f>E28</f>
        <v>23.033333333333335</v>
      </c>
      <c r="C42" s="5">
        <f>E29</f>
        <v>20.433333333333334</v>
      </c>
      <c r="D42" s="5">
        <f>E30</f>
        <v>19.25</v>
      </c>
      <c r="E42" s="5">
        <f t="shared" si="15"/>
        <v>62.716666666666669</v>
      </c>
      <c r="F42" s="5">
        <f t="shared" si="16"/>
        <v>6.9685185185185183</v>
      </c>
      <c r="I42" s="1" t="s">
        <v>52</v>
      </c>
      <c r="J42" s="19">
        <f t="shared" ref="J42:J44" si="17">E41/9</f>
        <v>7.1407407407407426</v>
      </c>
      <c r="K42" s="1" t="s">
        <v>61</v>
      </c>
      <c r="M42" s="24"/>
      <c r="N42" s="21"/>
      <c r="O42" s="2"/>
      <c r="P42" s="21"/>
    </row>
    <row r="43" spans="1:16" x14ac:dyDescent="0.25">
      <c r="A43" s="12" t="s">
        <v>54</v>
      </c>
      <c r="B43" s="5">
        <f>E31</f>
        <v>16.95</v>
      </c>
      <c r="C43" s="5">
        <f>E32</f>
        <v>17.766666666666666</v>
      </c>
      <c r="D43" s="5">
        <f>E33</f>
        <v>19.366666666666667</v>
      </c>
      <c r="E43" s="5">
        <f t="shared" si="15"/>
        <v>54.083333333333336</v>
      </c>
      <c r="F43" s="5">
        <f t="shared" si="16"/>
        <v>6.0092592592592595</v>
      </c>
      <c r="I43" s="1" t="s">
        <v>53</v>
      </c>
      <c r="J43" s="19">
        <f t="shared" si="17"/>
        <v>6.9685185185185183</v>
      </c>
      <c r="K43" s="1" t="s">
        <v>61</v>
      </c>
      <c r="M43" s="20">
        <f>J45+J44</f>
        <v>8.6042094792555854</v>
      </c>
      <c r="N43" s="21"/>
      <c r="O43" s="2"/>
      <c r="P43" s="21"/>
    </row>
    <row r="44" spans="1:16" x14ac:dyDescent="0.25">
      <c r="A44" s="11" t="s">
        <v>29</v>
      </c>
      <c r="B44" s="5">
        <f>SUM(B40:B43)</f>
        <v>92.15</v>
      </c>
      <c r="C44" s="5">
        <f>SUM(C40:C43)</f>
        <v>83.483333333333334</v>
      </c>
      <c r="D44" s="5">
        <f>SUM(D40:D43)</f>
        <v>87.433333333333337</v>
      </c>
      <c r="E44" s="5">
        <f>SUM(E40:E43)</f>
        <v>263.06666666666666</v>
      </c>
      <c r="F44" s="1"/>
      <c r="I44" s="1" t="s">
        <v>54</v>
      </c>
      <c r="J44" s="19">
        <f t="shared" si="17"/>
        <v>6.0092592592592595</v>
      </c>
      <c r="K44" s="1" t="s">
        <v>57</v>
      </c>
      <c r="M44" s="20">
        <f>J45+J43</f>
        <v>9.5634687385148442</v>
      </c>
      <c r="N44" s="21"/>
      <c r="O44" s="2"/>
      <c r="P44" s="21"/>
    </row>
    <row r="45" spans="1:16" x14ac:dyDescent="0.25">
      <c r="A45" s="11" t="s">
        <v>17</v>
      </c>
      <c r="B45" s="5">
        <f>B44/12</f>
        <v>7.6791666666666671</v>
      </c>
      <c r="C45" s="5">
        <f t="shared" ref="C45:D45" si="18">C44/12</f>
        <v>6.9569444444444448</v>
      </c>
      <c r="D45" s="5">
        <f t="shared" si="18"/>
        <v>7.2861111111111114</v>
      </c>
      <c r="E45" s="1"/>
      <c r="F45" s="1"/>
      <c r="G45" t="s">
        <v>58</v>
      </c>
      <c r="H45" s="17">
        <v>4.9625000000000004</v>
      </c>
      <c r="I45" s="6" t="s">
        <v>59</v>
      </c>
      <c r="J45" s="19">
        <f>H45*(K32/9)^0.5</f>
        <v>2.5949502199963259</v>
      </c>
      <c r="K45" s="1"/>
      <c r="M45" s="21"/>
      <c r="N45" s="21"/>
      <c r="O45" s="2"/>
      <c r="P45" s="21"/>
    </row>
    <row r="46" spans="1:16" x14ac:dyDescent="0.25">
      <c r="I46" s="36"/>
      <c r="J46" s="2"/>
      <c r="K46" s="2"/>
      <c r="M46" s="21"/>
      <c r="N46" s="21"/>
      <c r="O46" s="2"/>
      <c r="P46" s="21"/>
    </row>
    <row r="47" spans="1:16" x14ac:dyDescent="0.25">
      <c r="I47" s="36"/>
      <c r="J47" s="2"/>
      <c r="K47" s="2"/>
      <c r="M47" s="21"/>
      <c r="N47" s="21"/>
      <c r="O47" s="2"/>
      <c r="P47" s="21"/>
    </row>
    <row r="48" spans="1:16" x14ac:dyDescent="0.25">
      <c r="I48" s="36"/>
      <c r="J48" s="2"/>
      <c r="K48" s="2"/>
      <c r="M48" s="21"/>
      <c r="N48" s="21"/>
      <c r="O48" s="2"/>
      <c r="P48" s="21"/>
    </row>
    <row r="49" spans="8:16" x14ac:dyDescent="0.25">
      <c r="H49" s="40"/>
      <c r="I49" s="36"/>
      <c r="J49" s="2"/>
      <c r="K49" s="2"/>
      <c r="M49" s="21"/>
      <c r="N49" s="21"/>
      <c r="O49" s="2"/>
      <c r="P49" s="21"/>
    </row>
  </sheetData>
  <mergeCells count="19">
    <mergeCell ref="A37:C37"/>
    <mergeCell ref="A38:A39"/>
    <mergeCell ref="B38:D38"/>
    <mergeCell ref="E38:E39"/>
    <mergeCell ref="F38:F39"/>
    <mergeCell ref="A19:E19"/>
    <mergeCell ref="A20:A21"/>
    <mergeCell ref="B20:D20"/>
    <mergeCell ref="E20:E21"/>
    <mergeCell ref="F20:F21"/>
    <mergeCell ref="M3:M4"/>
    <mergeCell ref="N3:P3"/>
    <mergeCell ref="Q3:Q4"/>
    <mergeCell ref="A3:A4"/>
    <mergeCell ref="B3:D3"/>
    <mergeCell ref="E3:E4"/>
    <mergeCell ref="G3:G4"/>
    <mergeCell ref="H3:J3"/>
    <mergeCell ref="K3:K4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Q50"/>
  <sheetViews>
    <sheetView topLeftCell="A28" workbookViewId="0">
      <selection activeCell="G49" sqref="G49"/>
    </sheetView>
  </sheetViews>
  <sheetFormatPr defaultRowHeight="15" x14ac:dyDescent="0.25"/>
  <sheetData>
    <row r="2" spans="1:17" x14ac:dyDescent="0.25">
      <c r="A2" t="s">
        <v>19</v>
      </c>
    </row>
    <row r="3" spans="1:17" x14ac:dyDescent="0.25">
      <c r="A3" s="25" t="s">
        <v>1</v>
      </c>
      <c r="B3" s="27" t="s">
        <v>14</v>
      </c>
      <c r="C3" s="28"/>
      <c r="D3" s="29"/>
      <c r="E3" s="25" t="s">
        <v>17</v>
      </c>
      <c r="G3" s="25" t="s">
        <v>1</v>
      </c>
      <c r="H3" s="27" t="s">
        <v>15</v>
      </c>
      <c r="I3" s="28"/>
      <c r="J3" s="29"/>
      <c r="K3" s="25" t="s">
        <v>17</v>
      </c>
      <c r="M3" s="31" t="s">
        <v>1</v>
      </c>
      <c r="N3" s="27" t="s">
        <v>16</v>
      </c>
      <c r="O3" s="28"/>
      <c r="P3" s="29"/>
      <c r="Q3" s="25" t="s">
        <v>17</v>
      </c>
    </row>
    <row r="4" spans="1:17" x14ac:dyDescent="0.25">
      <c r="A4" s="26"/>
      <c r="B4" s="7">
        <v>1</v>
      </c>
      <c r="C4" s="33">
        <v>2</v>
      </c>
      <c r="D4" s="7">
        <v>3</v>
      </c>
      <c r="E4" s="26"/>
      <c r="G4" s="26"/>
      <c r="H4" s="7">
        <v>1</v>
      </c>
      <c r="I4" s="7">
        <v>2</v>
      </c>
      <c r="J4" s="7">
        <v>3</v>
      </c>
      <c r="K4" s="26"/>
      <c r="M4" s="32"/>
      <c r="N4" s="7">
        <v>1</v>
      </c>
      <c r="O4" s="7">
        <v>2</v>
      </c>
      <c r="P4" s="7">
        <v>3</v>
      </c>
      <c r="Q4" s="26"/>
    </row>
    <row r="5" spans="1:17" x14ac:dyDescent="0.25">
      <c r="A5" s="1" t="s">
        <v>2</v>
      </c>
      <c r="B5" s="1">
        <v>12.3</v>
      </c>
      <c r="C5" s="1">
        <v>11.9</v>
      </c>
      <c r="D5" s="1"/>
      <c r="E5" s="1">
        <f>AVERAGE(B5:D5)</f>
        <v>12.100000000000001</v>
      </c>
      <c r="G5" s="1" t="s">
        <v>2</v>
      </c>
      <c r="H5" s="1">
        <v>14.5</v>
      </c>
      <c r="I5" s="1">
        <v>15.2</v>
      </c>
      <c r="J5" s="1"/>
      <c r="K5" s="1">
        <f>AVERAGE(H5:J5)</f>
        <v>14.85</v>
      </c>
      <c r="M5" s="1" t="s">
        <v>2</v>
      </c>
      <c r="N5" s="1">
        <v>13.5</v>
      </c>
      <c r="O5" s="1">
        <v>15.8</v>
      </c>
      <c r="P5" s="1"/>
      <c r="Q5" s="1">
        <f>AVERAGE(N5:P5)</f>
        <v>14.65</v>
      </c>
    </row>
    <row r="6" spans="1:17" x14ac:dyDescent="0.25">
      <c r="A6" s="1" t="s">
        <v>3</v>
      </c>
      <c r="B6" s="1">
        <v>13.1</v>
      </c>
      <c r="C6" s="1">
        <v>8.5</v>
      </c>
      <c r="D6" s="1"/>
      <c r="E6" s="1">
        <f t="shared" ref="E6:E16" si="0">AVERAGE(B6:D6)</f>
        <v>10.8</v>
      </c>
      <c r="G6" s="1" t="s">
        <v>3</v>
      </c>
      <c r="H6" s="3">
        <v>19.2</v>
      </c>
      <c r="I6" s="1">
        <v>13.6</v>
      </c>
      <c r="J6" s="1"/>
      <c r="K6" s="1">
        <f t="shared" ref="K6:K16" si="1">AVERAGE(H6:J6)</f>
        <v>16.399999999999999</v>
      </c>
      <c r="M6" s="1" t="s">
        <v>3</v>
      </c>
      <c r="N6" s="3">
        <v>15.5</v>
      </c>
      <c r="O6" s="1">
        <v>15.1</v>
      </c>
      <c r="P6" s="1">
        <v>17.2</v>
      </c>
      <c r="Q6" s="1">
        <f t="shared" ref="Q6:Q16" si="2">AVERAGE(N6:P6)</f>
        <v>15.933333333333332</v>
      </c>
    </row>
    <row r="7" spans="1:17" x14ac:dyDescent="0.25">
      <c r="A7" s="1" t="s">
        <v>4</v>
      </c>
      <c r="B7" s="1">
        <v>13.9</v>
      </c>
      <c r="C7" s="1">
        <v>13.5</v>
      </c>
      <c r="D7" s="1">
        <v>10.5</v>
      </c>
      <c r="E7" s="1">
        <f t="shared" si="0"/>
        <v>12.633333333333333</v>
      </c>
      <c r="G7" s="1" t="s">
        <v>4</v>
      </c>
      <c r="H7" s="1">
        <v>20.5</v>
      </c>
      <c r="I7" s="1">
        <v>15.9</v>
      </c>
      <c r="J7" s="1">
        <v>14.1</v>
      </c>
      <c r="K7" s="1">
        <f t="shared" si="1"/>
        <v>16.833333333333332</v>
      </c>
      <c r="M7" s="1" t="s">
        <v>4</v>
      </c>
      <c r="N7" s="1">
        <v>13.2</v>
      </c>
      <c r="O7" s="1">
        <v>20.100000000000001</v>
      </c>
      <c r="P7" s="1">
        <v>15.6</v>
      </c>
      <c r="Q7" s="1">
        <f t="shared" si="2"/>
        <v>16.3</v>
      </c>
    </row>
    <row r="8" spans="1:17" x14ac:dyDescent="0.25">
      <c r="A8" s="1" t="s">
        <v>5</v>
      </c>
      <c r="B8" s="1">
        <v>8</v>
      </c>
      <c r="C8" s="1">
        <v>8.5</v>
      </c>
      <c r="D8" s="1"/>
      <c r="E8" s="1">
        <f t="shared" si="0"/>
        <v>8.25</v>
      </c>
      <c r="G8" s="1" t="s">
        <v>5</v>
      </c>
      <c r="H8" s="1">
        <v>14.2</v>
      </c>
      <c r="I8" s="1">
        <v>20.100000000000001</v>
      </c>
      <c r="J8" s="1">
        <v>15.5</v>
      </c>
      <c r="K8" s="1">
        <f t="shared" si="1"/>
        <v>16.599999999999998</v>
      </c>
      <c r="M8" s="1" t="s">
        <v>5</v>
      </c>
      <c r="N8" s="1">
        <v>9.1</v>
      </c>
      <c r="O8" s="1">
        <v>17.5</v>
      </c>
      <c r="P8" s="1"/>
      <c r="Q8" s="1">
        <f t="shared" si="2"/>
        <v>13.3</v>
      </c>
    </row>
    <row r="9" spans="1:17" x14ac:dyDescent="0.25">
      <c r="A9" s="1" t="s">
        <v>6</v>
      </c>
      <c r="B9" s="1">
        <v>8.5</v>
      </c>
      <c r="C9" s="1">
        <v>8</v>
      </c>
      <c r="D9" s="1"/>
      <c r="E9" s="1">
        <f t="shared" si="0"/>
        <v>8.25</v>
      </c>
      <c r="G9" s="1" t="s">
        <v>6</v>
      </c>
      <c r="H9" s="1">
        <v>13.5</v>
      </c>
      <c r="I9" s="1">
        <v>8.1</v>
      </c>
      <c r="J9" s="1"/>
      <c r="K9" s="1">
        <f t="shared" si="1"/>
        <v>10.8</v>
      </c>
      <c r="M9" s="1" t="s">
        <v>6</v>
      </c>
      <c r="N9" s="1">
        <v>8.5</v>
      </c>
      <c r="O9" s="1">
        <v>6</v>
      </c>
      <c r="P9" s="1">
        <v>5.5</v>
      </c>
      <c r="Q9" s="1">
        <f t="shared" si="2"/>
        <v>6.666666666666667</v>
      </c>
    </row>
    <row r="10" spans="1:17" x14ac:dyDescent="0.25">
      <c r="A10" s="1" t="s">
        <v>7</v>
      </c>
      <c r="B10" s="1">
        <v>13.2</v>
      </c>
      <c r="C10" s="1">
        <v>10.5</v>
      </c>
      <c r="D10" s="1">
        <v>9.6</v>
      </c>
      <c r="E10" s="1">
        <f t="shared" si="0"/>
        <v>11.1</v>
      </c>
      <c r="G10" s="1" t="s">
        <v>7</v>
      </c>
      <c r="H10" s="1">
        <v>6.9</v>
      </c>
      <c r="I10" s="1">
        <v>9.5</v>
      </c>
      <c r="J10" s="1"/>
      <c r="K10" s="1">
        <f t="shared" si="1"/>
        <v>8.1999999999999993</v>
      </c>
      <c r="M10" s="1" t="s">
        <v>7</v>
      </c>
      <c r="N10" s="1">
        <v>8</v>
      </c>
      <c r="O10" s="1">
        <v>8.5</v>
      </c>
      <c r="P10" s="1">
        <v>12.3</v>
      </c>
      <c r="Q10" s="1">
        <f t="shared" si="2"/>
        <v>9.6</v>
      </c>
    </row>
    <row r="11" spans="1:17" x14ac:dyDescent="0.25">
      <c r="A11" s="1" t="s">
        <v>8</v>
      </c>
      <c r="B11" s="1">
        <v>11.5</v>
      </c>
      <c r="C11" s="1">
        <v>13.5</v>
      </c>
      <c r="D11" s="1"/>
      <c r="E11" s="1">
        <f t="shared" si="0"/>
        <v>12.5</v>
      </c>
      <c r="G11" s="1" t="s">
        <v>8</v>
      </c>
      <c r="H11" s="1">
        <v>8.5</v>
      </c>
      <c r="I11" s="1">
        <v>9.5</v>
      </c>
      <c r="J11" s="1">
        <v>7.9</v>
      </c>
      <c r="K11" s="1">
        <f t="shared" si="1"/>
        <v>8.6333333333333329</v>
      </c>
      <c r="M11" s="1" t="s">
        <v>8</v>
      </c>
      <c r="N11" s="1">
        <v>15.5</v>
      </c>
      <c r="O11" s="1">
        <v>15.6</v>
      </c>
      <c r="P11" s="1">
        <v>14.8</v>
      </c>
      <c r="Q11" s="1">
        <f t="shared" si="2"/>
        <v>15.300000000000002</v>
      </c>
    </row>
    <row r="12" spans="1:17" x14ac:dyDescent="0.25">
      <c r="A12" s="1" t="s">
        <v>9</v>
      </c>
      <c r="B12" s="1">
        <v>10.199999999999999</v>
      </c>
      <c r="C12" s="1">
        <v>9.9</v>
      </c>
      <c r="D12" s="1">
        <v>6.5</v>
      </c>
      <c r="E12" s="1">
        <f t="shared" si="0"/>
        <v>8.8666666666666671</v>
      </c>
      <c r="G12" s="1" t="s">
        <v>9</v>
      </c>
      <c r="H12" s="1">
        <v>8.5</v>
      </c>
      <c r="I12" s="1">
        <v>11.2</v>
      </c>
      <c r="J12" s="1">
        <v>8</v>
      </c>
      <c r="K12" s="1">
        <f t="shared" si="1"/>
        <v>9.2333333333333325</v>
      </c>
      <c r="M12" s="1" t="s">
        <v>9</v>
      </c>
      <c r="N12" s="1">
        <v>13.5</v>
      </c>
      <c r="O12" s="1">
        <v>18.100000000000001</v>
      </c>
      <c r="P12" s="1">
        <v>10.9</v>
      </c>
      <c r="Q12" s="1">
        <f t="shared" si="2"/>
        <v>14.166666666666666</v>
      </c>
    </row>
    <row r="13" spans="1:17" x14ac:dyDescent="0.25">
      <c r="A13" s="1" t="s">
        <v>10</v>
      </c>
      <c r="B13" s="1">
        <v>11.5</v>
      </c>
      <c r="C13" s="1">
        <v>11.2</v>
      </c>
      <c r="D13" s="1"/>
      <c r="E13" s="1">
        <f t="shared" si="0"/>
        <v>11.35</v>
      </c>
      <c r="G13" s="1" t="s">
        <v>10</v>
      </c>
      <c r="H13" s="1">
        <v>11.5</v>
      </c>
      <c r="I13" s="1">
        <v>9.1</v>
      </c>
      <c r="J13" s="1">
        <v>9.5</v>
      </c>
      <c r="K13" s="1">
        <f t="shared" si="1"/>
        <v>10.033333333333333</v>
      </c>
      <c r="M13" s="1" t="s">
        <v>10</v>
      </c>
      <c r="N13" s="1">
        <v>7.8</v>
      </c>
      <c r="O13" s="1">
        <v>7.5</v>
      </c>
      <c r="P13" s="1"/>
      <c r="Q13" s="1">
        <f t="shared" si="2"/>
        <v>7.65</v>
      </c>
    </row>
    <row r="14" spans="1:17" x14ac:dyDescent="0.25">
      <c r="A14" s="1" t="s">
        <v>11</v>
      </c>
      <c r="B14" s="1">
        <v>8.5</v>
      </c>
      <c r="C14" s="1">
        <v>8.1</v>
      </c>
      <c r="D14" s="1"/>
      <c r="E14" s="1">
        <f t="shared" si="0"/>
        <v>8.3000000000000007</v>
      </c>
      <c r="G14" s="1" t="s">
        <v>11</v>
      </c>
      <c r="H14" s="1">
        <v>8.5</v>
      </c>
      <c r="I14" s="1">
        <v>9.6</v>
      </c>
      <c r="J14" s="1">
        <v>6.5</v>
      </c>
      <c r="K14" s="1">
        <f t="shared" si="1"/>
        <v>8.2000000000000011</v>
      </c>
      <c r="M14" s="1" t="s">
        <v>11</v>
      </c>
      <c r="N14" s="1">
        <v>7.2</v>
      </c>
      <c r="O14" s="1">
        <v>8.9</v>
      </c>
      <c r="P14" s="1"/>
      <c r="Q14" s="1">
        <f t="shared" si="2"/>
        <v>8.0500000000000007</v>
      </c>
    </row>
    <row r="15" spans="1:17" x14ac:dyDescent="0.25">
      <c r="A15" s="1" t="s">
        <v>12</v>
      </c>
      <c r="B15" s="1">
        <v>8.5</v>
      </c>
      <c r="C15" s="1">
        <v>8.1999999999999993</v>
      </c>
      <c r="D15" s="1"/>
      <c r="E15" s="1">
        <f t="shared" si="0"/>
        <v>8.35</v>
      </c>
      <c r="G15" s="1" t="s">
        <v>12</v>
      </c>
      <c r="H15" s="1">
        <v>5</v>
      </c>
      <c r="I15" s="1">
        <v>8.5</v>
      </c>
      <c r="J15" s="1">
        <v>6.2</v>
      </c>
      <c r="K15" s="1">
        <f t="shared" si="1"/>
        <v>6.5666666666666664</v>
      </c>
      <c r="M15" s="1" t="s">
        <v>12</v>
      </c>
      <c r="N15" s="1">
        <v>8.5</v>
      </c>
      <c r="O15" s="1">
        <v>8.9</v>
      </c>
      <c r="P15" s="1"/>
      <c r="Q15" s="1">
        <f t="shared" si="2"/>
        <v>8.6999999999999993</v>
      </c>
    </row>
    <row r="16" spans="1:17" x14ac:dyDescent="0.25">
      <c r="A16" s="1" t="s">
        <v>13</v>
      </c>
      <c r="B16" s="1">
        <v>6.5</v>
      </c>
      <c r="C16" s="1">
        <v>5.9</v>
      </c>
      <c r="D16" s="1">
        <v>5.0999999999999996</v>
      </c>
      <c r="E16" s="1">
        <f t="shared" si="0"/>
        <v>5.833333333333333</v>
      </c>
      <c r="G16" s="1" t="s">
        <v>13</v>
      </c>
      <c r="H16" s="1">
        <v>9.1</v>
      </c>
      <c r="I16" s="1">
        <v>11.5</v>
      </c>
      <c r="J16" s="1"/>
      <c r="K16" s="1">
        <f t="shared" si="1"/>
        <v>10.3</v>
      </c>
      <c r="M16" s="1" t="s">
        <v>13</v>
      </c>
      <c r="N16" s="1">
        <v>8.5</v>
      </c>
      <c r="O16" s="1">
        <v>12.5</v>
      </c>
      <c r="P16" s="1"/>
      <c r="Q16" s="1">
        <f t="shared" si="2"/>
        <v>10.5</v>
      </c>
    </row>
    <row r="19" spans="1:15" x14ac:dyDescent="0.25">
      <c r="A19" s="46" t="s">
        <v>28</v>
      </c>
      <c r="B19" s="46"/>
      <c r="C19" s="46"/>
      <c r="D19" s="46"/>
      <c r="E19" s="46"/>
      <c r="H19" s="13" t="s">
        <v>56</v>
      </c>
    </row>
    <row r="20" spans="1:15" ht="15.75" x14ac:dyDescent="0.25">
      <c r="A20" s="47" t="s">
        <v>1</v>
      </c>
      <c r="B20" s="48" t="s">
        <v>21</v>
      </c>
      <c r="C20" s="48"/>
      <c r="D20" s="48"/>
      <c r="E20" s="49" t="s">
        <v>22</v>
      </c>
      <c r="F20" s="49" t="s">
        <v>23</v>
      </c>
      <c r="H20" s="1" t="s">
        <v>43</v>
      </c>
      <c r="I20" s="1">
        <v>4</v>
      </c>
    </row>
    <row r="21" spans="1:15" ht="15.75" x14ac:dyDescent="0.25">
      <c r="A21" s="47"/>
      <c r="B21" s="30" t="s">
        <v>24</v>
      </c>
      <c r="C21" s="30" t="s">
        <v>25</v>
      </c>
      <c r="D21" s="30" t="s">
        <v>26</v>
      </c>
      <c r="E21" s="50"/>
      <c r="F21" s="50"/>
      <c r="H21" s="1" t="s">
        <v>30</v>
      </c>
      <c r="I21" s="1">
        <v>3</v>
      </c>
    </row>
    <row r="22" spans="1:15" x14ac:dyDescent="0.25">
      <c r="A22" s="1" t="s">
        <v>2</v>
      </c>
      <c r="B22" s="5">
        <f>E5</f>
        <v>12.100000000000001</v>
      </c>
      <c r="C22" s="5">
        <f>K5</f>
        <v>14.85</v>
      </c>
      <c r="D22" s="5">
        <f>Q5</f>
        <v>14.65</v>
      </c>
      <c r="E22" s="5">
        <f>SUM(B22:D22)</f>
        <v>41.6</v>
      </c>
      <c r="F22" s="5">
        <f>AVERAGE(B22:D22)</f>
        <v>13.866666666666667</v>
      </c>
      <c r="G22" s="8"/>
      <c r="H22" s="1" t="s">
        <v>31</v>
      </c>
      <c r="I22" s="1">
        <v>3</v>
      </c>
    </row>
    <row r="23" spans="1:15" x14ac:dyDescent="0.25">
      <c r="A23" s="1" t="s">
        <v>3</v>
      </c>
      <c r="B23" s="5">
        <f t="shared" ref="B23:B33" si="3">E6</f>
        <v>10.8</v>
      </c>
      <c r="C23" s="5">
        <f t="shared" ref="C23:C33" si="4">K6</f>
        <v>16.399999999999999</v>
      </c>
      <c r="D23" s="5">
        <f t="shared" ref="D23:D33" si="5">Q6</f>
        <v>15.933333333333332</v>
      </c>
      <c r="E23" s="5">
        <f t="shared" ref="E23:E33" si="6">SUM(B23:D23)</f>
        <v>43.133333333333333</v>
      </c>
      <c r="F23" s="5">
        <f t="shared" ref="F23:F33" si="7">AVERAGE(B23:D23)</f>
        <v>14.377777777777778</v>
      </c>
      <c r="H23" s="1" t="s">
        <v>32</v>
      </c>
      <c r="I23" s="1">
        <f>(E34^2)/(I20*I21*I22)</f>
        <v>4351.6011111111111</v>
      </c>
    </row>
    <row r="24" spans="1:15" x14ac:dyDescent="0.25">
      <c r="A24" s="1" t="s">
        <v>4</v>
      </c>
      <c r="B24" s="5">
        <f t="shared" si="3"/>
        <v>12.633333333333333</v>
      </c>
      <c r="C24" s="5">
        <f t="shared" si="4"/>
        <v>16.833333333333332</v>
      </c>
      <c r="D24" s="5">
        <f t="shared" si="5"/>
        <v>16.3</v>
      </c>
      <c r="E24" s="5">
        <f t="shared" si="6"/>
        <v>45.766666666666666</v>
      </c>
      <c r="F24" s="5">
        <f t="shared" si="7"/>
        <v>15.255555555555555</v>
      </c>
    </row>
    <row r="25" spans="1:15" x14ac:dyDescent="0.25">
      <c r="A25" s="1" t="s">
        <v>5</v>
      </c>
      <c r="B25" s="5">
        <f t="shared" si="3"/>
        <v>8.25</v>
      </c>
      <c r="C25" s="5">
        <f t="shared" si="4"/>
        <v>16.599999999999998</v>
      </c>
      <c r="D25" s="5">
        <f t="shared" si="5"/>
        <v>13.3</v>
      </c>
      <c r="E25" s="5">
        <f t="shared" si="6"/>
        <v>38.15</v>
      </c>
      <c r="F25" s="5">
        <f t="shared" si="7"/>
        <v>12.716666666666667</v>
      </c>
      <c r="H25" t="s">
        <v>55</v>
      </c>
    </row>
    <row r="26" spans="1:15" ht="15.75" x14ac:dyDescent="0.25">
      <c r="A26" s="1" t="s">
        <v>6</v>
      </c>
      <c r="B26" s="5">
        <f t="shared" si="3"/>
        <v>8.25</v>
      </c>
      <c r="C26" s="5">
        <f t="shared" si="4"/>
        <v>10.8</v>
      </c>
      <c r="D26" s="5">
        <f t="shared" si="5"/>
        <v>6.666666666666667</v>
      </c>
      <c r="E26" s="5">
        <f t="shared" si="6"/>
        <v>25.716666666666669</v>
      </c>
      <c r="F26" s="5">
        <f t="shared" si="7"/>
        <v>8.5722222222222229</v>
      </c>
      <c r="H26" s="30" t="s">
        <v>33</v>
      </c>
      <c r="I26" s="30" t="s">
        <v>34</v>
      </c>
      <c r="J26" s="30" t="s">
        <v>35</v>
      </c>
      <c r="K26" s="30" t="s">
        <v>36</v>
      </c>
      <c r="L26" s="30" t="s">
        <v>37</v>
      </c>
      <c r="M26" s="30"/>
      <c r="N26" s="30" t="s">
        <v>38</v>
      </c>
      <c r="O26" s="30" t="s">
        <v>39</v>
      </c>
    </row>
    <row r="27" spans="1:15" x14ac:dyDescent="0.25">
      <c r="A27" s="1" t="s">
        <v>7</v>
      </c>
      <c r="B27" s="5">
        <f t="shared" si="3"/>
        <v>11.1</v>
      </c>
      <c r="C27" s="5">
        <f t="shared" si="4"/>
        <v>8.1999999999999993</v>
      </c>
      <c r="D27" s="5">
        <f t="shared" si="5"/>
        <v>9.6</v>
      </c>
      <c r="E27" s="5">
        <f t="shared" si="6"/>
        <v>28.9</v>
      </c>
      <c r="F27" s="5">
        <f t="shared" si="7"/>
        <v>9.6333333333333329</v>
      </c>
      <c r="H27" s="1" t="s">
        <v>40</v>
      </c>
      <c r="I27" s="1">
        <f>I22-1</f>
        <v>2</v>
      </c>
      <c r="J27" s="14">
        <f>SUMSQ(B34:D34)/(I20*I21)-I23</f>
        <v>23.843379629629453</v>
      </c>
      <c r="K27" s="14">
        <f t="shared" ref="K27:K32" si="8">J27/I27</f>
        <v>11.921689814814727</v>
      </c>
      <c r="L27" s="14">
        <f>K27/$K$32</f>
        <v>1.5994887263530349</v>
      </c>
      <c r="M27" s="1" t="str">
        <f>IF(L27&lt;N27,"tn",IF(L27&lt;O27,"*","*"))</f>
        <v>tn</v>
      </c>
      <c r="N27" s="1">
        <f>FINV(5%,$I27,$I$32)</f>
        <v>3.4433567793667246</v>
      </c>
      <c r="O27" s="1">
        <f>FINV(1%,$I27,$I$32)</f>
        <v>5.7190219124822725</v>
      </c>
    </row>
    <row r="28" spans="1:15" x14ac:dyDescent="0.25">
      <c r="A28" s="1" t="s">
        <v>8</v>
      </c>
      <c r="B28" s="5">
        <f t="shared" si="3"/>
        <v>12.5</v>
      </c>
      <c r="C28" s="5">
        <f t="shared" si="4"/>
        <v>8.6333333333333329</v>
      </c>
      <c r="D28" s="34">
        <f t="shared" si="5"/>
        <v>15.300000000000002</v>
      </c>
      <c r="E28" s="5">
        <f t="shared" si="6"/>
        <v>36.433333333333337</v>
      </c>
      <c r="F28" s="5">
        <f t="shared" si="7"/>
        <v>12.144444444444446</v>
      </c>
      <c r="H28" s="1" t="s">
        <v>41</v>
      </c>
      <c r="I28" s="1">
        <f>(I20*I21)-1</f>
        <v>11</v>
      </c>
      <c r="J28" s="14">
        <f>SUMSQ(E22:E33)/I22-I23</f>
        <v>221.35074074074055</v>
      </c>
      <c r="K28" s="14">
        <f t="shared" si="8"/>
        <v>20.122794612794596</v>
      </c>
      <c r="L28" s="14">
        <f t="shared" ref="L28:L31" si="9">K28/$K$32</f>
        <v>2.6998004163709859</v>
      </c>
      <c r="M28" s="1" t="str">
        <f t="shared" ref="M28:M31" si="10">IF(L28&lt;N28,"tn",IF(L28&lt;O28,"*","**"))</f>
        <v>*</v>
      </c>
      <c r="N28" s="1">
        <f t="shared" ref="N28:N31" si="11">FINV(5%,$I28,$I$32)</f>
        <v>2.2585183566229916</v>
      </c>
      <c r="O28" s="1">
        <f t="shared" ref="O28:O31" si="12">FINV(1%,$I28,$I$32)</f>
        <v>3.1837421959607717</v>
      </c>
    </row>
    <row r="29" spans="1:15" x14ac:dyDescent="0.25">
      <c r="A29" s="1" t="s">
        <v>9</v>
      </c>
      <c r="B29" s="5">
        <f t="shared" si="3"/>
        <v>8.8666666666666671</v>
      </c>
      <c r="C29" s="5">
        <f t="shared" si="4"/>
        <v>9.2333333333333325</v>
      </c>
      <c r="D29" s="5">
        <f t="shared" si="5"/>
        <v>14.166666666666666</v>
      </c>
      <c r="E29" s="5">
        <f t="shared" si="6"/>
        <v>32.266666666666666</v>
      </c>
      <c r="F29" s="5">
        <f t="shared" si="7"/>
        <v>10.755555555555555</v>
      </c>
      <c r="H29" s="1" t="s">
        <v>44</v>
      </c>
      <c r="I29" s="1">
        <f>I20-1</f>
        <v>3</v>
      </c>
      <c r="J29" s="14">
        <f>SUMSQ(E40:E43)/(I22*I21)-I23</f>
        <v>179.815432098766</v>
      </c>
      <c r="K29" s="14">
        <f t="shared" si="8"/>
        <v>59.938477366255334</v>
      </c>
      <c r="L29" s="14">
        <f t="shared" si="9"/>
        <v>8.0417222987093684</v>
      </c>
      <c r="M29" s="1" t="str">
        <f t="shared" si="10"/>
        <v>**</v>
      </c>
      <c r="N29" s="1">
        <f t="shared" si="11"/>
        <v>3.0491249886524128</v>
      </c>
      <c r="O29" s="1">
        <f t="shared" si="12"/>
        <v>4.8166057778160596</v>
      </c>
    </row>
    <row r="30" spans="1:15" x14ac:dyDescent="0.25">
      <c r="A30" s="1" t="s">
        <v>10</v>
      </c>
      <c r="B30" s="5">
        <f t="shared" si="3"/>
        <v>11.35</v>
      </c>
      <c r="C30" s="5">
        <f t="shared" si="4"/>
        <v>10.033333333333333</v>
      </c>
      <c r="D30" s="5">
        <f t="shared" si="5"/>
        <v>7.65</v>
      </c>
      <c r="E30" s="5">
        <f t="shared" si="6"/>
        <v>29.033333333333331</v>
      </c>
      <c r="F30" s="5">
        <f t="shared" si="7"/>
        <v>9.6777777777777771</v>
      </c>
      <c r="H30" s="1" t="s">
        <v>45</v>
      </c>
      <c r="I30" s="1">
        <f>I21-1</f>
        <v>2</v>
      </c>
      <c r="J30" s="14">
        <f>SUMSQ(B44:D44)/(I22*I20)-I23</f>
        <v>10.986666666666679</v>
      </c>
      <c r="K30" s="14">
        <f t="shared" si="8"/>
        <v>5.4933333333333394</v>
      </c>
      <c r="L30" s="14">
        <f t="shared" si="9"/>
        <v>0.73702007628543265</v>
      </c>
      <c r="M30" s="1" t="str">
        <f t="shared" si="10"/>
        <v>tn</v>
      </c>
      <c r="N30" s="1">
        <f t="shared" si="11"/>
        <v>3.4433567793667246</v>
      </c>
      <c r="O30" s="1">
        <f t="shared" si="12"/>
        <v>5.7190219124822725</v>
      </c>
    </row>
    <row r="31" spans="1:15" x14ac:dyDescent="0.25">
      <c r="A31" s="1" t="s">
        <v>11</v>
      </c>
      <c r="B31" s="5">
        <f t="shared" si="3"/>
        <v>8.3000000000000007</v>
      </c>
      <c r="C31" s="5">
        <f t="shared" si="4"/>
        <v>8.2000000000000011</v>
      </c>
      <c r="D31" s="5">
        <f t="shared" si="5"/>
        <v>8.0500000000000007</v>
      </c>
      <c r="E31" s="5">
        <f t="shared" si="6"/>
        <v>24.55</v>
      </c>
      <c r="F31" s="5">
        <f t="shared" si="7"/>
        <v>8.1833333333333336</v>
      </c>
      <c r="H31" s="1" t="s">
        <v>46</v>
      </c>
      <c r="I31" s="1">
        <f>I28-I29-I30</f>
        <v>6</v>
      </c>
      <c r="J31" s="14">
        <f>J28-J29-J30</f>
        <v>30.548641975307874</v>
      </c>
      <c r="K31" s="14">
        <f t="shared" si="8"/>
        <v>5.0914403292179786</v>
      </c>
      <c r="L31" s="14">
        <f t="shared" si="9"/>
        <v>0.68309958856364539</v>
      </c>
      <c r="M31" s="1" t="str">
        <f t="shared" si="10"/>
        <v>tn</v>
      </c>
      <c r="N31" s="1">
        <f t="shared" si="11"/>
        <v>2.5490614138436585</v>
      </c>
      <c r="O31" s="1">
        <f t="shared" si="12"/>
        <v>3.7583014350037565</v>
      </c>
    </row>
    <row r="32" spans="1:15" x14ac:dyDescent="0.25">
      <c r="A32" s="6" t="s">
        <v>12</v>
      </c>
      <c r="B32" s="5">
        <f t="shared" si="3"/>
        <v>8.35</v>
      </c>
      <c r="C32" s="5">
        <f t="shared" si="4"/>
        <v>6.5666666666666664</v>
      </c>
      <c r="D32" s="5">
        <f t="shared" si="5"/>
        <v>8.6999999999999993</v>
      </c>
      <c r="E32" s="5">
        <f t="shared" si="6"/>
        <v>23.616666666666667</v>
      </c>
      <c r="F32" s="5">
        <f t="shared" si="7"/>
        <v>7.8722222222222227</v>
      </c>
      <c r="H32" s="1" t="s">
        <v>42</v>
      </c>
      <c r="I32" s="1">
        <f>I33-I27-I28</f>
        <v>22</v>
      </c>
      <c r="J32" s="14">
        <f>J33-J29-J27</f>
        <v>163.97563271604758</v>
      </c>
      <c r="K32" s="14">
        <f t="shared" si="8"/>
        <v>7.4534378507294354</v>
      </c>
      <c r="L32" s="15"/>
      <c r="M32" s="16"/>
      <c r="N32" s="16"/>
      <c r="O32" s="16"/>
    </row>
    <row r="33" spans="1:16" x14ac:dyDescent="0.25">
      <c r="A33" s="6" t="s">
        <v>13</v>
      </c>
      <c r="B33" s="5">
        <f t="shared" si="3"/>
        <v>5.833333333333333</v>
      </c>
      <c r="C33" s="5">
        <f t="shared" si="4"/>
        <v>10.3</v>
      </c>
      <c r="D33" s="5">
        <f t="shared" si="5"/>
        <v>10.5</v>
      </c>
      <c r="E33" s="5">
        <f t="shared" si="6"/>
        <v>26.633333333333333</v>
      </c>
      <c r="F33" s="5">
        <f t="shared" si="7"/>
        <v>8.8777777777777782</v>
      </c>
      <c r="H33" s="1" t="s">
        <v>27</v>
      </c>
      <c r="I33" s="1">
        <f>I20*I21*I22-1</f>
        <v>35</v>
      </c>
      <c r="J33" s="14">
        <f>SUMSQ(B22:D33)-I23</f>
        <v>367.63444444444303</v>
      </c>
      <c r="K33" s="15"/>
      <c r="L33" s="15"/>
      <c r="M33" s="16"/>
      <c r="N33" s="16"/>
      <c r="O33" s="16"/>
    </row>
    <row r="34" spans="1:16" x14ac:dyDescent="0.25">
      <c r="A34" s="9" t="s">
        <v>29</v>
      </c>
      <c r="B34" s="5">
        <f>SUM(B22:B33)</f>
        <v>118.33333333333331</v>
      </c>
      <c r="C34" s="5">
        <f t="shared" ref="C34:F34" si="13">SUM(C22:C33)</f>
        <v>136.65</v>
      </c>
      <c r="D34" s="5">
        <f t="shared" si="13"/>
        <v>140.81666666666666</v>
      </c>
      <c r="E34" s="5">
        <f t="shared" si="13"/>
        <v>395.8</v>
      </c>
      <c r="F34" s="5">
        <f t="shared" si="13"/>
        <v>131.93333333333334</v>
      </c>
    </row>
    <row r="35" spans="1:16" x14ac:dyDescent="0.25">
      <c r="A35" s="6" t="s">
        <v>65</v>
      </c>
      <c r="B35" s="5">
        <f>AVERAGE(B22:B33)</f>
        <v>9.8611111111111089</v>
      </c>
      <c r="C35" s="5">
        <f t="shared" ref="C35:F35" si="14">AVERAGE(C22:C33)</f>
        <v>11.387500000000001</v>
      </c>
      <c r="D35" s="5">
        <f t="shared" si="14"/>
        <v>11.734722222222222</v>
      </c>
      <c r="E35" s="5"/>
      <c r="F35" s="34">
        <f t="shared" si="14"/>
        <v>10.994444444444445</v>
      </c>
      <c r="J35">
        <f>SQRT(K32/2)</f>
        <v>1.9304711666753063</v>
      </c>
    </row>
    <row r="37" spans="1:16" x14ac:dyDescent="0.25">
      <c r="A37" s="46" t="s">
        <v>50</v>
      </c>
      <c r="B37" s="46"/>
      <c r="C37" s="46"/>
      <c r="I37" s="21"/>
      <c r="J37" s="21"/>
      <c r="K37" s="21"/>
      <c r="L37" s="2"/>
      <c r="M37" s="21"/>
      <c r="N37" s="21"/>
      <c r="O37" s="21"/>
    </row>
    <row r="38" spans="1:16" x14ac:dyDescent="0.25">
      <c r="A38" s="41" t="s">
        <v>44</v>
      </c>
      <c r="B38" s="43" t="s">
        <v>45</v>
      </c>
      <c r="C38" s="44"/>
      <c r="D38" s="45"/>
      <c r="E38" s="52" t="s">
        <v>29</v>
      </c>
      <c r="F38" s="52" t="s">
        <v>17</v>
      </c>
      <c r="I38" s="22"/>
      <c r="J38" s="21"/>
      <c r="K38" s="37"/>
      <c r="L38" s="2"/>
      <c r="M38" s="21"/>
      <c r="N38" s="21"/>
      <c r="O38" s="2"/>
      <c r="P38" s="21"/>
    </row>
    <row r="39" spans="1:16" x14ac:dyDescent="0.25">
      <c r="A39" s="42"/>
      <c r="B39" s="10" t="s">
        <v>47</v>
      </c>
      <c r="C39" s="10" t="s">
        <v>48</v>
      </c>
      <c r="D39" s="10" t="s">
        <v>49</v>
      </c>
      <c r="E39" s="52"/>
      <c r="F39" s="52"/>
      <c r="J39" s="2"/>
      <c r="K39" s="2"/>
      <c r="L39" s="2"/>
      <c r="M39" s="21"/>
      <c r="N39" s="21"/>
      <c r="O39" s="2"/>
      <c r="P39" s="21"/>
    </row>
    <row r="40" spans="1:16" x14ac:dyDescent="0.25">
      <c r="A40" s="11" t="s">
        <v>51</v>
      </c>
      <c r="B40" s="5">
        <f>E22</f>
        <v>41.6</v>
      </c>
      <c r="C40" s="5">
        <f>E23</f>
        <v>43.133333333333333</v>
      </c>
      <c r="D40" s="34">
        <f>E24</f>
        <v>45.766666666666666</v>
      </c>
      <c r="E40" s="5">
        <f>SUM(B40:D40)</f>
        <v>130.5</v>
      </c>
      <c r="F40" s="5">
        <f>E40/9</f>
        <v>14.5</v>
      </c>
      <c r="I40" s="6" t="s">
        <v>1</v>
      </c>
      <c r="J40" s="1" t="s">
        <v>60</v>
      </c>
      <c r="K40" s="1"/>
      <c r="M40" s="21"/>
      <c r="N40" s="21"/>
      <c r="O40" s="2"/>
      <c r="P40" s="21"/>
    </row>
    <row r="41" spans="1:16" x14ac:dyDescent="0.25">
      <c r="A41" s="11" t="s">
        <v>52</v>
      </c>
      <c r="B41" s="5">
        <f>E25</f>
        <v>38.15</v>
      </c>
      <c r="C41" s="5">
        <f>E26</f>
        <v>25.716666666666669</v>
      </c>
      <c r="D41" s="5">
        <f>E27</f>
        <v>28.9</v>
      </c>
      <c r="E41" s="5">
        <f t="shared" ref="E41:E43" si="15">SUM(B41:D41)</f>
        <v>92.766666666666666</v>
      </c>
      <c r="F41" s="5">
        <f t="shared" ref="F41:F43" si="16">E41/9</f>
        <v>10.307407407407407</v>
      </c>
      <c r="I41" s="1" t="s">
        <v>51</v>
      </c>
      <c r="J41" s="19">
        <f>E40/9</f>
        <v>14.5</v>
      </c>
      <c r="K41" s="1" t="s">
        <v>64</v>
      </c>
      <c r="M41" s="21"/>
      <c r="N41" s="21"/>
      <c r="O41" s="2"/>
      <c r="P41" s="21"/>
    </row>
    <row r="42" spans="1:16" x14ac:dyDescent="0.25">
      <c r="A42" s="11" t="s">
        <v>53</v>
      </c>
      <c r="B42" s="5">
        <f>E28</f>
        <v>36.433333333333337</v>
      </c>
      <c r="C42" s="5">
        <f>E29</f>
        <v>32.266666666666666</v>
      </c>
      <c r="D42" s="5">
        <f>E30</f>
        <v>29.033333333333331</v>
      </c>
      <c r="E42" s="5">
        <f t="shared" si="15"/>
        <v>97.733333333333334</v>
      </c>
      <c r="F42" s="5">
        <f t="shared" si="16"/>
        <v>10.859259259259259</v>
      </c>
      <c r="I42" s="1" t="s">
        <v>52</v>
      </c>
      <c r="J42" s="19">
        <f t="shared" ref="J42:J44" si="17">E41/9</f>
        <v>10.307407407407407</v>
      </c>
      <c r="K42" s="1" t="s">
        <v>61</v>
      </c>
      <c r="M42" s="21"/>
      <c r="N42" s="21"/>
      <c r="O42" s="2"/>
      <c r="P42" s="21"/>
    </row>
    <row r="43" spans="1:16" x14ac:dyDescent="0.25">
      <c r="A43" s="12" t="s">
        <v>54</v>
      </c>
      <c r="B43" s="5">
        <f>E31</f>
        <v>24.55</v>
      </c>
      <c r="C43" s="5">
        <f>E32</f>
        <v>23.616666666666667</v>
      </c>
      <c r="D43" s="5">
        <f>E33</f>
        <v>26.633333333333333</v>
      </c>
      <c r="E43" s="5">
        <f t="shared" si="15"/>
        <v>74.800000000000011</v>
      </c>
      <c r="F43" s="5">
        <f t="shared" si="16"/>
        <v>8.3111111111111118</v>
      </c>
      <c r="I43" s="1" t="s">
        <v>53</v>
      </c>
      <c r="J43" s="19">
        <f t="shared" si="17"/>
        <v>10.859259259259259</v>
      </c>
      <c r="K43" s="1" t="s">
        <v>61</v>
      </c>
      <c r="M43" s="21"/>
      <c r="N43" s="21"/>
      <c r="O43" s="2"/>
      <c r="P43" s="21"/>
    </row>
    <row r="44" spans="1:16" x14ac:dyDescent="0.25">
      <c r="A44" s="11" t="s">
        <v>29</v>
      </c>
      <c r="B44" s="5">
        <f>SUM(B40:B43)</f>
        <v>140.73333333333335</v>
      </c>
      <c r="C44" s="5">
        <f>SUM(C40:C43)</f>
        <v>124.73333333333332</v>
      </c>
      <c r="D44" s="5">
        <f>SUM(D40:D43)</f>
        <v>130.33333333333331</v>
      </c>
      <c r="E44" s="5">
        <f>SUM(E40:E43)</f>
        <v>395.8</v>
      </c>
      <c r="F44" s="1"/>
      <c r="I44" s="1" t="s">
        <v>54</v>
      </c>
      <c r="J44" s="19">
        <f t="shared" si="17"/>
        <v>8.3111111111111118</v>
      </c>
      <c r="K44" s="1" t="s">
        <v>57</v>
      </c>
      <c r="M44" s="20">
        <f>J45+J44</f>
        <v>12.827149055927464</v>
      </c>
      <c r="N44" s="21"/>
      <c r="O44" s="2"/>
      <c r="P44" s="21"/>
    </row>
    <row r="45" spans="1:16" x14ac:dyDescent="0.25">
      <c r="A45" s="11" t="s">
        <v>17</v>
      </c>
      <c r="B45" s="5">
        <f>B44/12</f>
        <v>11.72777777777778</v>
      </c>
      <c r="C45" s="5">
        <f t="shared" ref="C45:D45" si="18">C44/12</f>
        <v>10.394444444444444</v>
      </c>
      <c r="D45" s="5">
        <f t="shared" si="18"/>
        <v>10.861111111111109</v>
      </c>
      <c r="E45" s="1"/>
      <c r="F45" s="1"/>
      <c r="G45" t="s">
        <v>58</v>
      </c>
      <c r="H45" s="23">
        <v>4.9625000000000004</v>
      </c>
      <c r="I45" s="6" t="s">
        <v>59</v>
      </c>
      <c r="J45" s="19">
        <f>H45*(K32/9)^0.5</f>
        <v>4.516037944816353</v>
      </c>
      <c r="K45" s="1"/>
      <c r="M45" s="20">
        <f>J45+J42</f>
        <v>14.823445352223761</v>
      </c>
      <c r="N45" s="21"/>
      <c r="O45" s="2"/>
      <c r="P45" s="21"/>
    </row>
    <row r="46" spans="1:16" x14ac:dyDescent="0.25">
      <c r="I46" s="36"/>
      <c r="J46" s="2"/>
      <c r="K46" s="2"/>
      <c r="M46" s="21"/>
      <c r="N46" s="21"/>
      <c r="O46" s="2"/>
      <c r="P46" s="21"/>
    </row>
    <row r="47" spans="1:16" x14ac:dyDescent="0.25">
      <c r="I47" s="36"/>
      <c r="J47" s="2"/>
      <c r="K47" s="2"/>
      <c r="M47" s="21"/>
      <c r="N47" s="21"/>
      <c r="O47" s="2"/>
      <c r="P47" s="21"/>
    </row>
    <row r="48" spans="1:16" x14ac:dyDescent="0.25">
      <c r="I48" s="36"/>
      <c r="J48" s="2"/>
      <c r="K48" s="2"/>
      <c r="M48" s="21"/>
      <c r="N48" s="21"/>
      <c r="O48" s="2"/>
      <c r="P48" s="21"/>
    </row>
    <row r="49" spans="8:16" x14ac:dyDescent="0.25">
      <c r="H49" s="40"/>
      <c r="I49" s="36"/>
      <c r="J49" s="2"/>
      <c r="K49" s="2"/>
      <c r="M49" s="21"/>
      <c r="N49" s="21"/>
      <c r="O49" s="2"/>
      <c r="P49" s="21"/>
    </row>
    <row r="50" spans="8:16" x14ac:dyDescent="0.25">
      <c r="H50" s="36"/>
      <c r="I50" s="36"/>
      <c r="J50" s="2"/>
      <c r="K50" s="2"/>
      <c r="M50" s="21"/>
      <c r="N50" s="21"/>
      <c r="O50" s="2"/>
      <c r="P50" s="21"/>
    </row>
  </sheetData>
  <mergeCells count="10">
    <mergeCell ref="A37:C37"/>
    <mergeCell ref="A38:A39"/>
    <mergeCell ref="B38:D38"/>
    <mergeCell ref="E38:E39"/>
    <mergeCell ref="F38:F39"/>
    <mergeCell ref="A19:E19"/>
    <mergeCell ref="A20:A21"/>
    <mergeCell ref="B20:D20"/>
    <mergeCell ref="E20:E21"/>
    <mergeCell ref="F20:F21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Q49"/>
  <sheetViews>
    <sheetView topLeftCell="A31" workbookViewId="0">
      <selection activeCell="O46" sqref="O46"/>
    </sheetView>
  </sheetViews>
  <sheetFormatPr defaultRowHeight="15" x14ac:dyDescent="0.25"/>
  <sheetData>
    <row r="2" spans="1:17" x14ac:dyDescent="0.25">
      <c r="A2" t="s">
        <v>20</v>
      </c>
    </row>
    <row r="3" spans="1:17" x14ac:dyDescent="0.25">
      <c r="A3" s="41" t="s">
        <v>1</v>
      </c>
      <c r="B3" s="43" t="s">
        <v>14</v>
      </c>
      <c r="C3" s="44"/>
      <c r="D3" s="45"/>
      <c r="E3" s="41" t="s">
        <v>17</v>
      </c>
      <c r="G3" s="41" t="s">
        <v>1</v>
      </c>
      <c r="H3" s="43" t="s">
        <v>15</v>
      </c>
      <c r="I3" s="44"/>
      <c r="J3" s="45"/>
      <c r="K3" s="41" t="s">
        <v>17</v>
      </c>
      <c r="M3" s="53" t="s">
        <v>1</v>
      </c>
      <c r="N3" s="43" t="s">
        <v>16</v>
      </c>
      <c r="O3" s="44"/>
      <c r="P3" s="45"/>
      <c r="Q3" s="41" t="s">
        <v>17</v>
      </c>
    </row>
    <row r="4" spans="1:17" x14ac:dyDescent="0.25">
      <c r="A4" s="42"/>
      <c r="B4" s="7">
        <v>1</v>
      </c>
      <c r="C4" s="7">
        <v>2</v>
      </c>
      <c r="D4" s="7">
        <v>3</v>
      </c>
      <c r="E4" s="42"/>
      <c r="G4" s="42"/>
      <c r="H4" s="7">
        <v>1</v>
      </c>
      <c r="I4" s="7">
        <v>2</v>
      </c>
      <c r="J4" s="7">
        <v>3</v>
      </c>
      <c r="K4" s="42"/>
      <c r="M4" s="54"/>
      <c r="N4" s="7">
        <v>1</v>
      </c>
      <c r="O4" s="7">
        <v>2</v>
      </c>
      <c r="P4" s="7">
        <v>3</v>
      </c>
      <c r="Q4" s="42"/>
    </row>
    <row r="5" spans="1:17" x14ac:dyDescent="0.25">
      <c r="A5" s="1" t="s">
        <v>2</v>
      </c>
      <c r="B5" s="1">
        <v>15.9</v>
      </c>
      <c r="C5" s="1">
        <v>8.1999999999999993</v>
      </c>
      <c r="D5" s="1">
        <v>6.5</v>
      </c>
      <c r="E5" s="1">
        <f>AVERAGE(B5:D5)</f>
        <v>10.200000000000001</v>
      </c>
      <c r="G5" s="1" t="s">
        <v>2</v>
      </c>
      <c r="H5" s="1">
        <v>14.5</v>
      </c>
      <c r="I5" s="1">
        <v>17.600000000000001</v>
      </c>
      <c r="J5" s="1">
        <v>9.5</v>
      </c>
      <c r="K5" s="1">
        <f>AVERAGE(H5:J5)</f>
        <v>13.866666666666667</v>
      </c>
      <c r="M5" s="1" t="s">
        <v>2</v>
      </c>
      <c r="N5" s="1">
        <v>13.9</v>
      </c>
      <c r="O5" s="1">
        <v>19.100000000000001</v>
      </c>
      <c r="P5" s="1">
        <v>5.5</v>
      </c>
      <c r="Q5" s="1">
        <f>AVERAGE(N5:P5)</f>
        <v>12.833333333333334</v>
      </c>
    </row>
    <row r="6" spans="1:17" x14ac:dyDescent="0.25">
      <c r="A6" s="1" t="s">
        <v>3</v>
      </c>
      <c r="B6" s="1">
        <v>11.5</v>
      </c>
      <c r="C6" s="1">
        <v>10.6</v>
      </c>
      <c r="D6" s="1">
        <v>7.1</v>
      </c>
      <c r="E6" s="1">
        <f t="shared" ref="E6:E16" si="0">AVERAGE(B6:D6)</f>
        <v>9.7333333333333343</v>
      </c>
      <c r="G6" s="1" t="s">
        <v>3</v>
      </c>
      <c r="H6" s="3">
        <v>21.9</v>
      </c>
      <c r="I6" s="1">
        <v>15.9</v>
      </c>
      <c r="J6" s="1">
        <v>11.5</v>
      </c>
      <c r="K6" s="1">
        <f t="shared" ref="K6:K16" si="1">AVERAGE(H6:J6)</f>
        <v>16.433333333333334</v>
      </c>
      <c r="M6" s="1" t="s">
        <v>3</v>
      </c>
      <c r="N6" s="3">
        <v>18.100000000000001</v>
      </c>
      <c r="O6" s="1">
        <v>17.5</v>
      </c>
      <c r="P6" s="1">
        <v>17.100000000000001</v>
      </c>
      <c r="Q6" s="1">
        <f t="shared" ref="Q6:Q16" si="2">AVERAGE(N6:P6)</f>
        <v>17.566666666666666</v>
      </c>
    </row>
    <row r="7" spans="1:17" x14ac:dyDescent="0.25">
      <c r="A7" s="1" t="s">
        <v>4</v>
      </c>
      <c r="B7" s="1">
        <v>10.5</v>
      </c>
      <c r="C7" s="1">
        <v>14.5</v>
      </c>
      <c r="D7" s="1">
        <v>12.9</v>
      </c>
      <c r="E7" s="1">
        <f t="shared" si="0"/>
        <v>12.633333333333333</v>
      </c>
      <c r="G7" s="1" t="s">
        <v>4</v>
      </c>
      <c r="H7" s="1">
        <v>23.1</v>
      </c>
      <c r="I7" s="1">
        <v>15.5</v>
      </c>
      <c r="J7" s="1">
        <v>14.1</v>
      </c>
      <c r="K7" s="1">
        <f t="shared" si="1"/>
        <v>17.566666666666666</v>
      </c>
      <c r="M7" s="1" t="s">
        <v>4</v>
      </c>
      <c r="N7" s="1">
        <v>13.5</v>
      </c>
      <c r="O7" s="1">
        <v>20.100000000000001</v>
      </c>
      <c r="P7" s="1">
        <v>12.5</v>
      </c>
      <c r="Q7" s="1">
        <f t="shared" si="2"/>
        <v>15.366666666666667</v>
      </c>
    </row>
    <row r="8" spans="1:17" x14ac:dyDescent="0.25">
      <c r="A8" s="1" t="s">
        <v>5</v>
      </c>
      <c r="B8" s="1">
        <v>10.1</v>
      </c>
      <c r="C8" s="1">
        <v>5.2</v>
      </c>
      <c r="D8" s="1"/>
      <c r="E8" s="1">
        <f t="shared" si="0"/>
        <v>7.65</v>
      </c>
      <c r="G8" s="1" t="s">
        <v>5</v>
      </c>
      <c r="H8" s="1">
        <v>16</v>
      </c>
      <c r="I8" s="1">
        <v>14.5</v>
      </c>
      <c r="J8" s="1">
        <v>17.100000000000001</v>
      </c>
      <c r="K8" s="1">
        <f t="shared" si="1"/>
        <v>15.866666666666667</v>
      </c>
      <c r="M8" s="1" t="s">
        <v>5</v>
      </c>
      <c r="N8" s="1">
        <v>18.5</v>
      </c>
      <c r="O8" s="1">
        <v>4</v>
      </c>
      <c r="P8" s="1">
        <v>6.5</v>
      </c>
      <c r="Q8" s="1">
        <f t="shared" si="2"/>
        <v>9.6666666666666661</v>
      </c>
    </row>
    <row r="9" spans="1:17" x14ac:dyDescent="0.25">
      <c r="A9" s="1" t="s">
        <v>6</v>
      </c>
      <c r="B9" s="1">
        <v>7.5</v>
      </c>
      <c r="C9" s="1">
        <v>10.3</v>
      </c>
      <c r="D9" s="1">
        <v>4.5</v>
      </c>
      <c r="E9" s="1">
        <f t="shared" si="0"/>
        <v>7.4333333333333336</v>
      </c>
      <c r="G9" s="1" t="s">
        <v>6</v>
      </c>
      <c r="H9" s="1">
        <v>8.5</v>
      </c>
      <c r="I9" s="1">
        <v>6</v>
      </c>
      <c r="J9" s="1">
        <v>10.5</v>
      </c>
      <c r="K9" s="1">
        <f t="shared" si="1"/>
        <v>8.3333333333333339</v>
      </c>
      <c r="M9" s="1" t="s">
        <v>6</v>
      </c>
      <c r="N9" s="1">
        <v>5.5</v>
      </c>
      <c r="O9" s="1">
        <v>7.5</v>
      </c>
      <c r="P9" s="1">
        <v>5</v>
      </c>
      <c r="Q9" s="1">
        <f t="shared" si="2"/>
        <v>6</v>
      </c>
    </row>
    <row r="10" spans="1:17" x14ac:dyDescent="0.25">
      <c r="A10" s="1" t="s">
        <v>7</v>
      </c>
      <c r="B10" s="1">
        <v>6.5</v>
      </c>
      <c r="C10" s="1">
        <v>7.1</v>
      </c>
      <c r="D10" s="1">
        <v>11.6</v>
      </c>
      <c r="E10" s="1">
        <f t="shared" si="0"/>
        <v>8.4</v>
      </c>
      <c r="G10" s="1" t="s">
        <v>7</v>
      </c>
      <c r="H10" s="1">
        <v>3.2</v>
      </c>
      <c r="I10" s="1">
        <v>9.6</v>
      </c>
      <c r="J10" s="1">
        <v>5.0999999999999996</v>
      </c>
      <c r="K10" s="1">
        <f t="shared" si="1"/>
        <v>5.9666666666666659</v>
      </c>
      <c r="M10" s="1" t="s">
        <v>7</v>
      </c>
      <c r="N10" s="1">
        <v>7.5</v>
      </c>
      <c r="O10" s="1">
        <v>5</v>
      </c>
      <c r="P10" s="1">
        <v>13.3</v>
      </c>
      <c r="Q10" s="1">
        <f t="shared" si="2"/>
        <v>8.6</v>
      </c>
    </row>
    <row r="11" spans="1:17" x14ac:dyDescent="0.25">
      <c r="A11" s="1" t="s">
        <v>8</v>
      </c>
      <c r="B11" s="1">
        <v>10.5</v>
      </c>
      <c r="C11" s="1">
        <v>6.5</v>
      </c>
      <c r="D11" s="1">
        <v>4.5</v>
      </c>
      <c r="E11" s="1">
        <f t="shared" si="0"/>
        <v>7.166666666666667</v>
      </c>
      <c r="G11" s="1" t="s">
        <v>8</v>
      </c>
      <c r="H11" s="1">
        <v>9.5</v>
      </c>
      <c r="I11" s="1">
        <v>6</v>
      </c>
      <c r="J11" s="1">
        <v>5.5</v>
      </c>
      <c r="K11" s="1">
        <f t="shared" si="1"/>
        <v>7</v>
      </c>
      <c r="M11" s="1" t="s">
        <v>8</v>
      </c>
      <c r="N11" s="1">
        <v>21.5</v>
      </c>
      <c r="O11" s="1">
        <v>13.2</v>
      </c>
      <c r="P11" s="1">
        <v>19.100000000000001</v>
      </c>
      <c r="Q11" s="1">
        <f t="shared" si="2"/>
        <v>17.933333333333334</v>
      </c>
    </row>
    <row r="12" spans="1:17" x14ac:dyDescent="0.25">
      <c r="A12" s="1" t="s">
        <v>9</v>
      </c>
      <c r="B12" s="1">
        <v>12.5</v>
      </c>
      <c r="C12" s="1">
        <v>5.9</v>
      </c>
      <c r="D12" s="1">
        <v>6.5</v>
      </c>
      <c r="E12" s="1">
        <f t="shared" si="0"/>
        <v>8.2999999999999989</v>
      </c>
      <c r="G12" s="1" t="s">
        <v>9</v>
      </c>
      <c r="H12" s="1">
        <v>11.5</v>
      </c>
      <c r="I12" s="1">
        <v>6</v>
      </c>
      <c r="J12" s="1">
        <v>11.5</v>
      </c>
      <c r="K12" s="1">
        <f t="shared" si="1"/>
        <v>9.6666666666666661</v>
      </c>
      <c r="M12" s="1" t="s">
        <v>9</v>
      </c>
      <c r="N12" s="1">
        <v>12.5</v>
      </c>
      <c r="O12" s="1">
        <v>19.2</v>
      </c>
      <c r="P12" s="1">
        <v>12</v>
      </c>
      <c r="Q12" s="1">
        <f t="shared" si="2"/>
        <v>14.566666666666668</v>
      </c>
    </row>
    <row r="13" spans="1:17" x14ac:dyDescent="0.25">
      <c r="A13" s="1" t="s">
        <v>10</v>
      </c>
      <c r="B13" s="1">
        <v>12.5</v>
      </c>
      <c r="C13" s="1">
        <v>4.5999999999999996</v>
      </c>
      <c r="D13" s="1">
        <v>14.5</v>
      </c>
      <c r="E13" s="1">
        <f t="shared" si="0"/>
        <v>10.533333333333333</v>
      </c>
      <c r="G13" s="1" t="s">
        <v>10</v>
      </c>
      <c r="H13" s="1">
        <v>11.5</v>
      </c>
      <c r="I13" s="1">
        <v>10.199999999999999</v>
      </c>
      <c r="J13" s="1">
        <v>11.2</v>
      </c>
      <c r="K13" s="1">
        <f t="shared" si="1"/>
        <v>10.966666666666667</v>
      </c>
      <c r="M13" s="1" t="s">
        <v>10</v>
      </c>
      <c r="N13" s="1">
        <v>6.5</v>
      </c>
      <c r="O13" s="1">
        <v>5</v>
      </c>
      <c r="P13" s="1">
        <v>5.5</v>
      </c>
      <c r="Q13" s="1">
        <f t="shared" si="2"/>
        <v>5.666666666666667</v>
      </c>
    </row>
    <row r="14" spans="1:17" x14ac:dyDescent="0.25">
      <c r="A14" s="1" t="s">
        <v>11</v>
      </c>
      <c r="B14" s="1">
        <v>7.5</v>
      </c>
      <c r="C14" s="1">
        <v>9.5</v>
      </c>
      <c r="D14" s="1">
        <v>6</v>
      </c>
      <c r="E14" s="1">
        <f t="shared" si="0"/>
        <v>7.666666666666667</v>
      </c>
      <c r="G14" s="1" t="s">
        <v>11</v>
      </c>
      <c r="H14" s="1">
        <v>8.5</v>
      </c>
      <c r="I14" s="1">
        <v>5</v>
      </c>
      <c r="J14" s="1">
        <v>9.5</v>
      </c>
      <c r="K14" s="1">
        <f t="shared" si="1"/>
        <v>7.666666666666667</v>
      </c>
      <c r="M14" s="1" t="s">
        <v>11</v>
      </c>
      <c r="N14" s="1">
        <v>5.0999999999999996</v>
      </c>
      <c r="O14" s="1">
        <v>6.3</v>
      </c>
      <c r="P14" s="1">
        <v>4</v>
      </c>
      <c r="Q14" s="1">
        <f t="shared" si="2"/>
        <v>5.1333333333333329</v>
      </c>
    </row>
    <row r="15" spans="1:17" x14ac:dyDescent="0.25">
      <c r="A15" s="1" t="s">
        <v>12</v>
      </c>
      <c r="B15" s="1">
        <v>10.5</v>
      </c>
      <c r="C15" s="1">
        <v>6.5</v>
      </c>
      <c r="D15" s="1">
        <v>7.6</v>
      </c>
      <c r="E15" s="1">
        <f t="shared" si="0"/>
        <v>8.2000000000000011</v>
      </c>
      <c r="G15" s="1" t="s">
        <v>12</v>
      </c>
      <c r="H15" s="1">
        <v>4.9000000000000004</v>
      </c>
      <c r="I15" s="1">
        <v>7.5</v>
      </c>
      <c r="J15" s="1">
        <v>5.5</v>
      </c>
      <c r="K15" s="1">
        <f t="shared" si="1"/>
        <v>5.9666666666666659</v>
      </c>
      <c r="M15" s="1" t="s">
        <v>12</v>
      </c>
      <c r="N15" s="1">
        <v>7.1</v>
      </c>
      <c r="O15" s="1">
        <v>4.5</v>
      </c>
      <c r="P15" s="1">
        <v>5.5</v>
      </c>
      <c r="Q15" s="1">
        <f t="shared" si="2"/>
        <v>5.7</v>
      </c>
    </row>
    <row r="16" spans="1:17" x14ac:dyDescent="0.25">
      <c r="A16" s="1" t="s">
        <v>13</v>
      </c>
      <c r="B16" s="1">
        <v>6.5</v>
      </c>
      <c r="C16" s="1">
        <v>4.2</v>
      </c>
      <c r="D16" s="1">
        <v>5.0999999999999996</v>
      </c>
      <c r="E16" s="1">
        <f t="shared" si="0"/>
        <v>5.2666666666666666</v>
      </c>
      <c r="G16" s="1" t="s">
        <v>13</v>
      </c>
      <c r="H16" s="1">
        <v>5.5</v>
      </c>
      <c r="I16" s="1">
        <v>9.5</v>
      </c>
      <c r="J16" s="1">
        <v>9.9</v>
      </c>
      <c r="K16" s="1">
        <f t="shared" si="1"/>
        <v>8.2999999999999989</v>
      </c>
      <c r="M16" s="1" t="s">
        <v>13</v>
      </c>
      <c r="N16" s="1">
        <v>10.1</v>
      </c>
      <c r="O16" s="1">
        <v>12.2</v>
      </c>
      <c r="P16" s="1">
        <v>4</v>
      </c>
      <c r="Q16" s="1">
        <f t="shared" si="2"/>
        <v>8.7666666666666657</v>
      </c>
    </row>
    <row r="18" spans="1:15" x14ac:dyDescent="0.25">
      <c r="A18" s="46"/>
      <c r="B18" s="46"/>
      <c r="C18" s="46"/>
      <c r="D18" s="46"/>
      <c r="E18" s="46"/>
      <c r="H18" s="13"/>
    </row>
    <row r="19" spans="1:15" x14ac:dyDescent="0.25">
      <c r="A19" s="46" t="s">
        <v>28</v>
      </c>
      <c r="B19" s="46"/>
      <c r="C19" s="46"/>
      <c r="D19" s="46"/>
      <c r="E19" s="46"/>
      <c r="H19" s="13" t="s">
        <v>56</v>
      </c>
    </row>
    <row r="20" spans="1:15" ht="15.75" x14ac:dyDescent="0.25">
      <c r="A20" s="47" t="s">
        <v>1</v>
      </c>
      <c r="B20" s="48" t="s">
        <v>21</v>
      </c>
      <c r="C20" s="48"/>
      <c r="D20" s="48"/>
      <c r="E20" s="49" t="s">
        <v>22</v>
      </c>
      <c r="F20" s="49" t="s">
        <v>23</v>
      </c>
      <c r="H20" s="1" t="s">
        <v>43</v>
      </c>
      <c r="I20" s="1">
        <v>4</v>
      </c>
    </row>
    <row r="21" spans="1:15" ht="15.75" x14ac:dyDescent="0.25">
      <c r="A21" s="47"/>
      <c r="B21" s="30" t="s">
        <v>24</v>
      </c>
      <c r="C21" s="30" t="s">
        <v>25</v>
      </c>
      <c r="D21" s="30" t="s">
        <v>26</v>
      </c>
      <c r="E21" s="50"/>
      <c r="F21" s="50"/>
      <c r="H21" s="1" t="s">
        <v>30</v>
      </c>
      <c r="I21" s="1">
        <v>3</v>
      </c>
    </row>
    <row r="22" spans="1:15" x14ac:dyDescent="0.25">
      <c r="A22" s="1" t="s">
        <v>2</v>
      </c>
      <c r="B22" s="5">
        <f>E5</f>
        <v>10.200000000000001</v>
      </c>
      <c r="C22" s="5">
        <f>K5</f>
        <v>13.866666666666667</v>
      </c>
      <c r="D22" s="5">
        <f>Q5</f>
        <v>12.833333333333334</v>
      </c>
      <c r="E22" s="5">
        <f>SUM(B22:D22)</f>
        <v>36.900000000000006</v>
      </c>
      <c r="F22" s="5">
        <f>AVERAGE(B22:D22)</f>
        <v>12.300000000000002</v>
      </c>
      <c r="G22" s="8"/>
      <c r="H22" s="1" t="s">
        <v>31</v>
      </c>
      <c r="I22" s="1">
        <v>3</v>
      </c>
    </row>
    <row r="23" spans="1:15" x14ac:dyDescent="0.25">
      <c r="A23" s="1" t="s">
        <v>3</v>
      </c>
      <c r="B23" s="5">
        <f t="shared" ref="B23:B33" si="3">E6</f>
        <v>9.7333333333333343</v>
      </c>
      <c r="C23" s="5">
        <f t="shared" ref="C23:C33" si="4">K6</f>
        <v>16.433333333333334</v>
      </c>
      <c r="D23" s="5">
        <f t="shared" ref="D23:D33" si="5">Q6</f>
        <v>17.566666666666666</v>
      </c>
      <c r="E23" s="5">
        <f t="shared" ref="E23:E33" si="6">SUM(B23:D23)</f>
        <v>43.733333333333334</v>
      </c>
      <c r="F23" s="5">
        <f t="shared" ref="F23:F33" si="7">AVERAGE(B23:D23)</f>
        <v>14.577777777777778</v>
      </c>
      <c r="H23" s="1" t="s">
        <v>32</v>
      </c>
      <c r="I23" s="1">
        <f>(E34^2)/(I20*I21*I22)</f>
        <v>3571.7224151234568</v>
      </c>
    </row>
    <row r="24" spans="1:15" x14ac:dyDescent="0.25">
      <c r="A24" s="1" t="s">
        <v>4</v>
      </c>
      <c r="B24" s="5">
        <f t="shared" si="3"/>
        <v>12.633333333333333</v>
      </c>
      <c r="C24" s="5">
        <f t="shared" si="4"/>
        <v>17.566666666666666</v>
      </c>
      <c r="D24" s="5">
        <f t="shared" si="5"/>
        <v>15.366666666666667</v>
      </c>
      <c r="E24" s="5">
        <f t="shared" si="6"/>
        <v>45.566666666666663</v>
      </c>
      <c r="F24" s="5">
        <f t="shared" si="7"/>
        <v>15.188888888888888</v>
      </c>
    </row>
    <row r="25" spans="1:15" x14ac:dyDescent="0.25">
      <c r="A25" s="1" t="s">
        <v>5</v>
      </c>
      <c r="B25" s="5">
        <f t="shared" si="3"/>
        <v>7.65</v>
      </c>
      <c r="C25" s="5">
        <f t="shared" si="4"/>
        <v>15.866666666666667</v>
      </c>
      <c r="D25" s="5">
        <f t="shared" si="5"/>
        <v>9.6666666666666661</v>
      </c>
      <c r="E25" s="5">
        <f t="shared" si="6"/>
        <v>33.18333333333333</v>
      </c>
      <c r="F25" s="5">
        <f t="shared" si="7"/>
        <v>11.06111111111111</v>
      </c>
      <c r="H25" t="s">
        <v>55</v>
      </c>
    </row>
    <row r="26" spans="1:15" ht="15.75" x14ac:dyDescent="0.25">
      <c r="A26" s="1" t="s">
        <v>6</v>
      </c>
      <c r="B26" s="5">
        <f t="shared" si="3"/>
        <v>7.4333333333333336</v>
      </c>
      <c r="C26" s="5">
        <f t="shared" si="4"/>
        <v>8.3333333333333339</v>
      </c>
      <c r="D26" s="5">
        <f t="shared" si="5"/>
        <v>6</v>
      </c>
      <c r="E26" s="5">
        <f t="shared" si="6"/>
        <v>21.766666666666666</v>
      </c>
      <c r="F26" s="5">
        <f t="shared" si="7"/>
        <v>7.2555555555555555</v>
      </c>
      <c r="H26" s="30" t="s">
        <v>33</v>
      </c>
      <c r="I26" s="30" t="s">
        <v>34</v>
      </c>
      <c r="J26" s="30" t="s">
        <v>35</v>
      </c>
      <c r="K26" s="30" t="s">
        <v>36</v>
      </c>
      <c r="L26" s="30" t="s">
        <v>37</v>
      </c>
      <c r="M26" s="30"/>
      <c r="N26" s="30" t="s">
        <v>38</v>
      </c>
      <c r="O26" s="30" t="s">
        <v>39</v>
      </c>
    </row>
    <row r="27" spans="1:15" x14ac:dyDescent="0.25">
      <c r="A27" s="1" t="s">
        <v>7</v>
      </c>
      <c r="B27" s="5">
        <f t="shared" si="3"/>
        <v>8.4</v>
      </c>
      <c r="C27" s="5">
        <f t="shared" si="4"/>
        <v>5.9666666666666659</v>
      </c>
      <c r="D27" s="5">
        <f t="shared" si="5"/>
        <v>8.6</v>
      </c>
      <c r="E27" s="5">
        <f t="shared" si="6"/>
        <v>22.966666666666669</v>
      </c>
      <c r="F27" s="5">
        <f t="shared" si="7"/>
        <v>7.6555555555555559</v>
      </c>
      <c r="H27" s="1" t="s">
        <v>40</v>
      </c>
      <c r="I27" s="1">
        <f>I22-1</f>
        <v>2</v>
      </c>
      <c r="J27" s="14">
        <f>SUMSQ(B34:D34)/(I20*I21)-I23</f>
        <v>33.394274691358532</v>
      </c>
      <c r="K27" s="14">
        <f t="shared" ref="K27:K32" si="8">J27/I27</f>
        <v>16.697137345679266</v>
      </c>
      <c r="L27" s="14">
        <f>K27/$K$32</f>
        <v>1.4960536600913172</v>
      </c>
      <c r="M27" s="1" t="str">
        <f>IF(L27&lt;N27,"tn",IF(L27&lt;O27,"*","*"))</f>
        <v>tn</v>
      </c>
      <c r="N27" s="1">
        <f>FINV(5%,$I27,$I$32)</f>
        <v>3.4433567793667246</v>
      </c>
      <c r="O27" s="1">
        <f>FINV(1%,$I27,$I$32)</f>
        <v>5.7190219124822725</v>
      </c>
    </row>
    <row r="28" spans="1:15" x14ac:dyDescent="0.25">
      <c r="A28" s="1" t="s">
        <v>8</v>
      </c>
      <c r="B28" s="5">
        <f t="shared" si="3"/>
        <v>7.166666666666667</v>
      </c>
      <c r="C28" s="5">
        <f t="shared" si="4"/>
        <v>7</v>
      </c>
      <c r="D28" s="34">
        <f t="shared" si="5"/>
        <v>17.933333333333334</v>
      </c>
      <c r="E28" s="5">
        <f t="shared" si="6"/>
        <v>32.1</v>
      </c>
      <c r="F28" s="5">
        <f t="shared" si="7"/>
        <v>10.700000000000001</v>
      </c>
      <c r="H28" s="1" t="s">
        <v>41</v>
      </c>
      <c r="I28" s="1">
        <f>(I20*I21)-1</f>
        <v>11</v>
      </c>
      <c r="J28" s="14">
        <f>SUMSQ(E22:E33)/I22-I23</f>
        <v>292.31989969135748</v>
      </c>
      <c r="K28" s="14">
        <f t="shared" si="8"/>
        <v>26.574536335577953</v>
      </c>
      <c r="L28" s="14">
        <f t="shared" ref="L28:L31" si="9">K28/$K$32</f>
        <v>2.3810627850144046</v>
      </c>
      <c r="M28" s="1" t="str">
        <f t="shared" ref="M28:M31" si="10">IF(L28&lt;N28,"tn",IF(L28&lt;O28,"*","**"))</f>
        <v>*</v>
      </c>
      <c r="N28" s="1">
        <f t="shared" ref="N28:N31" si="11">FINV(5%,$I28,$I$32)</f>
        <v>2.2585183566229916</v>
      </c>
      <c r="O28" s="1">
        <f t="shared" ref="O28:O31" si="12">FINV(1%,$I28,$I$32)</f>
        <v>3.1837421959607717</v>
      </c>
    </row>
    <row r="29" spans="1:15" x14ac:dyDescent="0.25">
      <c r="A29" s="1" t="s">
        <v>9</v>
      </c>
      <c r="B29" s="5">
        <f t="shared" si="3"/>
        <v>8.2999999999999989</v>
      </c>
      <c r="C29" s="5">
        <f t="shared" si="4"/>
        <v>9.6666666666666661</v>
      </c>
      <c r="D29" s="5">
        <f t="shared" si="5"/>
        <v>14.566666666666668</v>
      </c>
      <c r="E29" s="5">
        <f t="shared" si="6"/>
        <v>32.533333333333331</v>
      </c>
      <c r="F29" s="5">
        <f t="shared" si="7"/>
        <v>10.844444444444443</v>
      </c>
      <c r="H29" s="1" t="s">
        <v>44</v>
      </c>
      <c r="I29" s="1">
        <f>I20-1</f>
        <v>3</v>
      </c>
      <c r="J29" s="14">
        <f>SUMSQ(E40:E43)/(I22*I21)-I23</f>
        <v>245.14403549382723</v>
      </c>
      <c r="K29" s="14">
        <f t="shared" si="8"/>
        <v>81.714678497942415</v>
      </c>
      <c r="L29" s="14">
        <f t="shared" si="9"/>
        <v>7.3215870073480973</v>
      </c>
      <c r="M29" s="1" t="str">
        <f t="shared" si="10"/>
        <v>**</v>
      </c>
      <c r="N29" s="1">
        <f t="shared" si="11"/>
        <v>3.0491249886524128</v>
      </c>
      <c r="O29" s="1">
        <f t="shared" si="12"/>
        <v>4.8166057778160596</v>
      </c>
    </row>
    <row r="30" spans="1:15" x14ac:dyDescent="0.25">
      <c r="A30" s="1" t="s">
        <v>10</v>
      </c>
      <c r="B30" s="5">
        <f t="shared" si="3"/>
        <v>10.533333333333333</v>
      </c>
      <c r="C30" s="5">
        <f t="shared" si="4"/>
        <v>10.966666666666667</v>
      </c>
      <c r="D30" s="5">
        <f t="shared" si="5"/>
        <v>5.666666666666667</v>
      </c>
      <c r="E30" s="5">
        <f t="shared" si="6"/>
        <v>27.166666666666668</v>
      </c>
      <c r="F30" s="5">
        <f t="shared" si="7"/>
        <v>9.0555555555555554</v>
      </c>
      <c r="H30" s="1" t="s">
        <v>45</v>
      </c>
      <c r="I30" s="1">
        <f>I21-1</f>
        <v>2</v>
      </c>
      <c r="J30" s="14">
        <f>SUMSQ(B44:D44)/(I22*I20)-I23</f>
        <v>1.2192746913583505</v>
      </c>
      <c r="K30" s="14">
        <f t="shared" si="8"/>
        <v>0.60963734567917527</v>
      </c>
      <c r="L30" s="14">
        <f t="shared" si="9"/>
        <v>5.4623146677756577E-2</v>
      </c>
      <c r="M30" s="1" t="str">
        <f t="shared" si="10"/>
        <v>tn</v>
      </c>
      <c r="N30" s="1">
        <f t="shared" si="11"/>
        <v>3.4433567793667246</v>
      </c>
      <c r="O30" s="1">
        <f t="shared" si="12"/>
        <v>5.7190219124822725</v>
      </c>
    </row>
    <row r="31" spans="1:15" x14ac:dyDescent="0.25">
      <c r="A31" s="1" t="s">
        <v>11</v>
      </c>
      <c r="B31" s="5">
        <f t="shared" si="3"/>
        <v>7.666666666666667</v>
      </c>
      <c r="C31" s="5">
        <f t="shared" si="4"/>
        <v>7.666666666666667</v>
      </c>
      <c r="D31" s="5">
        <f t="shared" si="5"/>
        <v>5.1333333333333329</v>
      </c>
      <c r="E31" s="5">
        <f t="shared" si="6"/>
        <v>20.466666666666669</v>
      </c>
      <c r="F31" s="5">
        <f t="shared" si="7"/>
        <v>6.8222222222222229</v>
      </c>
      <c r="H31" s="1" t="s">
        <v>46</v>
      </c>
      <c r="I31" s="1">
        <f>I28-I29-I30</f>
        <v>6</v>
      </c>
      <c r="J31" s="14">
        <f>J28-J29-J30</f>
        <v>45.956589506171895</v>
      </c>
      <c r="K31" s="14">
        <f t="shared" si="8"/>
        <v>7.6594315843619825</v>
      </c>
      <c r="L31" s="14">
        <f t="shared" si="9"/>
        <v>0.68628055329310778</v>
      </c>
      <c r="M31" s="1" t="str">
        <f t="shared" si="10"/>
        <v>tn</v>
      </c>
      <c r="N31" s="1">
        <f t="shared" si="11"/>
        <v>2.5490614138436585</v>
      </c>
      <c r="O31" s="1">
        <f t="shared" si="12"/>
        <v>3.7583014350037565</v>
      </c>
    </row>
    <row r="32" spans="1:15" x14ac:dyDescent="0.25">
      <c r="A32" s="6" t="s">
        <v>12</v>
      </c>
      <c r="B32" s="5">
        <f t="shared" si="3"/>
        <v>8.2000000000000011</v>
      </c>
      <c r="C32" s="5">
        <f t="shared" si="4"/>
        <v>5.9666666666666659</v>
      </c>
      <c r="D32" s="5">
        <f t="shared" si="5"/>
        <v>5.7</v>
      </c>
      <c r="E32" s="5">
        <f t="shared" si="6"/>
        <v>19.866666666666667</v>
      </c>
      <c r="F32" s="5">
        <f t="shared" si="7"/>
        <v>6.6222222222222227</v>
      </c>
      <c r="H32" s="1" t="s">
        <v>42</v>
      </c>
      <c r="I32" s="1">
        <f>I33-I27-I28</f>
        <v>22</v>
      </c>
      <c r="J32" s="14">
        <f>J33-J29-J27</f>
        <v>245.53733024691246</v>
      </c>
      <c r="K32" s="14">
        <f t="shared" si="8"/>
        <v>11.160787738496021</v>
      </c>
      <c r="L32" s="15"/>
      <c r="M32" s="16"/>
      <c r="N32" s="16"/>
      <c r="O32" s="16"/>
    </row>
    <row r="33" spans="1:16" x14ac:dyDescent="0.25">
      <c r="A33" s="6" t="s">
        <v>13</v>
      </c>
      <c r="B33" s="5">
        <f t="shared" si="3"/>
        <v>5.2666666666666666</v>
      </c>
      <c r="C33" s="5">
        <f t="shared" si="4"/>
        <v>8.2999999999999989</v>
      </c>
      <c r="D33" s="5">
        <f t="shared" si="5"/>
        <v>8.7666666666666657</v>
      </c>
      <c r="E33" s="5">
        <f t="shared" si="6"/>
        <v>22.333333333333332</v>
      </c>
      <c r="F33" s="5">
        <f t="shared" si="7"/>
        <v>7.4444444444444438</v>
      </c>
      <c r="H33" s="1" t="s">
        <v>27</v>
      </c>
      <c r="I33" s="1">
        <f>I20*I21*I22-1</f>
        <v>35</v>
      </c>
      <c r="J33" s="14">
        <f>SUMSQ(B22:D33)-I23</f>
        <v>524.07564043209823</v>
      </c>
      <c r="K33" s="15"/>
      <c r="L33" s="15"/>
      <c r="M33" s="16"/>
      <c r="N33" s="16"/>
      <c r="O33" s="16"/>
    </row>
    <row r="34" spans="1:16" x14ac:dyDescent="0.25">
      <c r="A34" s="9" t="s">
        <v>29</v>
      </c>
      <c r="B34" s="5">
        <f>SUM(B22:B33)</f>
        <v>103.18333333333334</v>
      </c>
      <c r="C34" s="5">
        <f t="shared" ref="C34:D34" si="13">SUM(C22:C33)</f>
        <v>127.60000000000001</v>
      </c>
      <c r="D34" s="5">
        <f t="shared" si="13"/>
        <v>127.80000000000001</v>
      </c>
      <c r="E34" s="5">
        <f>SUM(E22:E33)</f>
        <v>358.58333333333331</v>
      </c>
      <c r="F34" s="5">
        <f>SUM(F22:F33)</f>
        <v>119.52777777777779</v>
      </c>
    </row>
    <row r="35" spans="1:16" x14ac:dyDescent="0.25">
      <c r="A35" s="6" t="s">
        <v>65</v>
      </c>
      <c r="B35" s="5">
        <f>AVERAGE(B22:B33)</f>
        <v>8.5986111111111114</v>
      </c>
      <c r="C35" s="5">
        <f t="shared" ref="C35:F35" si="14">AVERAGE(C22:C33)</f>
        <v>10.633333333333335</v>
      </c>
      <c r="D35" s="5">
        <f t="shared" si="14"/>
        <v>10.65</v>
      </c>
      <c r="E35" s="5"/>
      <c r="F35" s="34">
        <f t="shared" si="14"/>
        <v>9.9606481481481488</v>
      </c>
      <c r="J35">
        <f>SQRT(K32/2)</f>
        <v>2.3622857298066231</v>
      </c>
    </row>
    <row r="37" spans="1:16" x14ac:dyDescent="0.25">
      <c r="A37" s="46" t="s">
        <v>50</v>
      </c>
      <c r="B37" s="46"/>
      <c r="C37" s="46"/>
      <c r="I37" s="21"/>
      <c r="J37" s="21"/>
      <c r="K37" s="21"/>
      <c r="L37" s="2"/>
      <c r="M37" s="21"/>
      <c r="N37" s="21"/>
      <c r="O37" s="21"/>
      <c r="P37" s="21"/>
    </row>
    <row r="38" spans="1:16" x14ac:dyDescent="0.25">
      <c r="A38" s="41" t="s">
        <v>44</v>
      </c>
      <c r="B38" s="43" t="s">
        <v>45</v>
      </c>
      <c r="C38" s="44"/>
      <c r="D38" s="45"/>
      <c r="E38" s="51" t="s">
        <v>29</v>
      </c>
      <c r="F38" s="52" t="s">
        <v>17</v>
      </c>
      <c r="I38" s="22"/>
      <c r="J38" s="21"/>
      <c r="K38" s="37"/>
      <c r="L38" s="2"/>
      <c r="M38" s="21"/>
      <c r="N38" s="21"/>
      <c r="O38" s="2"/>
      <c r="P38" s="21"/>
    </row>
    <row r="39" spans="1:16" x14ac:dyDescent="0.25">
      <c r="A39" s="42"/>
      <c r="B39" s="10" t="s">
        <v>47</v>
      </c>
      <c r="C39" s="10" t="s">
        <v>48</v>
      </c>
      <c r="D39" s="10" t="s">
        <v>49</v>
      </c>
      <c r="E39" s="51"/>
      <c r="F39" s="52"/>
      <c r="J39" s="2"/>
      <c r="K39" s="2"/>
      <c r="L39" s="2"/>
      <c r="M39" s="21"/>
      <c r="N39" s="21"/>
      <c r="O39" s="2"/>
      <c r="P39" s="21"/>
    </row>
    <row r="40" spans="1:16" x14ac:dyDescent="0.25">
      <c r="A40" s="11" t="s">
        <v>51</v>
      </c>
      <c r="B40" s="5">
        <f>E22</f>
        <v>36.900000000000006</v>
      </c>
      <c r="C40" s="5">
        <f>E23</f>
        <v>43.733333333333334</v>
      </c>
      <c r="D40" s="34">
        <f>E24</f>
        <v>45.566666666666663</v>
      </c>
      <c r="E40" s="5">
        <f>SUM(B40:D40)</f>
        <v>126.2</v>
      </c>
      <c r="F40" s="5">
        <f>E40/9</f>
        <v>14.022222222222222</v>
      </c>
      <c r="I40" s="6" t="s">
        <v>1</v>
      </c>
      <c r="J40" s="1" t="s">
        <v>60</v>
      </c>
      <c r="K40" s="1"/>
      <c r="M40" s="21"/>
      <c r="N40" s="21"/>
      <c r="O40" s="2"/>
      <c r="P40" s="21"/>
    </row>
    <row r="41" spans="1:16" x14ac:dyDescent="0.25">
      <c r="A41" s="11" t="s">
        <v>52</v>
      </c>
      <c r="B41" s="5">
        <f>E25</f>
        <v>33.18333333333333</v>
      </c>
      <c r="C41" s="5">
        <f>E26</f>
        <v>21.766666666666666</v>
      </c>
      <c r="D41" s="5">
        <f>E27</f>
        <v>22.966666666666669</v>
      </c>
      <c r="E41" s="5">
        <f t="shared" ref="E41:E43" si="15">SUM(B41:D41)</f>
        <v>77.916666666666657</v>
      </c>
      <c r="F41" s="5">
        <f t="shared" ref="F41:F43" si="16">E41/9</f>
        <v>8.6574074074074066</v>
      </c>
      <c r="I41" s="1" t="s">
        <v>51</v>
      </c>
      <c r="J41" s="19">
        <f>E40/9</f>
        <v>14.022222222222222</v>
      </c>
      <c r="K41" s="1" t="s">
        <v>64</v>
      </c>
      <c r="M41" s="21"/>
      <c r="N41" s="21"/>
      <c r="O41" s="2"/>
      <c r="P41" s="21"/>
    </row>
    <row r="42" spans="1:16" x14ac:dyDescent="0.25">
      <c r="A42" s="11" t="s">
        <v>53</v>
      </c>
      <c r="B42" s="5">
        <f>E28</f>
        <v>32.1</v>
      </c>
      <c r="C42" s="5">
        <f>E29</f>
        <v>32.533333333333331</v>
      </c>
      <c r="D42" s="5">
        <f>E30</f>
        <v>27.166666666666668</v>
      </c>
      <c r="E42" s="5">
        <f t="shared" si="15"/>
        <v>91.8</v>
      </c>
      <c r="F42" s="5">
        <f t="shared" si="16"/>
        <v>10.199999999999999</v>
      </c>
      <c r="I42" s="1" t="s">
        <v>52</v>
      </c>
      <c r="J42" s="19">
        <f t="shared" ref="J42:J44" si="17">E41/9</f>
        <v>8.6574074074074066</v>
      </c>
      <c r="K42" s="1" t="s">
        <v>61</v>
      </c>
      <c r="M42" s="21"/>
      <c r="N42" s="21"/>
      <c r="O42" s="2"/>
      <c r="P42" s="21"/>
    </row>
    <row r="43" spans="1:16" x14ac:dyDescent="0.25">
      <c r="A43" s="12" t="s">
        <v>54</v>
      </c>
      <c r="B43" s="5">
        <f>E31</f>
        <v>20.466666666666669</v>
      </c>
      <c r="C43" s="5">
        <f>E32</f>
        <v>19.866666666666667</v>
      </c>
      <c r="D43" s="5">
        <f>E33</f>
        <v>22.333333333333332</v>
      </c>
      <c r="E43" s="5">
        <f t="shared" si="15"/>
        <v>62.666666666666671</v>
      </c>
      <c r="F43" s="5">
        <f t="shared" si="16"/>
        <v>6.9629629629629637</v>
      </c>
      <c r="I43" s="1" t="s">
        <v>53</v>
      </c>
      <c r="J43" s="19">
        <f t="shared" si="17"/>
        <v>10.199999999999999</v>
      </c>
      <c r="K43" s="1" t="s">
        <v>61</v>
      </c>
      <c r="M43" s="21"/>
      <c r="N43" s="21"/>
      <c r="O43" s="2"/>
      <c r="P43" s="21"/>
    </row>
    <row r="44" spans="1:16" x14ac:dyDescent="0.25">
      <c r="A44" s="11" t="s">
        <v>29</v>
      </c>
      <c r="B44" s="5">
        <f>SUM(B40:B43)</f>
        <v>122.65</v>
      </c>
      <c r="C44" s="5">
        <f>SUM(C40:C43)</f>
        <v>117.9</v>
      </c>
      <c r="D44" s="5">
        <f>SUM(D40:D43)</f>
        <v>118.03333333333333</v>
      </c>
      <c r="E44" s="5">
        <f>SUM(E40:E43)</f>
        <v>358.58333333333337</v>
      </c>
      <c r="F44" s="1"/>
      <c r="I44" s="1" t="s">
        <v>54</v>
      </c>
      <c r="J44" s="19">
        <f t="shared" si="17"/>
        <v>6.9629629629629637</v>
      </c>
      <c r="K44" s="1" t="s">
        <v>57</v>
      </c>
      <c r="M44" s="20">
        <f>J45+J44</f>
        <v>12.489164118651722</v>
      </c>
      <c r="N44" s="21"/>
      <c r="O44" s="2"/>
      <c r="P44" s="21"/>
    </row>
    <row r="45" spans="1:16" x14ac:dyDescent="0.25">
      <c r="A45" s="11" t="s">
        <v>17</v>
      </c>
      <c r="B45" s="5">
        <f>B44/12</f>
        <v>10.220833333333333</v>
      </c>
      <c r="C45" s="5">
        <f t="shared" ref="C45:D45" si="18">C44/12</f>
        <v>9.8250000000000011</v>
      </c>
      <c r="D45" s="5">
        <f t="shared" si="18"/>
        <v>9.8361111111111104</v>
      </c>
      <c r="E45" s="1"/>
      <c r="F45" s="1"/>
      <c r="G45" t="s">
        <v>58</v>
      </c>
      <c r="H45" s="23">
        <v>4.9625000000000004</v>
      </c>
      <c r="I45" s="6" t="s">
        <v>59</v>
      </c>
      <c r="J45" s="19">
        <f>H45*(K32/9)^0.5</f>
        <v>5.5262011556887574</v>
      </c>
      <c r="K45" s="1"/>
      <c r="M45" s="20">
        <f>J45+J42</f>
        <v>14.183608563096165</v>
      </c>
      <c r="N45" s="21"/>
      <c r="O45" s="2"/>
      <c r="P45" s="21"/>
    </row>
    <row r="46" spans="1:16" x14ac:dyDescent="0.25">
      <c r="I46" s="36"/>
      <c r="J46" s="2"/>
      <c r="K46" s="2"/>
      <c r="M46" s="21"/>
      <c r="N46" s="21"/>
      <c r="O46" s="2"/>
      <c r="P46" s="21"/>
    </row>
    <row r="47" spans="1:16" x14ac:dyDescent="0.25">
      <c r="I47" s="36"/>
      <c r="J47" s="2"/>
      <c r="K47" s="2"/>
      <c r="M47" s="21"/>
      <c r="N47" s="21"/>
      <c r="O47" s="2"/>
      <c r="P47" s="21"/>
    </row>
    <row r="48" spans="1:16" x14ac:dyDescent="0.25">
      <c r="I48" s="36"/>
      <c r="J48" s="2"/>
      <c r="K48" s="2"/>
      <c r="M48" s="21"/>
      <c r="N48" s="21"/>
      <c r="O48" s="2"/>
      <c r="P48" s="21"/>
    </row>
    <row r="49" spans="8:16" x14ac:dyDescent="0.25">
      <c r="H49" s="40"/>
      <c r="I49" s="36"/>
      <c r="J49" s="2"/>
      <c r="K49" s="2"/>
      <c r="M49" s="21"/>
      <c r="N49" s="21"/>
      <c r="O49" s="2"/>
      <c r="P49" s="21"/>
    </row>
  </sheetData>
  <mergeCells count="20">
    <mergeCell ref="A37:C37"/>
    <mergeCell ref="A38:A39"/>
    <mergeCell ref="B38:D38"/>
    <mergeCell ref="E38:E39"/>
    <mergeCell ref="F38:F39"/>
    <mergeCell ref="F20:F21"/>
    <mergeCell ref="M3:M4"/>
    <mergeCell ref="N3:P3"/>
    <mergeCell ref="Q3:Q4"/>
    <mergeCell ref="A3:A4"/>
    <mergeCell ref="B3:D3"/>
    <mergeCell ref="E3:E4"/>
    <mergeCell ref="G3:G4"/>
    <mergeCell ref="H3:J3"/>
    <mergeCell ref="K3:K4"/>
    <mergeCell ref="A18:E18"/>
    <mergeCell ref="A19:E19"/>
    <mergeCell ref="A20:A21"/>
    <mergeCell ref="B20:D20"/>
    <mergeCell ref="E20:E2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Q49"/>
  <sheetViews>
    <sheetView topLeftCell="A28" workbookViewId="0">
      <selection activeCell="J50" sqref="J50"/>
    </sheetView>
  </sheetViews>
  <sheetFormatPr defaultRowHeight="15" x14ac:dyDescent="0.25"/>
  <sheetData>
    <row r="2" spans="1:17" x14ac:dyDescent="0.25">
      <c r="A2" t="s">
        <v>62</v>
      </c>
    </row>
    <row r="3" spans="1:17" x14ac:dyDescent="0.25">
      <c r="A3" s="41" t="s">
        <v>1</v>
      </c>
      <c r="B3" s="55" t="s">
        <v>14</v>
      </c>
      <c r="C3" s="56"/>
      <c r="D3" s="57"/>
      <c r="E3" s="41" t="s">
        <v>17</v>
      </c>
      <c r="G3" s="41" t="s">
        <v>1</v>
      </c>
      <c r="H3" s="43" t="s">
        <v>15</v>
      </c>
      <c r="I3" s="44"/>
      <c r="J3" s="45"/>
      <c r="K3" s="41" t="s">
        <v>17</v>
      </c>
      <c r="M3" s="53" t="s">
        <v>1</v>
      </c>
      <c r="N3" s="43" t="s">
        <v>16</v>
      </c>
      <c r="O3" s="44"/>
      <c r="P3" s="45"/>
      <c r="Q3" s="41" t="s">
        <v>17</v>
      </c>
    </row>
    <row r="4" spans="1:17" x14ac:dyDescent="0.25">
      <c r="A4" s="42"/>
      <c r="B4" s="7">
        <v>1</v>
      </c>
      <c r="C4" s="7">
        <v>2</v>
      </c>
      <c r="D4" s="7">
        <v>3</v>
      </c>
      <c r="E4" s="42"/>
      <c r="G4" s="42"/>
      <c r="H4" s="7">
        <v>1</v>
      </c>
      <c r="I4" s="7">
        <v>2</v>
      </c>
      <c r="J4" s="7">
        <v>3</v>
      </c>
      <c r="K4" s="42"/>
      <c r="M4" s="54"/>
      <c r="N4" s="7">
        <v>1</v>
      </c>
      <c r="O4" s="7">
        <v>2</v>
      </c>
      <c r="P4" s="7">
        <v>3</v>
      </c>
      <c r="Q4" s="42"/>
    </row>
    <row r="5" spans="1:17" x14ac:dyDescent="0.25">
      <c r="A5" s="1" t="s">
        <v>2</v>
      </c>
      <c r="B5" s="1">
        <v>15.5</v>
      </c>
      <c r="C5" s="1">
        <v>9.5</v>
      </c>
      <c r="D5" s="1"/>
      <c r="E5" s="1">
        <f>AVERAGE(B5:D5)</f>
        <v>12.5</v>
      </c>
      <c r="G5" s="1" t="s">
        <v>2</v>
      </c>
      <c r="H5" s="1">
        <v>15.5</v>
      </c>
      <c r="I5" s="1">
        <v>22.5</v>
      </c>
      <c r="J5" s="1"/>
      <c r="K5" s="1">
        <f>AVERAGE(H5:J5)</f>
        <v>19</v>
      </c>
      <c r="M5" s="1" t="s">
        <v>2</v>
      </c>
      <c r="N5" s="1">
        <v>21.5</v>
      </c>
      <c r="O5" s="1">
        <v>25.5</v>
      </c>
      <c r="P5" s="1"/>
      <c r="Q5" s="1">
        <f>AVERAGE(N5:P5)</f>
        <v>23.5</v>
      </c>
    </row>
    <row r="6" spans="1:17" x14ac:dyDescent="0.25">
      <c r="A6" s="1" t="s">
        <v>3</v>
      </c>
      <c r="B6" s="1">
        <v>14.5</v>
      </c>
      <c r="C6" s="1">
        <v>15.1</v>
      </c>
      <c r="D6" s="1"/>
      <c r="E6" s="1">
        <f t="shared" ref="E6:E16" si="0">AVERAGE(B6:D6)</f>
        <v>14.8</v>
      </c>
      <c r="G6" s="1" t="s">
        <v>3</v>
      </c>
      <c r="H6" s="3">
        <v>19.5</v>
      </c>
      <c r="I6" s="1">
        <v>28.2</v>
      </c>
      <c r="J6" s="1"/>
      <c r="K6" s="1">
        <f t="shared" ref="K6:K16" si="1">AVERAGE(H6:J6)</f>
        <v>23.85</v>
      </c>
      <c r="M6" s="1" t="s">
        <v>3</v>
      </c>
      <c r="N6" s="3">
        <v>22.9</v>
      </c>
      <c r="O6" s="1">
        <v>23.5</v>
      </c>
      <c r="P6" s="1">
        <v>25.5</v>
      </c>
      <c r="Q6" s="1">
        <f t="shared" ref="Q6:Q16" si="2">AVERAGE(N6:P6)</f>
        <v>23.966666666666669</v>
      </c>
    </row>
    <row r="7" spans="1:17" x14ac:dyDescent="0.25">
      <c r="A7" s="1" t="s">
        <v>4</v>
      </c>
      <c r="B7" s="1">
        <v>18.100000000000001</v>
      </c>
      <c r="C7" s="1">
        <v>16.5</v>
      </c>
      <c r="D7" s="1"/>
      <c r="E7" s="1">
        <f t="shared" si="0"/>
        <v>17.3</v>
      </c>
      <c r="G7" s="1" t="s">
        <v>4</v>
      </c>
      <c r="H7" s="1">
        <v>26.5</v>
      </c>
      <c r="I7" s="1">
        <v>20.100000000000001</v>
      </c>
      <c r="J7" s="1"/>
      <c r="K7" s="1">
        <f t="shared" si="1"/>
        <v>23.3</v>
      </c>
      <c r="M7" s="1" t="s">
        <v>4</v>
      </c>
      <c r="N7" s="1"/>
      <c r="O7" s="1">
        <v>25.8</v>
      </c>
      <c r="P7" s="1">
        <v>21</v>
      </c>
      <c r="Q7" s="1">
        <f t="shared" si="2"/>
        <v>23.4</v>
      </c>
    </row>
    <row r="8" spans="1:17" x14ac:dyDescent="0.25">
      <c r="A8" s="1" t="s">
        <v>5</v>
      </c>
      <c r="B8" s="1">
        <v>16.5</v>
      </c>
      <c r="C8" s="1">
        <v>6.5</v>
      </c>
      <c r="D8" s="1"/>
      <c r="E8" s="1">
        <f t="shared" si="0"/>
        <v>11.5</v>
      </c>
      <c r="G8" s="1" t="s">
        <v>5</v>
      </c>
      <c r="H8" s="1">
        <v>21.5</v>
      </c>
      <c r="I8" s="1">
        <v>24</v>
      </c>
      <c r="J8" s="1">
        <v>25.1</v>
      </c>
      <c r="K8" s="1">
        <f t="shared" si="1"/>
        <v>23.533333333333331</v>
      </c>
      <c r="M8" s="1" t="s">
        <v>5</v>
      </c>
      <c r="N8" s="1">
        <v>29</v>
      </c>
      <c r="O8" s="1">
        <v>10.5</v>
      </c>
      <c r="P8" s="1"/>
      <c r="Q8" s="1">
        <f t="shared" si="2"/>
        <v>19.75</v>
      </c>
    </row>
    <row r="9" spans="1:17" x14ac:dyDescent="0.25">
      <c r="A9" s="1" t="s">
        <v>6</v>
      </c>
      <c r="B9" s="1">
        <v>15.5</v>
      </c>
      <c r="C9" s="1">
        <v>11.2</v>
      </c>
      <c r="D9" s="1"/>
      <c r="E9" s="1">
        <f t="shared" si="0"/>
        <v>13.35</v>
      </c>
      <c r="G9" s="1" t="s">
        <v>6</v>
      </c>
      <c r="H9" s="1">
        <v>18.5</v>
      </c>
      <c r="I9" s="1">
        <v>12.5</v>
      </c>
      <c r="J9" s="1"/>
      <c r="K9" s="1">
        <f t="shared" si="1"/>
        <v>15.5</v>
      </c>
      <c r="M9" s="1" t="s">
        <v>6</v>
      </c>
      <c r="N9" s="1">
        <v>15</v>
      </c>
      <c r="O9" s="1">
        <v>11.2</v>
      </c>
      <c r="P9" s="1"/>
      <c r="Q9" s="1">
        <f t="shared" si="2"/>
        <v>13.1</v>
      </c>
    </row>
    <row r="10" spans="1:17" x14ac:dyDescent="0.25">
      <c r="A10" s="1" t="s">
        <v>7</v>
      </c>
      <c r="B10" s="1">
        <v>18.5</v>
      </c>
      <c r="C10" s="1">
        <v>13.2</v>
      </c>
      <c r="D10" s="1">
        <v>10.9</v>
      </c>
      <c r="E10" s="1">
        <f t="shared" si="0"/>
        <v>14.200000000000001</v>
      </c>
      <c r="G10" s="1" t="s">
        <v>7</v>
      </c>
      <c r="H10" s="1">
        <v>12.5</v>
      </c>
      <c r="I10" s="1">
        <v>8.5</v>
      </c>
      <c r="J10" s="1"/>
      <c r="K10" s="1">
        <f t="shared" si="1"/>
        <v>10.5</v>
      </c>
      <c r="M10" s="1" t="s">
        <v>7</v>
      </c>
      <c r="N10" s="1">
        <v>20</v>
      </c>
      <c r="O10" s="1">
        <v>14.2</v>
      </c>
      <c r="P10" s="1"/>
      <c r="Q10" s="1">
        <f t="shared" si="2"/>
        <v>17.100000000000001</v>
      </c>
    </row>
    <row r="11" spans="1:17" x14ac:dyDescent="0.25">
      <c r="A11" s="1" t="s">
        <v>8</v>
      </c>
      <c r="B11" s="1">
        <v>15.5</v>
      </c>
      <c r="C11" s="1">
        <v>17.100000000000001</v>
      </c>
      <c r="D11" s="1"/>
      <c r="E11" s="1">
        <f t="shared" si="0"/>
        <v>16.3</v>
      </c>
      <c r="G11" s="1" t="s">
        <v>8</v>
      </c>
      <c r="H11" s="1">
        <v>14.5</v>
      </c>
      <c r="I11" s="1">
        <v>9.5</v>
      </c>
      <c r="J11" s="1"/>
      <c r="K11" s="1">
        <f t="shared" si="1"/>
        <v>12</v>
      </c>
      <c r="M11" s="1" t="s">
        <v>8</v>
      </c>
      <c r="N11" s="1">
        <v>23</v>
      </c>
      <c r="O11" s="1">
        <v>25.2</v>
      </c>
      <c r="P11" s="1">
        <v>25.1</v>
      </c>
      <c r="Q11" s="1">
        <f t="shared" si="2"/>
        <v>24.433333333333337</v>
      </c>
    </row>
    <row r="12" spans="1:17" x14ac:dyDescent="0.25">
      <c r="A12" s="1" t="s">
        <v>9</v>
      </c>
      <c r="B12" s="1">
        <v>16.5</v>
      </c>
      <c r="C12" s="1">
        <v>10.1</v>
      </c>
      <c r="D12" s="1">
        <v>6.9</v>
      </c>
      <c r="E12" s="1">
        <f t="shared" si="0"/>
        <v>11.166666666666666</v>
      </c>
      <c r="G12" s="1" t="s">
        <v>9</v>
      </c>
      <c r="H12" s="1">
        <v>14.1</v>
      </c>
      <c r="I12" s="1">
        <v>14.5</v>
      </c>
      <c r="J12" s="1"/>
      <c r="K12" s="1">
        <f t="shared" si="1"/>
        <v>14.3</v>
      </c>
      <c r="M12" s="1" t="s">
        <v>9</v>
      </c>
      <c r="N12" s="1">
        <v>23.5</v>
      </c>
      <c r="O12" s="1">
        <v>18</v>
      </c>
      <c r="P12" s="1"/>
      <c r="Q12" s="1">
        <f t="shared" si="2"/>
        <v>20.75</v>
      </c>
    </row>
    <row r="13" spans="1:17" x14ac:dyDescent="0.25">
      <c r="A13" s="1" t="s">
        <v>10</v>
      </c>
      <c r="B13" s="1">
        <v>18.5</v>
      </c>
      <c r="C13" s="1">
        <v>16.100000000000001</v>
      </c>
      <c r="D13" s="1"/>
      <c r="E13" s="1">
        <f t="shared" si="0"/>
        <v>17.3</v>
      </c>
      <c r="G13" s="1" t="s">
        <v>10</v>
      </c>
      <c r="H13" s="1">
        <v>21.5</v>
      </c>
      <c r="I13" s="1">
        <v>16.600000000000001</v>
      </c>
      <c r="J13" s="1"/>
      <c r="K13" s="1">
        <f t="shared" si="1"/>
        <v>19.05</v>
      </c>
      <c r="M13" s="1" t="s">
        <v>10</v>
      </c>
      <c r="N13" s="1">
        <v>8.1</v>
      </c>
      <c r="O13" s="1">
        <v>7.2</v>
      </c>
      <c r="P13" s="1"/>
      <c r="Q13" s="1">
        <f t="shared" si="2"/>
        <v>7.65</v>
      </c>
    </row>
    <row r="14" spans="1:17" x14ac:dyDescent="0.25">
      <c r="A14" s="1" t="s">
        <v>11</v>
      </c>
      <c r="B14" s="1">
        <v>10.4</v>
      </c>
      <c r="C14" s="1">
        <v>12.6</v>
      </c>
      <c r="D14" s="1"/>
      <c r="E14" s="1">
        <f t="shared" si="0"/>
        <v>11.5</v>
      </c>
      <c r="G14" s="1" t="s">
        <v>11</v>
      </c>
      <c r="H14" s="1">
        <v>17.5</v>
      </c>
      <c r="I14" s="1">
        <v>14.3</v>
      </c>
      <c r="J14" s="1">
        <v>9.5</v>
      </c>
      <c r="K14" s="1">
        <f t="shared" si="1"/>
        <v>13.766666666666666</v>
      </c>
      <c r="M14" s="1" t="s">
        <v>11</v>
      </c>
      <c r="N14" s="1">
        <v>10.4</v>
      </c>
      <c r="O14" s="1">
        <v>8</v>
      </c>
      <c r="P14" s="1"/>
      <c r="Q14" s="1">
        <f t="shared" si="2"/>
        <v>9.1999999999999993</v>
      </c>
    </row>
    <row r="15" spans="1:17" x14ac:dyDescent="0.25">
      <c r="A15" s="1" t="s">
        <v>12</v>
      </c>
      <c r="B15" s="1">
        <v>12.2</v>
      </c>
      <c r="C15" s="1">
        <v>10.5</v>
      </c>
      <c r="D15" s="1">
        <v>13.1</v>
      </c>
      <c r="E15" s="1">
        <f t="shared" si="0"/>
        <v>11.933333333333332</v>
      </c>
      <c r="G15" s="1" t="s">
        <v>12</v>
      </c>
      <c r="H15" s="1">
        <v>10</v>
      </c>
      <c r="I15" s="1">
        <v>9.5</v>
      </c>
      <c r="J15" s="1"/>
      <c r="K15" s="1">
        <f t="shared" si="1"/>
        <v>9.75</v>
      </c>
      <c r="M15" s="1" t="s">
        <v>12</v>
      </c>
      <c r="N15" s="1">
        <v>8.5</v>
      </c>
      <c r="O15" s="1">
        <v>9.1</v>
      </c>
      <c r="P15" s="1">
        <v>8</v>
      </c>
      <c r="Q15" s="1">
        <f t="shared" si="2"/>
        <v>8.5333333333333332</v>
      </c>
    </row>
    <row r="16" spans="1:17" x14ac:dyDescent="0.25">
      <c r="A16" s="1" t="s">
        <v>13</v>
      </c>
      <c r="B16" s="1">
        <v>6.5</v>
      </c>
      <c r="C16" s="1">
        <v>7</v>
      </c>
      <c r="D16" s="1"/>
      <c r="E16" s="1">
        <f t="shared" si="0"/>
        <v>6.75</v>
      </c>
      <c r="G16" s="1" t="s">
        <v>13</v>
      </c>
      <c r="H16" s="1">
        <v>15.1</v>
      </c>
      <c r="I16" s="1">
        <v>15.5</v>
      </c>
      <c r="J16" s="1"/>
      <c r="K16" s="1">
        <f t="shared" si="1"/>
        <v>15.3</v>
      </c>
      <c r="M16" s="1" t="s">
        <v>13</v>
      </c>
      <c r="N16" s="1">
        <v>14.5</v>
      </c>
      <c r="O16" s="1">
        <v>9.5</v>
      </c>
      <c r="P16" s="1"/>
      <c r="Q16" s="1">
        <f t="shared" si="2"/>
        <v>12</v>
      </c>
    </row>
    <row r="19" spans="1:15" x14ac:dyDescent="0.25">
      <c r="A19" s="46" t="s">
        <v>28</v>
      </c>
      <c r="B19" s="46"/>
      <c r="C19" s="46"/>
      <c r="D19" s="46"/>
      <c r="E19" s="46"/>
      <c r="H19" s="13" t="s">
        <v>56</v>
      </c>
    </row>
    <row r="20" spans="1:15" ht="15.75" x14ac:dyDescent="0.25">
      <c r="A20" s="47" t="s">
        <v>1</v>
      </c>
      <c r="B20" s="48" t="s">
        <v>21</v>
      </c>
      <c r="C20" s="48"/>
      <c r="D20" s="48"/>
      <c r="E20" s="49" t="s">
        <v>22</v>
      </c>
      <c r="F20" s="49" t="s">
        <v>23</v>
      </c>
      <c r="H20" s="1" t="s">
        <v>43</v>
      </c>
      <c r="I20" s="1">
        <v>4</v>
      </c>
    </row>
    <row r="21" spans="1:15" ht="15.75" x14ac:dyDescent="0.25">
      <c r="A21" s="47"/>
      <c r="B21" s="30" t="s">
        <v>24</v>
      </c>
      <c r="C21" s="30" t="s">
        <v>25</v>
      </c>
      <c r="D21" s="30" t="s">
        <v>26</v>
      </c>
      <c r="E21" s="50"/>
      <c r="F21" s="50"/>
      <c r="H21" s="1" t="s">
        <v>30</v>
      </c>
      <c r="I21" s="1">
        <v>3</v>
      </c>
    </row>
    <row r="22" spans="1:15" x14ac:dyDescent="0.25">
      <c r="A22" s="1" t="s">
        <v>2</v>
      </c>
      <c r="B22" s="5">
        <f>E5</f>
        <v>12.5</v>
      </c>
      <c r="C22" s="5">
        <f>K5</f>
        <v>19</v>
      </c>
      <c r="D22" s="5">
        <f>Q5</f>
        <v>23.5</v>
      </c>
      <c r="E22" s="5">
        <f>SUM(B22:D22)</f>
        <v>55</v>
      </c>
      <c r="F22" s="5">
        <f>AVERAGE(B22:D22)</f>
        <v>18.333333333333332</v>
      </c>
      <c r="G22" s="8"/>
      <c r="H22" s="1" t="s">
        <v>31</v>
      </c>
      <c r="I22" s="1">
        <v>3</v>
      </c>
    </row>
    <row r="23" spans="1:15" x14ac:dyDescent="0.25">
      <c r="A23" s="1" t="s">
        <v>3</v>
      </c>
      <c r="B23" s="5">
        <f t="shared" ref="B23:B33" si="3">E6</f>
        <v>14.8</v>
      </c>
      <c r="C23" s="5">
        <f t="shared" ref="C23:C33" si="4">K6</f>
        <v>23.85</v>
      </c>
      <c r="D23" s="5">
        <f t="shared" ref="D23:D33" si="5">Q6</f>
        <v>23.966666666666669</v>
      </c>
      <c r="E23" s="5">
        <f t="shared" ref="E23:E33" si="6">SUM(B23:D23)</f>
        <v>62.616666666666674</v>
      </c>
      <c r="F23" s="5">
        <f t="shared" ref="F23:F33" si="7">AVERAGE(B23:D23)</f>
        <v>20.872222222222224</v>
      </c>
      <c r="H23" s="1" t="s">
        <v>32</v>
      </c>
      <c r="I23" s="1">
        <f>(E34^2)/(I20*I21*I22)</f>
        <v>8768.2415123456813</v>
      </c>
    </row>
    <row r="24" spans="1:15" x14ac:dyDescent="0.25">
      <c r="A24" s="1" t="s">
        <v>4</v>
      </c>
      <c r="B24" s="5">
        <f t="shared" si="3"/>
        <v>17.3</v>
      </c>
      <c r="C24" s="5">
        <f t="shared" si="4"/>
        <v>23.3</v>
      </c>
      <c r="D24" s="5">
        <f t="shared" si="5"/>
        <v>23.4</v>
      </c>
      <c r="E24" s="5">
        <f t="shared" si="6"/>
        <v>64</v>
      </c>
      <c r="F24" s="5">
        <f t="shared" si="7"/>
        <v>21.333333333333332</v>
      </c>
    </row>
    <row r="25" spans="1:15" x14ac:dyDescent="0.25">
      <c r="A25" s="1" t="s">
        <v>5</v>
      </c>
      <c r="B25" s="5">
        <f t="shared" si="3"/>
        <v>11.5</v>
      </c>
      <c r="C25" s="5">
        <f t="shared" si="4"/>
        <v>23.533333333333331</v>
      </c>
      <c r="D25" s="5">
        <f t="shared" si="5"/>
        <v>19.75</v>
      </c>
      <c r="E25" s="5">
        <f t="shared" si="6"/>
        <v>54.783333333333331</v>
      </c>
      <c r="F25" s="5">
        <f t="shared" si="7"/>
        <v>18.261111111111109</v>
      </c>
      <c r="H25" t="s">
        <v>55</v>
      </c>
    </row>
    <row r="26" spans="1:15" ht="15.75" x14ac:dyDescent="0.25">
      <c r="A26" s="1" t="s">
        <v>6</v>
      </c>
      <c r="B26" s="5">
        <f t="shared" si="3"/>
        <v>13.35</v>
      </c>
      <c r="C26" s="5">
        <f t="shared" si="4"/>
        <v>15.5</v>
      </c>
      <c r="D26" s="5">
        <f t="shared" si="5"/>
        <v>13.1</v>
      </c>
      <c r="E26" s="5">
        <f t="shared" si="6"/>
        <v>41.95</v>
      </c>
      <c r="F26" s="5">
        <f t="shared" si="7"/>
        <v>13.983333333333334</v>
      </c>
      <c r="H26" s="30" t="s">
        <v>33</v>
      </c>
      <c r="I26" s="30" t="s">
        <v>34</v>
      </c>
      <c r="J26" s="30" t="s">
        <v>35</v>
      </c>
      <c r="K26" s="30" t="s">
        <v>36</v>
      </c>
      <c r="L26" s="30" t="s">
        <v>37</v>
      </c>
      <c r="M26" s="30"/>
      <c r="N26" s="30" t="s">
        <v>38</v>
      </c>
      <c r="O26" s="30" t="s">
        <v>39</v>
      </c>
    </row>
    <row r="27" spans="1:15" x14ac:dyDescent="0.25">
      <c r="A27" s="1" t="s">
        <v>7</v>
      </c>
      <c r="B27" s="5">
        <f t="shared" si="3"/>
        <v>14.200000000000001</v>
      </c>
      <c r="C27" s="5">
        <f t="shared" si="4"/>
        <v>10.5</v>
      </c>
      <c r="D27" s="5">
        <f t="shared" si="5"/>
        <v>17.100000000000001</v>
      </c>
      <c r="E27" s="5">
        <f t="shared" si="6"/>
        <v>41.800000000000004</v>
      </c>
      <c r="F27" s="5">
        <f t="shared" si="7"/>
        <v>13.933333333333335</v>
      </c>
      <c r="H27" s="1" t="s">
        <v>40</v>
      </c>
      <c r="I27" s="1">
        <f>I22-1</f>
        <v>2</v>
      </c>
      <c r="J27" s="14">
        <f>SUMSQ(B34:D34)/(I20*I21)-I23</f>
        <v>103.32205246913509</v>
      </c>
      <c r="K27" s="14">
        <f t="shared" ref="K27:K32" si="8">J27/I27</f>
        <v>51.661026234567544</v>
      </c>
      <c r="L27" s="14">
        <f>K27/$K$32</f>
        <v>2.4432610785884914</v>
      </c>
      <c r="M27" s="1" t="str">
        <f>IF(L27&lt;N27,"tn",IF(L27&lt;O27,"*","**"))</f>
        <v>tn</v>
      </c>
      <c r="N27" s="1">
        <f>FINV(5%,$I27,$I$32)</f>
        <v>3.4433567793667246</v>
      </c>
      <c r="O27" s="1">
        <f>FINV(1%,$I27,$I$32)</f>
        <v>5.7190219124822725</v>
      </c>
    </row>
    <row r="28" spans="1:15" x14ac:dyDescent="0.25">
      <c r="A28" s="1" t="s">
        <v>8</v>
      </c>
      <c r="B28" s="5">
        <f t="shared" si="3"/>
        <v>16.3</v>
      </c>
      <c r="C28" s="5">
        <f t="shared" si="4"/>
        <v>12</v>
      </c>
      <c r="D28" s="5">
        <f t="shared" si="5"/>
        <v>24.433333333333337</v>
      </c>
      <c r="E28" s="5">
        <f t="shared" si="6"/>
        <v>52.733333333333334</v>
      </c>
      <c r="F28" s="5">
        <f t="shared" si="7"/>
        <v>17.577777777777779</v>
      </c>
      <c r="H28" s="1" t="s">
        <v>41</v>
      </c>
      <c r="I28" s="1">
        <f>(I20*I21)-1</f>
        <v>11</v>
      </c>
      <c r="J28" s="14">
        <f>SUMSQ(E22:E33)/I22-I23</f>
        <v>452.85459876542882</v>
      </c>
      <c r="K28" s="14">
        <f t="shared" si="8"/>
        <v>41.168599887766256</v>
      </c>
      <c r="L28" s="14">
        <f t="shared" ref="L28:L31" si="9">K28/$K$32</f>
        <v>1.9470313522044931</v>
      </c>
      <c r="M28" s="1" t="str">
        <f t="shared" ref="M28:M31" si="10">IF(L28&lt;N28,"tn",IF(L28&lt;O28,"*","**"))</f>
        <v>tn</v>
      </c>
      <c r="N28" s="1">
        <f t="shared" ref="N28:N31" si="11">FINV(5%,$I28,$I$32)</f>
        <v>2.2585183566229916</v>
      </c>
      <c r="O28" s="1">
        <f t="shared" ref="O28:O31" si="12">FINV(1%,$I28,$I$32)</f>
        <v>3.1837421959607717</v>
      </c>
    </row>
    <row r="29" spans="1:15" x14ac:dyDescent="0.25">
      <c r="A29" s="1" t="s">
        <v>9</v>
      </c>
      <c r="B29" s="5">
        <f t="shared" si="3"/>
        <v>11.166666666666666</v>
      </c>
      <c r="C29" s="5">
        <f t="shared" si="4"/>
        <v>14.3</v>
      </c>
      <c r="D29" s="5">
        <f t="shared" si="5"/>
        <v>20.75</v>
      </c>
      <c r="E29" s="5">
        <f t="shared" si="6"/>
        <v>46.216666666666669</v>
      </c>
      <c r="F29" s="5">
        <f t="shared" si="7"/>
        <v>15.405555555555557</v>
      </c>
      <c r="H29" s="1" t="s">
        <v>44</v>
      </c>
      <c r="I29" s="1">
        <f>I20-1</f>
        <v>3</v>
      </c>
      <c r="J29" s="14">
        <f>SUMSQ(E40:E43)/(I22*I21)-I23</f>
        <v>382.76645061728232</v>
      </c>
      <c r="K29" s="14">
        <f t="shared" si="8"/>
        <v>127.58881687242744</v>
      </c>
      <c r="L29" s="14">
        <f t="shared" si="9"/>
        <v>6.0341966284628175</v>
      </c>
      <c r="M29" s="1" t="str">
        <f t="shared" si="10"/>
        <v>**</v>
      </c>
      <c r="N29" s="1">
        <f t="shared" si="11"/>
        <v>3.0491249886524128</v>
      </c>
      <c r="O29" s="1">
        <f t="shared" si="12"/>
        <v>4.8166057778160596</v>
      </c>
    </row>
    <row r="30" spans="1:15" x14ac:dyDescent="0.25">
      <c r="A30" s="1" t="s">
        <v>10</v>
      </c>
      <c r="B30" s="5">
        <f t="shared" si="3"/>
        <v>17.3</v>
      </c>
      <c r="C30" s="5">
        <f t="shared" si="4"/>
        <v>19.05</v>
      </c>
      <c r="D30" s="5">
        <f t="shared" si="5"/>
        <v>7.65</v>
      </c>
      <c r="E30" s="5">
        <f t="shared" si="6"/>
        <v>44</v>
      </c>
      <c r="F30" s="5">
        <f t="shared" si="7"/>
        <v>14.666666666666666</v>
      </c>
      <c r="H30" s="1" t="s">
        <v>45</v>
      </c>
      <c r="I30" s="1">
        <f>I21-1</f>
        <v>2</v>
      </c>
      <c r="J30" s="14">
        <f>SUMSQ(B44:D44)/(I22*I20)-I23</f>
        <v>12.113163580246692</v>
      </c>
      <c r="K30" s="14">
        <f t="shared" si="8"/>
        <v>6.0565817901233459</v>
      </c>
      <c r="L30" s="14">
        <f t="shared" si="9"/>
        <v>0.28644050719988678</v>
      </c>
      <c r="M30" s="1" t="str">
        <f t="shared" si="10"/>
        <v>tn</v>
      </c>
      <c r="N30" s="1">
        <f t="shared" si="11"/>
        <v>3.4433567793667246</v>
      </c>
      <c r="O30" s="1">
        <f t="shared" si="12"/>
        <v>5.7190219124822725</v>
      </c>
    </row>
    <row r="31" spans="1:15" x14ac:dyDescent="0.25">
      <c r="A31" s="1" t="s">
        <v>11</v>
      </c>
      <c r="B31" s="5">
        <f t="shared" si="3"/>
        <v>11.5</v>
      </c>
      <c r="C31" s="5">
        <f t="shared" si="4"/>
        <v>13.766666666666666</v>
      </c>
      <c r="D31" s="5">
        <f t="shared" si="5"/>
        <v>9.1999999999999993</v>
      </c>
      <c r="E31" s="5">
        <f t="shared" si="6"/>
        <v>34.466666666666669</v>
      </c>
      <c r="F31" s="5">
        <f t="shared" si="7"/>
        <v>11.488888888888889</v>
      </c>
      <c r="H31" s="1" t="s">
        <v>46</v>
      </c>
      <c r="I31" s="1">
        <f>I28-I29-I30</f>
        <v>6</v>
      </c>
      <c r="J31" s="14">
        <f>J28-J29-J30</f>
        <v>57.97498456789981</v>
      </c>
      <c r="K31" s="14">
        <f t="shared" si="8"/>
        <v>9.6624974279833022</v>
      </c>
      <c r="L31" s="14">
        <f t="shared" si="9"/>
        <v>0.4569789957435334</v>
      </c>
      <c r="M31" s="1" t="str">
        <f t="shared" si="10"/>
        <v>tn</v>
      </c>
      <c r="N31" s="1">
        <f t="shared" si="11"/>
        <v>2.5490614138436585</v>
      </c>
      <c r="O31" s="1">
        <f t="shared" si="12"/>
        <v>3.7583014350037565</v>
      </c>
    </row>
    <row r="32" spans="1:15" x14ac:dyDescent="0.25">
      <c r="A32" s="6" t="s">
        <v>12</v>
      </c>
      <c r="B32" s="5">
        <f t="shared" si="3"/>
        <v>11.933333333333332</v>
      </c>
      <c r="C32" s="5">
        <f t="shared" si="4"/>
        <v>9.75</v>
      </c>
      <c r="D32" s="5">
        <f t="shared" si="5"/>
        <v>8.5333333333333332</v>
      </c>
      <c r="E32" s="5">
        <f t="shared" si="6"/>
        <v>30.216666666666661</v>
      </c>
      <c r="F32" s="5">
        <f t="shared" si="7"/>
        <v>10.072222222222221</v>
      </c>
      <c r="H32" s="1" t="s">
        <v>42</v>
      </c>
      <c r="I32" s="1">
        <f>I33-I27-I28</f>
        <v>22</v>
      </c>
      <c r="J32" s="14">
        <f>J33-J29-J27</f>
        <v>465.17442901234426</v>
      </c>
      <c r="K32" s="14">
        <f t="shared" si="8"/>
        <v>21.14429222783383</v>
      </c>
      <c r="L32" s="15"/>
      <c r="M32" s="16"/>
      <c r="N32" s="16"/>
      <c r="O32" s="16"/>
    </row>
    <row r="33" spans="1:16" x14ac:dyDescent="0.25">
      <c r="A33" s="6" t="s">
        <v>13</v>
      </c>
      <c r="B33" s="5">
        <f t="shared" si="3"/>
        <v>6.75</v>
      </c>
      <c r="C33" s="5">
        <f t="shared" si="4"/>
        <v>15.3</v>
      </c>
      <c r="D33" s="5">
        <f t="shared" si="5"/>
        <v>12</v>
      </c>
      <c r="E33" s="5">
        <f t="shared" si="6"/>
        <v>34.049999999999997</v>
      </c>
      <c r="F33" s="5">
        <f t="shared" si="7"/>
        <v>11.35</v>
      </c>
      <c r="H33" s="1" t="s">
        <v>27</v>
      </c>
      <c r="I33" s="1">
        <f>I20*I21*I22-1</f>
        <v>35</v>
      </c>
      <c r="J33" s="14">
        <f>SUMSQ(B22:D33)-I23</f>
        <v>951.26293209876167</v>
      </c>
      <c r="K33" s="15"/>
      <c r="L33" s="15"/>
      <c r="M33" s="16"/>
      <c r="N33" s="16"/>
      <c r="O33" s="16"/>
    </row>
    <row r="34" spans="1:16" x14ac:dyDescent="0.25">
      <c r="A34" s="9" t="s">
        <v>29</v>
      </c>
      <c r="B34" s="5">
        <f>SUM(B22:B33)</f>
        <v>158.60000000000002</v>
      </c>
      <c r="C34" s="5">
        <f t="shared" ref="C34:E34" si="13">SUM(C22:C33)</f>
        <v>199.85000000000002</v>
      </c>
      <c r="D34" s="5">
        <f t="shared" si="13"/>
        <v>203.38333333333333</v>
      </c>
      <c r="E34" s="5">
        <f t="shared" si="13"/>
        <v>561.83333333333337</v>
      </c>
      <c r="F34" s="5">
        <f>SUM(F22:F33)</f>
        <v>187.27777777777777</v>
      </c>
    </row>
    <row r="35" spans="1:16" x14ac:dyDescent="0.25">
      <c r="A35" s="6" t="s">
        <v>65</v>
      </c>
      <c r="B35" s="5">
        <f>AVERAGE(B22:B33)</f>
        <v>13.216666666666669</v>
      </c>
      <c r="C35" s="5">
        <f t="shared" ref="C35:D35" si="14">AVERAGE(C22:C33)</f>
        <v>16.654166666666669</v>
      </c>
      <c r="D35" s="5">
        <f t="shared" si="14"/>
        <v>16.948611111111109</v>
      </c>
      <c r="E35" s="5"/>
      <c r="F35" s="34">
        <f>AVERAGE(F22:F34)</f>
        <v>28.811965811965813</v>
      </c>
      <c r="J35">
        <f>SQRT(K32/2)</f>
        <v>3.2514836788636838</v>
      </c>
    </row>
    <row r="37" spans="1:16" x14ac:dyDescent="0.25">
      <c r="A37" s="46" t="s">
        <v>50</v>
      </c>
      <c r="B37" s="46"/>
      <c r="C37" s="46"/>
      <c r="I37" s="21"/>
      <c r="J37" s="21"/>
      <c r="K37" s="21"/>
      <c r="L37" s="2"/>
      <c r="M37" s="21"/>
      <c r="N37" s="21"/>
      <c r="O37" s="21"/>
      <c r="P37" s="21"/>
    </row>
    <row r="38" spans="1:16" x14ac:dyDescent="0.25">
      <c r="A38" s="41" t="s">
        <v>44</v>
      </c>
      <c r="B38" s="43" t="s">
        <v>45</v>
      </c>
      <c r="C38" s="44"/>
      <c r="D38" s="45"/>
      <c r="E38" s="52" t="s">
        <v>29</v>
      </c>
      <c r="F38" s="52" t="s">
        <v>17</v>
      </c>
      <c r="I38" s="22"/>
      <c r="J38" s="21"/>
      <c r="K38" s="37"/>
      <c r="L38" s="2"/>
      <c r="M38" s="21"/>
      <c r="N38" s="21"/>
      <c r="O38" s="2"/>
      <c r="P38" s="21"/>
    </row>
    <row r="39" spans="1:16" x14ac:dyDescent="0.25">
      <c r="A39" s="42"/>
      <c r="B39" s="10" t="s">
        <v>47</v>
      </c>
      <c r="C39" s="10" t="s">
        <v>48</v>
      </c>
      <c r="D39" s="10" t="s">
        <v>49</v>
      </c>
      <c r="E39" s="52"/>
      <c r="F39" s="52"/>
      <c r="J39" s="2"/>
      <c r="K39" s="2"/>
      <c r="L39" s="2"/>
      <c r="M39" s="21"/>
      <c r="N39" s="21"/>
      <c r="O39" s="2"/>
      <c r="P39" s="21"/>
    </row>
    <row r="40" spans="1:16" x14ac:dyDescent="0.25">
      <c r="A40" s="11" t="s">
        <v>51</v>
      </c>
      <c r="B40" s="5">
        <f>E22</f>
        <v>55</v>
      </c>
      <c r="C40" s="5">
        <f>E23</f>
        <v>62.616666666666674</v>
      </c>
      <c r="D40" s="5">
        <f>E24</f>
        <v>64</v>
      </c>
      <c r="E40" s="5">
        <f>SUM(B40:D40)</f>
        <v>181.61666666666667</v>
      </c>
      <c r="F40" s="5">
        <f>E40/9</f>
        <v>20.17962962962963</v>
      </c>
      <c r="I40" s="6" t="s">
        <v>1</v>
      </c>
      <c r="J40" s="1" t="s">
        <v>60</v>
      </c>
      <c r="K40" s="1"/>
      <c r="M40" s="21"/>
      <c r="N40" s="21"/>
      <c r="O40" s="2"/>
      <c r="P40" s="21"/>
    </row>
    <row r="41" spans="1:16" x14ac:dyDescent="0.25">
      <c r="A41" s="11" t="s">
        <v>52</v>
      </c>
      <c r="B41" s="5">
        <f>E25</f>
        <v>54.783333333333331</v>
      </c>
      <c r="C41" s="5">
        <f>E26</f>
        <v>41.95</v>
      </c>
      <c r="D41" s="5">
        <f>E27</f>
        <v>41.800000000000004</v>
      </c>
      <c r="E41" s="5">
        <f t="shared" ref="E41:E43" si="15">SUM(B41:D41)</f>
        <v>138.53333333333333</v>
      </c>
      <c r="F41" s="5">
        <f t="shared" ref="F41:F43" si="16">E41/9</f>
        <v>15.392592592592592</v>
      </c>
      <c r="I41" s="1" t="s">
        <v>51</v>
      </c>
      <c r="J41" s="19">
        <f>E40/9</f>
        <v>20.17962962962963</v>
      </c>
      <c r="K41" s="1" t="s">
        <v>64</v>
      </c>
      <c r="M41" s="21"/>
      <c r="N41" s="21"/>
      <c r="O41" s="2"/>
      <c r="P41" s="21"/>
    </row>
    <row r="42" spans="1:16" x14ac:dyDescent="0.25">
      <c r="A42" s="11" t="s">
        <v>53</v>
      </c>
      <c r="B42" s="5">
        <f>E28</f>
        <v>52.733333333333334</v>
      </c>
      <c r="C42" s="5">
        <f>E29</f>
        <v>46.216666666666669</v>
      </c>
      <c r="D42" s="5">
        <f>E30</f>
        <v>44</v>
      </c>
      <c r="E42" s="5">
        <f t="shared" si="15"/>
        <v>142.94999999999999</v>
      </c>
      <c r="F42" s="5">
        <f t="shared" si="16"/>
        <v>15.883333333333333</v>
      </c>
      <c r="I42" s="1" t="s">
        <v>52</v>
      </c>
      <c r="J42" s="19">
        <f t="shared" ref="J42:J44" si="17">E41/9</f>
        <v>15.392592592592592</v>
      </c>
      <c r="K42" s="1" t="s">
        <v>61</v>
      </c>
      <c r="M42" s="21"/>
      <c r="N42" s="21"/>
      <c r="O42" s="2"/>
      <c r="P42" s="21"/>
    </row>
    <row r="43" spans="1:16" x14ac:dyDescent="0.25">
      <c r="A43" s="12" t="s">
        <v>54</v>
      </c>
      <c r="B43" s="5">
        <f>E31</f>
        <v>34.466666666666669</v>
      </c>
      <c r="C43" s="5">
        <f>E32</f>
        <v>30.216666666666661</v>
      </c>
      <c r="D43" s="5">
        <f>E33</f>
        <v>34.049999999999997</v>
      </c>
      <c r="E43" s="5">
        <f t="shared" si="15"/>
        <v>98.733333333333334</v>
      </c>
      <c r="F43" s="5">
        <f t="shared" si="16"/>
        <v>10.97037037037037</v>
      </c>
      <c r="I43" s="1" t="s">
        <v>53</v>
      </c>
      <c r="J43" s="19">
        <f t="shared" si="17"/>
        <v>15.883333333333333</v>
      </c>
      <c r="K43" s="1" t="s">
        <v>61</v>
      </c>
      <c r="M43" s="21"/>
      <c r="N43" s="21"/>
      <c r="O43" s="2"/>
      <c r="P43" s="21"/>
    </row>
    <row r="44" spans="1:16" x14ac:dyDescent="0.25">
      <c r="A44" s="11" t="s">
        <v>29</v>
      </c>
      <c r="B44" s="5">
        <f>SUM(B40:B43)</f>
        <v>196.98333333333332</v>
      </c>
      <c r="C44" s="5">
        <f>SUM(C40:C43)</f>
        <v>181.00000000000003</v>
      </c>
      <c r="D44" s="5">
        <f>SUM(D40:D43)</f>
        <v>183.85000000000002</v>
      </c>
      <c r="E44" s="5">
        <f>SUM(E40:E43)</f>
        <v>561.83333333333326</v>
      </c>
      <c r="F44" s="1"/>
      <c r="I44" s="39" t="s">
        <v>54</v>
      </c>
      <c r="J44" s="38">
        <f t="shared" si="17"/>
        <v>10.97037037037037</v>
      </c>
      <c r="K44" s="39" t="s">
        <v>57</v>
      </c>
      <c r="M44" s="20">
        <f>J45+J44</f>
        <v>18.5767122438873</v>
      </c>
      <c r="N44" s="21"/>
      <c r="O44" s="2"/>
      <c r="P44" s="21"/>
    </row>
    <row r="45" spans="1:16" x14ac:dyDescent="0.25">
      <c r="A45" s="11" t="s">
        <v>17</v>
      </c>
      <c r="B45" s="5">
        <f>B44/12</f>
        <v>16.415277777777778</v>
      </c>
      <c r="C45" s="5">
        <f t="shared" ref="C45:D45" si="18">C44/12</f>
        <v>15.083333333333336</v>
      </c>
      <c r="D45" s="5">
        <f t="shared" si="18"/>
        <v>15.320833333333335</v>
      </c>
      <c r="E45" s="1"/>
      <c r="F45" s="1"/>
      <c r="G45" t="s">
        <v>58</v>
      </c>
      <c r="H45" s="23">
        <f>4.9625</f>
        <v>4.9625000000000004</v>
      </c>
      <c r="I45" s="6" t="s">
        <v>59</v>
      </c>
      <c r="J45" s="19">
        <f>H45*(K32/9)^0.5</f>
        <v>7.6063418735169313</v>
      </c>
      <c r="K45" s="1"/>
      <c r="M45" s="20">
        <f>J45+J42</f>
        <v>22.998934466109525</v>
      </c>
      <c r="N45" s="21"/>
      <c r="O45" s="2"/>
      <c r="P45" s="21"/>
    </row>
    <row r="46" spans="1:16" x14ac:dyDescent="0.25">
      <c r="I46" s="36"/>
      <c r="J46" s="2"/>
      <c r="K46" s="2"/>
      <c r="M46" s="21"/>
      <c r="N46" s="21"/>
      <c r="O46" s="2"/>
      <c r="P46" s="21"/>
    </row>
    <row r="47" spans="1:16" x14ac:dyDescent="0.25">
      <c r="I47" s="36"/>
      <c r="J47" s="2"/>
      <c r="K47" s="2"/>
      <c r="M47" s="21"/>
      <c r="N47" s="21"/>
      <c r="O47" s="2"/>
      <c r="P47" s="21"/>
    </row>
    <row r="48" spans="1:16" x14ac:dyDescent="0.25">
      <c r="I48" s="36"/>
      <c r="J48" s="2"/>
      <c r="K48" s="2"/>
      <c r="M48" s="21"/>
      <c r="N48" s="21"/>
      <c r="O48" s="2"/>
      <c r="P48" s="21"/>
    </row>
    <row r="49" spans="8:16" x14ac:dyDescent="0.25">
      <c r="H49" s="40"/>
      <c r="I49" s="36"/>
      <c r="J49" s="2"/>
      <c r="K49" s="2"/>
      <c r="M49" s="21"/>
      <c r="N49" s="21"/>
      <c r="O49" s="2"/>
      <c r="P49" s="21"/>
    </row>
  </sheetData>
  <mergeCells count="19">
    <mergeCell ref="A37:C37"/>
    <mergeCell ref="A38:A39"/>
    <mergeCell ref="B38:D38"/>
    <mergeCell ref="E38:E39"/>
    <mergeCell ref="F38:F39"/>
    <mergeCell ref="A19:E19"/>
    <mergeCell ref="A20:A21"/>
    <mergeCell ref="B20:D20"/>
    <mergeCell ref="E20:E21"/>
    <mergeCell ref="F20:F21"/>
    <mergeCell ref="M3:M4"/>
    <mergeCell ref="N3:P3"/>
    <mergeCell ref="Q3:Q4"/>
    <mergeCell ref="A3:A4"/>
    <mergeCell ref="B3:D3"/>
    <mergeCell ref="E3:E4"/>
    <mergeCell ref="G3:G4"/>
    <mergeCell ref="H3:J3"/>
    <mergeCell ref="K3:K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7 HST</vt:lpstr>
      <vt:lpstr>14 HST</vt:lpstr>
      <vt:lpstr>21 HST</vt:lpstr>
      <vt:lpstr>28 HST</vt:lpstr>
      <vt:lpstr>35 HST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Verlita</dc:creator>
  <cp:lastModifiedBy>Verlita</cp:lastModifiedBy>
  <dcterms:created xsi:type="dcterms:W3CDTF">2022-01-04T15:12:57Z</dcterms:created>
  <dcterms:modified xsi:type="dcterms:W3CDTF">2023-03-11T17:21:52Z</dcterms:modified>
</cp:coreProperties>
</file>