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Mas Aldo\"/>
    </mc:Choice>
  </mc:AlternateContent>
  <xr:revisionPtr revIDLastSave="0" documentId="13_ncr:1_{A0595A6F-3C04-4766-A8AD-243B8D7FC67F}" xr6:coauthVersionLast="45" xr6:coauthVersionMax="45" xr10:uidLastSave="{00000000-0000-0000-0000-000000000000}"/>
  <bookViews>
    <workbookView xWindow="390" yWindow="390" windowWidth="10200" windowHeight="7875" xr2:uid="{C275A321-E098-4C3A-927F-100FA2758CA4}"/>
  </bookViews>
  <sheets>
    <sheet name="Penilaian risiko" sheetId="1" r:id="rId1"/>
    <sheet name="HOR fase 1" sheetId="2" r:id="rId2"/>
    <sheet name="HOR fase 2" sheetId="3" r:id="rId3"/>
  </sheets>
  <definedNames>
    <definedName name="_xlnm._FilterDatabase" localSheetId="1" hidden="1">'HOR fase 1'!$B$17:$C$25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3" l="1"/>
  <c r="G19" i="3"/>
  <c r="E20" i="3"/>
  <c r="G20" i="3"/>
  <c r="E21" i="3"/>
  <c r="G21" i="3"/>
  <c r="E22" i="3"/>
  <c r="G22" i="3"/>
  <c r="G23" i="3"/>
  <c r="E25" i="3"/>
  <c r="F25" i="3" s="1"/>
  <c r="G25" i="3"/>
  <c r="E26" i="3"/>
  <c r="F26" i="3" s="1"/>
  <c r="H26" i="3" s="1"/>
  <c r="G26" i="3"/>
  <c r="E27" i="3"/>
  <c r="F27" i="3" s="1"/>
  <c r="H27" i="3" s="1"/>
  <c r="G27" i="3"/>
  <c r="E28" i="3"/>
  <c r="G28" i="3"/>
  <c r="E30" i="3"/>
  <c r="F30" i="3" s="1"/>
  <c r="G30" i="3"/>
  <c r="E31" i="3"/>
  <c r="F31" i="3" s="1"/>
  <c r="H31" i="3" s="1"/>
  <c r="G31" i="3"/>
  <c r="E32" i="3"/>
  <c r="F32" i="3" s="1"/>
  <c r="H32" i="3" s="1"/>
  <c r="G32" i="3"/>
  <c r="E33" i="3"/>
  <c r="G33" i="3"/>
  <c r="E35" i="3"/>
  <c r="F35" i="3" s="1"/>
  <c r="G35" i="3"/>
  <c r="E36" i="3"/>
  <c r="F36" i="3" s="1"/>
  <c r="H36" i="3" s="1"/>
  <c r="G36" i="3"/>
  <c r="E37" i="3"/>
  <c r="F37" i="3" s="1"/>
  <c r="H37" i="3" s="1"/>
  <c r="G37" i="3"/>
  <c r="E38" i="3"/>
  <c r="G38" i="3"/>
  <c r="F33" i="3" l="1"/>
  <c r="H30" i="3"/>
  <c r="H33" i="3" s="1"/>
  <c r="F28" i="3"/>
  <c r="H25" i="3"/>
  <c r="H28" i="3" s="1"/>
  <c r="F38" i="3"/>
  <c r="H35" i="3"/>
  <c r="H38" i="3" s="1"/>
  <c r="E23" i="3"/>
  <c r="F22" i="3" s="1"/>
  <c r="H22" i="3" s="1"/>
  <c r="D77" i="3"/>
  <c r="E77" i="3"/>
  <c r="F77" i="3"/>
  <c r="G77" i="3"/>
  <c r="H77" i="3"/>
  <c r="I77" i="3"/>
  <c r="J77" i="3"/>
  <c r="C77" i="3"/>
  <c r="D76" i="3"/>
  <c r="E76" i="3"/>
  <c r="F76" i="3"/>
  <c r="G76" i="3"/>
  <c r="H76" i="3"/>
  <c r="I76" i="3"/>
  <c r="J76" i="3"/>
  <c r="C76" i="3"/>
  <c r="D74" i="3"/>
  <c r="E74" i="3"/>
  <c r="F74" i="3"/>
  <c r="G74" i="3"/>
  <c r="H74" i="3"/>
  <c r="I74" i="3"/>
  <c r="J74" i="3"/>
  <c r="C74" i="3"/>
  <c r="K21" i="3"/>
  <c r="F19" i="3" l="1"/>
  <c r="F20" i="3"/>
  <c r="H20" i="3" s="1"/>
  <c r="F21" i="3"/>
  <c r="H21" i="3" s="1"/>
  <c r="E19" i="2"/>
  <c r="E20" i="2" s="1"/>
  <c r="E21" i="2" s="1"/>
  <c r="E22" i="2" s="1"/>
  <c r="E23" i="2" s="1"/>
  <c r="E24" i="2" s="1"/>
  <c r="E25" i="2" s="1"/>
  <c r="E18" i="2"/>
  <c r="E17" i="2"/>
  <c r="D18" i="2"/>
  <c r="D19" i="2"/>
  <c r="D20" i="2"/>
  <c r="D21" i="2"/>
  <c r="D22" i="2"/>
  <c r="D23" i="2"/>
  <c r="D24" i="2"/>
  <c r="D25" i="2"/>
  <c r="D17" i="2"/>
  <c r="C26" i="2"/>
  <c r="D12" i="2"/>
  <c r="E12" i="2"/>
  <c r="G12" i="2"/>
  <c r="H12" i="2"/>
  <c r="I12" i="2"/>
  <c r="J12" i="2"/>
  <c r="K12" i="2"/>
  <c r="C12" i="2"/>
  <c r="D11" i="2"/>
  <c r="E11" i="2"/>
  <c r="F11" i="2"/>
  <c r="F12" i="2" s="1"/>
  <c r="G11" i="2"/>
  <c r="H11" i="2"/>
  <c r="I11" i="2"/>
  <c r="J11" i="2"/>
  <c r="K11" i="2"/>
  <c r="C11" i="2"/>
  <c r="F23" i="3" l="1"/>
  <c r="H19" i="3"/>
  <c r="H23" i="3" s="1"/>
  <c r="J21" i="3" s="1"/>
  <c r="D13" i="2"/>
  <c r="H13" i="2"/>
  <c r="C13" i="2"/>
  <c r="E13" i="2"/>
  <c r="I13" i="2"/>
  <c r="F13" i="2"/>
  <c r="J13" i="2"/>
  <c r="K13" i="2"/>
  <c r="G13" i="2"/>
</calcChain>
</file>

<file path=xl/sharedStrings.xml><?xml version="1.0" encoding="utf-8"?>
<sst xmlns="http://schemas.openxmlformats.org/spreadsheetml/2006/main" count="339" uniqueCount="166">
  <si>
    <t>Proses produksi</t>
  </si>
  <si>
    <t>Proses</t>
  </si>
  <si>
    <t>No</t>
  </si>
  <si>
    <t>Cutting (pemotongan bahan)</t>
  </si>
  <si>
    <t>Pengeleman</t>
  </si>
  <si>
    <t>Penjahitan</t>
  </si>
  <si>
    <t>Pemasangan merk logo</t>
  </si>
  <si>
    <t>Penjahitan resleting</t>
  </si>
  <si>
    <t>Pemasangan tali panjang</t>
  </si>
  <si>
    <t>Finishing</t>
  </si>
  <si>
    <t>Risk event</t>
  </si>
  <si>
    <t>Kode</t>
  </si>
  <si>
    <t>E1</t>
  </si>
  <si>
    <t>Risk agent</t>
  </si>
  <si>
    <t>Lem yang diberikan terlalu banyak</t>
  </si>
  <si>
    <t>Lem yang diberikan terlalu sedikit</t>
  </si>
  <si>
    <t>Ada bagian yang tidak terjahit</t>
  </si>
  <si>
    <t>Penjahitan kurang merekat</t>
  </si>
  <si>
    <t>E2</t>
  </si>
  <si>
    <t>E3</t>
  </si>
  <si>
    <t>E4</t>
  </si>
  <si>
    <t>E6</t>
  </si>
  <si>
    <t>E5</t>
  </si>
  <si>
    <t>E7</t>
  </si>
  <si>
    <t>Peyebab risiko</t>
  </si>
  <si>
    <t>Dampak risiko</t>
  </si>
  <si>
    <t>Resleting terbalik</t>
  </si>
  <si>
    <t>Pengukuran panjang tali tidak tepat</t>
  </si>
  <si>
    <t xml:space="preserve">Kurang ketelitian </t>
  </si>
  <si>
    <t>Part tidak terekat</t>
  </si>
  <si>
    <t>Bentuk tas tidak presisi</t>
  </si>
  <si>
    <t>Lem out of the line</t>
  </si>
  <si>
    <t>Estetika berkurang</t>
  </si>
  <si>
    <t>Fungsionalitas menurun</t>
  </si>
  <si>
    <t>Kepuasan pelanggan menurun</t>
  </si>
  <si>
    <t>A1</t>
  </si>
  <si>
    <t>A2</t>
  </si>
  <si>
    <t>A3</t>
  </si>
  <si>
    <t>A4</t>
  </si>
  <si>
    <t>A5</t>
  </si>
  <si>
    <t>A6</t>
  </si>
  <si>
    <t>A7</t>
  </si>
  <si>
    <t>Severity</t>
  </si>
  <si>
    <t>Occurance</t>
  </si>
  <si>
    <t>Jurnal severity dan occurance</t>
  </si>
  <si>
    <t>mulyaningtyas, 2023</t>
  </si>
  <si>
    <t>Pemotongan bahan tidak tepat dengan outline desain</t>
  </si>
  <si>
    <t>pemasangan logo tidak presisi</t>
  </si>
  <si>
    <t>A8</t>
  </si>
  <si>
    <t>A9</t>
  </si>
  <si>
    <t>Risk event/risk agent</t>
  </si>
  <si>
    <t>ARP</t>
  </si>
  <si>
    <t>Ranking</t>
  </si>
  <si>
    <t>Tidak terdapat korelasi</t>
  </si>
  <si>
    <t>Korelasi rendah</t>
  </si>
  <si>
    <t>Korelasi sedang</t>
  </si>
  <si>
    <t>korelasi tinggi</t>
  </si>
  <si>
    <t>Ket</t>
  </si>
  <si>
    <t>Korelasi</t>
  </si>
  <si>
    <t>Ocurance</t>
  </si>
  <si>
    <t>nilai</t>
  </si>
  <si>
    <t>Tidak ada efek</t>
  </si>
  <si>
    <t>sangat sedikit</t>
  </si>
  <si>
    <t>sedikit</t>
  </si>
  <si>
    <t>kecil</t>
  </si>
  <si>
    <t>sedang</t>
  </si>
  <si>
    <t>besar</t>
  </si>
  <si>
    <t>sangat besar</t>
  </si>
  <si>
    <t>sangat parah</t>
  </si>
  <si>
    <t>serius</t>
  </si>
  <si>
    <t>berbahaya</t>
  </si>
  <si>
    <t>hampir tidak terjadi</t>
  </si>
  <si>
    <t>jarang</t>
  </si>
  <si>
    <t>rendah</t>
  </si>
  <si>
    <t>cukup tinggi</t>
  </si>
  <si>
    <t>tinggi</t>
  </si>
  <si>
    <t>sangat tinggi</t>
  </si>
  <si>
    <t>hampir selalu terjadi</t>
  </si>
  <si>
    <t>Resleting sulit dibuka atau ditutup</t>
  </si>
  <si>
    <t>resleting sulit dibuka atau ditutup</t>
  </si>
  <si>
    <t>Severity (Si)</t>
  </si>
  <si>
    <t>Occurance (Oj)</t>
  </si>
  <si>
    <t>Sigma S x R</t>
  </si>
  <si>
    <t>Ai</t>
  </si>
  <si>
    <t>%ARP</t>
  </si>
  <si>
    <t>%kumulatif ARP</t>
  </si>
  <si>
    <t>Kumulatif</t>
  </si>
  <si>
    <t>Perhitungan ARP</t>
  </si>
  <si>
    <t>Suryaingrat dan mulyaningtyas, 80% kejaan risiko yg menjadi prioritas</t>
  </si>
  <si>
    <t>Prioritas Risk agent</t>
  </si>
  <si>
    <t>Rank</t>
  </si>
  <si>
    <t>Risk Agent</t>
  </si>
  <si>
    <t>Analisis SWOT</t>
  </si>
  <si>
    <t>Penentuan preventve action mengggunakan SWOT</t>
  </si>
  <si>
    <t>Strength</t>
  </si>
  <si>
    <t>Weakness</t>
  </si>
  <si>
    <t>Opportuity</t>
  </si>
  <si>
    <t>Threat</t>
  </si>
  <si>
    <t>Sudah memiliki pasar</t>
  </si>
  <si>
    <t>Kebutuhan semua orang</t>
  </si>
  <si>
    <t>Harga terjangkau</t>
  </si>
  <si>
    <t>Penjualan dapat secara grosir dan ecer</t>
  </si>
  <si>
    <t>Jumlah produksi terbatas</t>
  </si>
  <si>
    <t>Waktu pengerjaan lebih lama</t>
  </si>
  <si>
    <t>Sumber daya terbatas</t>
  </si>
  <si>
    <t>Kolaborasi dengan mitra luar lebih terbuka</t>
  </si>
  <si>
    <t>Dapat menyesuaikan tren pasar</t>
  </si>
  <si>
    <t>E-commerce berpeluang besar untuk pertumbuhan UMKM</t>
  </si>
  <si>
    <t>Saingan dengan brand yang lebih terkenal</t>
  </si>
  <si>
    <t>Perubahan harga bahan baku yang tidak pasti</t>
  </si>
  <si>
    <t>Produksi masih menggunakan alat semi manual</t>
  </si>
  <si>
    <t>Strategi mitigasi menggunakan matriks SWOT</t>
  </si>
  <si>
    <t>Opportunity (O)</t>
  </si>
  <si>
    <t>Strength (S)</t>
  </si>
  <si>
    <t>Memanfaatkan pasar sebagai upaya untuk memperluas mitra</t>
  </si>
  <si>
    <t>Mengikuti tren pasar dengan harga yang lebih murah dari harga pasar melalui penjualan secara grosir</t>
  </si>
  <si>
    <t>Weakness (W)</t>
  </si>
  <si>
    <t>Meningkatkan sumber daya untuk memenuhi kebutuhan pasar secara cepat</t>
  </si>
  <si>
    <t>Meningkatkan jumlah produksi untuk meningkatkan keuntungan berdasarkan penjualan secara grosir</t>
  </si>
  <si>
    <t>Threats (T)</t>
  </si>
  <si>
    <t>Memastikan supplier bahan baku tetap agar harga dapat terkontrol</t>
  </si>
  <si>
    <t xml:space="preserve">Meningkatkan kualitas agar dapat bersaing dengan pasar yang lebih besar </t>
  </si>
  <si>
    <t>Penggunaan alat otomatis untuk mempersingkat proses produksi</t>
  </si>
  <si>
    <t>Meningkatkan kualitas sumber daya agar lebih up to date terhadap model tas yang sedang tren di pasar</t>
  </si>
  <si>
    <t>Penlilaian skala likert SWOT oleh owner dan maker</t>
  </si>
  <si>
    <t>5 = sangat setuju, 4=setuju, 3=netral, 2=tidak setuju, 1=sangat tidak setuju</t>
  </si>
  <si>
    <t>Opportunity</t>
  </si>
  <si>
    <t>Threats</t>
  </si>
  <si>
    <t>Responden 1</t>
  </si>
  <si>
    <t>Responden 2</t>
  </si>
  <si>
    <t>Total</t>
  </si>
  <si>
    <t>Bobot</t>
  </si>
  <si>
    <t>eksernal\internal</t>
  </si>
  <si>
    <t>Preventive action</t>
  </si>
  <si>
    <t>Rating</t>
  </si>
  <si>
    <t>Skor</t>
  </si>
  <si>
    <t>IFAS</t>
  </si>
  <si>
    <t>EFAS</t>
  </si>
  <si>
    <t xml:space="preserve">Skala tingkat kesulitan dari mellya </t>
  </si>
  <si>
    <t>Skala</t>
  </si>
  <si>
    <t>Keterangan</t>
  </si>
  <si>
    <t>Strategi mitigasi sangat mudah diterapkan</t>
  </si>
  <si>
    <t>Strategi mitigasi mudah diterapkan</t>
  </si>
  <si>
    <t>Strategi mitigasi cukup mudah diterapkan</t>
  </si>
  <si>
    <t>strategi mitigasi sulit diterapkan</t>
  </si>
  <si>
    <t>Strategi mitigasi sangat sulit diterapkan</t>
  </si>
  <si>
    <t>Penilaian tingkat kesulitas strategi mitigasi</t>
  </si>
  <si>
    <t>Pai</t>
  </si>
  <si>
    <t>Preventive Action</t>
  </si>
  <si>
    <t>Tingkat kesulitas</t>
  </si>
  <si>
    <t>PA1</t>
  </si>
  <si>
    <t>PA2</t>
  </si>
  <si>
    <t>PA3</t>
  </si>
  <si>
    <t>PA4</t>
  </si>
  <si>
    <t>PA5</t>
  </si>
  <si>
    <t>PA6</t>
  </si>
  <si>
    <t>PA7</t>
  </si>
  <si>
    <t>PA8</t>
  </si>
  <si>
    <t>ARP HOR Fase 2</t>
  </si>
  <si>
    <t>Total Effectiveness (TEk)</t>
  </si>
  <si>
    <t>Effectiveness to difficulty ratio (ETDk)</t>
  </si>
  <si>
    <t>Rank priority</t>
  </si>
  <si>
    <t xml:space="preserve"> </t>
  </si>
  <si>
    <t>Tingkat kesulitan (D)</t>
  </si>
  <si>
    <t>Accurance</t>
  </si>
  <si>
    <t>preventive 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</si>
</sst>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0" fillId="2" borderId="1" xfId="0" applyFill="1" applyBorder="1"/>
    <xf numFmtId="1" fontId="0" fillId="0" borderId="0" xfId="0" applyNumberFormat="1"/>
    <xf numFmtId="9" fontId="0" fillId="0" borderId="0" xfId="1" applyFont="1"/>
    <xf numFmtId="9" fontId="0" fillId="0" borderId="0" xfId="0" applyNumberFormat="1"/>
    <xf numFmtId="0" fontId="0" fillId="2" borderId="0" xfId="0" applyFill="1"/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2" xfId="0" applyBorder="1"/>
    <xf numFmtId="0" fontId="0" fillId="0" borderId="3" xfId="0" applyBorder="1"/>
    <xf numFmtId="1" fontId="0" fillId="0" borderId="2" xfId="0" applyNumberFormat="1" applyBorder="1"/>
    <xf numFmtId="2" fontId="0" fillId="0" borderId="2" xfId="0" applyNumberFormat="1" applyBorder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Diagram Pareto HOR Fase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'HOR fase 1'!$C$16</c:f>
              <c:strCache>
                <c:ptCount val="1"/>
                <c:pt idx="0">
                  <c:v>ARP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'HOR fase 1'!$B$17:$B$25</c:f>
              <c:strCache>
                <c:ptCount val="9"/>
                <c:pt idx="0">
                  <c:v>A1</c:v>
                </c:pt>
                <c:pt idx="1">
                  <c:v>A3</c:v>
                </c:pt>
                <c:pt idx="2">
                  <c:v>A9</c:v>
                </c:pt>
                <c:pt idx="3">
                  <c:v>A5</c:v>
                </c:pt>
                <c:pt idx="4">
                  <c:v>A7</c:v>
                </c:pt>
                <c:pt idx="5">
                  <c:v>A8</c:v>
                </c:pt>
                <c:pt idx="6">
                  <c:v>A4</c:v>
                </c:pt>
                <c:pt idx="7">
                  <c:v>A2</c:v>
                </c:pt>
                <c:pt idx="8">
                  <c:v>A6</c:v>
                </c:pt>
              </c:strCache>
            </c:strRef>
          </c:cat>
          <c:val>
            <c:numRef>
              <c:f>'HOR fase 1'!$C$17:$C$25</c:f>
              <c:numCache>
                <c:formatCode>General</c:formatCode>
                <c:ptCount val="9"/>
                <c:pt idx="0">
                  <c:v>567</c:v>
                </c:pt>
                <c:pt idx="1">
                  <c:v>348</c:v>
                </c:pt>
                <c:pt idx="2">
                  <c:v>300</c:v>
                </c:pt>
                <c:pt idx="3">
                  <c:v>291</c:v>
                </c:pt>
                <c:pt idx="4">
                  <c:v>186</c:v>
                </c:pt>
                <c:pt idx="5">
                  <c:v>168</c:v>
                </c:pt>
                <c:pt idx="6">
                  <c:v>158</c:v>
                </c:pt>
                <c:pt idx="7">
                  <c:v>135</c:v>
                </c:pt>
                <c:pt idx="8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0-47BA-A65B-A47AB04272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28690543"/>
        <c:axId val="1850134799"/>
      </c:barChart>
      <c:lineChart>
        <c:grouping val="standard"/>
        <c:varyColors val="0"/>
        <c:ser>
          <c:idx val="1"/>
          <c:order val="1"/>
          <c:tx>
            <c:strRef>
              <c:f>'HOR fase 1'!$E$16</c:f>
              <c:strCache>
                <c:ptCount val="1"/>
                <c:pt idx="0">
                  <c:v>%kumulatif ARP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'HOR fase 1'!$B$17:$B$25</c:f>
              <c:strCache>
                <c:ptCount val="9"/>
                <c:pt idx="0">
                  <c:v>A1</c:v>
                </c:pt>
                <c:pt idx="1">
                  <c:v>A3</c:v>
                </c:pt>
                <c:pt idx="2">
                  <c:v>A9</c:v>
                </c:pt>
                <c:pt idx="3">
                  <c:v>A5</c:v>
                </c:pt>
                <c:pt idx="4">
                  <c:v>A7</c:v>
                </c:pt>
                <c:pt idx="5">
                  <c:v>A8</c:v>
                </c:pt>
                <c:pt idx="6">
                  <c:v>A4</c:v>
                </c:pt>
                <c:pt idx="7">
                  <c:v>A2</c:v>
                </c:pt>
                <c:pt idx="8">
                  <c:v>A6</c:v>
                </c:pt>
              </c:strCache>
            </c:strRef>
          </c:cat>
          <c:val>
            <c:numRef>
              <c:f>'HOR fase 1'!$E$17:$E$25</c:f>
              <c:numCache>
                <c:formatCode>0%</c:formatCode>
                <c:ptCount val="9"/>
                <c:pt idx="0">
                  <c:v>0.2548314606741573</c:v>
                </c:pt>
                <c:pt idx="1">
                  <c:v>0.41123595505617977</c:v>
                </c:pt>
                <c:pt idx="2">
                  <c:v>0.54606741573033712</c:v>
                </c:pt>
                <c:pt idx="3">
                  <c:v>0.67685393258426974</c:v>
                </c:pt>
                <c:pt idx="4">
                  <c:v>0.76044943820224731</c:v>
                </c:pt>
                <c:pt idx="5">
                  <c:v>0.83595505617977539</c:v>
                </c:pt>
                <c:pt idx="6">
                  <c:v>0.9069662921348316</c:v>
                </c:pt>
                <c:pt idx="7">
                  <c:v>0.96764044943820238</c:v>
                </c:pt>
                <c:pt idx="8">
                  <c:v>1.0000000000000002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20-47BA-A65B-A47AB04272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28690943"/>
        <c:axId val="1850120655"/>
      </c:lineChart>
      <c:catAx>
        <c:axId val="2028690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850134799"/>
        <c:crosses val="autoZero"/>
        <c:auto val="1"/>
        <c:lblAlgn val="ctr"/>
        <c:lblOffset val="100"/>
        <c:noMultiLvlLbl val="0"/>
      </c:catAx>
      <c:valAx>
        <c:axId val="1850134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2028690543"/>
        <c:crosses val="autoZero"/>
        <c:crossBetween val="between"/>
      </c:valAx>
      <c:valAx>
        <c:axId val="1850120655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2028690943"/>
        <c:crosses val="max"/>
        <c:crossBetween val="between"/>
      </c:valAx>
      <c:catAx>
        <c:axId val="202869094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501206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14</xdr:row>
      <xdr:rowOff>160337</xdr:rowOff>
    </xdr:from>
    <xdr:to>
      <xdr:col>14</xdr:col>
      <xdr:colOff>190500</xdr:colOff>
      <xdr:row>29</xdr:row>
      <xdr:rowOff>46037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8B8589-DE80-4E8C-A744-724F4509BC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CC74D-745C-44F4-AC50-E4AFEBB9C4E0}">
  <dimension ref="A1:T24"/>
  <sheetViews>
    <sheetView tabSelected="1" zoomScale="90" zoomScaleNormal="90" workbookViewId="0">
      <selection activeCell="G9" sqref="G9"/>
    </sheetView>
  </sheetViews>
  <sheetFormatPr defaultRowHeight="15" x14ac:dyDescent="0.25"/>
  <cols>
    <col min="2" max="2" width="27" bestFit="1" customWidth="1"/>
    <col min="3" max="3" width="28.28515625" bestFit="1" customWidth="1"/>
    <col min="6" max="6" width="50.5703125" bestFit="1" customWidth="1"/>
    <col min="7" max="7" width="5.5703125" bestFit="1" customWidth="1"/>
    <col min="8" max="8" width="10.42578125" bestFit="1" customWidth="1"/>
    <col min="11" max="11" width="10.140625" bestFit="1" customWidth="1"/>
  </cols>
  <sheetData>
    <row r="1" spans="1:20" x14ac:dyDescent="0.25">
      <c r="A1" t="s">
        <v>0</v>
      </c>
      <c r="C1" t="s">
        <v>25</v>
      </c>
      <c r="F1" t="s">
        <v>24</v>
      </c>
    </row>
    <row r="2" spans="1:20" x14ac:dyDescent="0.25">
      <c r="A2" t="s">
        <v>2</v>
      </c>
      <c r="B2" t="s">
        <v>1</v>
      </c>
      <c r="C2" t="s">
        <v>10</v>
      </c>
      <c r="D2" t="s">
        <v>11</v>
      </c>
      <c r="E2" t="s">
        <v>42</v>
      </c>
      <c r="F2" t="s">
        <v>13</v>
      </c>
      <c r="G2" t="s">
        <v>11</v>
      </c>
      <c r="H2" t="s">
        <v>43</v>
      </c>
    </row>
    <row r="3" spans="1:20" x14ac:dyDescent="0.25">
      <c r="A3">
        <v>1</v>
      </c>
      <c r="B3" t="s">
        <v>3</v>
      </c>
      <c r="C3" t="s">
        <v>30</v>
      </c>
      <c r="D3" t="s">
        <v>12</v>
      </c>
      <c r="E3">
        <v>7</v>
      </c>
      <c r="F3" t="s">
        <v>46</v>
      </c>
      <c r="G3" t="s">
        <v>35</v>
      </c>
      <c r="H3">
        <v>3</v>
      </c>
    </row>
    <row r="4" spans="1:20" x14ac:dyDescent="0.25">
      <c r="A4">
        <v>2</v>
      </c>
      <c r="B4" t="s">
        <v>4</v>
      </c>
      <c r="C4" t="s">
        <v>31</v>
      </c>
      <c r="D4" t="s">
        <v>18</v>
      </c>
      <c r="E4">
        <v>4</v>
      </c>
      <c r="F4" t="s">
        <v>14</v>
      </c>
      <c r="G4" t="s">
        <v>36</v>
      </c>
      <c r="H4">
        <v>3</v>
      </c>
      <c r="K4" s="16" t="s">
        <v>11</v>
      </c>
      <c r="L4" s="16" t="s">
        <v>12</v>
      </c>
      <c r="M4" s="16" t="s">
        <v>18</v>
      </c>
      <c r="N4" s="16" t="s">
        <v>19</v>
      </c>
      <c r="O4" s="16" t="s">
        <v>20</v>
      </c>
      <c r="P4" s="16" t="s">
        <v>22</v>
      </c>
      <c r="Q4" s="16" t="s">
        <v>21</v>
      </c>
      <c r="R4" s="16" t="s">
        <v>23</v>
      </c>
      <c r="S4" s="16"/>
      <c r="T4" s="16"/>
    </row>
    <row r="5" spans="1:20" x14ac:dyDescent="0.25">
      <c r="C5" t="s">
        <v>29</v>
      </c>
      <c r="D5" t="s">
        <v>19</v>
      </c>
      <c r="E5">
        <v>5</v>
      </c>
      <c r="F5" t="s">
        <v>15</v>
      </c>
      <c r="G5" t="s">
        <v>37</v>
      </c>
      <c r="H5">
        <v>4</v>
      </c>
      <c r="K5" s="16" t="s">
        <v>42</v>
      </c>
      <c r="L5" s="16">
        <v>7</v>
      </c>
      <c r="M5" s="16">
        <v>4</v>
      </c>
      <c r="N5" s="16">
        <v>5</v>
      </c>
      <c r="O5" s="16">
        <v>5</v>
      </c>
      <c r="P5" s="16">
        <v>6</v>
      </c>
      <c r="Q5" s="16">
        <v>8</v>
      </c>
      <c r="R5" s="16">
        <v>5</v>
      </c>
      <c r="S5" s="16"/>
      <c r="T5" s="16"/>
    </row>
    <row r="6" spans="1:20" x14ac:dyDescent="0.25">
      <c r="A6">
        <v>3</v>
      </c>
      <c r="B6" t="s">
        <v>5</v>
      </c>
      <c r="C6" t="s">
        <v>32</v>
      </c>
      <c r="D6" t="s">
        <v>20</v>
      </c>
      <c r="E6">
        <v>5</v>
      </c>
      <c r="F6" t="s">
        <v>16</v>
      </c>
      <c r="G6" t="s">
        <v>38</v>
      </c>
      <c r="H6">
        <v>2</v>
      </c>
      <c r="K6" s="16" t="s">
        <v>11</v>
      </c>
      <c r="L6" s="16" t="s">
        <v>35</v>
      </c>
      <c r="M6" s="16" t="s">
        <v>36</v>
      </c>
      <c r="N6" s="16" t="s">
        <v>37</v>
      </c>
      <c r="O6" s="16" t="s">
        <v>38</v>
      </c>
      <c r="P6" s="16" t="s">
        <v>39</v>
      </c>
      <c r="Q6" s="16" t="s">
        <v>40</v>
      </c>
      <c r="R6" s="16" t="s">
        <v>41</v>
      </c>
      <c r="S6" s="16" t="s">
        <v>48</v>
      </c>
      <c r="T6" s="16" t="s">
        <v>49</v>
      </c>
    </row>
    <row r="7" spans="1:20" x14ac:dyDescent="0.25">
      <c r="C7" t="s">
        <v>33</v>
      </c>
      <c r="D7" t="s">
        <v>22</v>
      </c>
      <c r="E7">
        <v>6</v>
      </c>
      <c r="F7" t="s">
        <v>17</v>
      </c>
      <c r="G7" t="s">
        <v>39</v>
      </c>
      <c r="H7">
        <v>3</v>
      </c>
      <c r="K7" s="16" t="s">
        <v>164</v>
      </c>
      <c r="L7" s="16">
        <v>3</v>
      </c>
      <c r="M7" s="16">
        <v>3</v>
      </c>
      <c r="N7" s="16">
        <v>4</v>
      </c>
      <c r="O7" s="16">
        <v>2</v>
      </c>
      <c r="P7" s="16">
        <v>3</v>
      </c>
      <c r="Q7" s="16">
        <v>4</v>
      </c>
      <c r="R7" s="16">
        <v>1</v>
      </c>
      <c r="S7" s="16">
        <v>4</v>
      </c>
      <c r="T7" s="16">
        <v>2</v>
      </c>
    </row>
    <row r="8" spans="1:20" x14ac:dyDescent="0.25">
      <c r="A8">
        <v>4</v>
      </c>
      <c r="B8" t="s">
        <v>6</v>
      </c>
      <c r="C8" t="s">
        <v>34</v>
      </c>
      <c r="D8" t="s">
        <v>21</v>
      </c>
      <c r="E8">
        <v>8</v>
      </c>
      <c r="F8" t="s">
        <v>47</v>
      </c>
      <c r="G8" t="s">
        <v>40</v>
      </c>
      <c r="H8">
        <v>4</v>
      </c>
      <c r="L8" s="7"/>
      <c r="M8" s="7"/>
      <c r="N8" s="7"/>
      <c r="O8" s="7"/>
      <c r="P8" s="7"/>
      <c r="Q8" s="7"/>
      <c r="R8" s="7"/>
    </row>
    <row r="9" spans="1:20" x14ac:dyDescent="0.25">
      <c r="A9">
        <v>5</v>
      </c>
      <c r="B9" t="s">
        <v>7</v>
      </c>
      <c r="C9" t="s">
        <v>78</v>
      </c>
      <c r="D9" t="s">
        <v>23</v>
      </c>
      <c r="E9">
        <v>5</v>
      </c>
      <c r="F9" t="s">
        <v>26</v>
      </c>
      <c r="G9" t="s">
        <v>41</v>
      </c>
      <c r="H9">
        <v>1</v>
      </c>
      <c r="L9" s="7"/>
      <c r="M9" s="7"/>
      <c r="N9" s="7"/>
      <c r="O9" s="7"/>
      <c r="P9" s="7"/>
      <c r="Q9" s="7"/>
      <c r="R9" s="7"/>
    </row>
    <row r="10" spans="1:20" x14ac:dyDescent="0.25">
      <c r="A10">
        <v>6</v>
      </c>
      <c r="B10" t="s">
        <v>8</v>
      </c>
      <c r="F10" t="s">
        <v>27</v>
      </c>
      <c r="G10" t="s">
        <v>48</v>
      </c>
      <c r="H10">
        <v>4</v>
      </c>
      <c r="L10" s="7"/>
      <c r="M10" s="7"/>
      <c r="N10" s="7"/>
      <c r="O10" s="7"/>
      <c r="P10" s="7"/>
      <c r="Q10" s="7"/>
      <c r="R10" s="7"/>
    </row>
    <row r="11" spans="1:20" x14ac:dyDescent="0.25">
      <c r="A11">
        <v>7</v>
      </c>
      <c r="B11" t="s">
        <v>9</v>
      </c>
      <c r="F11" t="s">
        <v>28</v>
      </c>
      <c r="G11" t="s">
        <v>49</v>
      </c>
      <c r="H11">
        <v>2</v>
      </c>
      <c r="L11" s="7"/>
      <c r="M11" s="7"/>
      <c r="N11" s="7"/>
      <c r="O11" s="7"/>
      <c r="P11" s="7"/>
      <c r="Q11" s="7"/>
      <c r="R11" s="7"/>
    </row>
    <row r="13" spans="1:20" x14ac:dyDescent="0.25">
      <c r="A13" s="2"/>
      <c r="B13" s="2" t="s">
        <v>44</v>
      </c>
      <c r="C13" s="2" t="s">
        <v>45</v>
      </c>
    </row>
    <row r="14" spans="1:20" x14ac:dyDescent="0.25">
      <c r="A14" s="1" t="s">
        <v>60</v>
      </c>
      <c r="B14" s="1" t="s">
        <v>42</v>
      </c>
      <c r="C14" s="1" t="s">
        <v>59</v>
      </c>
    </row>
    <row r="15" spans="1:20" x14ac:dyDescent="0.25">
      <c r="A15" s="1">
        <v>1</v>
      </c>
      <c r="B15" s="1" t="s">
        <v>61</v>
      </c>
      <c r="C15" s="1" t="s">
        <v>71</v>
      </c>
    </row>
    <row r="16" spans="1:20" x14ac:dyDescent="0.25">
      <c r="A16" s="1">
        <v>2</v>
      </c>
      <c r="B16" s="1" t="s">
        <v>62</v>
      </c>
      <c r="C16" s="1" t="s">
        <v>72</v>
      </c>
    </row>
    <row r="17" spans="1:3" x14ac:dyDescent="0.25">
      <c r="A17" s="1">
        <v>3</v>
      </c>
      <c r="B17" s="1" t="s">
        <v>63</v>
      </c>
      <c r="C17" s="1" t="s">
        <v>62</v>
      </c>
    </row>
    <row r="18" spans="1:3" x14ac:dyDescent="0.25">
      <c r="A18" s="1">
        <v>4</v>
      </c>
      <c r="B18" s="1" t="s">
        <v>64</v>
      </c>
      <c r="C18" s="1" t="s">
        <v>63</v>
      </c>
    </row>
    <row r="19" spans="1:3" x14ac:dyDescent="0.25">
      <c r="A19" s="1">
        <v>5</v>
      </c>
      <c r="B19" s="1" t="s">
        <v>65</v>
      </c>
      <c r="C19" s="1" t="s">
        <v>73</v>
      </c>
    </row>
    <row r="20" spans="1:3" x14ac:dyDescent="0.25">
      <c r="A20" s="1">
        <v>6</v>
      </c>
      <c r="B20" s="1" t="s">
        <v>66</v>
      </c>
      <c r="C20" s="1" t="s">
        <v>65</v>
      </c>
    </row>
    <row r="21" spans="1:3" x14ac:dyDescent="0.25">
      <c r="A21" s="1">
        <v>7</v>
      </c>
      <c r="B21" s="1" t="s">
        <v>67</v>
      </c>
      <c r="C21" s="1" t="s">
        <v>74</v>
      </c>
    </row>
    <row r="22" spans="1:3" x14ac:dyDescent="0.25">
      <c r="A22" s="1">
        <v>8</v>
      </c>
      <c r="B22" s="1" t="s">
        <v>68</v>
      </c>
      <c r="C22" s="1" t="s">
        <v>75</v>
      </c>
    </row>
    <row r="23" spans="1:3" x14ac:dyDescent="0.25">
      <c r="A23" s="1">
        <v>9</v>
      </c>
      <c r="B23" s="1" t="s">
        <v>69</v>
      </c>
      <c r="C23" s="1" t="s">
        <v>76</v>
      </c>
    </row>
    <row r="24" spans="1:3" x14ac:dyDescent="0.25">
      <c r="A24" s="1">
        <v>10</v>
      </c>
      <c r="B24" s="1" t="s">
        <v>70</v>
      </c>
      <c r="C24" s="1" t="s">
        <v>77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045DC-B7CD-4692-A855-C129EE0DFC76}">
  <dimension ref="B1:T40"/>
  <sheetViews>
    <sheetView topLeftCell="A8" zoomScale="60" zoomScaleNormal="60" workbookViewId="0">
      <selection activeCell="J37" sqref="J37"/>
    </sheetView>
  </sheetViews>
  <sheetFormatPr defaultRowHeight="15" x14ac:dyDescent="0.25"/>
  <cols>
    <col min="2" max="2" width="19.85546875" customWidth="1"/>
    <col min="3" max="3" width="6.28515625" bestFit="1" customWidth="1"/>
    <col min="4" max="4" width="6.5703125" bestFit="1" customWidth="1"/>
    <col min="5" max="5" width="15.42578125" bestFit="1" customWidth="1"/>
    <col min="6" max="7" width="5.140625" bestFit="1" customWidth="1"/>
    <col min="8" max="8" width="4" bestFit="1" customWidth="1"/>
    <col min="9" max="9" width="5.140625" bestFit="1" customWidth="1"/>
    <col min="10" max="10" width="5.140625" customWidth="1"/>
    <col min="11" max="11" width="5.140625" bestFit="1" customWidth="1"/>
    <col min="12" max="12" width="8.28515625" bestFit="1" customWidth="1"/>
    <col min="14" max="14" width="21.5703125" bestFit="1" customWidth="1"/>
    <col min="16" max="16" width="3.42578125" customWidth="1"/>
    <col min="17" max="17" width="32" bestFit="1" customWidth="1"/>
    <col min="18" max="18" width="3.7109375" bestFit="1" customWidth="1"/>
    <col min="19" max="19" width="49.85546875" bestFit="1" customWidth="1"/>
  </cols>
  <sheetData>
    <row r="1" spans="2:20" s="6" customFormat="1" x14ac:dyDescent="0.25">
      <c r="B1" s="6" t="s">
        <v>87</v>
      </c>
    </row>
    <row r="2" spans="2:20" x14ac:dyDescent="0.25">
      <c r="B2" t="s">
        <v>50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  <c r="J2" t="s">
        <v>48</v>
      </c>
      <c r="K2" t="s">
        <v>49</v>
      </c>
      <c r="L2" t="s">
        <v>80</v>
      </c>
      <c r="N2" s="1" t="s">
        <v>57</v>
      </c>
      <c r="O2" s="1" t="s">
        <v>58</v>
      </c>
      <c r="Q2" t="s">
        <v>30</v>
      </c>
      <c r="R2" t="s">
        <v>12</v>
      </c>
      <c r="S2" t="s">
        <v>46</v>
      </c>
      <c r="T2" t="s">
        <v>35</v>
      </c>
    </row>
    <row r="3" spans="2:20" x14ac:dyDescent="0.25">
      <c r="B3" t="s">
        <v>12</v>
      </c>
      <c r="C3">
        <v>9</v>
      </c>
      <c r="D3">
        <v>1</v>
      </c>
      <c r="E3">
        <v>1</v>
      </c>
      <c r="F3">
        <v>1</v>
      </c>
      <c r="G3">
        <v>1</v>
      </c>
      <c r="H3">
        <v>0</v>
      </c>
      <c r="I3">
        <v>0</v>
      </c>
      <c r="J3">
        <v>1</v>
      </c>
      <c r="K3">
        <v>9</v>
      </c>
      <c r="L3">
        <v>7</v>
      </c>
      <c r="N3" s="1" t="s">
        <v>53</v>
      </c>
      <c r="O3" s="1">
        <v>0</v>
      </c>
      <c r="Q3" t="s">
        <v>31</v>
      </c>
      <c r="R3" t="s">
        <v>18</v>
      </c>
      <c r="S3" t="s">
        <v>14</v>
      </c>
      <c r="T3" t="s">
        <v>36</v>
      </c>
    </row>
    <row r="4" spans="2:20" x14ac:dyDescent="0.25">
      <c r="B4" t="s">
        <v>18</v>
      </c>
      <c r="C4">
        <v>9</v>
      </c>
      <c r="D4">
        <v>1</v>
      </c>
      <c r="E4">
        <v>0</v>
      </c>
      <c r="F4">
        <v>0</v>
      </c>
      <c r="G4">
        <v>1</v>
      </c>
      <c r="H4">
        <v>0</v>
      </c>
      <c r="I4">
        <v>0</v>
      </c>
      <c r="J4">
        <v>0</v>
      </c>
      <c r="K4">
        <v>3</v>
      </c>
      <c r="L4">
        <v>4</v>
      </c>
      <c r="N4" s="1" t="s">
        <v>54</v>
      </c>
      <c r="O4" s="1">
        <v>1</v>
      </c>
      <c r="Q4" t="s">
        <v>29</v>
      </c>
      <c r="R4" t="s">
        <v>19</v>
      </c>
      <c r="S4" t="s">
        <v>15</v>
      </c>
      <c r="T4" t="s">
        <v>37</v>
      </c>
    </row>
    <row r="5" spans="2:20" x14ac:dyDescent="0.25">
      <c r="B5" t="s">
        <v>19</v>
      </c>
      <c r="C5">
        <v>3</v>
      </c>
      <c r="D5">
        <v>1</v>
      </c>
      <c r="E5">
        <v>9</v>
      </c>
      <c r="F5">
        <v>3</v>
      </c>
      <c r="G5">
        <v>9</v>
      </c>
      <c r="H5">
        <v>1</v>
      </c>
      <c r="I5">
        <v>0</v>
      </c>
      <c r="J5">
        <v>0</v>
      </c>
      <c r="K5">
        <v>3</v>
      </c>
      <c r="L5">
        <v>5</v>
      </c>
      <c r="N5" s="1" t="s">
        <v>55</v>
      </c>
      <c r="O5" s="1">
        <v>3</v>
      </c>
      <c r="Q5" t="s">
        <v>32</v>
      </c>
      <c r="R5" t="s">
        <v>20</v>
      </c>
      <c r="S5" t="s">
        <v>16</v>
      </c>
      <c r="T5" t="s">
        <v>38</v>
      </c>
    </row>
    <row r="6" spans="2:20" x14ac:dyDescent="0.25">
      <c r="B6" t="s">
        <v>20</v>
      </c>
      <c r="C6">
        <v>9</v>
      </c>
      <c r="D6">
        <v>3</v>
      </c>
      <c r="E6">
        <v>1</v>
      </c>
      <c r="F6">
        <v>3</v>
      </c>
      <c r="G6">
        <v>3</v>
      </c>
      <c r="H6">
        <v>1</v>
      </c>
      <c r="I6">
        <v>3</v>
      </c>
      <c r="J6">
        <v>1</v>
      </c>
      <c r="K6">
        <v>3</v>
      </c>
      <c r="L6">
        <v>5</v>
      </c>
      <c r="N6" s="1" t="s">
        <v>56</v>
      </c>
      <c r="O6" s="1">
        <v>9</v>
      </c>
      <c r="Q6" t="s">
        <v>33</v>
      </c>
      <c r="R6" t="s">
        <v>22</v>
      </c>
      <c r="S6" t="s">
        <v>17</v>
      </c>
      <c r="T6" t="s">
        <v>39</v>
      </c>
    </row>
    <row r="7" spans="2:20" x14ac:dyDescent="0.25">
      <c r="B7" t="s">
        <v>22</v>
      </c>
      <c r="C7">
        <v>1</v>
      </c>
      <c r="D7">
        <v>1</v>
      </c>
      <c r="E7">
        <v>1</v>
      </c>
      <c r="F7">
        <v>3</v>
      </c>
      <c r="G7">
        <v>3</v>
      </c>
      <c r="H7">
        <v>0</v>
      </c>
      <c r="I7">
        <v>9</v>
      </c>
      <c r="J7">
        <v>1</v>
      </c>
      <c r="K7">
        <v>1</v>
      </c>
      <c r="L7">
        <v>6</v>
      </c>
      <c r="Q7" t="s">
        <v>34</v>
      </c>
      <c r="R7" t="s">
        <v>21</v>
      </c>
      <c r="S7" t="s">
        <v>47</v>
      </c>
      <c r="T7" t="s">
        <v>40</v>
      </c>
    </row>
    <row r="8" spans="2:20" x14ac:dyDescent="0.25">
      <c r="B8" t="s">
        <v>21</v>
      </c>
      <c r="C8">
        <v>3</v>
      </c>
      <c r="D8">
        <v>1</v>
      </c>
      <c r="E8">
        <v>3</v>
      </c>
      <c r="F8">
        <v>3</v>
      </c>
      <c r="G8">
        <v>1</v>
      </c>
      <c r="H8">
        <v>1</v>
      </c>
      <c r="I8">
        <v>9</v>
      </c>
      <c r="J8">
        <v>3</v>
      </c>
      <c r="K8">
        <v>3</v>
      </c>
      <c r="L8">
        <v>8</v>
      </c>
      <c r="Q8" t="s">
        <v>79</v>
      </c>
      <c r="R8" t="s">
        <v>23</v>
      </c>
      <c r="S8" t="s">
        <v>26</v>
      </c>
      <c r="T8" t="s">
        <v>41</v>
      </c>
    </row>
    <row r="9" spans="2:20" x14ac:dyDescent="0.25">
      <c r="B9" t="s">
        <v>23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9</v>
      </c>
      <c r="J9">
        <v>0</v>
      </c>
      <c r="K9">
        <v>3</v>
      </c>
      <c r="L9">
        <v>5</v>
      </c>
      <c r="S9" t="s">
        <v>27</v>
      </c>
      <c r="T9" t="s">
        <v>48</v>
      </c>
    </row>
    <row r="10" spans="2:20" x14ac:dyDescent="0.25">
      <c r="B10" t="s">
        <v>81</v>
      </c>
      <c r="C10">
        <v>3</v>
      </c>
      <c r="D10">
        <v>3</v>
      </c>
      <c r="E10">
        <v>4</v>
      </c>
      <c r="F10">
        <v>2</v>
      </c>
      <c r="G10">
        <v>3</v>
      </c>
      <c r="H10">
        <v>4</v>
      </c>
      <c r="I10">
        <v>1</v>
      </c>
      <c r="J10">
        <v>4</v>
      </c>
      <c r="K10">
        <v>2</v>
      </c>
      <c r="S10" t="s">
        <v>28</v>
      </c>
      <c r="T10" t="s">
        <v>49</v>
      </c>
    </row>
    <row r="11" spans="2:20" x14ac:dyDescent="0.25">
      <c r="B11" t="s">
        <v>82</v>
      </c>
      <c r="C11">
        <f>C3*$L$3+C4*$L$4+C5*$L$5+C6*$L$6+C7*$L$7+C8*$L$8+C9*$L$9</f>
        <v>189</v>
      </c>
      <c r="D11">
        <f t="shared" ref="D11:K11" si="0">D3*$L$3+D4*$L$4+D5*$L$5+D6*$L$6+D7*$L$7+D8*$L$8+D9*$L$9</f>
        <v>45</v>
      </c>
      <c r="E11">
        <f t="shared" si="0"/>
        <v>87</v>
      </c>
      <c r="F11">
        <f t="shared" si="0"/>
        <v>79</v>
      </c>
      <c r="G11">
        <f t="shared" si="0"/>
        <v>97</v>
      </c>
      <c r="H11">
        <f t="shared" si="0"/>
        <v>18</v>
      </c>
      <c r="I11">
        <f t="shared" si="0"/>
        <v>186</v>
      </c>
      <c r="J11">
        <f t="shared" si="0"/>
        <v>42</v>
      </c>
      <c r="K11">
        <f t="shared" si="0"/>
        <v>150</v>
      </c>
    </row>
    <row r="12" spans="2:20" x14ac:dyDescent="0.25">
      <c r="B12" t="s">
        <v>51</v>
      </c>
      <c r="C12">
        <f>C10*C11</f>
        <v>567</v>
      </c>
      <c r="D12">
        <f t="shared" ref="D12:K12" si="1">D10*D11</f>
        <v>135</v>
      </c>
      <c r="E12">
        <f t="shared" si="1"/>
        <v>348</v>
      </c>
      <c r="F12">
        <f t="shared" si="1"/>
        <v>158</v>
      </c>
      <c r="G12">
        <f t="shared" si="1"/>
        <v>291</v>
      </c>
      <c r="H12">
        <f t="shared" si="1"/>
        <v>72</v>
      </c>
      <c r="I12">
        <f t="shared" si="1"/>
        <v>186</v>
      </c>
      <c r="J12">
        <f t="shared" si="1"/>
        <v>168</v>
      </c>
      <c r="K12">
        <f t="shared" si="1"/>
        <v>300</v>
      </c>
    </row>
    <row r="13" spans="2:20" x14ac:dyDescent="0.25">
      <c r="B13" t="s">
        <v>52</v>
      </c>
      <c r="C13">
        <f>_xlfn.RANK.AVG(C12,$C$12:$K$12,0)</f>
        <v>1</v>
      </c>
      <c r="D13">
        <f t="shared" ref="D13:K13" si="2">_xlfn.RANK.AVG(D12,$C$12:$K$12,0)</f>
        <v>8</v>
      </c>
      <c r="E13">
        <f t="shared" si="2"/>
        <v>2</v>
      </c>
      <c r="F13" s="3">
        <f t="shared" si="2"/>
        <v>7</v>
      </c>
      <c r="G13">
        <f t="shared" si="2"/>
        <v>4</v>
      </c>
      <c r="H13">
        <f t="shared" si="2"/>
        <v>9</v>
      </c>
      <c r="I13">
        <f t="shared" si="2"/>
        <v>5</v>
      </c>
      <c r="J13">
        <f t="shared" si="2"/>
        <v>6</v>
      </c>
      <c r="K13">
        <f t="shared" si="2"/>
        <v>3</v>
      </c>
    </row>
    <row r="15" spans="2:20" s="6" customFormat="1" x14ac:dyDescent="0.25">
      <c r="B15" s="6" t="s">
        <v>86</v>
      </c>
    </row>
    <row r="16" spans="2:20" x14ac:dyDescent="0.25">
      <c r="B16" t="s">
        <v>83</v>
      </c>
      <c r="C16" t="s">
        <v>51</v>
      </c>
      <c r="D16" t="s">
        <v>84</v>
      </c>
      <c r="E16" t="s">
        <v>85</v>
      </c>
    </row>
    <row r="17" spans="2:5" x14ac:dyDescent="0.25">
      <c r="B17" t="s">
        <v>35</v>
      </c>
      <c r="C17">
        <v>567</v>
      </c>
      <c r="D17" s="4">
        <f>C17/$C$26</f>
        <v>0.2548314606741573</v>
      </c>
      <c r="E17" s="5">
        <f>D17</f>
        <v>0.2548314606741573</v>
      </c>
    </row>
    <row r="18" spans="2:5" x14ac:dyDescent="0.25">
      <c r="B18" t="s">
        <v>37</v>
      </c>
      <c r="C18">
        <v>348</v>
      </c>
      <c r="D18" s="4">
        <f t="shared" ref="D18:D25" si="3">C18/$C$26</f>
        <v>0.15640449438202247</v>
      </c>
      <c r="E18" s="5">
        <f>E17+D18</f>
        <v>0.41123595505617977</v>
      </c>
    </row>
    <row r="19" spans="2:5" x14ac:dyDescent="0.25">
      <c r="B19" t="s">
        <v>49</v>
      </c>
      <c r="C19">
        <v>300</v>
      </c>
      <c r="D19" s="4">
        <f t="shared" si="3"/>
        <v>0.1348314606741573</v>
      </c>
      <c r="E19" s="5">
        <f t="shared" ref="E19:E25" si="4">E18+D19</f>
        <v>0.54606741573033712</v>
      </c>
    </row>
    <row r="20" spans="2:5" x14ac:dyDescent="0.25">
      <c r="B20" t="s">
        <v>39</v>
      </c>
      <c r="C20">
        <v>291</v>
      </c>
      <c r="D20" s="4">
        <f t="shared" si="3"/>
        <v>0.13078651685393258</v>
      </c>
      <c r="E20" s="5">
        <f t="shared" si="4"/>
        <v>0.67685393258426974</v>
      </c>
    </row>
    <row r="21" spans="2:5" x14ac:dyDescent="0.25">
      <c r="B21" t="s">
        <v>41</v>
      </c>
      <c r="C21">
        <v>186</v>
      </c>
      <c r="D21" s="4">
        <f t="shared" si="3"/>
        <v>8.3595505617977531E-2</v>
      </c>
      <c r="E21" s="5">
        <f t="shared" si="4"/>
        <v>0.76044943820224731</v>
      </c>
    </row>
    <row r="22" spans="2:5" x14ac:dyDescent="0.25">
      <c r="B22" t="s">
        <v>48</v>
      </c>
      <c r="C22">
        <v>168</v>
      </c>
      <c r="D22" s="4">
        <f t="shared" si="3"/>
        <v>7.5505617977528083E-2</v>
      </c>
      <c r="E22" s="5">
        <f t="shared" si="4"/>
        <v>0.83595505617977539</v>
      </c>
    </row>
    <row r="23" spans="2:5" x14ac:dyDescent="0.25">
      <c r="B23" t="s">
        <v>38</v>
      </c>
      <c r="C23">
        <v>158</v>
      </c>
      <c r="D23" s="4">
        <f t="shared" si="3"/>
        <v>7.1011235955056179E-2</v>
      </c>
      <c r="E23" s="5">
        <f t="shared" si="4"/>
        <v>0.9069662921348316</v>
      </c>
    </row>
    <row r="24" spans="2:5" x14ac:dyDescent="0.25">
      <c r="B24" t="s">
        <v>36</v>
      </c>
      <c r="C24">
        <v>135</v>
      </c>
      <c r="D24" s="4">
        <f t="shared" si="3"/>
        <v>6.0674157303370786E-2</v>
      </c>
      <c r="E24" s="5">
        <f t="shared" si="4"/>
        <v>0.96764044943820238</v>
      </c>
    </row>
    <row r="25" spans="2:5" x14ac:dyDescent="0.25">
      <c r="B25" t="s">
        <v>40</v>
      </c>
      <c r="C25">
        <v>72</v>
      </c>
      <c r="D25" s="4">
        <f t="shared" si="3"/>
        <v>3.2359550561797755E-2</v>
      </c>
      <c r="E25" s="5">
        <f t="shared" si="4"/>
        <v>1.0000000000000002</v>
      </c>
    </row>
    <row r="26" spans="2:5" x14ac:dyDescent="0.25">
      <c r="C26">
        <f>SUM(C17:C25)</f>
        <v>2225</v>
      </c>
    </row>
    <row r="32" spans="2:5" s="6" customFormat="1" x14ac:dyDescent="0.25">
      <c r="B32" s="6" t="s">
        <v>89</v>
      </c>
    </row>
    <row r="33" spans="2:5" x14ac:dyDescent="0.25">
      <c r="B33" t="s">
        <v>88</v>
      </c>
    </row>
    <row r="35" spans="2:5" x14ac:dyDescent="0.25">
      <c r="B35" t="s">
        <v>91</v>
      </c>
      <c r="C35" t="s">
        <v>90</v>
      </c>
      <c r="D35" t="s">
        <v>11</v>
      </c>
      <c r="E35" t="s">
        <v>51</v>
      </c>
    </row>
    <row r="36" spans="2:5" x14ac:dyDescent="0.25">
      <c r="B36" t="s">
        <v>46</v>
      </c>
      <c r="C36">
        <v>1</v>
      </c>
      <c r="D36" t="s">
        <v>35</v>
      </c>
      <c r="E36">
        <v>567</v>
      </c>
    </row>
    <row r="37" spans="2:5" x14ac:dyDescent="0.25">
      <c r="B37" t="s">
        <v>15</v>
      </c>
      <c r="C37">
        <v>2</v>
      </c>
      <c r="D37" t="s">
        <v>37</v>
      </c>
      <c r="E37">
        <v>348</v>
      </c>
    </row>
    <row r="38" spans="2:5" x14ac:dyDescent="0.25">
      <c r="B38" t="s">
        <v>28</v>
      </c>
      <c r="C38">
        <v>3</v>
      </c>
      <c r="D38" t="s">
        <v>49</v>
      </c>
      <c r="E38">
        <v>300</v>
      </c>
    </row>
    <row r="39" spans="2:5" x14ac:dyDescent="0.25">
      <c r="B39" t="s">
        <v>17</v>
      </c>
      <c r="C39">
        <v>4</v>
      </c>
      <c r="D39" t="s">
        <v>39</v>
      </c>
      <c r="E39">
        <v>291</v>
      </c>
    </row>
    <row r="40" spans="2:5" x14ac:dyDescent="0.25">
      <c r="B40" t="s">
        <v>26</v>
      </c>
      <c r="C40">
        <v>5</v>
      </c>
      <c r="D40" t="s">
        <v>41</v>
      </c>
      <c r="E40">
        <v>186</v>
      </c>
    </row>
  </sheetData>
  <sortState xmlns:xlrd2="http://schemas.microsoft.com/office/spreadsheetml/2017/richdata2" ref="B17:C25">
    <sortCondition descending="1" ref="C17:C25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35B6C-E47B-4EA8-AEF5-6567D16C92C4}">
  <dimension ref="B2:N87"/>
  <sheetViews>
    <sheetView topLeftCell="A58" zoomScale="64" zoomScaleNormal="64" workbookViewId="0">
      <selection activeCell="B79" sqref="B79:D87"/>
    </sheetView>
  </sheetViews>
  <sheetFormatPr defaultRowHeight="15" x14ac:dyDescent="0.25"/>
  <cols>
    <col min="2" max="2" width="87.7109375" customWidth="1"/>
    <col min="3" max="3" width="27.42578125" bestFit="1" customWidth="1"/>
    <col min="4" max="4" width="14.7109375" customWidth="1"/>
    <col min="5" max="5" width="38.85546875" bestFit="1" customWidth="1"/>
    <col min="13" max="13" width="21.5703125" bestFit="1" customWidth="1"/>
  </cols>
  <sheetData>
    <row r="2" spans="2:5" x14ac:dyDescent="0.25">
      <c r="B2" t="s">
        <v>91</v>
      </c>
      <c r="C2" t="s">
        <v>90</v>
      </c>
      <c r="D2" t="s">
        <v>11</v>
      </c>
      <c r="E2" t="s">
        <v>51</v>
      </c>
    </row>
    <row r="3" spans="2:5" x14ac:dyDescent="0.25">
      <c r="B3" t="s">
        <v>46</v>
      </c>
      <c r="C3">
        <v>1</v>
      </c>
      <c r="D3" t="s">
        <v>35</v>
      </c>
      <c r="E3">
        <v>567</v>
      </c>
    </row>
    <row r="4" spans="2:5" x14ac:dyDescent="0.25">
      <c r="B4" t="s">
        <v>15</v>
      </c>
      <c r="C4">
        <v>2</v>
      </c>
      <c r="D4" t="s">
        <v>37</v>
      </c>
      <c r="E4">
        <v>348</v>
      </c>
    </row>
    <row r="5" spans="2:5" x14ac:dyDescent="0.25">
      <c r="B5" t="s">
        <v>28</v>
      </c>
      <c r="C5">
        <v>3</v>
      </c>
      <c r="D5" t="s">
        <v>49</v>
      </c>
      <c r="E5">
        <v>300</v>
      </c>
    </row>
    <row r="6" spans="2:5" x14ac:dyDescent="0.25">
      <c r="B6" t="s">
        <v>17</v>
      </c>
      <c r="C6">
        <v>4</v>
      </c>
      <c r="D6" t="s">
        <v>39</v>
      </c>
      <c r="E6">
        <v>291</v>
      </c>
    </row>
    <row r="7" spans="2:5" x14ac:dyDescent="0.25">
      <c r="B7" t="s">
        <v>26</v>
      </c>
      <c r="C7">
        <v>5</v>
      </c>
      <c r="D7" t="s">
        <v>41</v>
      </c>
      <c r="E7">
        <v>186</v>
      </c>
    </row>
    <row r="9" spans="2:5" s="6" customFormat="1" x14ac:dyDescent="0.25">
      <c r="B9" s="6" t="s">
        <v>93</v>
      </c>
    </row>
    <row r="10" spans="2:5" x14ac:dyDescent="0.25">
      <c r="B10" s="8" t="s">
        <v>92</v>
      </c>
    </row>
    <row r="11" spans="2:5" x14ac:dyDescent="0.25">
      <c r="B11" s="1" t="s">
        <v>94</v>
      </c>
      <c r="C11" s="1" t="s">
        <v>95</v>
      </c>
      <c r="D11" s="1" t="s">
        <v>96</v>
      </c>
      <c r="E11" s="1" t="s">
        <v>97</v>
      </c>
    </row>
    <row r="12" spans="2:5" x14ac:dyDescent="0.25">
      <c r="B12" t="s">
        <v>98</v>
      </c>
      <c r="C12" t="s">
        <v>102</v>
      </c>
      <c r="D12" t="s">
        <v>105</v>
      </c>
      <c r="E12" t="s">
        <v>108</v>
      </c>
    </row>
    <row r="13" spans="2:5" x14ac:dyDescent="0.25">
      <c r="B13" t="s">
        <v>99</v>
      </c>
      <c r="C13" t="s">
        <v>103</v>
      </c>
      <c r="D13" t="s">
        <v>106</v>
      </c>
      <c r="E13" t="s">
        <v>109</v>
      </c>
    </row>
    <row r="14" spans="2:5" x14ac:dyDescent="0.25">
      <c r="B14" t="s">
        <v>100</v>
      </c>
      <c r="C14" t="s">
        <v>104</v>
      </c>
      <c r="D14" t="s">
        <v>107</v>
      </c>
      <c r="E14" t="s">
        <v>110</v>
      </c>
    </row>
    <row r="15" spans="2:5" x14ac:dyDescent="0.25">
      <c r="B15" t="s">
        <v>101</v>
      </c>
    </row>
    <row r="17" spans="2:11" s="6" customFormat="1" x14ac:dyDescent="0.25">
      <c r="B17" s="6" t="s">
        <v>124</v>
      </c>
      <c r="C17" s="6" t="s">
        <v>125</v>
      </c>
    </row>
    <row r="18" spans="2:11" x14ac:dyDescent="0.25">
      <c r="B18" s="8" t="s">
        <v>94</v>
      </c>
      <c r="C18" t="s">
        <v>128</v>
      </c>
      <c r="D18" t="s">
        <v>129</v>
      </c>
      <c r="E18" t="s">
        <v>130</v>
      </c>
      <c r="F18" t="s">
        <v>131</v>
      </c>
      <c r="G18" t="s">
        <v>134</v>
      </c>
      <c r="H18" t="s">
        <v>135</v>
      </c>
    </row>
    <row r="19" spans="2:11" x14ac:dyDescent="0.25">
      <c r="B19" t="s">
        <v>98</v>
      </c>
      <c r="C19">
        <v>4</v>
      </c>
      <c r="D19">
        <v>4</v>
      </c>
      <c r="E19">
        <f>SUM(C19:D19)</f>
        <v>8</v>
      </c>
      <c r="F19" s="9">
        <f>E19*100%/$E$23</f>
        <v>0.22222222222222221</v>
      </c>
      <c r="G19">
        <f>AVERAGE(C19:D19)</f>
        <v>4</v>
      </c>
      <c r="H19" s="9">
        <f>F19*G19</f>
        <v>0.88888888888888884</v>
      </c>
    </row>
    <row r="20" spans="2:11" x14ac:dyDescent="0.25">
      <c r="B20" t="s">
        <v>99</v>
      </c>
      <c r="C20">
        <v>4</v>
      </c>
      <c r="D20">
        <v>5</v>
      </c>
      <c r="E20">
        <f t="shared" ref="E20:E22" si="0">SUM(C20:D20)</f>
        <v>9</v>
      </c>
      <c r="F20" s="9">
        <f t="shared" ref="F20:F22" si="1">E20*100%/$E$23</f>
        <v>0.25</v>
      </c>
      <c r="G20">
        <f t="shared" ref="G20:G22" si="2">AVERAGE(C20:D20)</f>
        <v>4.5</v>
      </c>
      <c r="H20" s="9">
        <f t="shared" ref="H20:H22" si="3">F20*G20</f>
        <v>1.125</v>
      </c>
      <c r="J20" t="s">
        <v>136</v>
      </c>
      <c r="K20" t="s">
        <v>137</v>
      </c>
    </row>
    <row r="21" spans="2:11" x14ac:dyDescent="0.25">
      <c r="B21" t="s">
        <v>100</v>
      </c>
      <c r="C21">
        <v>4</v>
      </c>
      <c r="D21">
        <v>5</v>
      </c>
      <c r="E21">
        <f t="shared" si="0"/>
        <v>9</v>
      </c>
      <c r="F21" s="9">
        <f t="shared" si="1"/>
        <v>0.25</v>
      </c>
      <c r="G21">
        <f t="shared" si="2"/>
        <v>4.5</v>
      </c>
      <c r="H21" s="9">
        <f t="shared" si="3"/>
        <v>1.125</v>
      </c>
      <c r="J21" s="9">
        <f>(H23-H28)/2</f>
        <v>0.49007936507936511</v>
      </c>
      <c r="K21" s="9">
        <f>(H33-H38)/2</f>
        <v>8.1027667984189922E-2</v>
      </c>
    </row>
    <row r="22" spans="2:11" x14ac:dyDescent="0.25">
      <c r="B22" t="s">
        <v>101</v>
      </c>
      <c r="C22">
        <v>5</v>
      </c>
      <c r="D22">
        <v>5</v>
      </c>
      <c r="E22">
        <f t="shared" si="0"/>
        <v>10</v>
      </c>
      <c r="F22" s="9">
        <f t="shared" si="1"/>
        <v>0.27777777777777779</v>
      </c>
      <c r="G22">
        <f t="shared" si="2"/>
        <v>5</v>
      </c>
      <c r="H22" s="9">
        <f t="shared" si="3"/>
        <v>1.3888888888888888</v>
      </c>
    </row>
    <row r="23" spans="2:11" x14ac:dyDescent="0.25">
      <c r="D23" s="10" t="s">
        <v>130</v>
      </c>
      <c r="E23" s="10">
        <f>SUM(E19:E22)</f>
        <v>36</v>
      </c>
      <c r="F23" s="10">
        <f>SUM(F19:F22)</f>
        <v>1</v>
      </c>
      <c r="G23" s="10">
        <f>SUM(G19:G22)</f>
        <v>18</v>
      </c>
      <c r="H23" s="13">
        <f>SUM(H19:H22)</f>
        <v>4.5277777777777777</v>
      </c>
    </row>
    <row r="24" spans="2:11" x14ac:dyDescent="0.25">
      <c r="B24" s="8" t="s">
        <v>95</v>
      </c>
    </row>
    <row r="25" spans="2:11" x14ac:dyDescent="0.25">
      <c r="B25" t="s">
        <v>102</v>
      </c>
      <c r="C25">
        <v>3</v>
      </c>
      <c r="D25">
        <v>4</v>
      </c>
      <c r="E25">
        <f>SUM(C25:D25)</f>
        <v>7</v>
      </c>
      <c r="F25" s="9">
        <f>E25*100%/$E$28</f>
        <v>0.33333333333333331</v>
      </c>
      <c r="G25">
        <f t="shared" ref="G25:G27" si="4">AVERAGE(C25:D25)</f>
        <v>3.5</v>
      </c>
      <c r="H25" s="9">
        <f t="shared" ref="H25:H27" si="5">F25*G25</f>
        <v>1.1666666666666665</v>
      </c>
    </row>
    <row r="26" spans="2:11" x14ac:dyDescent="0.25">
      <c r="B26" t="s">
        <v>103</v>
      </c>
      <c r="C26">
        <v>3</v>
      </c>
      <c r="D26">
        <v>3</v>
      </c>
      <c r="E26">
        <f t="shared" ref="E26:E27" si="6">SUM(C26:D26)</f>
        <v>6</v>
      </c>
      <c r="F26" s="9">
        <f t="shared" ref="F26:F27" si="7">E26*100%/$E$28</f>
        <v>0.2857142857142857</v>
      </c>
      <c r="G26">
        <f t="shared" si="4"/>
        <v>3</v>
      </c>
      <c r="H26" s="9">
        <f t="shared" si="5"/>
        <v>0.8571428571428571</v>
      </c>
    </row>
    <row r="27" spans="2:11" x14ac:dyDescent="0.25">
      <c r="B27" t="s">
        <v>104</v>
      </c>
      <c r="C27">
        <v>4</v>
      </c>
      <c r="D27">
        <v>4</v>
      </c>
      <c r="E27">
        <f t="shared" si="6"/>
        <v>8</v>
      </c>
      <c r="F27" s="9">
        <f t="shared" si="7"/>
        <v>0.38095238095238093</v>
      </c>
      <c r="G27">
        <f t="shared" si="4"/>
        <v>4</v>
      </c>
      <c r="H27" s="9">
        <f t="shared" si="5"/>
        <v>1.5238095238095237</v>
      </c>
    </row>
    <row r="28" spans="2:11" x14ac:dyDescent="0.25">
      <c r="D28" s="10" t="s">
        <v>130</v>
      </c>
      <c r="E28" s="10">
        <f>SUM(E25:E27)</f>
        <v>21</v>
      </c>
      <c r="F28" s="10">
        <f>SUM(F25:F27)</f>
        <v>1</v>
      </c>
      <c r="G28" s="10">
        <f>SUM(G25:G27)</f>
        <v>10.5</v>
      </c>
      <c r="H28" s="13">
        <f>SUM(H24:H27)</f>
        <v>3.5476190476190474</v>
      </c>
    </row>
    <row r="29" spans="2:11" x14ac:dyDescent="0.25">
      <c r="B29" s="8" t="s">
        <v>126</v>
      </c>
    </row>
    <row r="30" spans="2:11" x14ac:dyDescent="0.25">
      <c r="B30" t="s">
        <v>105</v>
      </c>
      <c r="C30">
        <v>3</v>
      </c>
      <c r="D30">
        <v>3</v>
      </c>
      <c r="E30">
        <f>SUM(C30:D30)</f>
        <v>6</v>
      </c>
      <c r="F30" s="9">
        <f>E30*100%/$E$33</f>
        <v>0.2608695652173913</v>
      </c>
      <c r="G30">
        <f t="shared" ref="G30:G32" si="8">AVERAGE(C30:D30)</f>
        <v>3</v>
      </c>
      <c r="H30" s="9">
        <f t="shared" ref="H30:H32" si="9">F30*G30</f>
        <v>0.78260869565217384</v>
      </c>
    </row>
    <row r="31" spans="2:11" x14ac:dyDescent="0.25">
      <c r="B31" t="s">
        <v>106</v>
      </c>
      <c r="C31">
        <v>4</v>
      </c>
      <c r="D31">
        <v>4</v>
      </c>
      <c r="E31">
        <f t="shared" ref="E31:E32" si="10">SUM(C31:D31)</f>
        <v>8</v>
      </c>
      <c r="F31" s="9">
        <f t="shared" ref="F31:F32" si="11">E31*100%/$E$33</f>
        <v>0.34782608695652173</v>
      </c>
      <c r="G31">
        <f t="shared" si="8"/>
        <v>4</v>
      </c>
      <c r="H31" s="9">
        <f t="shared" si="9"/>
        <v>1.3913043478260869</v>
      </c>
    </row>
    <row r="32" spans="2:11" x14ac:dyDescent="0.25">
      <c r="B32" t="s">
        <v>107</v>
      </c>
      <c r="C32">
        <v>5</v>
      </c>
      <c r="D32">
        <v>4</v>
      </c>
      <c r="E32">
        <f t="shared" si="10"/>
        <v>9</v>
      </c>
      <c r="F32" s="9">
        <f t="shared" si="11"/>
        <v>0.39130434782608697</v>
      </c>
      <c r="G32">
        <f t="shared" si="8"/>
        <v>4.5</v>
      </c>
      <c r="H32" s="9">
        <f t="shared" si="9"/>
        <v>1.7608695652173914</v>
      </c>
    </row>
    <row r="33" spans="2:8" x14ac:dyDescent="0.25">
      <c r="D33" s="10" t="s">
        <v>130</v>
      </c>
      <c r="E33" s="10">
        <f>SUM(E30:E32)</f>
        <v>23</v>
      </c>
      <c r="F33" s="10">
        <f>SUM(F30:F32)</f>
        <v>1</v>
      </c>
      <c r="G33" s="10">
        <f>SUM(G30:G32)</f>
        <v>11.5</v>
      </c>
      <c r="H33" s="13">
        <f>SUM(H29:H32)</f>
        <v>3.9347826086956523</v>
      </c>
    </row>
    <row r="34" spans="2:8" x14ac:dyDescent="0.25">
      <c r="B34" s="8" t="s">
        <v>127</v>
      </c>
    </row>
    <row r="35" spans="2:8" x14ac:dyDescent="0.25">
      <c r="B35" t="s">
        <v>108</v>
      </c>
      <c r="C35">
        <v>5</v>
      </c>
      <c r="D35">
        <v>4</v>
      </c>
      <c r="E35">
        <f>SUM(C35:D35)</f>
        <v>9</v>
      </c>
      <c r="F35" s="9">
        <f>E35*100%/$E$38</f>
        <v>0.40909090909090912</v>
      </c>
      <c r="G35">
        <f t="shared" ref="G35:G37" si="12">AVERAGE(C35:D35)</f>
        <v>4.5</v>
      </c>
      <c r="H35" s="9">
        <f t="shared" ref="H35:H37" si="13">F35*G35</f>
        <v>1.8409090909090911</v>
      </c>
    </row>
    <row r="36" spans="2:8" x14ac:dyDescent="0.25">
      <c r="B36" t="s">
        <v>109</v>
      </c>
      <c r="C36">
        <v>4</v>
      </c>
      <c r="D36">
        <v>3</v>
      </c>
      <c r="E36">
        <f t="shared" ref="E36:E37" si="14">SUM(C36:D36)</f>
        <v>7</v>
      </c>
      <c r="F36" s="9">
        <f t="shared" ref="F36:F37" si="15">E36*100%/$E$38</f>
        <v>0.31818181818181818</v>
      </c>
      <c r="G36">
        <f t="shared" si="12"/>
        <v>3.5</v>
      </c>
      <c r="H36" s="9">
        <f t="shared" si="13"/>
        <v>1.1136363636363635</v>
      </c>
    </row>
    <row r="37" spans="2:8" x14ac:dyDescent="0.25">
      <c r="B37" t="s">
        <v>110</v>
      </c>
      <c r="C37">
        <v>3</v>
      </c>
      <c r="D37">
        <v>3</v>
      </c>
      <c r="E37">
        <f t="shared" si="14"/>
        <v>6</v>
      </c>
      <c r="F37" s="9">
        <f t="shared" si="15"/>
        <v>0.27272727272727271</v>
      </c>
      <c r="G37">
        <f t="shared" si="12"/>
        <v>3</v>
      </c>
      <c r="H37" s="9">
        <f t="shared" si="13"/>
        <v>0.81818181818181812</v>
      </c>
    </row>
    <row r="38" spans="2:8" x14ac:dyDescent="0.25">
      <c r="D38" s="10" t="s">
        <v>130</v>
      </c>
      <c r="E38" s="10">
        <f>SUM(E35:E37)</f>
        <v>22</v>
      </c>
      <c r="F38" s="12">
        <f>SUM(F35:F37)</f>
        <v>1</v>
      </c>
      <c r="G38" s="10">
        <f>SUM(G35:G37)</f>
        <v>11</v>
      </c>
      <c r="H38" s="13">
        <f>SUM(H34:H37)</f>
        <v>3.7727272727272725</v>
      </c>
    </row>
    <row r="40" spans="2:8" s="6" customFormat="1" x14ac:dyDescent="0.25">
      <c r="B40" s="6" t="s">
        <v>111</v>
      </c>
    </row>
    <row r="41" spans="2:8" x14ac:dyDescent="0.25">
      <c r="B41" t="s">
        <v>132</v>
      </c>
      <c r="C41" t="s">
        <v>113</v>
      </c>
      <c r="D41" t="s">
        <v>116</v>
      </c>
    </row>
    <row r="42" spans="2:8" x14ac:dyDescent="0.25">
      <c r="B42" s="15" t="s">
        <v>112</v>
      </c>
      <c r="C42" t="s">
        <v>114</v>
      </c>
      <c r="D42" t="s">
        <v>117</v>
      </c>
    </row>
    <row r="43" spans="2:8" x14ac:dyDescent="0.25">
      <c r="B43" s="15"/>
      <c r="C43" t="s">
        <v>115</v>
      </c>
      <c r="D43" t="s">
        <v>118</v>
      </c>
    </row>
    <row r="44" spans="2:8" x14ac:dyDescent="0.25">
      <c r="B44" s="15" t="s">
        <v>119</v>
      </c>
      <c r="C44" t="s">
        <v>120</v>
      </c>
      <c r="D44" t="s">
        <v>122</v>
      </c>
    </row>
    <row r="45" spans="2:8" x14ac:dyDescent="0.25">
      <c r="B45" s="15"/>
      <c r="C45" t="s">
        <v>121</v>
      </c>
      <c r="D45" t="s">
        <v>123</v>
      </c>
    </row>
    <row r="47" spans="2:8" s="6" customFormat="1" x14ac:dyDescent="0.25">
      <c r="B47" s="6" t="s">
        <v>133</v>
      </c>
    </row>
    <row r="48" spans="2:8" x14ac:dyDescent="0.25">
      <c r="B48" s="8" t="s">
        <v>138</v>
      </c>
    </row>
    <row r="49" spans="2:4" x14ac:dyDescent="0.25">
      <c r="B49" t="s">
        <v>140</v>
      </c>
      <c r="C49" t="s">
        <v>139</v>
      </c>
    </row>
    <row r="50" spans="2:4" x14ac:dyDescent="0.25">
      <c r="B50" t="s">
        <v>141</v>
      </c>
      <c r="C50" s="14">
        <v>1</v>
      </c>
    </row>
    <row r="51" spans="2:4" x14ac:dyDescent="0.25">
      <c r="B51" t="s">
        <v>142</v>
      </c>
      <c r="C51" s="14">
        <v>2</v>
      </c>
    </row>
    <row r="52" spans="2:4" x14ac:dyDescent="0.25">
      <c r="B52" t="s">
        <v>143</v>
      </c>
      <c r="C52" s="14">
        <v>3</v>
      </c>
    </row>
    <row r="53" spans="2:4" x14ac:dyDescent="0.25">
      <c r="B53" t="s">
        <v>144</v>
      </c>
      <c r="C53" s="14">
        <v>4</v>
      </c>
    </row>
    <row r="54" spans="2:4" x14ac:dyDescent="0.25">
      <c r="B54" t="s">
        <v>145</v>
      </c>
      <c r="C54" s="14">
        <v>5</v>
      </c>
    </row>
    <row r="56" spans="2:4" x14ac:dyDescent="0.25">
      <c r="B56" s="8" t="s">
        <v>146</v>
      </c>
    </row>
    <row r="57" spans="2:4" x14ac:dyDescent="0.25">
      <c r="B57" t="s">
        <v>148</v>
      </c>
      <c r="C57" t="s">
        <v>147</v>
      </c>
      <c r="D57" t="s">
        <v>149</v>
      </c>
    </row>
    <row r="58" spans="2:4" x14ac:dyDescent="0.25">
      <c r="B58" t="s">
        <v>114</v>
      </c>
      <c r="C58" s="14" t="s">
        <v>150</v>
      </c>
      <c r="D58">
        <v>2</v>
      </c>
    </row>
    <row r="59" spans="2:4" x14ac:dyDescent="0.25">
      <c r="B59" t="s">
        <v>115</v>
      </c>
      <c r="C59" s="14" t="s">
        <v>151</v>
      </c>
      <c r="D59">
        <v>2</v>
      </c>
    </row>
    <row r="60" spans="2:4" x14ac:dyDescent="0.25">
      <c r="B60" t="s">
        <v>120</v>
      </c>
      <c r="C60" s="14" t="s">
        <v>152</v>
      </c>
      <c r="D60">
        <v>4</v>
      </c>
    </row>
    <row r="61" spans="2:4" x14ac:dyDescent="0.25">
      <c r="B61" t="s">
        <v>121</v>
      </c>
      <c r="C61" s="14" t="s">
        <v>153</v>
      </c>
      <c r="D61">
        <v>2</v>
      </c>
    </row>
    <row r="62" spans="2:4" x14ac:dyDescent="0.25">
      <c r="B62" t="s">
        <v>117</v>
      </c>
      <c r="C62" s="14" t="s">
        <v>154</v>
      </c>
      <c r="D62">
        <v>3</v>
      </c>
    </row>
    <row r="63" spans="2:4" x14ac:dyDescent="0.25">
      <c r="B63" t="s">
        <v>118</v>
      </c>
      <c r="C63" s="14" t="s">
        <v>155</v>
      </c>
      <c r="D63">
        <v>3</v>
      </c>
    </row>
    <row r="64" spans="2:4" x14ac:dyDescent="0.25">
      <c r="B64" t="s">
        <v>122</v>
      </c>
      <c r="C64" s="14" t="s">
        <v>156</v>
      </c>
      <c r="D64">
        <v>4</v>
      </c>
    </row>
    <row r="65" spans="2:14" x14ac:dyDescent="0.25">
      <c r="B65" t="s">
        <v>123</v>
      </c>
      <c r="C65" s="14" t="s">
        <v>157</v>
      </c>
      <c r="D65">
        <v>3</v>
      </c>
    </row>
    <row r="66" spans="2:14" x14ac:dyDescent="0.25">
      <c r="E66" t="s">
        <v>162</v>
      </c>
    </row>
    <row r="67" spans="2:14" s="6" customFormat="1" x14ac:dyDescent="0.25">
      <c r="B67" s="6" t="s">
        <v>158</v>
      </c>
    </row>
    <row r="68" spans="2:14" x14ac:dyDescent="0.25">
      <c r="B68" t="s">
        <v>91</v>
      </c>
      <c r="C68" s="14" t="s">
        <v>150</v>
      </c>
      <c r="D68" s="14" t="s">
        <v>151</v>
      </c>
      <c r="E68" s="14" t="s">
        <v>152</v>
      </c>
      <c r="F68" s="14" t="s">
        <v>153</v>
      </c>
      <c r="G68" s="14" t="s">
        <v>154</v>
      </c>
      <c r="H68" s="14" t="s">
        <v>155</v>
      </c>
      <c r="I68" s="14" t="s">
        <v>156</v>
      </c>
      <c r="J68" s="14" t="s">
        <v>157</v>
      </c>
      <c r="K68" s="14" t="s">
        <v>51</v>
      </c>
      <c r="M68" s="1" t="s">
        <v>57</v>
      </c>
      <c r="N68" s="1" t="s">
        <v>58</v>
      </c>
    </row>
    <row r="69" spans="2:14" x14ac:dyDescent="0.25">
      <c r="B69" s="7" t="s">
        <v>35</v>
      </c>
      <c r="C69">
        <v>0</v>
      </c>
      <c r="D69">
        <v>1</v>
      </c>
      <c r="E69">
        <v>3</v>
      </c>
      <c r="F69">
        <v>9</v>
      </c>
      <c r="G69">
        <v>3</v>
      </c>
      <c r="H69">
        <v>0</v>
      </c>
      <c r="I69">
        <v>9</v>
      </c>
      <c r="J69">
        <v>1</v>
      </c>
      <c r="K69">
        <v>567</v>
      </c>
      <c r="M69" s="1" t="s">
        <v>53</v>
      </c>
      <c r="N69" s="1">
        <v>0</v>
      </c>
    </row>
    <row r="70" spans="2:14" x14ac:dyDescent="0.25">
      <c r="B70" s="7" t="s">
        <v>37</v>
      </c>
      <c r="C70">
        <v>0</v>
      </c>
      <c r="D70">
        <v>1</v>
      </c>
      <c r="E70">
        <v>0</v>
      </c>
      <c r="F70">
        <v>3</v>
      </c>
      <c r="G70">
        <v>0</v>
      </c>
      <c r="H70">
        <v>3</v>
      </c>
      <c r="I70">
        <v>1</v>
      </c>
      <c r="J70">
        <v>0</v>
      </c>
      <c r="K70">
        <v>348</v>
      </c>
      <c r="M70" s="1" t="s">
        <v>54</v>
      </c>
      <c r="N70" s="1">
        <v>1</v>
      </c>
    </row>
    <row r="71" spans="2:14" x14ac:dyDescent="0.25">
      <c r="B71" s="7" t="s">
        <v>49</v>
      </c>
      <c r="C71">
        <v>3</v>
      </c>
      <c r="D71">
        <v>3</v>
      </c>
      <c r="E71">
        <v>1</v>
      </c>
      <c r="F71">
        <v>9</v>
      </c>
      <c r="G71">
        <v>1</v>
      </c>
      <c r="H71">
        <v>3</v>
      </c>
      <c r="I71">
        <v>3</v>
      </c>
      <c r="J71">
        <v>9</v>
      </c>
      <c r="K71">
        <v>300</v>
      </c>
      <c r="M71" s="1" t="s">
        <v>55</v>
      </c>
      <c r="N71" s="1">
        <v>3</v>
      </c>
    </row>
    <row r="72" spans="2:14" x14ac:dyDescent="0.25">
      <c r="B72" s="7" t="s">
        <v>39</v>
      </c>
      <c r="C72">
        <v>0</v>
      </c>
      <c r="D72">
        <v>0</v>
      </c>
      <c r="E72">
        <v>0</v>
      </c>
      <c r="F72">
        <v>3</v>
      </c>
      <c r="G72">
        <v>0</v>
      </c>
      <c r="H72">
        <v>1</v>
      </c>
      <c r="I72">
        <v>3</v>
      </c>
      <c r="J72">
        <v>1</v>
      </c>
      <c r="K72">
        <v>291</v>
      </c>
      <c r="M72" s="1" t="s">
        <v>56</v>
      </c>
      <c r="N72" s="1">
        <v>9</v>
      </c>
    </row>
    <row r="73" spans="2:14" x14ac:dyDescent="0.25">
      <c r="B73" s="7" t="s">
        <v>41</v>
      </c>
      <c r="C73">
        <v>0</v>
      </c>
      <c r="D73">
        <v>1</v>
      </c>
      <c r="E73">
        <v>0</v>
      </c>
      <c r="F73">
        <v>3</v>
      </c>
      <c r="G73">
        <v>0</v>
      </c>
      <c r="H73">
        <v>0</v>
      </c>
      <c r="I73">
        <v>1</v>
      </c>
      <c r="J73">
        <v>3</v>
      </c>
      <c r="K73">
        <v>186</v>
      </c>
    </row>
    <row r="74" spans="2:14" x14ac:dyDescent="0.25">
      <c r="B74" s="11" t="s">
        <v>159</v>
      </c>
      <c r="C74" s="11">
        <f>C69*$K$69+C70*$K$70+C71*$K$71+C72*$K$72+C73*$K$73</f>
        <v>900</v>
      </c>
      <c r="D74" s="11">
        <f t="shared" ref="D74:J74" si="16">D69*$K$69+D70*$K$70+D71*$K$71+D72*$K$72+D73*$K$73</f>
        <v>2001</v>
      </c>
      <c r="E74" s="11">
        <f t="shared" si="16"/>
        <v>2001</v>
      </c>
      <c r="F74" s="11">
        <f t="shared" si="16"/>
        <v>10278</v>
      </c>
      <c r="G74" s="11">
        <f t="shared" si="16"/>
        <v>2001</v>
      </c>
      <c r="H74" s="11">
        <f t="shared" si="16"/>
        <v>2235</v>
      </c>
      <c r="I74" s="11">
        <f t="shared" si="16"/>
        <v>7410</v>
      </c>
      <c r="J74" s="11">
        <f t="shared" si="16"/>
        <v>4116</v>
      </c>
      <c r="K74" s="11"/>
    </row>
    <row r="75" spans="2:14" x14ac:dyDescent="0.25">
      <c r="B75" t="s">
        <v>163</v>
      </c>
      <c r="C75">
        <v>2</v>
      </c>
      <c r="D75">
        <v>2</v>
      </c>
      <c r="E75">
        <v>4</v>
      </c>
      <c r="F75">
        <v>2</v>
      </c>
      <c r="G75">
        <v>3</v>
      </c>
      <c r="H75">
        <v>3</v>
      </c>
      <c r="I75">
        <v>4</v>
      </c>
      <c r="J75">
        <v>3</v>
      </c>
    </row>
    <row r="76" spans="2:14" x14ac:dyDescent="0.25">
      <c r="B76" t="s">
        <v>160</v>
      </c>
      <c r="C76">
        <f>C74/C75</f>
        <v>450</v>
      </c>
      <c r="D76">
        <f t="shared" ref="D76:J76" si="17">D74/D75</f>
        <v>1000.5</v>
      </c>
      <c r="E76">
        <f t="shared" si="17"/>
        <v>500.25</v>
      </c>
      <c r="F76">
        <f t="shared" si="17"/>
        <v>5139</v>
      </c>
      <c r="G76">
        <f t="shared" si="17"/>
        <v>667</v>
      </c>
      <c r="H76">
        <f t="shared" si="17"/>
        <v>745</v>
      </c>
      <c r="I76">
        <f t="shared" si="17"/>
        <v>1852.5</v>
      </c>
      <c r="J76">
        <f t="shared" si="17"/>
        <v>1372</v>
      </c>
    </row>
    <row r="77" spans="2:14" x14ac:dyDescent="0.25">
      <c r="B77" t="s">
        <v>161</v>
      </c>
      <c r="C77">
        <f>_xlfn.RANK.AVG(C76,$C$76:$J$76,0)</f>
        <v>8</v>
      </c>
      <c r="D77">
        <f t="shared" ref="D77:J77" si="18">_xlfn.RANK.AVG(D76,$C$76:$J$76,0)</f>
        <v>4</v>
      </c>
      <c r="E77">
        <f t="shared" si="18"/>
        <v>7</v>
      </c>
      <c r="F77">
        <f t="shared" si="18"/>
        <v>1</v>
      </c>
      <c r="G77">
        <f t="shared" si="18"/>
        <v>6</v>
      </c>
      <c r="H77">
        <f t="shared" si="18"/>
        <v>5</v>
      </c>
      <c r="I77">
        <f t="shared" si="18"/>
        <v>2</v>
      </c>
      <c r="J77">
        <f t="shared" si="18"/>
        <v>3</v>
      </c>
    </row>
    <row r="79" spans="2:14" x14ac:dyDescent="0.25">
      <c r="B79" t="s">
        <v>165</v>
      </c>
      <c r="C79" t="s">
        <v>147</v>
      </c>
      <c r="D79" t="s">
        <v>161</v>
      </c>
    </row>
    <row r="80" spans="2:14" x14ac:dyDescent="0.25">
      <c r="B80" s="7" t="s">
        <v>121</v>
      </c>
      <c r="C80" s="14" t="s">
        <v>153</v>
      </c>
      <c r="D80" s="7">
        <v>1</v>
      </c>
    </row>
    <row r="81" spans="2:4" x14ac:dyDescent="0.25">
      <c r="B81" s="7" t="s">
        <v>122</v>
      </c>
      <c r="C81" s="14" t="s">
        <v>156</v>
      </c>
      <c r="D81" s="7">
        <v>2</v>
      </c>
    </row>
    <row r="82" spans="2:4" x14ac:dyDescent="0.25">
      <c r="B82" s="7" t="s">
        <v>123</v>
      </c>
      <c r="C82" s="14" t="s">
        <v>157</v>
      </c>
      <c r="D82" s="7">
        <v>3</v>
      </c>
    </row>
    <row r="83" spans="2:4" x14ac:dyDescent="0.25">
      <c r="B83" s="7" t="s">
        <v>115</v>
      </c>
      <c r="C83" s="14" t="s">
        <v>151</v>
      </c>
      <c r="D83" s="7">
        <v>4</v>
      </c>
    </row>
    <row r="84" spans="2:4" x14ac:dyDescent="0.25">
      <c r="B84" s="7" t="s">
        <v>118</v>
      </c>
      <c r="C84" s="14" t="s">
        <v>155</v>
      </c>
      <c r="D84" s="7">
        <v>5</v>
      </c>
    </row>
    <row r="85" spans="2:4" x14ac:dyDescent="0.25">
      <c r="B85" s="7" t="s">
        <v>117</v>
      </c>
      <c r="C85" s="14" t="s">
        <v>154</v>
      </c>
      <c r="D85" s="7">
        <v>6</v>
      </c>
    </row>
    <row r="86" spans="2:4" x14ac:dyDescent="0.25">
      <c r="B86" s="7" t="s">
        <v>120</v>
      </c>
      <c r="C86" s="14" t="s">
        <v>152</v>
      </c>
      <c r="D86" s="7">
        <v>7</v>
      </c>
    </row>
    <row r="87" spans="2:4" x14ac:dyDescent="0.25">
      <c r="B87" s="7" t="s">
        <v>114</v>
      </c>
      <c r="C87" s="14" t="s">
        <v>150</v>
      </c>
      <c r="D87" s="7">
        <v>8</v>
      </c>
    </row>
  </sheetData>
  <sortState xmlns:xlrd2="http://schemas.microsoft.com/office/spreadsheetml/2017/richdata2" ref="B80:D87">
    <sortCondition ref="D80:D87"/>
  </sortState>
  <mergeCells count="2">
    <mergeCell ref="B42:B43"/>
    <mergeCell ref="B44:B4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Penilaian risiko</vt:lpstr>
      <vt:lpstr>HOR fase 1</vt:lpstr>
      <vt:lpstr>HOR fase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Nanda RS</dc:creator>
  <cp:lastModifiedBy>Nanda RS</cp:lastModifiedBy>
  <dcterms:created xsi:type="dcterms:W3CDTF">2024-05-09T03:04:59Z</dcterms:created>
  <dcterms:modified xsi:type="dcterms:W3CDTF">2024-05-19T01:06:28Z</dcterms:modified>
</cp:coreProperties>
</file>