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4E71B927-8003-4504-BCCF-58B36185FC5C}" xr6:coauthVersionLast="44" xr6:coauthVersionMax="47" xr10:uidLastSave="{00000000-0000-0000-0000-000000000000}"/>
  <bookViews>
    <workbookView xWindow="-120" yWindow="-120" windowWidth="20730" windowHeight="11760" activeTab="2" xr2:uid="{7013D49C-4F94-4CE0-898E-EF46AB6B07A8}"/>
  </bookViews>
  <sheets>
    <sheet name="SDA" sheetId="1" r:id="rId1"/>
    <sheet name="SUB" sheetId="3" r:id="rId2"/>
    <sheet name="SUB +1" sheetId="6" r:id="rId3"/>
    <sheet name="SUB+2" sheetId="7" r:id="rId4"/>
    <sheet name="Sheet4" sheetId="5" r:id="rId5"/>
    <sheet name="Sheet2" sheetId="2" r:id="rId6"/>
    <sheet name="Sheet3" sheetId="4" r:id="rId7"/>
  </sheets>
  <definedNames>
    <definedName name="_xlnm._FilterDatabase" localSheetId="1" hidden="1">SUB!$A$1:$AC$623</definedName>
    <definedName name="_xlnm._FilterDatabase" localSheetId="2" hidden="1">'SUB +1'!$A$1:$AC$623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I4" i="6" l="1"/>
  <c r="AI5" i="6"/>
  <c r="AI6" i="6"/>
  <c r="AI7" i="6"/>
  <c r="AI8" i="6"/>
  <c r="AI9" i="6"/>
  <c r="AI10" i="6"/>
  <c r="AI11" i="6"/>
  <c r="AI12" i="6"/>
  <c r="AI13" i="6"/>
  <c r="AI14" i="6"/>
  <c r="AI15" i="6"/>
  <c r="AI16" i="6"/>
  <c r="AI17" i="6"/>
  <c r="AI18" i="6"/>
  <c r="AI19" i="6"/>
  <c r="AI20" i="6"/>
  <c r="AI21" i="6"/>
  <c r="AI22" i="6"/>
  <c r="AI23" i="6"/>
  <c r="AI24" i="6"/>
  <c r="AI25" i="6"/>
  <c r="AI26" i="6"/>
  <c r="AI27" i="6"/>
  <c r="AI28" i="6"/>
  <c r="AI29" i="6"/>
  <c r="AI30" i="6"/>
  <c r="AI31" i="6"/>
  <c r="AI32" i="6"/>
  <c r="AI33" i="6"/>
  <c r="AI34" i="6"/>
  <c r="AI35" i="6"/>
  <c r="AI36" i="6"/>
  <c r="AI37" i="6"/>
  <c r="AI38" i="6"/>
  <c r="AI3" i="6"/>
  <c r="I60" i="7"/>
  <c r="I62" i="7"/>
  <c r="I56" i="7"/>
  <c r="D98" i="7"/>
  <c r="F31" i="7" l="1"/>
  <c r="F32" i="7" s="1"/>
  <c r="D31" i="7"/>
  <c r="S31" i="6"/>
  <c r="Q31" i="6"/>
  <c r="Q34" i="6" s="1"/>
  <c r="Q35" i="6" s="1"/>
  <c r="Q37" i="6" s="1"/>
  <c r="Q31" i="3"/>
  <c r="S31" i="3"/>
  <c r="D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1" i="4"/>
  <c r="D32" i="7" l="1"/>
  <c r="I53" i="7"/>
  <c r="S32" i="6"/>
  <c r="W51" i="6"/>
  <c r="D34" i="7"/>
  <c r="D35" i="7" s="1"/>
  <c r="D37" i="7" s="1"/>
  <c r="F34" i="7"/>
  <c r="F35" i="7" s="1"/>
  <c r="S34" i="6"/>
  <c r="S35" i="6" s="1"/>
  <c r="S37" i="6" s="1"/>
  <c r="Q32" i="6"/>
  <c r="Q39" i="6" l="1"/>
  <c r="F37" i="7"/>
  <c r="D39" i="7" s="1"/>
  <c r="H40" i="7" s="1"/>
  <c r="AR155" i="1"/>
  <c r="AS155" i="1" s="1"/>
  <c r="AR152" i="1"/>
  <c r="AS152" i="1" s="1"/>
  <c r="AR149" i="1"/>
  <c r="AS149" i="1" s="1"/>
  <c r="AN143" i="1"/>
  <c r="AN144" i="1" s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25" i="1"/>
  <c r="AM144" i="1"/>
  <c r="AL144" i="1"/>
  <c r="AK144" i="1"/>
  <c r="AR130" i="1"/>
  <c r="AR131" i="1" s="1"/>
  <c r="AO130" i="1"/>
  <c r="AO131" i="1" s="1"/>
  <c r="AI144" i="1" l="1"/>
  <c r="AO132" i="1"/>
  <c r="AO133" i="1" s="1"/>
  <c r="AO134" i="1" l="1"/>
  <c r="Z142" i="1" l="1"/>
  <c r="Z135" i="1"/>
  <c r="Z130" i="1"/>
  <c r="Z124" i="1"/>
  <c r="U148" i="1"/>
  <c r="S148" i="1"/>
  <c r="S124" i="1" l="1"/>
  <c r="U118" i="1" l="1"/>
  <c r="O143" i="1" s="1"/>
  <c r="Q118" i="1"/>
  <c r="O142" i="1" s="1"/>
  <c r="Q106" i="1"/>
  <c r="O135" i="1" s="1"/>
  <c r="M118" i="1"/>
  <c r="O141" i="1" s="1"/>
  <c r="U106" i="1"/>
  <c r="O136" i="1" s="1"/>
  <c r="S147" i="1" s="1"/>
  <c r="M106" i="1"/>
  <c r="O134" i="1" s="1"/>
  <c r="P134" i="1" s="1"/>
  <c r="U94" i="1"/>
  <c r="O131" i="1" s="1"/>
  <c r="Q94" i="1"/>
  <c r="O130" i="1" s="1"/>
  <c r="M94" i="1"/>
  <c r="O129" i="1" s="1"/>
  <c r="U82" i="1"/>
  <c r="O125" i="1" s="1"/>
  <c r="Q82" i="1"/>
  <c r="O124" i="1" s="1"/>
  <c r="M82" i="1"/>
  <c r="O123" i="1" s="1"/>
  <c r="J101" i="1"/>
  <c r="J97" i="1"/>
  <c r="J93" i="1"/>
  <c r="H100" i="1"/>
  <c r="G100" i="1"/>
  <c r="F100" i="1"/>
  <c r="E100" i="1"/>
  <c r="H96" i="1"/>
  <c r="G96" i="1"/>
  <c r="F96" i="1"/>
  <c r="E96" i="1"/>
  <c r="H92" i="1"/>
  <c r="G92" i="1"/>
  <c r="F92" i="1"/>
  <c r="E92" i="1"/>
  <c r="Q61" i="1"/>
  <c r="J88" i="1"/>
  <c r="J84" i="1"/>
  <c r="J80" i="1"/>
  <c r="H87" i="1"/>
  <c r="G87" i="1"/>
  <c r="F87" i="1"/>
  <c r="E87" i="1"/>
  <c r="H83" i="1"/>
  <c r="G83" i="1"/>
  <c r="F83" i="1"/>
  <c r="E83" i="1"/>
  <c r="H79" i="1"/>
  <c r="G79" i="1"/>
  <c r="F79" i="1"/>
  <c r="E79" i="1"/>
  <c r="K73" i="1"/>
  <c r="K69" i="1"/>
  <c r="K65" i="1"/>
  <c r="F3" i="2"/>
  <c r="I5" i="2" s="1"/>
  <c r="E3" i="2"/>
  <c r="G5" i="2" s="1"/>
  <c r="E7" i="2" s="1"/>
  <c r="C3" i="2"/>
  <c r="E5" i="2" s="1"/>
  <c r="B3" i="2"/>
  <c r="C5" i="2" s="1"/>
  <c r="C7" i="2" s="1"/>
  <c r="C9" i="2" s="1"/>
  <c r="B11" i="2" s="1"/>
  <c r="I72" i="1"/>
  <c r="H72" i="1"/>
  <c r="G72" i="1"/>
  <c r="F72" i="1"/>
  <c r="E72" i="1"/>
  <c r="I68" i="1"/>
  <c r="H68" i="1"/>
  <c r="G68" i="1"/>
  <c r="F68" i="1"/>
  <c r="E68" i="1"/>
  <c r="I64" i="1"/>
  <c r="H64" i="1"/>
  <c r="G64" i="1"/>
  <c r="F64" i="1"/>
  <c r="E64" i="1"/>
  <c r="K59" i="1"/>
  <c r="K55" i="1"/>
  <c r="K51" i="1"/>
  <c r="I58" i="1"/>
  <c r="H58" i="1"/>
  <c r="G58" i="1"/>
  <c r="F58" i="1"/>
  <c r="E58" i="1"/>
  <c r="E54" i="1"/>
  <c r="F54" i="1"/>
  <c r="G54" i="1"/>
  <c r="H54" i="1"/>
  <c r="I54" i="1"/>
  <c r="I50" i="1"/>
  <c r="H50" i="1"/>
  <c r="G50" i="1"/>
  <c r="F50" i="1"/>
  <c r="E50" i="1"/>
  <c r="F45" i="1"/>
  <c r="F44" i="1"/>
  <c r="N39" i="1"/>
  <c r="O39" i="1" s="1"/>
  <c r="Q39" i="1" s="1"/>
  <c r="S39" i="1" s="1"/>
  <c r="L39" i="1"/>
  <c r="N38" i="1"/>
  <c r="O38" i="1" s="1"/>
  <c r="Q38" i="1" s="1"/>
  <c r="S38" i="1" s="1"/>
  <c r="L38" i="1"/>
  <c r="N37" i="1"/>
  <c r="O37" i="1" s="1"/>
  <c r="Q37" i="1" s="1"/>
  <c r="S37" i="1" s="1"/>
  <c r="L37" i="1"/>
  <c r="N36" i="1"/>
  <c r="O36" i="1" s="1"/>
  <c r="Q36" i="1" s="1"/>
  <c r="S36" i="1" s="1"/>
  <c r="S40" i="1" s="1"/>
  <c r="G45" i="1" s="1"/>
  <c r="H45" i="1" s="1"/>
  <c r="I45" i="1" s="1"/>
  <c r="L36" i="1"/>
  <c r="L40" i="1" s="1"/>
  <c r="L32" i="1"/>
  <c r="M32" i="1" s="1"/>
  <c r="O32" i="1" s="1"/>
  <c r="Q32" i="1" s="1"/>
  <c r="L26" i="1"/>
  <c r="M26" i="1" s="1"/>
  <c r="O26" i="1" s="1"/>
  <c r="Q26" i="1" s="1"/>
  <c r="L27" i="1"/>
  <c r="M27" i="1" s="1"/>
  <c r="O27" i="1" s="1"/>
  <c r="Q27" i="1" s="1"/>
  <c r="L28" i="1"/>
  <c r="M28" i="1" s="1"/>
  <c r="O28" i="1" s="1"/>
  <c r="Q28" i="1" s="1"/>
  <c r="L29" i="1"/>
  <c r="M29" i="1" s="1"/>
  <c r="O29" i="1" s="1"/>
  <c r="Q29" i="1" s="1"/>
  <c r="L30" i="1"/>
  <c r="M30" i="1" s="1"/>
  <c r="O30" i="1" s="1"/>
  <c r="Q30" i="1" s="1"/>
  <c r="L31" i="1"/>
  <c r="M31" i="1" s="1"/>
  <c r="O31" i="1" s="1"/>
  <c r="Q31" i="1" s="1"/>
  <c r="L25" i="1"/>
  <c r="M25" i="1" s="1"/>
  <c r="O25" i="1" s="1"/>
  <c r="J26" i="1"/>
  <c r="J27" i="1"/>
  <c r="J28" i="1"/>
  <c r="J29" i="1"/>
  <c r="J30" i="1"/>
  <c r="J31" i="1"/>
  <c r="J32" i="1"/>
  <c r="J25" i="1"/>
  <c r="S134" i="1" l="1"/>
  <c r="P123" i="1"/>
  <c r="S136" i="1"/>
  <c r="P125" i="1"/>
  <c r="S141" i="1"/>
  <c r="P130" i="1"/>
  <c r="AB135" i="1"/>
  <c r="S152" i="1"/>
  <c r="P141" i="1"/>
  <c r="S153" i="1"/>
  <c r="P142" i="1"/>
  <c r="S135" i="1"/>
  <c r="P124" i="1"/>
  <c r="S140" i="1"/>
  <c r="P129" i="1"/>
  <c r="S142" i="1"/>
  <c r="P131" i="1"/>
  <c r="S146" i="1"/>
  <c r="P135" i="1"/>
  <c r="S154" i="1"/>
  <c r="P143" i="1"/>
  <c r="P136" i="1"/>
  <c r="J33" i="1"/>
  <c r="O33" i="1"/>
  <c r="Q25" i="1"/>
  <c r="Q33" i="1" s="1"/>
  <c r="G44" i="1" s="1"/>
  <c r="H44" i="1" s="1"/>
  <c r="I44" i="1" s="1"/>
  <c r="T147" i="1" l="1"/>
  <c r="AB137" i="1"/>
  <c r="AB131" i="1"/>
  <c r="Z132" i="1" s="1"/>
  <c r="T141" i="1"/>
  <c r="AB126" i="1"/>
  <c r="T136" i="1"/>
  <c r="U126" i="1"/>
  <c r="AB124" i="1"/>
  <c r="T134" i="1"/>
  <c r="P126" i="1"/>
  <c r="Q135" i="1" s="1"/>
  <c r="U146" i="1" s="1"/>
  <c r="U124" i="1"/>
  <c r="T154" i="1"/>
  <c r="AB144" i="1"/>
  <c r="AB136" i="1"/>
  <c r="Z137" i="1" s="1"/>
  <c r="AC137" i="1" s="1"/>
  <c r="V148" i="1" s="1"/>
  <c r="T146" i="1"/>
  <c r="T142" i="1"/>
  <c r="AB132" i="1"/>
  <c r="AC132" i="1" s="1"/>
  <c r="V142" i="1" s="1"/>
  <c r="AB130" i="1"/>
  <c r="T140" i="1"/>
  <c r="P132" i="1"/>
  <c r="AB125" i="1"/>
  <c r="Z126" i="1" s="1"/>
  <c r="T135" i="1"/>
  <c r="U125" i="1"/>
  <c r="AB143" i="1"/>
  <c r="T153" i="1"/>
  <c r="T152" i="1"/>
  <c r="AB142" i="1"/>
  <c r="P144" i="1"/>
  <c r="P137" i="1"/>
  <c r="T148" i="1" s="1"/>
  <c r="AC135" i="1"/>
  <c r="V146" i="1" s="1"/>
  <c r="Z136" i="1"/>
  <c r="Q141" i="1" l="1"/>
  <c r="U152" i="1" s="1"/>
  <c r="Q142" i="1"/>
  <c r="U153" i="1" s="1"/>
  <c r="Q124" i="1"/>
  <c r="U135" i="1" s="1"/>
  <c r="Q129" i="1"/>
  <c r="U140" i="1" s="1"/>
  <c r="Q131" i="1"/>
  <c r="U142" i="1" s="1"/>
  <c r="AC136" i="1"/>
  <c r="V147" i="1" s="1"/>
  <c r="Z143" i="1"/>
  <c r="AC143" i="1" s="1"/>
  <c r="V153" i="1" s="1"/>
  <c r="AC142" i="1"/>
  <c r="V152" i="1" s="1"/>
  <c r="S126" i="1"/>
  <c r="V126" i="1" s="1"/>
  <c r="V136" i="1" s="1"/>
  <c r="R122" i="1"/>
  <c r="Q134" i="1"/>
  <c r="AC126" i="1"/>
  <c r="Q130" i="1"/>
  <c r="U141" i="1" s="1"/>
  <c r="Z144" i="1"/>
  <c r="AC144" i="1" s="1"/>
  <c r="V154" i="1" s="1"/>
  <c r="Z131" i="1"/>
  <c r="AC131" i="1" s="1"/>
  <c r="V141" i="1" s="1"/>
  <c r="AC130" i="1"/>
  <c r="V140" i="1" s="1"/>
  <c r="Q143" i="1"/>
  <c r="U154" i="1" s="1"/>
  <c r="V124" i="1"/>
  <c r="V134" i="1" s="1"/>
  <c r="S125" i="1"/>
  <c r="V125" i="1" s="1"/>
  <c r="V135" i="1" s="1"/>
  <c r="Q123" i="1"/>
  <c r="U134" i="1" s="1"/>
  <c r="AC124" i="1"/>
  <c r="Z125" i="1"/>
  <c r="AC125" i="1" s="1"/>
  <c r="Q125" i="1"/>
  <c r="U136" i="1" s="1"/>
  <c r="Q136" i="1"/>
  <c r="U1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Chen</author>
  </authors>
  <commentList>
    <comment ref="P2" authorId="0" shapeId="0" xr:uid="{0446542E-2F8F-414A-AECF-287B0F9D0881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</t>
        </r>
      </text>
    </comment>
    <comment ref="P3" authorId="0" shapeId="0" xr:uid="{BDA7E161-74BC-4B83-B407-B44420272BEF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
</t>
        </r>
      </text>
    </comment>
    <comment ref="P8" authorId="0" shapeId="0" xr:uid="{C548E93B-ED30-4664-921F-4469384EB703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50 GEN</t>
        </r>
      </text>
    </comment>
    <comment ref="P9" authorId="0" shapeId="0" xr:uid="{1961866C-C0C4-465F-891B-967B71FE6EAB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50 GEN</t>
        </r>
      </text>
    </comment>
    <comment ref="P10" authorId="0" shapeId="0" xr:uid="{C34D280A-21EC-4310-A9CE-6E8B6FDB9AC8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Chen</author>
  </authors>
  <commentList>
    <comment ref="C2" authorId="0" shapeId="0" xr:uid="{A97FC8D5-CD4A-4139-8A4C-2BF02FA18599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</t>
        </r>
      </text>
    </comment>
    <comment ref="C3" authorId="0" shapeId="0" xr:uid="{2CBC21FF-7B18-420C-B623-9CAA5B667545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
</t>
        </r>
      </text>
    </comment>
    <comment ref="C8" authorId="0" shapeId="0" xr:uid="{1986C36C-0E94-4BF7-B7B1-11D99DC42038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50 GEN</t>
        </r>
      </text>
    </comment>
    <comment ref="C9" authorId="0" shapeId="0" xr:uid="{C9582829-F9C2-4599-845D-FD5F80A3C998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50 GEN</t>
        </r>
      </text>
    </comment>
    <comment ref="C10" authorId="0" shapeId="0" xr:uid="{AE91A724-AE7C-4CB0-B9C4-F845374D1C19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</t>
        </r>
      </text>
    </comment>
    <comment ref="D24" authorId="0" shapeId="0" xr:uid="{8F81932D-134A-4EFF-824D-22198BC3E372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</t>
        </r>
      </text>
    </comment>
    <comment ref="D25" authorId="0" shapeId="0" xr:uid="{EF658CDF-8B85-4BBE-B446-EE26B178B28C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
</t>
        </r>
      </text>
    </comment>
    <comment ref="D27" authorId="0" shapeId="0" xr:uid="{48DD5E53-10C5-49A5-AE71-73590EDB2942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</t>
        </r>
      </text>
    </comment>
    <comment ref="D29" authorId="0" shapeId="0" xr:uid="{8CA7FACE-C3F5-4F6C-9F41-7672D9C02429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</t>
        </r>
      </text>
    </comment>
    <comment ref="D91" authorId="0" shapeId="0" xr:uid="{C5B11540-1088-452C-B2BE-6BDBB6FED907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</t>
        </r>
      </text>
    </comment>
    <comment ref="D92" authorId="0" shapeId="0" xr:uid="{F2A2FBE6-A8CF-400B-8C87-2F0839606E4B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
</t>
        </r>
      </text>
    </comment>
    <comment ref="D94" authorId="0" shapeId="0" xr:uid="{87F7ED21-BB44-45C7-808E-699EEEAB034C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</t>
        </r>
      </text>
    </comment>
    <comment ref="D96" authorId="0" shapeId="0" xr:uid="{95853213-5DFD-47AE-B829-597257A014CC}">
      <text>
        <r>
          <rPr>
            <b/>
            <sz val="9"/>
            <color indexed="81"/>
            <rFont val="Tahoma"/>
            <family val="2"/>
          </rPr>
          <t>Chen:</t>
        </r>
        <r>
          <rPr>
            <sz val="9"/>
            <color indexed="81"/>
            <rFont val="Tahoma"/>
            <family val="2"/>
          </rPr>
          <t xml:space="preserve">
60 gen</t>
        </r>
      </text>
    </comment>
  </commentList>
</comments>
</file>

<file path=xl/sharedStrings.xml><?xml version="1.0" encoding="utf-8"?>
<sst xmlns="http://schemas.openxmlformats.org/spreadsheetml/2006/main" count="2715" uniqueCount="538">
  <si>
    <t>Kode Tempat Tujuan</t>
  </si>
  <si>
    <t>Nama Tujuan</t>
  </si>
  <si>
    <t>SIDOARJO</t>
  </si>
  <si>
    <t>BALONGBENDO</t>
  </si>
  <si>
    <t>BUDURAN</t>
  </si>
  <si>
    <t>KREMBUNG</t>
  </si>
  <si>
    <t>TANGGULANGIN</t>
  </si>
  <si>
    <t>WONOAYU</t>
  </si>
  <si>
    <t>SEDATI</t>
  </si>
  <si>
    <t>PORONG</t>
  </si>
  <si>
    <t>TARIK</t>
  </si>
  <si>
    <t>JABON</t>
  </si>
  <si>
    <t>TULANGAN</t>
  </si>
  <si>
    <t>CANDI</t>
  </si>
  <si>
    <t>KRIAN</t>
  </si>
  <si>
    <t>GEDANGAN</t>
  </si>
  <si>
    <t>WARU</t>
  </si>
  <si>
    <t>TAMAN</t>
  </si>
  <si>
    <t>SUKODONO</t>
  </si>
  <si>
    <t>PRAMBON</t>
  </si>
  <si>
    <t>SDA00A1</t>
  </si>
  <si>
    <t>SDA00A2</t>
  </si>
  <si>
    <t>SDA00A3</t>
  </si>
  <si>
    <t>SDA00A4</t>
  </si>
  <si>
    <t>SDA00A5</t>
  </si>
  <si>
    <t>SDA00A6</t>
  </si>
  <si>
    <t>SDA00A7</t>
  </si>
  <si>
    <t>SDA00A8</t>
  </si>
  <si>
    <t>SDA00A9</t>
  </si>
  <si>
    <t>SDA00A10</t>
  </si>
  <si>
    <t>SDA00A11</t>
  </si>
  <si>
    <t>SDA00A12</t>
  </si>
  <si>
    <t>SDA00A13</t>
  </si>
  <si>
    <t>SDA00A14</t>
  </si>
  <si>
    <t>SDA00A15</t>
  </si>
  <si>
    <t>SDA00A16</t>
  </si>
  <si>
    <t>SDA00A17</t>
  </si>
  <si>
    <t>SDA00A18</t>
  </si>
  <si>
    <t>Nama Drop In</t>
  </si>
  <si>
    <t>DI-SIDOARJO 58</t>
  </si>
  <si>
    <t>DI-GEDANGAN 17</t>
  </si>
  <si>
    <t>DI-BALONGBENDO 67</t>
  </si>
  <si>
    <t>DI-BUDURAN 74</t>
  </si>
  <si>
    <t>DI-WARU 45</t>
  </si>
  <si>
    <t>DI-KREMBUNG 44</t>
  </si>
  <si>
    <t>DI-TANGGULANGIN 15</t>
  </si>
  <si>
    <t>DI-TAMAN 22</t>
  </si>
  <si>
    <t>DI-WONOAYU 73</t>
  </si>
  <si>
    <t>DI-SEDATI 4</t>
  </si>
  <si>
    <t>DI-PORONG 16</t>
  </si>
  <si>
    <t>DI-TARIK 68</t>
  </si>
  <si>
    <t>DI-JABON 5</t>
  </si>
  <si>
    <t>DI-TULANGAN 54</t>
  </si>
  <si>
    <t>DI-SUKODONO 17</t>
  </si>
  <si>
    <t>DI-CANDI 58</t>
  </si>
  <si>
    <t>DI-KRIAN 44</t>
  </si>
  <si>
    <t>DI-PRAMBON 14</t>
  </si>
  <si>
    <t>Titik Kordinat</t>
  </si>
  <si>
    <t>Rute Awal</t>
  </si>
  <si>
    <t>Rute 1</t>
  </si>
  <si>
    <t>Rute 2</t>
  </si>
  <si>
    <t>Rute 3</t>
  </si>
  <si>
    <t>Rute 4</t>
  </si>
  <si>
    <t>Rute 5</t>
  </si>
  <si>
    <t>Rute 6</t>
  </si>
  <si>
    <t>Rute 7</t>
  </si>
  <si>
    <t>Rute 8</t>
  </si>
  <si>
    <t>Warehouse</t>
  </si>
  <si>
    <t>-7.384862969744596, 112.72795992806527</t>
  </si>
  <si>
    <t>-7.423483404875682, 112.72311019594396</t>
  </si>
  <si>
    <t>-7.447654343553065, 112.70259666169925</t>
  </si>
  <si>
    <t>-7.472504763458739, 112.71538543402134</t>
  </si>
  <si>
    <t>-7.349730357810075, 112.69219963611263</t>
  </si>
  <si>
    <t>-7.347431963553603, 112.75193779488613</t>
  </si>
  <si>
    <t>-7.3995077480103, 112.59197477657145</t>
  </si>
  <si>
    <t>-7.456853719707204, 112.64936233484818</t>
  </si>
  <si>
    <t>-7.406482311973159, 112.67367606857782</t>
  </si>
  <si>
    <t>-7.428263052115396, 112.59341958671604</t>
  </si>
  <si>
    <t>-7.433369643670794, 112.52029184044916</t>
  </si>
  <si>
    <t>-7.445041754536082, 112.57073685868527</t>
  </si>
  <si>
    <t>-7.3749545107739864, 112.75732109926453</t>
  </si>
  <si>
    <t>-7.527843918427476, 112.67635590703583</t>
  </si>
  <si>
    <t>-7.496654924813643, 112.69356376584877</t>
  </si>
  <si>
    <t>-7.508763740010203, 112.62323044103687</t>
  </si>
  <si>
    <t>-7.409676204391923, 112.5675208468523</t>
  </si>
  <si>
    <t>-7.526386337419881, 112.67686089772172</t>
  </si>
  <si>
    <t>SDA999</t>
  </si>
  <si>
    <t>WAREHOUSE</t>
  </si>
  <si>
    <t>WH-SDA999</t>
  </si>
  <si>
    <t>-7.38046191384116, 112.74801282569199</t>
  </si>
  <si>
    <t>Jarak</t>
  </si>
  <si>
    <t xml:space="preserve">13600 M </t>
  </si>
  <si>
    <t xml:space="preserve">4700 M </t>
  </si>
  <si>
    <t xml:space="preserve">25800 M </t>
  </si>
  <si>
    <t xml:space="preserve">8600 M </t>
  </si>
  <si>
    <t xml:space="preserve">6600 M </t>
  </si>
  <si>
    <t xml:space="preserve">29800 M </t>
  </si>
  <si>
    <t xml:space="preserve">19600 M </t>
  </si>
  <si>
    <t xml:space="preserve">11100 M </t>
  </si>
  <si>
    <t xml:space="preserve">27200 M </t>
  </si>
  <si>
    <t xml:space="preserve">1700 M </t>
  </si>
  <si>
    <t xml:space="preserve">22700 M </t>
  </si>
  <si>
    <t xml:space="preserve">37600 M </t>
  </si>
  <si>
    <t xml:space="preserve">22400 M </t>
  </si>
  <si>
    <t xml:space="preserve">21300 M </t>
  </si>
  <si>
    <t xml:space="preserve">12800 M </t>
  </si>
  <si>
    <t xml:space="preserve">14400 M </t>
  </si>
  <si>
    <t xml:space="preserve">22300 M </t>
  </si>
  <si>
    <t xml:space="preserve">28200 M </t>
  </si>
  <si>
    <t xml:space="preserve">0 M </t>
  </si>
  <si>
    <t>Koordinat Y</t>
  </si>
  <si>
    <t>Koordinat X</t>
  </si>
  <si>
    <t>Jarak KM</t>
  </si>
  <si>
    <t>Jarak M</t>
  </si>
  <si>
    <t>Total Liter</t>
  </si>
  <si>
    <t>Rasio</t>
  </si>
  <si>
    <t>Pemakaian</t>
  </si>
  <si>
    <t>Harga solar</t>
  </si>
  <si>
    <t>Biaya 1 Trip</t>
  </si>
  <si>
    <t>Jumlah Trip perhari</t>
  </si>
  <si>
    <t>Total Pengeluaran Perhari</t>
  </si>
  <si>
    <t>Unit L300</t>
  </si>
  <si>
    <t>Unit CDD Long</t>
  </si>
  <si>
    <t>Harga Unit</t>
  </si>
  <si>
    <t>Kebutuhan</t>
  </si>
  <si>
    <t>Biaya</t>
  </si>
  <si>
    <t>Unit Sewa</t>
  </si>
  <si>
    <t>BBM Perhari</t>
  </si>
  <si>
    <t>BBM perbulan</t>
  </si>
  <si>
    <t>Pengeluaran Perbulan Bersih</t>
  </si>
  <si>
    <t>Rute Baru</t>
  </si>
  <si>
    <t>1,7</t>
  </si>
  <si>
    <t>=</t>
  </si>
  <si>
    <t>sqrt</t>
  </si>
  <si>
    <t>Kordinat X</t>
  </si>
  <si>
    <t>Kordinat Y</t>
  </si>
  <si>
    <t>x1</t>
  </si>
  <si>
    <t>x2</t>
  </si>
  <si>
    <t>y1</t>
  </si>
  <si>
    <t>y2</t>
  </si>
  <si>
    <t>Lokasi Awal</t>
  </si>
  <si>
    <t>x</t>
  </si>
  <si>
    <t>y</t>
  </si>
  <si>
    <t>lokasi Tujuan</t>
  </si>
  <si>
    <t>+</t>
  </si>
  <si>
    <t>-</t>
  </si>
  <si>
    <t>No</t>
  </si>
  <si>
    <t>Rute</t>
  </si>
  <si>
    <t>Kromosom 1</t>
  </si>
  <si>
    <t>Kromosom 2</t>
  </si>
  <si>
    <t>Warehouse-SDA00A16</t>
  </si>
  <si>
    <t>SDA00A16-SDA00A11</t>
  </si>
  <si>
    <t>SDA00A11-SDA00A13</t>
  </si>
  <si>
    <t>SDA00A13-SDA00A12</t>
  </si>
  <si>
    <t>SDA00A12-Warehouse</t>
  </si>
  <si>
    <t>Warehouse-SDA00A12</t>
  </si>
  <si>
    <t>SDA00A12-SDA00A13</t>
  </si>
  <si>
    <t>SDA00A13-SDA00A11</t>
  </si>
  <si>
    <t>SDA00A11-SDA00A16</t>
  </si>
  <si>
    <t>SDA00A16-Warehouse</t>
  </si>
  <si>
    <t>Warehouse-SDA00A13</t>
  </si>
  <si>
    <t>SDA00A12-SDA00A16</t>
  </si>
  <si>
    <t>SDA00A11-Warehouse</t>
  </si>
  <si>
    <t>Warehouse-SDA00A5</t>
  </si>
  <si>
    <t>SDA00A5-SDA00A8</t>
  </si>
  <si>
    <t>SDA00A8-SDA00A15</t>
  </si>
  <si>
    <t>SDA00A15-SDA00A9</t>
  </si>
  <si>
    <t>SDA00A9-SDA00A14</t>
  </si>
  <si>
    <t>SDA00A14-Warehouse</t>
  </si>
  <si>
    <t>Warehouse-SDA00A14</t>
  </si>
  <si>
    <t>SDA00A14-SDA00A9</t>
  </si>
  <si>
    <t>SDA00A9-SDA00A15</t>
  </si>
  <si>
    <t>SDA00A15-SDA00A8</t>
  </si>
  <si>
    <t>SDA00A8-SDA00A5</t>
  </si>
  <si>
    <t>SDA00A5-Warehouse</t>
  </si>
  <si>
    <t>Warehouse-SDA00A9</t>
  </si>
  <si>
    <t>SDA00A9-SDA00A8</t>
  </si>
  <si>
    <t>SDA00A15-SDA00A14</t>
  </si>
  <si>
    <t>SDA00A14-SDA00A5</t>
  </si>
  <si>
    <t>Total</t>
  </si>
  <si>
    <t>SDA00A17-SDA00A3</t>
  </si>
  <si>
    <t>SDA00A3-SDA00A6</t>
  </si>
  <si>
    <t>SDA00A6-SDA00A18</t>
  </si>
  <si>
    <t>SDA00A18-Warehouse</t>
  </si>
  <si>
    <t>Warehouse-SDA00A18</t>
  </si>
  <si>
    <t>SDA00A18-SDA00A6</t>
  </si>
  <si>
    <t>SDA00A6-SDA00A3</t>
  </si>
  <si>
    <t>SDA00A3-SDA00A17</t>
  </si>
  <si>
    <t>SDA00A17-Warehouse</t>
  </si>
  <si>
    <t>Warehouse-SDA00A6</t>
  </si>
  <si>
    <t>SDA00A3-SDA00A18</t>
  </si>
  <si>
    <t>SDA00A18-SDA00A17</t>
  </si>
  <si>
    <t>Kromosom 3</t>
  </si>
  <si>
    <t>Rute1</t>
  </si>
  <si>
    <t>Komosom1</t>
  </si>
  <si>
    <t>Komosom2</t>
  </si>
  <si>
    <t>Komosom3</t>
  </si>
  <si>
    <t>Rute2</t>
  </si>
  <si>
    <t>Rute3</t>
  </si>
  <si>
    <t>Rute4</t>
  </si>
  <si>
    <t>C0</t>
  </si>
  <si>
    <t>C1</t>
  </si>
  <si>
    <t>C2</t>
  </si>
  <si>
    <t>C3</t>
  </si>
  <si>
    <t>Kromosom</t>
  </si>
  <si>
    <t>Fitness</t>
  </si>
  <si>
    <t>Fitness Relatif</t>
  </si>
  <si>
    <t>Fitness Kumulatif</t>
  </si>
  <si>
    <t>New CR</t>
  </si>
  <si>
    <t>C3 X C2</t>
  </si>
  <si>
    <t>C2 X C1</t>
  </si>
  <si>
    <t>C1 X C2</t>
  </si>
  <si>
    <t>Keterangan</t>
  </si>
  <si>
    <t>a</t>
  </si>
  <si>
    <t>10,2</t>
  </si>
  <si>
    <t>M</t>
  </si>
  <si>
    <t>2,4</t>
  </si>
  <si>
    <t>4,1</t>
  </si>
  <si>
    <t>4,7</t>
  </si>
  <si>
    <t>7,1</t>
  </si>
  <si>
    <t>1,2</t>
  </si>
  <si>
    <t>2,10</t>
  </si>
  <si>
    <t>1,4</t>
  </si>
  <si>
    <t>4,10</t>
  </si>
  <si>
    <t>5,8</t>
  </si>
  <si>
    <t>8,15</t>
  </si>
  <si>
    <t>15,9</t>
  </si>
  <si>
    <t>9,14</t>
  </si>
  <si>
    <t>J&amp;T</t>
  </si>
  <si>
    <t>J&amp;TSIDOARJO</t>
  </si>
  <si>
    <t>J&amp;TGEDANGAN</t>
  </si>
  <si>
    <t>J&amp;TBALONGBENDO</t>
  </si>
  <si>
    <t>J&amp;TBUDURAN</t>
  </si>
  <si>
    <t>J&amp;TWARU</t>
  </si>
  <si>
    <t>J&amp;TKREMBUNG</t>
  </si>
  <si>
    <t>J&amp;TTANGGULANGIN</t>
  </si>
  <si>
    <t>J&amp;TTAMAN</t>
  </si>
  <si>
    <t>J&amp;TWONOAYU</t>
  </si>
  <si>
    <t>J&amp;TSEDATI</t>
  </si>
  <si>
    <t>J&amp;TPORONG</t>
  </si>
  <si>
    <t>J&amp;TTARIK</t>
  </si>
  <si>
    <t>J&amp;TJABON</t>
  </si>
  <si>
    <t>J&amp;TTULANGAN</t>
  </si>
  <si>
    <t>J&amp;TSUKODONO</t>
  </si>
  <si>
    <t>J&amp;TCANDI</t>
  </si>
  <si>
    <t>J&amp;TKRIAN</t>
  </si>
  <si>
    <t>J&amp;TPRAMBON</t>
  </si>
  <si>
    <t>SUB999</t>
  </si>
  <si>
    <t>SUB02</t>
  </si>
  <si>
    <t>SUB16</t>
  </si>
  <si>
    <t>SUB04</t>
  </si>
  <si>
    <t>SUB41A</t>
  </si>
  <si>
    <t>SUB49</t>
  </si>
  <si>
    <t>SUB45</t>
  </si>
  <si>
    <t>SUB26</t>
  </si>
  <si>
    <t>SUB09</t>
  </si>
  <si>
    <t>SUB42</t>
  </si>
  <si>
    <t>SUB57</t>
  </si>
  <si>
    <t>SUB67A</t>
  </si>
  <si>
    <t>SUB73</t>
  </si>
  <si>
    <t>SUB10</t>
  </si>
  <si>
    <t>SUB92</t>
  </si>
  <si>
    <t>SUB70</t>
  </si>
  <si>
    <t>SUB59</t>
  </si>
  <si>
    <t>SUB14</t>
  </si>
  <si>
    <t>SUB12</t>
  </si>
  <si>
    <t>SUB94</t>
  </si>
  <si>
    <t>SUB28</t>
  </si>
  <si>
    <t>SUB27</t>
  </si>
  <si>
    <t>SUB46</t>
  </si>
  <si>
    <t>SUB87</t>
  </si>
  <si>
    <t>SUB29</t>
  </si>
  <si>
    <t>SUB35A</t>
  </si>
  <si>
    <t>SUB21A</t>
  </si>
  <si>
    <t>SUB85</t>
  </si>
  <si>
    <t>SUB56</t>
  </si>
  <si>
    <t>SUB76</t>
  </si>
  <si>
    <t>SUB32</t>
  </si>
  <si>
    <t>SUB10C</t>
  </si>
  <si>
    <t>SUB63A</t>
  </si>
  <si>
    <t>GSK777</t>
  </si>
  <si>
    <t>SUB33A</t>
  </si>
  <si>
    <t>SUB32A</t>
  </si>
  <si>
    <t>SUB39</t>
  </si>
  <si>
    <t>SUB28A</t>
  </si>
  <si>
    <t>SUB84</t>
  </si>
  <si>
    <t>SUB91</t>
  </si>
  <si>
    <t>SUB78</t>
  </si>
  <si>
    <t>SUB52</t>
  </si>
  <si>
    <t>SUB64A</t>
  </si>
  <si>
    <t>SUB57A</t>
  </si>
  <si>
    <t>SUB56A</t>
  </si>
  <si>
    <t>SUB17</t>
  </si>
  <si>
    <t>SUB65</t>
  </si>
  <si>
    <t>SUB12A</t>
  </si>
  <si>
    <t>SUB07</t>
  </si>
  <si>
    <t>SUB83</t>
  </si>
  <si>
    <t>SUB31A</t>
  </si>
  <si>
    <t>SUB34</t>
  </si>
  <si>
    <t>SUB08</t>
  </si>
  <si>
    <t>SUB37A</t>
  </si>
  <si>
    <t>SUB24A</t>
  </si>
  <si>
    <t>SUB37</t>
  </si>
  <si>
    <t>SUB30A</t>
  </si>
  <si>
    <t>SUB90</t>
  </si>
  <si>
    <t>SUB72A</t>
  </si>
  <si>
    <t>SUB19A</t>
  </si>
  <si>
    <t>SUB55A</t>
  </si>
  <si>
    <t>SUB13</t>
  </si>
  <si>
    <t>SUB36A</t>
  </si>
  <si>
    <t>SUB22A</t>
  </si>
  <si>
    <t>SUB22B</t>
  </si>
  <si>
    <t>SUB23A</t>
  </si>
  <si>
    <t>SUB63</t>
  </si>
  <si>
    <t>SUB98</t>
  </si>
  <si>
    <t>SUB24</t>
  </si>
  <si>
    <t>SUB77</t>
  </si>
  <si>
    <t>SUB97</t>
  </si>
  <si>
    <t>SUB46A</t>
  </si>
  <si>
    <t>SUB39A</t>
  </si>
  <si>
    <t>,</t>
  </si>
  <si>
    <t>-7.22351894399141,112.731441441122</t>
  </si>
  <si>
    <t>-7.27303615982971,112.659784373463</t>
  </si>
  <si>
    <t>-7.23719860629037,112.770532883007</t>
  </si>
  <si>
    <t>-7.33308850301082,112.793650588786</t>
  </si>
  <si>
    <t>-7.2862828620161,112.677721806287</t>
  </si>
  <si>
    <t>-7.28163741374083,112.714859655009</t>
  </si>
  <si>
    <t>-7.26623566600417,112.765973354077</t>
  </si>
  <si>
    <t>-7.33123886455405,112.785077367571</t>
  </si>
  <si>
    <t>-7.3187760228056,112.797273240584</t>
  </si>
  <si>
    <t>-7.24879534647754,112.749310182912</t>
  </si>
  <si>
    <t>-7.24618449781504,112.730535460418</t>
  </si>
  <si>
    <t>-7.29143505225941,112.803213285504</t>
  </si>
  <si>
    <t>-7.26255683865382,112.666996403086</t>
  </si>
  <si>
    <t>-7.25068328013799,112.769679340307</t>
  </si>
  <si>
    <t>-7.28934990571183,112.777716325241</t>
  </si>
  <si>
    <t>-7.31463778287319,112.784173901965</t>
  </si>
  <si>
    <t>-7.3073535993305,112.65358385894</t>
  </si>
  <si>
    <t>-7.262815684685,112.666725943785</t>
  </si>
  <si>
    <t>-7.23742388174372,112.620148919476</t>
  </si>
  <si>
    <t>-7.27694055473973,112.748394130209</t>
  </si>
  <si>
    <t>-7.2420235733495,112.731374429734</t>
  </si>
  <si>
    <t>-7.26262395136972,112.748090696405</t>
  </si>
  <si>
    <t>-7.237198532288,112.770313737681</t>
  </si>
  <si>
    <t>-7.28873051927184,112.777864160418</t>
  </si>
  <si>
    <t>-7.26198544793435,112.72663986734</t>
  </si>
  <si>
    <t>-7.29860935379239,112.706954594557</t>
  </si>
  <si>
    <t>-7.31215590934023,112.687623346978</t>
  </si>
  <si>
    <t>-7.33714049945924,112.69735015756</t>
  </si>
  <si>
    <t>-7.26967424315663,112.637451741673</t>
  </si>
  <si>
    <t>-7.22483840999767,112.780893626094</t>
  </si>
  <si>
    <t>-7.32266340740472,112.7776854099</t>
  </si>
  <si>
    <t>-7.25593913890967,112.729102601495</t>
  </si>
  <si>
    <t>-7.30427107597287,112.754457122337</t>
  </si>
  <si>
    <t>-7.27324901003998,112.659870206047</t>
  </si>
  <si>
    <t>-7.34050883624653,112.766319198663</t>
  </si>
  <si>
    <t>-7.32913060443087,112.717886282913</t>
  </si>
  <si>
    <t>-7.25702517805426,112.795974098254</t>
  </si>
  <si>
    <t>-7.25856308493364,112.756598370525</t>
  </si>
  <si>
    <t>-7.26602940990074,112.699565165721</t>
  </si>
  <si>
    <t>-7.23389525839318,112.732482781063</t>
  </si>
  <si>
    <t>-7.27121047392482,112.660842241673</t>
  </si>
  <si>
    <t>-7.23936030196113,112.774290432531</t>
  </si>
  <si>
    <t>-7.30002086041975,112.772640779129</t>
  </si>
  <si>
    <t>-7.26776809739186,112.72130626757</t>
  </si>
  <si>
    <t>-7.30920818106868,112.677098359328</t>
  </si>
  <si>
    <t>-7.34996404857729,112.674359465722</t>
  </si>
  <si>
    <t>-7.28425690676887,112.656712460759</t>
  </si>
  <si>
    <t>-7.32000957960024,112.760096877455</t>
  </si>
  <si>
    <t>-7.25677133535804,112.72424836757</t>
  </si>
  <si>
    <t>-7.26627327575334,112.732839584392</t>
  </si>
  <si>
    <t>-7.26333373066881,112.683384829734</t>
  </si>
  <si>
    <t>-7.33218526383555,112.768442136887</t>
  </si>
  <si>
    <t>-7.33163679224385,112.721187791373</t>
  </si>
  <si>
    <t>-7.2257217055114,112.780572182912</t>
  </si>
  <si>
    <t>-7.24435609275475,112.758669996405</t>
  </si>
  <si>
    <t>-7.27718532306605,112.748361940583</t>
  </si>
  <si>
    <t>-7.31064111812655,112.683458852228</t>
  </si>
  <si>
    <t>-7.32653827263055,112.735501509797</t>
  </si>
  <si>
    <t>-7.24352571267898,112.720982690028</t>
  </si>
  <si>
    <t>-7.26992602238472,112.72889746757</t>
  </si>
  <si>
    <t>-7.33616468761788,112.775990082913</t>
  </si>
  <si>
    <t>-7.32475141661841,112.738418189945</t>
  </si>
  <si>
    <t>-7.25710909514754,112.795903290755</t>
  </si>
  <si>
    <t>-7.28421337790666,112.715354777968</t>
  </si>
  <si>
    <t>-7.30024347899028,112.729352853023</t>
  </si>
  <si>
    <t>-7.28624258780178,112.677742037055</t>
  </si>
  <si>
    <t>-7.31380110959945,112.765569525242</t>
  </si>
  <si>
    <t>-7.32018178018083,112.760209695196</t>
  </si>
  <si>
    <t>-7.33780978781296,112.730075681064</t>
  </si>
  <si>
    <t>-7.28636165958433,112.677654168365</t>
  </si>
  <si>
    <t>-7.28580826500613,112.677482506997</t>
  </si>
  <si>
    <t xml:space="preserve"> Jawa Timur 61253</t>
  </si>
  <si>
    <t>-7.38057883850635,112.747286254641</t>
  </si>
  <si>
    <t>-7.364728111986115, 112.63295179455852</t>
  </si>
  <si>
    <t>RUTE001</t>
  </si>
  <si>
    <t>RUTE002</t>
  </si>
  <si>
    <t>RUTE003</t>
  </si>
  <si>
    <t>RUTE004</t>
  </si>
  <si>
    <t>RUTE005</t>
  </si>
  <si>
    <t>RUTE006</t>
  </si>
  <si>
    <t>RUTE007</t>
  </si>
  <si>
    <t>RUTE008</t>
  </si>
  <si>
    <t>RUTE009</t>
  </si>
  <si>
    <t>RUTE010</t>
  </si>
  <si>
    <t>RUTE011</t>
  </si>
  <si>
    <t>RUTE012</t>
  </si>
  <si>
    <t>RUTE013</t>
  </si>
  <si>
    <t>RUTE014</t>
  </si>
  <si>
    <t>RUTE015</t>
  </si>
  <si>
    <t>RUTE016</t>
  </si>
  <si>
    <t>RUTE017</t>
  </si>
  <si>
    <t>RUTE018</t>
  </si>
  <si>
    <t>RUTE019</t>
  </si>
  <si>
    <t>RUTE020</t>
  </si>
  <si>
    <t>RUTE021</t>
  </si>
  <si>
    <t>RUTE022</t>
  </si>
  <si>
    <t>RUTE023</t>
  </si>
  <si>
    <t>RUTE024</t>
  </si>
  <si>
    <t>RUTE025</t>
  </si>
  <si>
    <t>RUTE026</t>
  </si>
  <si>
    <t>RUTE027</t>
  </si>
  <si>
    <t>RUTE028</t>
  </si>
  <si>
    <t>RUTE029</t>
  </si>
  <si>
    <t>MAPS</t>
  </si>
  <si>
    <t>Perbaikna</t>
  </si>
  <si>
    <t>04231</t>
  </si>
  <si>
    <t>0312</t>
  </si>
  <si>
    <t>s</t>
  </si>
  <si>
    <t>03124</t>
  </si>
  <si>
    <t>0123</t>
  </si>
  <si>
    <t>025134</t>
  </si>
  <si>
    <t>0231</t>
  </si>
  <si>
    <t>0132</t>
  </si>
  <si>
    <t>021</t>
  </si>
  <si>
    <t>012</t>
  </si>
  <si>
    <t>Total BBM</t>
  </si>
  <si>
    <t xml:space="preserve">Pemakaian </t>
  </si>
  <si>
    <t>Harga BBM</t>
  </si>
  <si>
    <t>Totl Peng BBM/ Ritase</t>
  </si>
  <si>
    <t>Selisih</t>
  </si>
  <si>
    <t>Titik Koordinat</t>
  </si>
  <si>
    <t>Nama Rute</t>
  </si>
  <si>
    <t>Total jarak</t>
  </si>
  <si>
    <t>1.603.100 KM</t>
  </si>
  <si>
    <t>Total Jarak</t>
  </si>
  <si>
    <t>Jumlah Pemakaian</t>
  </si>
  <si>
    <t>Harga BBM ( Solar )</t>
  </si>
  <si>
    <t>Rp 6.800</t>
  </si>
  <si>
    <t>Total Pengisian BBM Per Ritase</t>
  </si>
  <si>
    <t>Rp 10.901.080</t>
  </si>
  <si>
    <t>Jumlah</t>
  </si>
  <si>
    <t>1.521.000 KM</t>
  </si>
  <si>
    <t>Rp 10.342.800</t>
  </si>
  <si>
    <t>A</t>
  </si>
  <si>
    <t>A12</t>
  </si>
  <si>
    <t>A10</t>
  </si>
  <si>
    <t>A26</t>
  </si>
  <si>
    <t>A9</t>
  </si>
  <si>
    <t>A33A</t>
  </si>
  <si>
    <t>A49</t>
  </si>
  <si>
    <t>A65</t>
  </si>
  <si>
    <t>A76</t>
  </si>
  <si>
    <t>A83</t>
  </si>
  <si>
    <t>A32</t>
  </si>
  <si>
    <t>A2</t>
  </si>
  <si>
    <t>A12A</t>
  </si>
  <si>
    <t>A41A</t>
  </si>
  <si>
    <t>A52</t>
  </si>
  <si>
    <t>A64A</t>
  </si>
  <si>
    <t>A45</t>
  </si>
  <si>
    <t>A22A</t>
  </si>
  <si>
    <t>A23A</t>
  </si>
  <si>
    <t>A24A</t>
  </si>
  <si>
    <t>A30A</t>
  </si>
  <si>
    <t>A31A</t>
  </si>
  <si>
    <t>A32A</t>
  </si>
  <si>
    <t>A4</t>
  </si>
  <si>
    <t>A29</t>
  </si>
  <si>
    <t>A78</t>
  </si>
  <si>
    <t>A85</t>
  </si>
  <si>
    <t>A10C</t>
  </si>
  <si>
    <t>A19A</t>
  </si>
  <si>
    <t>A22B</t>
  </si>
  <si>
    <t>A35A</t>
  </si>
  <si>
    <t>A37A</t>
  </si>
  <si>
    <t>A42</t>
  </si>
  <si>
    <t>A55A</t>
  </si>
  <si>
    <t>A57A</t>
  </si>
  <si>
    <t>A84</t>
  </si>
  <si>
    <t/>
  </si>
  <si>
    <t>63A</t>
  </si>
  <si>
    <t>21A</t>
  </si>
  <si>
    <t>56A</t>
  </si>
  <si>
    <t>46A</t>
  </si>
  <si>
    <t>67A</t>
  </si>
  <si>
    <t>36A</t>
  </si>
  <si>
    <t>39A</t>
  </si>
  <si>
    <t>28A</t>
  </si>
  <si>
    <t>72A</t>
  </si>
  <si>
    <t>X</t>
  </si>
  <si>
    <t>Y</t>
  </si>
  <si>
    <t>A92</t>
  </si>
  <si>
    <t>A94</t>
  </si>
  <si>
    <t>A97</t>
  </si>
  <si>
    <t>A98</t>
  </si>
  <si>
    <t>A16</t>
  </si>
  <si>
    <t>A87</t>
  </si>
  <si>
    <t>A63A</t>
  </si>
  <si>
    <t>A77</t>
  </si>
  <si>
    <t>A63</t>
  </si>
  <si>
    <t>A37</t>
  </si>
  <si>
    <t>A34</t>
  </si>
  <si>
    <t>A39</t>
  </si>
  <si>
    <t>A21A</t>
  </si>
  <si>
    <t>A57</t>
  </si>
  <si>
    <t>A13</t>
  </si>
  <si>
    <t>A56A</t>
  </si>
  <si>
    <t>A91</t>
  </si>
  <si>
    <t>A70</t>
  </si>
  <si>
    <t>A28</t>
  </si>
  <si>
    <t>A46A</t>
  </si>
  <si>
    <t>A24</t>
  </si>
  <si>
    <t>A7</t>
  </si>
  <si>
    <t>A8</t>
  </si>
  <si>
    <t>A67A</t>
  </si>
  <si>
    <t>A36A</t>
  </si>
  <si>
    <t>A17</t>
  </si>
  <si>
    <t>A59</t>
  </si>
  <si>
    <t>A27</t>
  </si>
  <si>
    <t>A39A</t>
  </si>
  <si>
    <t>A90</t>
  </si>
  <si>
    <t>A28A</t>
  </si>
  <si>
    <t>A56</t>
  </si>
  <si>
    <t>A73</t>
  </si>
  <si>
    <t>A14</t>
  </si>
  <si>
    <t>A46</t>
  </si>
  <si>
    <t>A72A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</si>
</sst>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0.000"/>
    <numFmt numFmtId="165" formatCode="0.0"/>
    <numFmt numFmtId="166" formatCode="_(* #,##0_);_(* \(#,##0\);_(* &quot;-&quot;??_);_(@_)"/>
    <numFmt numFmtId="167" formatCode="_(* #,##0_);_(* \(#,##0\);_(* &quot;-&quot;?_);_(@_)"/>
    <numFmt numFmtId="168" formatCode="0.0000"/>
    <numFmt numFmtId="169" formatCode="_(* #,##0.000000_);_(* \(#,##0.000000\);_(* &quot;-&quot;??_);_(@_)"/>
    <numFmt numFmtId="170" formatCode="0.000000000000000000"/>
    <numFmt numFmtId="171" formatCode="_-[$Rp-421]* #,##0_-;\-[$Rp-421]* #,##0_-;_-[$Rp-421]* &quot;-&quot;??_-;_-@_-"/>
    <numFmt numFmtId="172" formatCode="_(* #,##0.000_);_(* \(#,##0.000\);_(* &quot;-&quot;??_);_(@_)"/>
    <numFmt numFmtId="173" formatCode="_-[$Rp-421]* #,##0.00_-;\-[$Rp-421]* #,##0.00_-;_-[$Rp-421]* &quot;-&quot;??_-;_-@_-"/>
  </numFmts>
  <fonts count="2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5" fontId="0" fillId="0" borderId="0" xfId="0" applyNumberFormat="1"/>
    <xf numFmtId="166" fontId="0" fillId="0" borderId="0" xfId="1" applyNumberFormat="1" applyFont="1"/>
    <xf numFmtId="167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0" fontId="0" fillId="0" borderId="0" xfId="0" quotePrefix="1"/>
    <xf numFmtId="0" fontId="0" fillId="0" borderId="0" xfId="0" quotePrefix="1" applyAlignment="1">
      <alignment horizontal="center" vertical="center"/>
    </xf>
    <xf numFmtId="0" fontId="0" fillId="0" borderId="1" xfId="0" applyBorder="1"/>
    <xf numFmtId="168" fontId="0" fillId="0" borderId="0" xfId="0" applyNumberFormat="1"/>
    <xf numFmtId="164" fontId="0" fillId="0" borderId="0" xfId="0" applyNumberFormat="1"/>
    <xf numFmtId="168" fontId="0" fillId="0" borderId="1" xfId="0" applyNumberFormat="1" applyBorder="1"/>
    <xf numFmtId="0" fontId="0" fillId="0" borderId="0" xfId="0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9" fontId="0" fillId="0" borderId="7" xfId="1" applyNumberFormat="1" applyFont="1" applyBorder="1" applyAlignment="1"/>
    <xf numFmtId="169" fontId="0" fillId="0" borderId="9" xfId="1" applyNumberFormat="1" applyFont="1" applyBorder="1" applyAlignment="1"/>
    <xf numFmtId="0" fontId="0" fillId="0" borderId="4" xfId="0" applyBorder="1"/>
    <xf numFmtId="0" fontId="0" fillId="4" borderId="0" xfId="0" applyFill="1"/>
    <xf numFmtId="164" fontId="0" fillId="4" borderId="0" xfId="0" applyNumberFormat="1" applyFill="1"/>
    <xf numFmtId="0" fontId="7" fillId="0" borderId="6" xfId="0" applyFont="1" applyBorder="1"/>
    <xf numFmtId="0" fontId="7" fillId="0" borderId="8" xfId="0" applyFont="1" applyBorder="1"/>
    <xf numFmtId="0" fontId="7" fillId="0" borderId="9" xfId="0" applyFont="1" applyBorder="1"/>
    <xf numFmtId="0" fontId="0" fillId="0" borderId="16" xfId="0" applyBorder="1"/>
    <xf numFmtId="43" fontId="0" fillId="0" borderId="0" xfId="1" applyFont="1"/>
    <xf numFmtId="11" fontId="0" fillId="0" borderId="0" xfId="0" applyNumberFormat="1"/>
    <xf numFmtId="166" fontId="0" fillId="0" borderId="1" xfId="1" applyNumberFormat="1" applyFont="1" applyBorder="1"/>
    <xf numFmtId="0" fontId="0" fillId="0" borderId="0" xfId="0" applyAlignment="1">
      <alignment wrapText="1"/>
    </xf>
    <xf numFmtId="0" fontId="9" fillId="0" borderId="17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0" fillId="0" borderId="18" xfId="0" applyBorder="1" applyAlignment="1">
      <alignment wrapText="1"/>
    </xf>
    <xf numFmtId="0" fontId="11" fillId="0" borderId="18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9" fillId="5" borderId="18" xfId="0" applyFont="1" applyFill="1" applyBorder="1" applyAlignment="1">
      <alignment vertical="center" wrapText="1"/>
    </xf>
    <xf numFmtId="0" fontId="9" fillId="6" borderId="18" xfId="0" applyFont="1" applyFill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6" borderId="18" xfId="0" applyFont="1" applyFill="1" applyBorder="1" applyAlignment="1">
      <alignment vertical="center" wrapText="1"/>
    </xf>
    <xf numFmtId="0" fontId="13" fillId="0" borderId="19" xfId="0" applyFont="1" applyBorder="1"/>
    <xf numFmtId="0" fontId="13" fillId="0" borderId="17" xfId="0" applyFont="1" applyBorder="1"/>
    <xf numFmtId="0" fontId="13" fillId="0" borderId="18" xfId="0" applyFont="1" applyBorder="1"/>
    <xf numFmtId="0" fontId="13" fillId="0" borderId="20" xfId="0" applyFont="1" applyBorder="1"/>
    <xf numFmtId="0" fontId="13" fillId="0" borderId="21" xfId="0" applyFont="1" applyBorder="1"/>
    <xf numFmtId="0" fontId="9" fillId="0" borderId="17" xfId="0" applyFont="1" applyBorder="1" applyAlignment="1">
      <alignment vertical="center"/>
    </xf>
    <xf numFmtId="0" fontId="0" fillId="7" borderId="0" xfId="0" applyFill="1"/>
    <xf numFmtId="0" fontId="9" fillId="0" borderId="0" xfId="0" applyFont="1" applyAlignment="1">
      <alignment vertical="center"/>
    </xf>
    <xf numFmtId="0" fontId="0" fillId="0" borderId="17" xfId="0" quotePrefix="1" applyBorder="1"/>
    <xf numFmtId="0" fontId="0" fillId="7" borderId="17" xfId="0" applyFill="1" applyBorder="1"/>
    <xf numFmtId="0" fontId="0" fillId="0" borderId="17" xfId="0" applyBorder="1" applyAlignment="1">
      <alignment wrapText="1"/>
    </xf>
    <xf numFmtId="0" fontId="9" fillId="5" borderId="17" xfId="0" applyFont="1" applyFill="1" applyBorder="1" applyAlignment="1">
      <alignment vertical="center" wrapText="1"/>
    </xf>
    <xf numFmtId="0" fontId="9" fillId="6" borderId="19" xfId="0" applyFont="1" applyFill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0" fillId="0" borderId="0" xfId="0" quotePrefix="1" applyAlignment="1">
      <alignment horizontal="center"/>
    </xf>
    <xf numFmtId="0" fontId="4" fillId="8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quotePrefix="1" applyFill="1" applyAlignment="1">
      <alignment horizontal="center"/>
    </xf>
    <xf numFmtId="166" fontId="0" fillId="0" borderId="0" xfId="1" applyNumberFormat="1" applyFont="1" applyAlignment="1">
      <alignment horizontal="center"/>
    </xf>
    <xf numFmtId="171" fontId="7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0" borderId="1" xfId="0" applyBorder="1" applyAlignment="1">
      <alignment horizontal="center"/>
    </xf>
    <xf numFmtId="171" fontId="7" fillId="0" borderId="1" xfId="0" applyNumberFormat="1" applyFont="1" applyBorder="1" applyAlignment="1">
      <alignment horizontal="center"/>
    </xf>
    <xf numFmtId="172" fontId="0" fillId="0" borderId="0" xfId="1" applyNumberFormat="1" applyFont="1"/>
    <xf numFmtId="172" fontId="0" fillId="0" borderId="0" xfId="1" applyNumberFormat="1" applyFont="1" applyAlignment="1">
      <alignment horizontal="center"/>
    </xf>
    <xf numFmtId="173" fontId="0" fillId="0" borderId="0" xfId="0" applyNumberFormat="1"/>
    <xf numFmtId="0" fontId="0" fillId="0" borderId="22" xfId="0" applyBorder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2" fontId="16" fillId="0" borderId="22" xfId="0" applyNumberFormat="1" applyFont="1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43" fontId="16" fillId="0" borderId="0" xfId="1" applyFont="1" applyAlignment="1">
      <alignment horizontal="center" vertical="center"/>
    </xf>
    <xf numFmtId="43" fontId="16" fillId="0" borderId="0" xfId="0" quotePrefix="1" applyNumberFormat="1" applyFont="1" applyAlignment="1">
      <alignment horizontal="center" vertical="center"/>
    </xf>
    <xf numFmtId="0" fontId="16" fillId="0" borderId="22" xfId="0" quotePrefix="1" applyFont="1" applyBorder="1" applyAlignment="1">
      <alignment horizontal="center" vertical="center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171" fontId="0" fillId="0" borderId="0" xfId="0" applyNumberFormat="1"/>
    <xf numFmtId="0" fontId="18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2" fontId="18" fillId="0" borderId="1" xfId="0" applyNumberFormat="1" applyFont="1" applyBorder="1"/>
    <xf numFmtId="0" fontId="16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16" fillId="0" borderId="1" xfId="0" quotePrefix="1" applyFont="1" applyBorder="1" applyAlignment="1">
      <alignment horizontal="center" vertical="center"/>
    </xf>
    <xf numFmtId="43" fontId="16" fillId="0" borderId="1" xfId="1" applyFont="1" applyBorder="1" applyAlignment="1">
      <alignment horizontal="center" vertical="center"/>
    </xf>
    <xf numFmtId="43" fontId="16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8" fillId="0" borderId="0" xfId="0" applyFont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70" fontId="0" fillId="0" borderId="5" xfId="0" applyNumberFormat="1" applyBorder="1" applyAlignment="1">
      <alignment horizontal="center"/>
    </xf>
    <xf numFmtId="170" fontId="0" fillId="0" borderId="0" xfId="0" applyNumberFormat="1" applyAlignment="1">
      <alignment horizontal="center"/>
    </xf>
    <xf numFmtId="0" fontId="7" fillId="0" borderId="0" xfId="0" applyFont="1" applyAlignment="1">
      <alignment horizontal="center" wrapText="1"/>
    </xf>
    <xf numFmtId="171" fontId="7" fillId="0" borderId="0" xfId="0" applyNumberFormat="1" applyFont="1" applyAlignment="1">
      <alignment horizontal="center" vertical="center"/>
    </xf>
    <xf numFmtId="17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17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71" fontId="7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2" fontId="16" fillId="0" borderId="13" xfId="0" applyNumberFormat="1" applyFont="1" applyBorder="1" applyAlignment="1">
      <alignment horizontal="center" vertical="center"/>
    </xf>
    <xf numFmtId="165" fontId="16" fillId="0" borderId="13" xfId="0" applyNumberFormat="1" applyFont="1" applyBorder="1" applyAlignment="1">
      <alignment horizontal="center"/>
    </xf>
    <xf numFmtId="0" fontId="19" fillId="0" borderId="13" xfId="0" applyFont="1" applyBorder="1" applyAlignment="1">
      <alignment horizontal="center" vertical="center" wrapText="1"/>
    </xf>
    <xf numFmtId="2" fontId="16" fillId="0" borderId="13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2" fontId="16" fillId="0" borderId="0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2" fontId="16" fillId="0" borderId="0" xfId="0" applyNumberFormat="1" applyFont="1" applyBorder="1" applyAlignment="1">
      <alignment horizontal="center"/>
    </xf>
    <xf numFmtId="0" fontId="16" fillId="0" borderId="22" xfId="0" applyFont="1" applyBorder="1" applyAlignment="1">
      <alignment horizontal="center" vertical="center" wrapText="1"/>
    </xf>
    <xf numFmtId="165" fontId="16" fillId="0" borderId="22" xfId="0" applyNumberFormat="1" applyFont="1" applyBorder="1" applyAlignment="1">
      <alignment horizontal="center"/>
    </xf>
    <xf numFmtId="0" fontId="19" fillId="0" borderId="22" xfId="0" applyFont="1" applyBorder="1" applyAlignment="1">
      <alignment horizontal="center" vertical="center" wrapText="1"/>
    </xf>
    <xf numFmtId="2" fontId="16" fillId="0" borderId="22" xfId="0" applyNumberFormat="1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13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29</xdr:col>
      <xdr:colOff>140647</xdr:colOff>
      <xdr:row>31</xdr:row>
      <xdr:rowOff>18309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BB5DD35-80BE-F28A-4924-AAC295E59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819047" cy="5923809"/>
        </a:xfrm>
        <a:prstGeom prst="rect">
          <a:avLst/>
        </a:prstGeom>
      </xdr:spPr>
    </xdr:pic>
    <xdr:clientData/>
  </xdr:twoCellAnchor>
  <xdr:twoCellAnchor editAs="oneCell">
    <xdr:from>
      <xdr:col>0</xdr:col>
      <xdr:colOff>68035</xdr:colOff>
      <xdr:row>32</xdr:row>
      <xdr:rowOff>68036</xdr:rowOff>
    </xdr:from>
    <xdr:to>
      <xdr:col>29</xdr:col>
      <xdr:colOff>53571</xdr:colOff>
      <xdr:row>55</xdr:row>
      <xdr:rowOff>77012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D3930E5-5578-F599-1969-01BFB8A97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035" y="6164036"/>
          <a:ext cx="17742857" cy="43904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29</xdr:col>
      <xdr:colOff>52203</xdr:colOff>
      <xdr:row>89</xdr:row>
      <xdr:rowOff>46857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8E1A0DF-C85C-6E80-B9F1-15BA142FE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0858500"/>
          <a:ext cx="17809524" cy="61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90</xdr:row>
      <xdr:rowOff>122464</xdr:rowOff>
    </xdr:from>
    <xdr:to>
      <xdr:col>29</xdr:col>
      <xdr:colOff>109345</xdr:colOff>
      <xdr:row>120</xdr:row>
      <xdr:rowOff>64607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F7FDF65-8736-76FC-49C1-1D7BA1BBB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7267464"/>
          <a:ext cx="17866666" cy="56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121</xdr:row>
      <xdr:rowOff>40821</xdr:rowOff>
    </xdr:from>
    <xdr:to>
      <xdr:col>29</xdr:col>
      <xdr:colOff>166488</xdr:colOff>
      <xdr:row>162</xdr:row>
      <xdr:rowOff>154130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424E8BC-AF37-039A-0F06-898742988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3091321"/>
          <a:ext cx="17923809" cy="79238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164</xdr:row>
      <xdr:rowOff>27214</xdr:rowOff>
    </xdr:from>
    <xdr:to>
      <xdr:col>29</xdr:col>
      <xdr:colOff>195060</xdr:colOff>
      <xdr:row>189</xdr:row>
      <xdr:rowOff>159952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C021796-07B4-B01A-3D74-98E3FCFF0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1269214"/>
          <a:ext cx="17952381" cy="48952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191</xdr:row>
      <xdr:rowOff>54428</xdr:rowOff>
    </xdr:from>
    <xdr:to>
      <xdr:col>29</xdr:col>
      <xdr:colOff>299822</xdr:colOff>
      <xdr:row>219</xdr:row>
      <xdr:rowOff>15666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C85899C-7555-C7AB-5423-78A06A7722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36439928"/>
          <a:ext cx="18057143" cy="5295238"/>
        </a:xfrm>
        <a:prstGeom prst="rect">
          <a:avLst/>
        </a:prstGeom>
      </xdr:spPr>
    </xdr:pic>
    <xdr:clientData/>
  </xdr:twoCellAnchor>
  <xdr:twoCellAnchor editAs="oneCell">
    <xdr:from>
      <xdr:col>0</xdr:col>
      <xdr:colOff>13607</xdr:colOff>
      <xdr:row>220</xdr:row>
      <xdr:rowOff>68036</xdr:rowOff>
    </xdr:from>
    <xdr:to>
      <xdr:col>29</xdr:col>
      <xdr:colOff>284857</xdr:colOff>
      <xdr:row>259</xdr:row>
      <xdr:rowOff>57584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7E525E3-2641-8946-E14A-FAA4A51B5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607" y="41978036"/>
          <a:ext cx="18028571" cy="74190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260</xdr:row>
      <xdr:rowOff>13607</xdr:rowOff>
    </xdr:from>
    <xdr:to>
      <xdr:col>18</xdr:col>
      <xdr:colOff>568690</xdr:colOff>
      <xdr:row>296</xdr:row>
      <xdr:rowOff>31797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6A5A060-6C8B-02C6-F5A1-3CBD429CA8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49543607"/>
          <a:ext cx="11590476" cy="68761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298</xdr:row>
      <xdr:rowOff>0</xdr:rowOff>
    </xdr:from>
    <xdr:to>
      <xdr:col>14</xdr:col>
      <xdr:colOff>17976</xdr:colOff>
      <xdr:row>331</xdr:row>
      <xdr:rowOff>132548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A5E17159-7A66-4505-25F9-56738A167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56769000"/>
          <a:ext cx="8590476" cy="64190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447675</xdr:colOff>
      <xdr:row>0</xdr:row>
      <xdr:rowOff>104776</xdr:rowOff>
    </xdr:from>
    <xdr:to>
      <xdr:col>20</xdr:col>
      <xdr:colOff>134348</xdr:colOff>
      <xdr:row>16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FD66A7-C033-458F-8AA6-9FFCBF66E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62875" y="104776"/>
          <a:ext cx="4563473" cy="3019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E8378-47F9-4C9E-AFC7-BAD1A41ED561}">
  <dimension ref="A2:AS168"/>
  <sheetViews>
    <sheetView topLeftCell="A16" zoomScale="85" zoomScaleNormal="85" workbookViewId="0">
      <selection activeCell="J33" sqref="J33"/>
    </sheetView>
  </sheetViews>
  <sheetFormatPr defaultRowHeight="15" x14ac:dyDescent="0.25"/>
  <cols>
    <col min="3" max="3" width="19.42578125" bestFit="1" customWidth="1"/>
    <col min="4" max="4" width="15.85546875" bestFit="1" customWidth="1"/>
    <col min="5" max="5" width="20.7109375" bestFit="1" customWidth="1"/>
    <col min="6" max="6" width="54.5703125" customWidth="1"/>
    <col min="7" max="7" width="15.140625" style="1" customWidth="1"/>
    <col min="8" max="11" width="15.140625" customWidth="1"/>
    <col min="12" max="12" width="11.42578125" bestFit="1" customWidth="1"/>
    <col min="13" max="13" width="10.42578125" customWidth="1"/>
    <col min="14" max="14" width="41.140625" customWidth="1"/>
    <col min="15" max="15" width="11.7109375" customWidth="1"/>
    <col min="16" max="16" width="19.28515625" customWidth="1"/>
    <col min="17" max="17" width="25.5703125" customWidth="1"/>
    <col min="18" max="18" width="41.140625" customWidth="1"/>
    <col min="19" max="19" width="25.5703125" customWidth="1"/>
    <col min="20" max="21" width="9.140625" customWidth="1"/>
    <col min="22" max="22" width="41.140625" customWidth="1"/>
    <col min="33" max="33" width="11.140625" bestFit="1" customWidth="1"/>
    <col min="36" max="36" width="15.7109375" bestFit="1" customWidth="1"/>
    <col min="39" max="39" width="13.42578125" bestFit="1" customWidth="1"/>
    <col min="40" max="40" width="12.28515625" bestFit="1" customWidth="1"/>
    <col min="41" max="41" width="10.5703125" bestFit="1" customWidth="1"/>
    <col min="42" max="42" width="12.42578125" bestFit="1" customWidth="1"/>
    <col min="44" max="44" width="10.5703125" bestFit="1" customWidth="1"/>
    <col min="45" max="45" width="12.28515625" bestFit="1" customWidth="1"/>
  </cols>
  <sheetData>
    <row r="2" spans="1:11" x14ac:dyDescent="0.25">
      <c r="C2" t="s">
        <v>0</v>
      </c>
      <c r="D2" t="s">
        <v>1</v>
      </c>
      <c r="E2" t="s">
        <v>38</v>
      </c>
      <c r="F2" t="s">
        <v>57</v>
      </c>
      <c r="G2" s="1" t="s">
        <v>90</v>
      </c>
      <c r="H2" t="s">
        <v>111</v>
      </c>
      <c r="I2" t="s">
        <v>110</v>
      </c>
    </row>
    <row r="3" spans="1:11" x14ac:dyDescent="0.25">
      <c r="A3" t="s">
        <v>228</v>
      </c>
      <c r="B3" t="s">
        <v>229</v>
      </c>
      <c r="C3" t="s">
        <v>20</v>
      </c>
      <c r="D3" t="s">
        <v>2</v>
      </c>
      <c r="E3" t="s">
        <v>39</v>
      </c>
      <c r="F3" t="s">
        <v>70</v>
      </c>
      <c r="G3" s="1" t="s">
        <v>91</v>
      </c>
      <c r="H3" s="2">
        <v>112.702596661699</v>
      </c>
      <c r="I3" s="2">
        <v>-7.4476543435530598</v>
      </c>
      <c r="J3" s="1">
        <v>13600</v>
      </c>
      <c r="K3" t="s">
        <v>215</v>
      </c>
    </row>
    <row r="4" spans="1:11" x14ac:dyDescent="0.25">
      <c r="A4" t="s">
        <v>228</v>
      </c>
      <c r="B4" t="s">
        <v>230</v>
      </c>
      <c r="C4" t="s">
        <v>21</v>
      </c>
      <c r="D4" t="s">
        <v>15</v>
      </c>
      <c r="E4" t="s">
        <v>40</v>
      </c>
      <c r="F4" t="s">
        <v>68</v>
      </c>
      <c r="G4" s="1" t="s">
        <v>92</v>
      </c>
      <c r="H4" s="2">
        <v>112.727959928065</v>
      </c>
      <c r="I4" s="2">
        <v>-7.3848629697445904</v>
      </c>
      <c r="J4" s="1">
        <v>4700</v>
      </c>
      <c r="K4" t="s">
        <v>215</v>
      </c>
    </row>
    <row r="5" spans="1:11" x14ac:dyDescent="0.25">
      <c r="A5" t="s">
        <v>228</v>
      </c>
      <c r="B5" t="s">
        <v>231</v>
      </c>
      <c r="C5" t="s">
        <v>22</v>
      </c>
      <c r="D5" t="s">
        <v>3</v>
      </c>
      <c r="E5" t="s">
        <v>41</v>
      </c>
      <c r="F5" t="s">
        <v>84</v>
      </c>
      <c r="G5" s="1" t="s">
        <v>93</v>
      </c>
      <c r="H5" s="2">
        <v>112.56752084685201</v>
      </c>
      <c r="I5" s="2">
        <v>-7.4096762043919204</v>
      </c>
      <c r="J5" s="1">
        <v>25800</v>
      </c>
      <c r="K5" t="s">
        <v>215</v>
      </c>
    </row>
    <row r="6" spans="1:11" x14ac:dyDescent="0.25">
      <c r="A6" t="s">
        <v>228</v>
      </c>
      <c r="B6" t="s">
        <v>232</v>
      </c>
      <c r="C6" t="s">
        <v>23</v>
      </c>
      <c r="D6" t="s">
        <v>4</v>
      </c>
      <c r="E6" t="s">
        <v>42</v>
      </c>
      <c r="F6" t="s">
        <v>69</v>
      </c>
      <c r="G6" s="1" t="s">
        <v>94</v>
      </c>
      <c r="H6" s="2">
        <v>112.72311019594299</v>
      </c>
      <c r="I6" s="2">
        <v>-7.4234834048756797</v>
      </c>
      <c r="J6" s="1">
        <v>8600</v>
      </c>
      <c r="K6" t="s">
        <v>215</v>
      </c>
    </row>
    <row r="7" spans="1:11" x14ac:dyDescent="0.25">
      <c r="A7" t="s">
        <v>228</v>
      </c>
      <c r="B7" t="s">
        <v>233</v>
      </c>
      <c r="C7" t="s">
        <v>24</v>
      </c>
      <c r="D7" t="s">
        <v>16</v>
      </c>
      <c r="E7" t="s">
        <v>43</v>
      </c>
      <c r="F7" t="s">
        <v>73</v>
      </c>
      <c r="G7" s="1" t="s">
        <v>95</v>
      </c>
      <c r="H7" s="2">
        <v>112.751937794886</v>
      </c>
      <c r="I7" s="2">
        <v>-7.3474319635535998</v>
      </c>
      <c r="J7" s="1">
        <v>6600</v>
      </c>
      <c r="K7" t="s">
        <v>215</v>
      </c>
    </row>
    <row r="8" spans="1:11" x14ac:dyDescent="0.25">
      <c r="A8" t="s">
        <v>228</v>
      </c>
      <c r="B8" t="s">
        <v>234</v>
      </c>
      <c r="C8" t="s">
        <v>25</v>
      </c>
      <c r="D8" t="s">
        <v>5</v>
      </c>
      <c r="E8" t="s">
        <v>44</v>
      </c>
      <c r="F8" t="s">
        <v>83</v>
      </c>
      <c r="G8" s="1" t="s">
        <v>96</v>
      </c>
      <c r="H8" s="2">
        <v>112.623230441036</v>
      </c>
      <c r="I8" s="2">
        <v>-7.5087637400101999</v>
      </c>
      <c r="J8" s="1">
        <v>29800</v>
      </c>
      <c r="K8" t="s">
        <v>215</v>
      </c>
    </row>
    <row r="9" spans="1:11" x14ac:dyDescent="0.25">
      <c r="A9" t="s">
        <v>228</v>
      </c>
      <c r="B9" t="s">
        <v>235</v>
      </c>
      <c r="C9" t="s">
        <v>26</v>
      </c>
      <c r="D9" t="s">
        <v>6</v>
      </c>
      <c r="E9" t="s">
        <v>45</v>
      </c>
      <c r="F9" t="s">
        <v>82</v>
      </c>
      <c r="G9" s="1" t="s">
        <v>97</v>
      </c>
      <c r="H9" s="2">
        <v>112.693563765848</v>
      </c>
      <c r="I9" s="2">
        <v>-7.4966549248136403</v>
      </c>
      <c r="J9" s="1">
        <v>19600</v>
      </c>
      <c r="K9" t="s">
        <v>215</v>
      </c>
    </row>
    <row r="10" spans="1:11" x14ac:dyDescent="0.25">
      <c r="A10" t="s">
        <v>228</v>
      </c>
      <c r="B10" t="s">
        <v>236</v>
      </c>
      <c r="C10" t="s">
        <v>27</v>
      </c>
      <c r="D10" t="s">
        <v>17</v>
      </c>
      <c r="E10" t="s">
        <v>46</v>
      </c>
      <c r="F10" t="s">
        <v>72</v>
      </c>
      <c r="G10" s="1" t="s">
        <v>98</v>
      </c>
      <c r="H10" s="2">
        <v>112.69219963611199</v>
      </c>
      <c r="I10" s="2">
        <v>-7.3497303578100697</v>
      </c>
      <c r="J10" s="1">
        <v>11100</v>
      </c>
      <c r="K10" t="s">
        <v>215</v>
      </c>
    </row>
    <row r="11" spans="1:11" x14ac:dyDescent="0.25">
      <c r="A11" t="s">
        <v>228</v>
      </c>
      <c r="B11" t="s">
        <v>237</v>
      </c>
      <c r="C11" t="s">
        <v>28</v>
      </c>
      <c r="D11" t="s">
        <v>7</v>
      </c>
      <c r="E11" t="s">
        <v>47</v>
      </c>
      <c r="F11" t="s">
        <v>77</v>
      </c>
      <c r="G11" s="1" t="s">
        <v>99</v>
      </c>
      <c r="H11" s="2">
        <v>112.593419586716</v>
      </c>
      <c r="I11" s="2">
        <v>-7.4282630521153896</v>
      </c>
      <c r="J11" s="1">
        <v>27200</v>
      </c>
      <c r="K11" t="s">
        <v>215</v>
      </c>
    </row>
    <row r="12" spans="1:11" x14ac:dyDescent="0.25">
      <c r="A12" t="s">
        <v>228</v>
      </c>
      <c r="B12" t="s">
        <v>238</v>
      </c>
      <c r="C12" t="s">
        <v>29</v>
      </c>
      <c r="D12" t="s">
        <v>8</v>
      </c>
      <c r="E12" t="s">
        <v>48</v>
      </c>
      <c r="F12" t="s">
        <v>80</v>
      </c>
      <c r="G12" s="1" t="s">
        <v>100</v>
      </c>
      <c r="H12" s="2">
        <v>112.757321099264</v>
      </c>
      <c r="I12" s="2">
        <v>-7.3749545107739802</v>
      </c>
      <c r="J12" s="1">
        <v>1700</v>
      </c>
      <c r="K12" t="s">
        <v>215</v>
      </c>
    </row>
    <row r="13" spans="1:11" x14ac:dyDescent="0.25">
      <c r="A13" t="s">
        <v>228</v>
      </c>
      <c r="B13" t="s">
        <v>239</v>
      </c>
      <c r="C13" t="s">
        <v>30</v>
      </c>
      <c r="D13" t="s">
        <v>9</v>
      </c>
      <c r="E13" t="s">
        <v>49</v>
      </c>
      <c r="F13" t="s">
        <v>81</v>
      </c>
      <c r="G13" s="1" t="s">
        <v>101</v>
      </c>
      <c r="H13" s="2">
        <v>112.676355907035</v>
      </c>
      <c r="I13" s="2">
        <v>-7.5278439184274699</v>
      </c>
      <c r="J13" s="1">
        <v>22700</v>
      </c>
      <c r="K13" t="s">
        <v>215</v>
      </c>
    </row>
    <row r="14" spans="1:11" x14ac:dyDescent="0.25">
      <c r="A14" t="s">
        <v>228</v>
      </c>
      <c r="B14" t="s">
        <v>240</v>
      </c>
      <c r="C14" t="s">
        <v>31</v>
      </c>
      <c r="D14" t="s">
        <v>10</v>
      </c>
      <c r="E14" t="s">
        <v>50</v>
      </c>
      <c r="F14" t="s">
        <v>78</v>
      </c>
      <c r="G14" s="1" t="s">
        <v>102</v>
      </c>
      <c r="H14" s="2">
        <v>112.520291840449</v>
      </c>
      <c r="I14" s="2">
        <v>-7.4333696436707903</v>
      </c>
      <c r="J14" s="1">
        <v>37600</v>
      </c>
      <c r="K14" t="s">
        <v>215</v>
      </c>
    </row>
    <row r="15" spans="1:11" x14ac:dyDescent="0.25">
      <c r="A15" t="s">
        <v>228</v>
      </c>
      <c r="B15" t="s">
        <v>241</v>
      </c>
      <c r="C15" t="s">
        <v>32</v>
      </c>
      <c r="D15" t="s">
        <v>11</v>
      </c>
      <c r="E15" t="s">
        <v>51</v>
      </c>
      <c r="F15" t="s">
        <v>85</v>
      </c>
      <c r="G15" s="1" t="s">
        <v>103</v>
      </c>
      <c r="H15" s="2">
        <v>112.676860897721</v>
      </c>
      <c r="I15" s="2">
        <v>-7.5263863374198801</v>
      </c>
      <c r="J15" s="1">
        <v>22400</v>
      </c>
      <c r="K15" t="s">
        <v>215</v>
      </c>
    </row>
    <row r="16" spans="1:11" x14ac:dyDescent="0.25">
      <c r="A16" t="s">
        <v>228</v>
      </c>
      <c r="B16" t="s">
        <v>242</v>
      </c>
      <c r="C16" t="s">
        <v>33</v>
      </c>
      <c r="D16" t="s">
        <v>12</v>
      </c>
      <c r="E16" t="s">
        <v>52</v>
      </c>
      <c r="F16" t="s">
        <v>75</v>
      </c>
      <c r="G16" s="1" t="s">
        <v>104</v>
      </c>
      <c r="H16" s="2">
        <v>112.64936233484801</v>
      </c>
      <c r="I16" s="2">
        <v>-7.4568537197072002</v>
      </c>
      <c r="J16" s="1">
        <v>21300</v>
      </c>
      <c r="K16" t="s">
        <v>215</v>
      </c>
    </row>
    <row r="17" spans="1:17" x14ac:dyDescent="0.25">
      <c r="A17" t="s">
        <v>228</v>
      </c>
      <c r="B17" t="s">
        <v>243</v>
      </c>
      <c r="C17" t="s">
        <v>34</v>
      </c>
      <c r="D17" t="s">
        <v>18</v>
      </c>
      <c r="E17" t="s">
        <v>53</v>
      </c>
      <c r="F17" t="s">
        <v>76</v>
      </c>
      <c r="G17" s="1" t="s">
        <v>105</v>
      </c>
      <c r="H17" s="2">
        <v>112.673676068577</v>
      </c>
      <c r="I17" s="2">
        <v>-7.40648231197315</v>
      </c>
      <c r="J17" s="1">
        <v>12800</v>
      </c>
      <c r="K17" t="s">
        <v>215</v>
      </c>
    </row>
    <row r="18" spans="1:17" x14ac:dyDescent="0.25">
      <c r="A18" t="s">
        <v>228</v>
      </c>
      <c r="B18" t="s">
        <v>244</v>
      </c>
      <c r="C18" t="s">
        <v>35</v>
      </c>
      <c r="D18" t="s">
        <v>13</v>
      </c>
      <c r="E18" t="s">
        <v>54</v>
      </c>
      <c r="F18" t="s">
        <v>71</v>
      </c>
      <c r="G18" s="1" t="s">
        <v>106</v>
      </c>
      <c r="H18" s="2">
        <v>112.715385434021</v>
      </c>
      <c r="I18" s="2">
        <v>-7.4725047634587298</v>
      </c>
      <c r="J18" s="1">
        <v>14400</v>
      </c>
      <c r="K18" t="s">
        <v>215</v>
      </c>
    </row>
    <row r="19" spans="1:17" x14ac:dyDescent="0.25">
      <c r="A19" t="s">
        <v>228</v>
      </c>
      <c r="B19" t="s">
        <v>245</v>
      </c>
      <c r="C19" t="s">
        <v>36</v>
      </c>
      <c r="D19" t="s">
        <v>14</v>
      </c>
      <c r="E19" t="s">
        <v>55</v>
      </c>
      <c r="F19" t="s">
        <v>74</v>
      </c>
      <c r="G19" s="1" t="s">
        <v>107</v>
      </c>
      <c r="H19" s="2">
        <v>112.59197477657101</v>
      </c>
      <c r="I19" s="2">
        <v>-7.3995077480102998</v>
      </c>
      <c r="J19" s="1">
        <v>22300</v>
      </c>
      <c r="K19" t="s">
        <v>215</v>
      </c>
    </row>
    <row r="20" spans="1:17" x14ac:dyDescent="0.25">
      <c r="A20" t="s">
        <v>228</v>
      </c>
      <c r="B20" t="s">
        <v>246</v>
      </c>
      <c r="C20" t="s">
        <v>37</v>
      </c>
      <c r="D20" t="s">
        <v>19</v>
      </c>
      <c r="E20" t="s">
        <v>56</v>
      </c>
      <c r="F20" t="s">
        <v>79</v>
      </c>
      <c r="G20" s="1" t="s">
        <v>108</v>
      </c>
      <c r="H20" s="2">
        <v>112.570736858685</v>
      </c>
      <c r="I20" s="2">
        <v>-7.4450417545360796</v>
      </c>
      <c r="J20" s="1">
        <v>28200</v>
      </c>
      <c r="K20" t="s">
        <v>215</v>
      </c>
    </row>
    <row r="21" spans="1:17" x14ac:dyDescent="0.25">
      <c r="C21" t="s">
        <v>86</v>
      </c>
      <c r="D21" t="s">
        <v>87</v>
      </c>
      <c r="E21" t="s">
        <v>88</v>
      </c>
      <c r="F21" t="s">
        <v>89</v>
      </c>
      <c r="G21" s="1" t="s">
        <v>109</v>
      </c>
      <c r="H21" s="2">
        <v>112.74801282569101</v>
      </c>
      <c r="I21" s="2">
        <v>-7.3804619138411596</v>
      </c>
      <c r="J21" s="1">
        <v>0</v>
      </c>
      <c r="K21" t="s">
        <v>215</v>
      </c>
    </row>
    <row r="24" spans="1:17" x14ac:dyDescent="0.25">
      <c r="C24" s="104" t="s">
        <v>58</v>
      </c>
      <c r="D24" s="105"/>
      <c r="E24" s="105"/>
      <c r="F24" s="105"/>
      <c r="G24" s="105"/>
      <c r="H24" s="106"/>
      <c r="I24" t="s">
        <v>112</v>
      </c>
      <c r="J24" t="s">
        <v>113</v>
      </c>
      <c r="K24" t="s">
        <v>115</v>
      </c>
      <c r="L24" t="s">
        <v>116</v>
      </c>
      <c r="M24" t="s">
        <v>114</v>
      </c>
      <c r="N24" t="s">
        <v>117</v>
      </c>
      <c r="O24" t="s">
        <v>118</v>
      </c>
      <c r="P24" t="s">
        <v>119</v>
      </c>
      <c r="Q24" t="s">
        <v>120</v>
      </c>
    </row>
    <row r="25" spans="1:17" x14ac:dyDescent="0.25">
      <c r="C25" s="3" t="s">
        <v>59</v>
      </c>
      <c r="D25" s="4" t="s">
        <v>67</v>
      </c>
      <c r="E25" s="3" t="s">
        <v>21</v>
      </c>
      <c r="F25" s="3" t="s">
        <v>24</v>
      </c>
      <c r="G25" s="3" t="s">
        <v>29</v>
      </c>
      <c r="H25" s="4" t="s">
        <v>67</v>
      </c>
      <c r="I25" s="5">
        <v>19.100000000000001</v>
      </c>
      <c r="J25" s="6">
        <f>I25*1000</f>
        <v>19100</v>
      </c>
      <c r="K25">
        <v>1.5</v>
      </c>
      <c r="L25">
        <f>I25/10</f>
        <v>1.9100000000000001</v>
      </c>
      <c r="M25" s="5">
        <f>L25*K25</f>
        <v>2.8650000000000002</v>
      </c>
      <c r="N25" s="6">
        <v>6800</v>
      </c>
      <c r="O25" s="7">
        <f>N25*M25</f>
        <v>19482</v>
      </c>
      <c r="P25">
        <v>6</v>
      </c>
      <c r="Q25" s="7">
        <f>P25*O25</f>
        <v>116892</v>
      </c>
    </row>
    <row r="26" spans="1:17" x14ac:dyDescent="0.25">
      <c r="C26" s="3" t="s">
        <v>60</v>
      </c>
      <c r="D26" s="4" t="s">
        <v>67</v>
      </c>
      <c r="E26" s="3" t="s">
        <v>23</v>
      </c>
      <c r="F26" s="3" t="s">
        <v>20</v>
      </c>
      <c r="G26" s="4" t="s">
        <v>67</v>
      </c>
      <c r="H26" s="3"/>
      <c r="I26" s="5">
        <v>29</v>
      </c>
      <c r="J26" s="6">
        <f t="shared" ref="J26:J32" si="0">I26*1000</f>
        <v>29000</v>
      </c>
      <c r="K26">
        <v>1.5</v>
      </c>
      <c r="L26">
        <f t="shared" ref="L26:L32" si="1">I26/10</f>
        <v>2.9</v>
      </c>
      <c r="M26" s="5">
        <f t="shared" ref="M26:M32" si="2">L26*K26</f>
        <v>4.3499999999999996</v>
      </c>
      <c r="N26" s="6">
        <v>6800</v>
      </c>
      <c r="O26" s="7">
        <f t="shared" ref="O26:O32" si="3">N26*M26</f>
        <v>29579.999999999996</v>
      </c>
      <c r="P26">
        <v>6</v>
      </c>
      <c r="Q26" s="7">
        <f t="shared" ref="Q26:Q32" si="4">P26*O26</f>
        <v>177479.99999999997</v>
      </c>
    </row>
    <row r="27" spans="1:17" x14ac:dyDescent="0.25">
      <c r="C27" s="3" t="s">
        <v>61</v>
      </c>
      <c r="D27" s="4" t="s">
        <v>67</v>
      </c>
      <c r="E27" s="3" t="s">
        <v>27</v>
      </c>
      <c r="F27" s="3" t="s">
        <v>34</v>
      </c>
      <c r="G27" s="3" t="s">
        <v>36</v>
      </c>
      <c r="H27" s="4" t="s">
        <v>67</v>
      </c>
      <c r="I27" s="5">
        <v>53.1</v>
      </c>
      <c r="J27" s="6">
        <f t="shared" si="0"/>
        <v>53100</v>
      </c>
      <c r="K27">
        <v>1.5</v>
      </c>
      <c r="L27">
        <f t="shared" si="1"/>
        <v>5.3100000000000005</v>
      </c>
      <c r="M27" s="5">
        <f t="shared" si="2"/>
        <v>7.9650000000000007</v>
      </c>
      <c r="N27" s="6">
        <v>6800</v>
      </c>
      <c r="O27" s="7">
        <f t="shared" si="3"/>
        <v>54162.000000000007</v>
      </c>
      <c r="P27">
        <v>6</v>
      </c>
      <c r="Q27" s="7">
        <f t="shared" si="4"/>
        <v>324972.00000000006</v>
      </c>
    </row>
    <row r="28" spans="1:17" x14ac:dyDescent="0.25">
      <c r="C28" s="3" t="s">
        <v>62</v>
      </c>
      <c r="D28" s="4" t="s">
        <v>67</v>
      </c>
      <c r="E28" s="3" t="s">
        <v>37</v>
      </c>
      <c r="F28" s="3" t="s">
        <v>28</v>
      </c>
      <c r="G28" s="4" t="s">
        <v>67</v>
      </c>
      <c r="H28" s="3"/>
      <c r="I28" s="5">
        <v>66.099999999999994</v>
      </c>
      <c r="J28" s="6">
        <f t="shared" si="0"/>
        <v>66100</v>
      </c>
      <c r="K28">
        <v>1.5</v>
      </c>
      <c r="L28">
        <f t="shared" si="1"/>
        <v>6.6099999999999994</v>
      </c>
      <c r="M28" s="5">
        <f t="shared" si="2"/>
        <v>9.9149999999999991</v>
      </c>
      <c r="N28" s="6">
        <v>6800</v>
      </c>
      <c r="O28" s="7">
        <f t="shared" si="3"/>
        <v>67422</v>
      </c>
      <c r="P28">
        <v>6</v>
      </c>
      <c r="Q28" s="7">
        <f t="shared" si="4"/>
        <v>404532</v>
      </c>
    </row>
    <row r="29" spans="1:17" x14ac:dyDescent="0.25">
      <c r="C29" s="3" t="s">
        <v>63</v>
      </c>
      <c r="D29" s="4" t="s">
        <v>67</v>
      </c>
      <c r="E29" s="3" t="s">
        <v>26</v>
      </c>
      <c r="F29" s="3" t="s">
        <v>33</v>
      </c>
      <c r="G29" s="4" t="s">
        <v>67</v>
      </c>
      <c r="H29" s="3"/>
      <c r="I29" s="5">
        <v>56.6</v>
      </c>
      <c r="J29" s="6">
        <f t="shared" si="0"/>
        <v>56600</v>
      </c>
      <c r="K29">
        <v>1.5</v>
      </c>
      <c r="L29">
        <f t="shared" si="1"/>
        <v>5.66</v>
      </c>
      <c r="M29" s="5">
        <f t="shared" si="2"/>
        <v>8.49</v>
      </c>
      <c r="N29" s="6">
        <v>6800</v>
      </c>
      <c r="O29" s="7">
        <f t="shared" si="3"/>
        <v>57732</v>
      </c>
      <c r="P29">
        <v>6</v>
      </c>
      <c r="Q29" s="7">
        <f t="shared" si="4"/>
        <v>346392</v>
      </c>
    </row>
    <row r="30" spans="1:17" x14ac:dyDescent="0.25">
      <c r="C30" s="3" t="s">
        <v>64</v>
      </c>
      <c r="D30" s="4" t="s">
        <v>67</v>
      </c>
      <c r="E30" s="3" t="s">
        <v>35</v>
      </c>
      <c r="F30" s="3" t="s">
        <v>30</v>
      </c>
      <c r="G30" s="4" t="s">
        <v>67</v>
      </c>
      <c r="H30" s="3"/>
      <c r="I30" s="5">
        <v>57.8</v>
      </c>
      <c r="J30" s="6">
        <f t="shared" si="0"/>
        <v>57800</v>
      </c>
      <c r="K30">
        <v>1.5</v>
      </c>
      <c r="L30">
        <f t="shared" si="1"/>
        <v>5.7799999999999994</v>
      </c>
      <c r="M30" s="5">
        <f t="shared" si="2"/>
        <v>8.6699999999999982</v>
      </c>
      <c r="N30" s="6">
        <v>6800</v>
      </c>
      <c r="O30" s="7">
        <f t="shared" si="3"/>
        <v>58955.999999999985</v>
      </c>
      <c r="P30">
        <v>6</v>
      </c>
      <c r="Q30" s="7">
        <f t="shared" si="4"/>
        <v>353735.99999999988</v>
      </c>
    </row>
    <row r="31" spans="1:17" x14ac:dyDescent="0.25">
      <c r="C31" s="3" t="s">
        <v>65</v>
      </c>
      <c r="D31" s="4" t="s">
        <v>67</v>
      </c>
      <c r="E31" s="3" t="s">
        <v>25</v>
      </c>
      <c r="F31" s="3" t="s">
        <v>32</v>
      </c>
      <c r="G31" s="4" t="s">
        <v>67</v>
      </c>
      <c r="H31" s="3"/>
      <c r="I31" s="5">
        <v>67.8</v>
      </c>
      <c r="J31" s="6">
        <f t="shared" si="0"/>
        <v>67800</v>
      </c>
      <c r="K31">
        <v>1.5</v>
      </c>
      <c r="L31">
        <f t="shared" si="1"/>
        <v>6.7799999999999994</v>
      </c>
      <c r="M31" s="5">
        <f t="shared" si="2"/>
        <v>10.169999999999998</v>
      </c>
      <c r="N31" s="6">
        <v>6800</v>
      </c>
      <c r="O31" s="7">
        <f t="shared" si="3"/>
        <v>69155.999999999985</v>
      </c>
      <c r="P31">
        <v>6</v>
      </c>
      <c r="Q31" s="7">
        <f t="shared" si="4"/>
        <v>414935.99999999988</v>
      </c>
    </row>
    <row r="32" spans="1:17" x14ac:dyDescent="0.25">
      <c r="C32" s="3" t="s">
        <v>66</v>
      </c>
      <c r="D32" s="4" t="s">
        <v>67</v>
      </c>
      <c r="E32" s="3" t="s">
        <v>31</v>
      </c>
      <c r="F32" s="3" t="s">
        <v>22</v>
      </c>
      <c r="G32" s="4" t="s">
        <v>67</v>
      </c>
      <c r="H32" s="3"/>
      <c r="I32" s="5">
        <v>76</v>
      </c>
      <c r="J32" s="6">
        <f t="shared" si="0"/>
        <v>76000</v>
      </c>
      <c r="K32">
        <v>1.5</v>
      </c>
      <c r="L32">
        <f t="shared" si="1"/>
        <v>7.6</v>
      </c>
      <c r="M32" s="5">
        <f t="shared" si="2"/>
        <v>11.399999999999999</v>
      </c>
      <c r="N32" s="6">
        <v>6800</v>
      </c>
      <c r="O32" s="7">
        <f t="shared" si="3"/>
        <v>77519.999999999985</v>
      </c>
      <c r="P32">
        <v>6</v>
      </c>
      <c r="Q32" s="7">
        <f t="shared" si="4"/>
        <v>465119.99999999988</v>
      </c>
    </row>
    <row r="33" spans="3:19" x14ac:dyDescent="0.25">
      <c r="J33" s="8">
        <f>SUM(J25:J32)</f>
        <v>425500</v>
      </c>
      <c r="O33" s="7">
        <f>SUM(O25:O32)</f>
        <v>434010</v>
      </c>
      <c r="Q33" s="7">
        <f>SUM(Q25:Q32)</f>
        <v>2604060</v>
      </c>
    </row>
    <row r="35" spans="3:19" x14ac:dyDescent="0.25">
      <c r="C35" s="101" t="s">
        <v>130</v>
      </c>
      <c r="D35" s="102"/>
      <c r="E35" s="102"/>
      <c r="F35" s="102"/>
      <c r="G35" s="102"/>
      <c r="H35" s="102"/>
      <c r="I35" s="102"/>
      <c r="J35" s="102"/>
      <c r="L35" t="s">
        <v>113</v>
      </c>
      <c r="M35" t="s">
        <v>115</v>
      </c>
      <c r="N35" t="s">
        <v>116</v>
      </c>
      <c r="O35" t="s">
        <v>114</v>
      </c>
      <c r="P35" t="s">
        <v>117</v>
      </c>
      <c r="Q35" t="s">
        <v>118</v>
      </c>
      <c r="R35" t="s">
        <v>119</v>
      </c>
      <c r="S35" t="s">
        <v>120</v>
      </c>
    </row>
    <row r="36" spans="3:19" x14ac:dyDescent="0.25">
      <c r="C36" s="3" t="s">
        <v>59</v>
      </c>
      <c r="D36" s="4" t="s">
        <v>67</v>
      </c>
      <c r="E36" t="s">
        <v>8</v>
      </c>
      <c r="F36" t="s">
        <v>15</v>
      </c>
      <c r="G36" t="s">
        <v>4</v>
      </c>
      <c r="H36" t="s">
        <v>2</v>
      </c>
      <c r="I36" t="s">
        <v>6</v>
      </c>
      <c r="J36" s="4" t="s">
        <v>67</v>
      </c>
      <c r="K36">
        <v>53.7</v>
      </c>
      <c r="L36" s="6">
        <f>K36*1000</f>
        <v>53700</v>
      </c>
      <c r="M36">
        <v>1.5</v>
      </c>
      <c r="N36">
        <f>K36/10</f>
        <v>5.37</v>
      </c>
      <c r="O36" s="5">
        <f>N36*M36</f>
        <v>8.0549999999999997</v>
      </c>
      <c r="P36" s="6">
        <v>6800</v>
      </c>
      <c r="Q36" s="7">
        <f>P36*O36</f>
        <v>54774</v>
      </c>
      <c r="R36">
        <v>6</v>
      </c>
      <c r="S36" s="7">
        <f>R36*Q36</f>
        <v>328644</v>
      </c>
    </row>
    <row r="37" spans="3:19" x14ac:dyDescent="0.25">
      <c r="C37" s="3" t="s">
        <v>60</v>
      </c>
      <c r="D37" s="4" t="s">
        <v>67</v>
      </c>
      <c r="E37" t="s">
        <v>16</v>
      </c>
      <c r="F37" t="s">
        <v>17</v>
      </c>
      <c r="G37" t="s">
        <v>18</v>
      </c>
      <c r="H37" t="s">
        <v>7</v>
      </c>
      <c r="I37" t="s">
        <v>12</v>
      </c>
      <c r="J37" s="4" t="s">
        <v>67</v>
      </c>
      <c r="K37">
        <v>75.5</v>
      </c>
      <c r="L37" s="6">
        <f t="shared" ref="L37:L39" si="5">K37*1000</f>
        <v>75500</v>
      </c>
      <c r="M37">
        <v>1.5</v>
      </c>
      <c r="N37">
        <f t="shared" ref="N37:N39" si="6">K37/10</f>
        <v>7.55</v>
      </c>
      <c r="O37" s="5">
        <f t="shared" ref="O37:O39" si="7">N37*M37</f>
        <v>11.324999999999999</v>
      </c>
      <c r="P37" s="6">
        <v>6800</v>
      </c>
      <c r="Q37" s="7">
        <f t="shared" ref="Q37:Q39" si="8">P37*O37</f>
        <v>77010</v>
      </c>
      <c r="R37">
        <v>6</v>
      </c>
      <c r="S37" s="7">
        <f t="shared" ref="S37:S39" si="9">R37*Q37</f>
        <v>462060</v>
      </c>
    </row>
    <row r="38" spans="3:19" x14ac:dyDescent="0.25">
      <c r="C38" s="3" t="s">
        <v>61</v>
      </c>
      <c r="D38" s="4" t="s">
        <v>67</v>
      </c>
      <c r="E38" t="s">
        <v>13</v>
      </c>
      <c r="F38" t="s">
        <v>9</v>
      </c>
      <c r="G38" t="s">
        <v>11</v>
      </c>
      <c r="H38" t="s">
        <v>10</v>
      </c>
      <c r="I38" s="4" t="s">
        <v>67</v>
      </c>
      <c r="K38">
        <v>89</v>
      </c>
      <c r="L38" s="6">
        <f t="shared" si="5"/>
        <v>89000</v>
      </c>
      <c r="M38">
        <v>1.5</v>
      </c>
      <c r="N38">
        <f t="shared" si="6"/>
        <v>8.9</v>
      </c>
      <c r="O38" s="5">
        <f t="shared" si="7"/>
        <v>13.350000000000001</v>
      </c>
      <c r="P38" s="6">
        <v>6800</v>
      </c>
      <c r="Q38" s="7">
        <f t="shared" si="8"/>
        <v>90780.000000000015</v>
      </c>
      <c r="R38">
        <v>6</v>
      </c>
      <c r="S38" s="7">
        <f t="shared" si="9"/>
        <v>544680.00000000012</v>
      </c>
    </row>
    <row r="39" spans="3:19" x14ac:dyDescent="0.25">
      <c r="C39" s="3" t="s">
        <v>62</v>
      </c>
      <c r="D39" s="4" t="s">
        <v>67</v>
      </c>
      <c r="E39" t="s">
        <v>14</v>
      </c>
      <c r="F39" t="s">
        <v>3</v>
      </c>
      <c r="G39" t="s">
        <v>5</v>
      </c>
      <c r="H39" t="s">
        <v>19</v>
      </c>
      <c r="I39" s="4" t="s">
        <v>67</v>
      </c>
      <c r="K39">
        <v>89.8</v>
      </c>
      <c r="L39" s="6">
        <f t="shared" si="5"/>
        <v>89800</v>
      </c>
      <c r="M39">
        <v>1.5</v>
      </c>
      <c r="N39">
        <f t="shared" si="6"/>
        <v>8.98</v>
      </c>
      <c r="O39" s="5">
        <f t="shared" si="7"/>
        <v>13.47</v>
      </c>
      <c r="P39" s="6">
        <v>6800</v>
      </c>
      <c r="Q39" s="7">
        <f t="shared" si="8"/>
        <v>91596</v>
      </c>
      <c r="R39">
        <v>6</v>
      </c>
      <c r="S39" s="7">
        <f t="shared" si="9"/>
        <v>549576</v>
      </c>
    </row>
    <row r="40" spans="3:19" x14ac:dyDescent="0.25">
      <c r="L40" s="6">
        <f>SUM(L36:L39)</f>
        <v>308000</v>
      </c>
      <c r="S40" s="7">
        <f>SUM(S36:S39)</f>
        <v>1884960</v>
      </c>
    </row>
    <row r="41" spans="3:19" x14ac:dyDescent="0.25">
      <c r="L41" s="6"/>
    </row>
    <row r="42" spans="3:19" x14ac:dyDescent="0.25">
      <c r="L42" s="6"/>
    </row>
    <row r="43" spans="3:19" x14ac:dyDescent="0.25">
      <c r="C43" t="s">
        <v>126</v>
      </c>
      <c r="D43" t="s">
        <v>123</v>
      </c>
      <c r="E43" t="s">
        <v>124</v>
      </c>
      <c r="F43" t="s">
        <v>125</v>
      </c>
      <c r="G43" s="1" t="s">
        <v>127</v>
      </c>
      <c r="H43" t="s">
        <v>128</v>
      </c>
      <c r="I43" s="100" t="s">
        <v>129</v>
      </c>
      <c r="J43" s="100"/>
      <c r="K43" s="100"/>
      <c r="L43" s="6"/>
    </row>
    <row r="44" spans="3:19" x14ac:dyDescent="0.25">
      <c r="C44" t="s">
        <v>121</v>
      </c>
      <c r="D44" s="6">
        <v>6500000</v>
      </c>
      <c r="E44">
        <v>8</v>
      </c>
      <c r="F44" s="8">
        <f>E44*D44</f>
        <v>52000000</v>
      </c>
      <c r="G44" s="9">
        <f>Q33</f>
        <v>2604060</v>
      </c>
      <c r="H44" s="8">
        <f>G44*30</f>
        <v>78121800</v>
      </c>
      <c r="I44" s="107">
        <f>H44+F44</f>
        <v>130121800</v>
      </c>
      <c r="J44" s="100"/>
      <c r="K44" s="100"/>
    </row>
    <row r="45" spans="3:19" x14ac:dyDescent="0.25">
      <c r="C45" t="s">
        <v>122</v>
      </c>
      <c r="D45" s="6">
        <v>13500000</v>
      </c>
      <c r="E45">
        <v>4</v>
      </c>
      <c r="F45" s="8">
        <f>E45*D45</f>
        <v>54000000</v>
      </c>
      <c r="G45" s="9">
        <f>S40</f>
        <v>1884960</v>
      </c>
      <c r="H45" s="8">
        <f>G45*30</f>
        <v>56548800</v>
      </c>
      <c r="I45" s="107">
        <f>H45+F45</f>
        <v>110548800</v>
      </c>
      <c r="J45" s="100"/>
      <c r="K45" s="100"/>
    </row>
    <row r="48" spans="3:19" x14ac:dyDescent="0.25">
      <c r="C48" s="101" t="s">
        <v>130</v>
      </c>
      <c r="D48" s="102"/>
      <c r="E48" s="102"/>
      <c r="F48" s="102"/>
      <c r="G48" s="102"/>
      <c r="H48" s="102"/>
      <c r="I48" s="102"/>
      <c r="J48" s="102"/>
    </row>
    <row r="49" spans="3:17" x14ac:dyDescent="0.25">
      <c r="C49" s="3" t="s">
        <v>59</v>
      </c>
      <c r="D49" s="4" t="s">
        <v>67</v>
      </c>
      <c r="E49" t="s">
        <v>29</v>
      </c>
      <c r="F49" t="s">
        <v>21</v>
      </c>
      <c r="G49" t="s">
        <v>23</v>
      </c>
      <c r="H49" t="s">
        <v>20</v>
      </c>
      <c r="I49" t="s">
        <v>26</v>
      </c>
      <c r="J49" s="4" t="s">
        <v>67</v>
      </c>
    </row>
    <row r="50" spans="3:17" x14ac:dyDescent="0.25">
      <c r="D50" t="s">
        <v>89</v>
      </c>
      <c r="E50" t="str">
        <f>VLOOKUP(E49,$C$3:$F$21,4,0)</f>
        <v>-7.3749545107739864, 112.75732109926453</v>
      </c>
      <c r="F50" t="str">
        <f>VLOOKUP(F49,$C$3:$F$21,4,0)</f>
        <v>-7.384862969744596, 112.72795992806527</v>
      </c>
      <c r="G50" t="str">
        <f>VLOOKUP(G49,$C$3:$F$21,4,0)</f>
        <v>-7.423483404875682, 112.72311019594396</v>
      </c>
      <c r="H50" t="str">
        <f>VLOOKUP(H49,$C$3:$F$21,4,0)</f>
        <v>-7.447654343553065, 112.70259666169925</v>
      </c>
      <c r="I50" t="str">
        <f>VLOOKUP(I49,$C$3:$F$21,4,0)</f>
        <v>-7.496654924813643, 112.69356376584877</v>
      </c>
    </row>
    <row r="51" spans="3:17" x14ac:dyDescent="0.25">
      <c r="E51" t="s">
        <v>131</v>
      </c>
      <c r="F51">
        <v>6.2</v>
      </c>
      <c r="G51">
        <v>5.3</v>
      </c>
      <c r="H51">
        <v>6.6</v>
      </c>
      <c r="I51">
        <v>13.2</v>
      </c>
      <c r="J51">
        <v>19.2</v>
      </c>
      <c r="K51">
        <f>SUM(F51:J51)</f>
        <v>50.5</v>
      </c>
    </row>
    <row r="52" spans="3:17" x14ac:dyDescent="0.25">
      <c r="C52" s="101" t="s">
        <v>130</v>
      </c>
      <c r="D52" s="102"/>
      <c r="E52" s="102"/>
      <c r="F52" s="102"/>
      <c r="G52" s="102"/>
      <c r="H52" s="102"/>
      <c r="I52" s="102"/>
      <c r="J52" s="102"/>
    </row>
    <row r="53" spans="3:17" x14ac:dyDescent="0.25">
      <c r="C53" s="3" t="s">
        <v>59</v>
      </c>
      <c r="D53" s="4" t="s">
        <v>67</v>
      </c>
      <c r="E53" t="s">
        <v>26</v>
      </c>
      <c r="F53" t="s">
        <v>20</v>
      </c>
      <c r="G53" t="s">
        <v>23</v>
      </c>
      <c r="H53" t="s">
        <v>21</v>
      </c>
      <c r="I53" t="s">
        <v>29</v>
      </c>
      <c r="J53" s="4" t="s">
        <v>67</v>
      </c>
    </row>
    <row r="54" spans="3:17" x14ac:dyDescent="0.25">
      <c r="D54" t="s">
        <v>89</v>
      </c>
      <c r="E54" t="str">
        <f>VLOOKUP(E53,$C$3:$F$21,4,0)</f>
        <v>-7.496654924813643, 112.69356376584877</v>
      </c>
      <c r="F54" t="str">
        <f>VLOOKUP(F53,$C$3:$F$21,4,0)</f>
        <v>-7.447654343553065, 112.70259666169925</v>
      </c>
      <c r="G54" t="str">
        <f>VLOOKUP(G53,$C$3:$F$21,4,0)</f>
        <v>-7.423483404875682, 112.72311019594396</v>
      </c>
      <c r="H54" t="str">
        <f>VLOOKUP(H53,$C$3:$F$21,4,0)</f>
        <v>-7.384862969744596, 112.72795992806527</v>
      </c>
      <c r="I54" t="str">
        <f>VLOOKUP(I53,$C$3:$F$21,4,0)</f>
        <v>-7.3749545107739864, 112.75732109926453</v>
      </c>
    </row>
    <row r="55" spans="3:17" x14ac:dyDescent="0.25">
      <c r="E55">
        <v>19.5</v>
      </c>
      <c r="F55">
        <v>11.7</v>
      </c>
      <c r="G55">
        <v>4.8</v>
      </c>
      <c r="H55">
        <v>4.3</v>
      </c>
      <c r="I55">
        <v>5.8</v>
      </c>
      <c r="J55">
        <v>2.2000000000000002</v>
      </c>
      <c r="K55">
        <f>SUM(F55:J55)</f>
        <v>28.8</v>
      </c>
    </row>
    <row r="56" spans="3:17" x14ac:dyDescent="0.25">
      <c r="C56" s="101" t="s">
        <v>130</v>
      </c>
      <c r="D56" s="102"/>
      <c r="E56" s="102"/>
      <c r="F56" s="102"/>
      <c r="G56" s="102"/>
      <c r="H56" s="102"/>
      <c r="I56" s="102"/>
      <c r="J56" s="102"/>
    </row>
    <row r="57" spans="3:17" x14ac:dyDescent="0.25">
      <c r="C57" s="3" t="s">
        <v>59</v>
      </c>
      <c r="D57" s="4" t="s">
        <v>67</v>
      </c>
      <c r="E57" t="s">
        <v>23</v>
      </c>
      <c r="F57" t="s">
        <v>26</v>
      </c>
      <c r="G57" t="s">
        <v>20</v>
      </c>
      <c r="H57" t="s">
        <v>29</v>
      </c>
      <c r="I57" t="s">
        <v>21</v>
      </c>
      <c r="J57" s="4" t="s">
        <v>67</v>
      </c>
    </row>
    <row r="58" spans="3:17" x14ac:dyDescent="0.25">
      <c r="D58" t="s">
        <v>89</v>
      </c>
      <c r="E58" t="str">
        <f>VLOOKUP(E57,$C$3:$F$21,4,0)</f>
        <v>-7.423483404875682, 112.72311019594396</v>
      </c>
      <c r="F58" t="str">
        <f>VLOOKUP(F57,$C$3:$F$21,4,0)</f>
        <v>-7.496654924813643, 112.69356376584877</v>
      </c>
      <c r="G58" t="str">
        <f>VLOOKUP(G57,$C$3:$F$21,4,0)</f>
        <v>-7.447654343553065, 112.70259666169925</v>
      </c>
      <c r="H58" t="str">
        <f>VLOOKUP(H57,$C$3:$F$21,4,0)</f>
        <v>-7.3749545107739864, 112.75732109926453</v>
      </c>
      <c r="I58" t="str">
        <f>VLOOKUP(I57,$C$3:$F$21,4,0)</f>
        <v>-7.384862969744596, 112.72795992806527</v>
      </c>
    </row>
    <row r="59" spans="3:17" x14ac:dyDescent="0.25">
      <c r="E59">
        <v>8.6</v>
      </c>
      <c r="F59">
        <v>12.9</v>
      </c>
      <c r="G59" s="1">
        <v>11.7</v>
      </c>
      <c r="H59">
        <v>22.6</v>
      </c>
      <c r="I59">
        <v>6.2</v>
      </c>
      <c r="J59">
        <v>4.4000000000000004</v>
      </c>
      <c r="K59">
        <f>SUM(E59:J59)</f>
        <v>66.400000000000006</v>
      </c>
    </row>
    <row r="61" spans="3:17" x14ac:dyDescent="0.25">
      <c r="Q61">
        <f>260/1000</f>
        <v>0.26</v>
      </c>
    </row>
    <row r="62" spans="3:17" x14ac:dyDescent="0.25">
      <c r="C62" s="101" t="s">
        <v>130</v>
      </c>
      <c r="D62" s="102"/>
      <c r="E62" s="102"/>
      <c r="F62" s="102"/>
      <c r="G62" s="102"/>
      <c r="H62" s="102"/>
      <c r="I62" s="102"/>
      <c r="J62" s="102"/>
    </row>
    <row r="63" spans="3:17" x14ac:dyDescent="0.25">
      <c r="C63" s="3" t="s">
        <v>60</v>
      </c>
      <c r="D63" s="4" t="s">
        <v>67</v>
      </c>
      <c r="E63" t="s">
        <v>24</v>
      </c>
      <c r="F63" t="s">
        <v>27</v>
      </c>
      <c r="G63" t="s">
        <v>34</v>
      </c>
      <c r="H63" t="s">
        <v>28</v>
      </c>
      <c r="I63" t="s">
        <v>33</v>
      </c>
      <c r="J63" s="4" t="s">
        <v>67</v>
      </c>
    </row>
    <row r="64" spans="3:17" x14ac:dyDescent="0.25">
      <c r="D64" t="s">
        <v>89</v>
      </c>
      <c r="E64" t="str">
        <f t="shared" ref="E64:I64" si="10">VLOOKUP(E63,$C$3:$F$21,4,0)</f>
        <v>-7.347431963553603, 112.75193779488613</v>
      </c>
      <c r="F64" t="str">
        <f t="shared" si="10"/>
        <v>-7.349730357810075, 112.69219963611263</v>
      </c>
      <c r="G64" t="str">
        <f t="shared" si="10"/>
        <v>-7.406482311973159, 112.67367606857782</v>
      </c>
      <c r="H64" t="str">
        <f t="shared" si="10"/>
        <v>-7.428263052115396, 112.59341958671604</v>
      </c>
      <c r="I64" t="str">
        <f t="shared" si="10"/>
        <v>-7.456853719707204, 112.64936233484818</v>
      </c>
      <c r="J64" t="s">
        <v>89</v>
      </c>
    </row>
    <row r="65" spans="3:23" x14ac:dyDescent="0.25">
      <c r="E65">
        <v>6.6</v>
      </c>
      <c r="F65">
        <v>10.4</v>
      </c>
      <c r="G65" s="1">
        <v>7.6</v>
      </c>
      <c r="H65">
        <v>4.0999999999999996</v>
      </c>
      <c r="I65">
        <v>8.6</v>
      </c>
      <c r="J65">
        <v>28.2</v>
      </c>
      <c r="K65">
        <f>SUM(E65:J65)</f>
        <v>65.5</v>
      </c>
    </row>
    <row r="66" spans="3:23" x14ac:dyDescent="0.25">
      <c r="C66" s="101" t="s">
        <v>130</v>
      </c>
      <c r="D66" s="102"/>
      <c r="E66" s="102"/>
      <c r="F66" s="102"/>
      <c r="G66" s="102"/>
      <c r="H66" s="102"/>
      <c r="I66" s="102"/>
      <c r="J66" s="102"/>
    </row>
    <row r="67" spans="3:23" x14ac:dyDescent="0.25">
      <c r="C67" s="3" t="s">
        <v>60</v>
      </c>
      <c r="D67" s="4" t="s">
        <v>67</v>
      </c>
      <c r="E67" t="s">
        <v>33</v>
      </c>
      <c r="F67" t="s">
        <v>28</v>
      </c>
      <c r="G67" t="s">
        <v>34</v>
      </c>
      <c r="H67" t="s">
        <v>27</v>
      </c>
      <c r="I67" t="s">
        <v>24</v>
      </c>
      <c r="J67" s="4" t="s">
        <v>67</v>
      </c>
    </row>
    <row r="68" spans="3:23" x14ac:dyDescent="0.25">
      <c r="D68" t="s">
        <v>89</v>
      </c>
      <c r="E68" t="str">
        <f t="shared" ref="E68" si="11">VLOOKUP(E67,$C$3:$F$21,4,0)</f>
        <v>-7.456853719707204, 112.64936233484818</v>
      </c>
      <c r="F68" t="str">
        <f t="shared" ref="F68" si="12">VLOOKUP(F67,$C$3:$F$21,4,0)</f>
        <v>-7.428263052115396, 112.59341958671604</v>
      </c>
      <c r="G68" t="str">
        <f t="shared" ref="G68" si="13">VLOOKUP(G67,$C$3:$F$21,4,0)</f>
        <v>-7.406482311973159, 112.67367606857782</v>
      </c>
      <c r="H68" t="str">
        <f t="shared" ref="H68" si="14">VLOOKUP(H67,$C$3:$F$21,4,0)</f>
        <v>-7.349730357810075, 112.69219963611263</v>
      </c>
      <c r="I68" t="str">
        <f t="shared" ref="I68" si="15">VLOOKUP(I67,$C$3:$F$21,4,0)</f>
        <v>-7.347431963553603, 112.75193779488613</v>
      </c>
      <c r="J68" t="s">
        <v>89</v>
      </c>
    </row>
    <row r="69" spans="3:23" x14ac:dyDescent="0.25">
      <c r="E69">
        <v>21.3</v>
      </c>
      <c r="F69">
        <v>8.6</v>
      </c>
      <c r="G69" s="1">
        <v>14.1</v>
      </c>
      <c r="H69">
        <v>7.6</v>
      </c>
      <c r="I69">
        <v>9.1999999999999993</v>
      </c>
      <c r="J69">
        <v>8.1</v>
      </c>
      <c r="K69">
        <f>SUM(E69:J69)</f>
        <v>68.899999999999991</v>
      </c>
    </row>
    <row r="70" spans="3:23" x14ac:dyDescent="0.25">
      <c r="C70" s="101" t="s">
        <v>130</v>
      </c>
      <c r="D70" s="102"/>
      <c r="E70" s="102"/>
      <c r="F70" s="102"/>
      <c r="G70" s="102"/>
      <c r="H70" s="102"/>
      <c r="I70" s="102"/>
      <c r="J70" s="102"/>
    </row>
    <row r="71" spans="3:23" x14ac:dyDescent="0.25">
      <c r="C71" s="3" t="s">
        <v>60</v>
      </c>
      <c r="D71" s="4" t="s">
        <v>67</v>
      </c>
      <c r="E71" t="s">
        <v>28</v>
      </c>
      <c r="F71" t="s">
        <v>27</v>
      </c>
      <c r="G71" t="s">
        <v>34</v>
      </c>
      <c r="H71" t="s">
        <v>33</v>
      </c>
      <c r="I71" t="s">
        <v>24</v>
      </c>
      <c r="J71" s="4" t="s">
        <v>67</v>
      </c>
    </row>
    <row r="72" spans="3:23" x14ac:dyDescent="0.25">
      <c r="D72" t="s">
        <v>89</v>
      </c>
      <c r="E72" t="str">
        <f t="shared" ref="E72" si="16">VLOOKUP(E71,$C$3:$F$21,4,0)</f>
        <v>-7.428263052115396, 112.59341958671604</v>
      </c>
      <c r="F72" t="str">
        <f t="shared" ref="F72" si="17">VLOOKUP(F71,$C$3:$F$21,4,0)</f>
        <v>-7.349730357810075, 112.69219963611263</v>
      </c>
      <c r="G72" t="str">
        <f t="shared" ref="G72" si="18">VLOOKUP(G71,$C$3:$F$21,4,0)</f>
        <v>-7.406482311973159, 112.67367606857782</v>
      </c>
      <c r="H72" t="str">
        <f t="shared" ref="H72" si="19">VLOOKUP(H71,$C$3:$F$21,4,0)</f>
        <v>-7.456853719707204, 112.64936233484818</v>
      </c>
      <c r="I72" t="str">
        <f t="shared" ref="I72" si="20">VLOOKUP(I71,$C$3:$F$21,4,0)</f>
        <v>-7.347431963553603, 112.75193779488613</v>
      </c>
      <c r="J72" t="s">
        <v>89</v>
      </c>
    </row>
    <row r="73" spans="3:23" x14ac:dyDescent="0.25">
      <c r="E73">
        <v>32.299999999999997</v>
      </c>
      <c r="F73">
        <v>19.3</v>
      </c>
      <c r="G73" s="1">
        <v>7.6</v>
      </c>
      <c r="H73">
        <v>7.7</v>
      </c>
      <c r="I73">
        <v>26.1</v>
      </c>
      <c r="J73">
        <v>8.1</v>
      </c>
      <c r="K73">
        <f>SUM(E73:J73)</f>
        <v>101.1</v>
      </c>
    </row>
    <row r="74" spans="3:23" ht="18.75" x14ac:dyDescent="0.3">
      <c r="L74" s="108" t="s">
        <v>59</v>
      </c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</row>
    <row r="75" spans="3:23" x14ac:dyDescent="0.25">
      <c r="L75" s="103" t="s">
        <v>148</v>
      </c>
      <c r="M75" s="103"/>
      <c r="N75" s="103"/>
      <c r="O75" s="3"/>
      <c r="P75" s="103" t="s">
        <v>149</v>
      </c>
      <c r="Q75" s="103"/>
      <c r="R75" s="103"/>
      <c r="S75" s="3"/>
      <c r="T75" s="103" t="s">
        <v>192</v>
      </c>
      <c r="U75" s="103"/>
      <c r="V75" s="103"/>
      <c r="W75" s="3"/>
    </row>
    <row r="76" spans="3:23" x14ac:dyDescent="0.25">
      <c r="L76" s="3" t="s">
        <v>146</v>
      </c>
      <c r="M76" s="3" t="s">
        <v>90</v>
      </c>
      <c r="N76" s="3" t="s">
        <v>147</v>
      </c>
      <c r="O76" s="3"/>
      <c r="P76" s="3" t="s">
        <v>146</v>
      </c>
      <c r="Q76" s="3" t="s">
        <v>90</v>
      </c>
      <c r="R76" s="3" t="s">
        <v>147</v>
      </c>
      <c r="S76" s="3"/>
      <c r="T76" s="3" t="s">
        <v>146</v>
      </c>
      <c r="U76" s="3" t="s">
        <v>90</v>
      </c>
      <c r="V76" s="3" t="s">
        <v>147</v>
      </c>
      <c r="W76" s="3"/>
    </row>
    <row r="77" spans="3:23" x14ac:dyDescent="0.25">
      <c r="C77" s="101" t="s">
        <v>130</v>
      </c>
      <c r="D77" s="102"/>
      <c r="E77" s="102"/>
      <c r="F77" s="102"/>
      <c r="G77" s="102"/>
      <c r="H77" s="102"/>
      <c r="I77" s="102"/>
      <c r="J77" s="102"/>
      <c r="L77" s="3">
        <v>1</v>
      </c>
      <c r="M77" s="3">
        <v>14.3</v>
      </c>
      <c r="N77" s="3" t="s">
        <v>150</v>
      </c>
      <c r="O77" s="3"/>
      <c r="P77" s="3">
        <v>1</v>
      </c>
      <c r="Q77" s="3">
        <v>37.6</v>
      </c>
      <c r="R77" s="3" t="s">
        <v>155</v>
      </c>
      <c r="S77" s="3"/>
      <c r="T77" s="3">
        <v>1</v>
      </c>
      <c r="U77" s="3">
        <v>22.4</v>
      </c>
      <c r="V77" s="3" t="s">
        <v>160</v>
      </c>
      <c r="W77" s="3"/>
    </row>
    <row r="78" spans="3:23" x14ac:dyDescent="0.25">
      <c r="C78" s="3" t="s">
        <v>61</v>
      </c>
      <c r="D78" s="4" t="s">
        <v>67</v>
      </c>
      <c r="E78" t="s">
        <v>35</v>
      </c>
      <c r="F78" t="s">
        <v>30</v>
      </c>
      <c r="G78" t="s">
        <v>32</v>
      </c>
      <c r="H78" t="s">
        <v>31</v>
      </c>
      <c r="I78" s="4" t="s">
        <v>67</v>
      </c>
      <c r="L78" s="3">
        <v>2</v>
      </c>
      <c r="M78" s="3">
        <v>12.2</v>
      </c>
      <c r="N78" s="3" t="s">
        <v>151</v>
      </c>
      <c r="O78" s="3"/>
      <c r="P78" s="3">
        <v>2</v>
      </c>
      <c r="Q78" s="3">
        <v>25.7</v>
      </c>
      <c r="R78" s="3" t="s">
        <v>156</v>
      </c>
      <c r="S78" s="3"/>
      <c r="T78" s="3">
        <v>2</v>
      </c>
      <c r="U78" s="3">
        <v>25</v>
      </c>
      <c r="V78" s="3" t="s">
        <v>153</v>
      </c>
      <c r="W78" s="3"/>
    </row>
    <row r="79" spans="3:23" x14ac:dyDescent="0.25">
      <c r="D79" t="s">
        <v>89</v>
      </c>
      <c r="E79" t="str">
        <f t="shared" ref="E79" si="21">VLOOKUP(E78,$C$3:$F$21,4,0)</f>
        <v>-7.472504763458739, 112.71538543402134</v>
      </c>
      <c r="F79" t="str">
        <f t="shared" ref="F79" si="22">VLOOKUP(F78,$C$3:$F$21,4,0)</f>
        <v>-7.527843918427476, 112.67635590703583</v>
      </c>
      <c r="G79" t="str">
        <f t="shared" ref="G79" si="23">VLOOKUP(G78,$C$3:$F$21,4,0)</f>
        <v>-7.526386337419881, 112.67686089772172</v>
      </c>
      <c r="H79" t="str">
        <f t="shared" ref="H79" si="24">VLOOKUP(H78,$C$3:$F$21,4,0)</f>
        <v>-7.433369643670794, 112.52029184044916</v>
      </c>
      <c r="I79" t="s">
        <v>89</v>
      </c>
      <c r="L79" s="3">
        <v>3</v>
      </c>
      <c r="M79" s="3">
        <v>0.26</v>
      </c>
      <c r="N79" s="3" t="s">
        <v>152</v>
      </c>
      <c r="O79" s="3"/>
      <c r="P79" s="3">
        <v>3</v>
      </c>
      <c r="Q79" s="3">
        <v>0.26</v>
      </c>
      <c r="R79" s="3" t="s">
        <v>157</v>
      </c>
      <c r="S79" s="3"/>
      <c r="T79" s="3">
        <v>3</v>
      </c>
      <c r="U79" s="3">
        <v>28</v>
      </c>
      <c r="V79" s="3" t="s">
        <v>161</v>
      </c>
      <c r="W79" s="3"/>
    </row>
    <row r="80" spans="3:23" x14ac:dyDescent="0.25">
      <c r="E80">
        <v>14.3</v>
      </c>
      <c r="F80">
        <v>12.2</v>
      </c>
      <c r="G80" s="1">
        <v>0.26</v>
      </c>
      <c r="H80">
        <v>25</v>
      </c>
      <c r="I80">
        <v>37</v>
      </c>
      <c r="J80">
        <f>SUM(E80:I80)</f>
        <v>88.76</v>
      </c>
      <c r="L80" s="3">
        <v>4</v>
      </c>
      <c r="M80" s="3">
        <v>25</v>
      </c>
      <c r="N80" s="3" t="s">
        <v>153</v>
      </c>
      <c r="O80" s="3"/>
      <c r="P80" s="3">
        <v>4</v>
      </c>
      <c r="Q80" s="3">
        <v>9.1999999999999993</v>
      </c>
      <c r="R80" s="3" t="s">
        <v>158</v>
      </c>
      <c r="S80" s="3"/>
      <c r="T80" s="3">
        <v>4</v>
      </c>
      <c r="U80" s="3">
        <v>12.2</v>
      </c>
      <c r="V80" s="3" t="s">
        <v>151</v>
      </c>
      <c r="W80" s="3"/>
    </row>
    <row r="81" spans="3:23" x14ac:dyDescent="0.25">
      <c r="C81" s="101" t="s">
        <v>130</v>
      </c>
      <c r="D81" s="102"/>
      <c r="E81" s="102"/>
      <c r="F81" s="102"/>
      <c r="G81" s="102"/>
      <c r="H81" s="102"/>
      <c r="I81" s="102"/>
      <c r="J81" s="102"/>
      <c r="L81" s="3">
        <v>5</v>
      </c>
      <c r="M81" s="3">
        <v>37</v>
      </c>
      <c r="N81" s="3" t="s">
        <v>154</v>
      </c>
      <c r="O81" s="3"/>
      <c r="P81" s="3">
        <v>5</v>
      </c>
      <c r="Q81" s="3">
        <v>14.9</v>
      </c>
      <c r="R81" s="3" t="s">
        <v>159</v>
      </c>
      <c r="S81" s="3"/>
      <c r="T81" s="3">
        <v>5</v>
      </c>
      <c r="U81" s="3">
        <v>31.3</v>
      </c>
      <c r="V81" s="3" t="s">
        <v>162</v>
      </c>
      <c r="W81" s="3"/>
    </row>
    <row r="82" spans="3:23" x14ac:dyDescent="0.25">
      <c r="C82" s="3" t="s">
        <v>61</v>
      </c>
      <c r="D82" s="4" t="s">
        <v>67</v>
      </c>
      <c r="E82" t="s">
        <v>31</v>
      </c>
      <c r="F82" t="s">
        <v>32</v>
      </c>
      <c r="G82" t="s">
        <v>30</v>
      </c>
      <c r="H82" t="s">
        <v>35</v>
      </c>
      <c r="I82" s="4" t="s">
        <v>67</v>
      </c>
      <c r="L82" s="3">
        <v>6</v>
      </c>
      <c r="M82" s="3">
        <f>SUM(M77:M81)</f>
        <v>88.76</v>
      </c>
      <c r="N82" s="3" t="s">
        <v>179</v>
      </c>
      <c r="O82" s="3"/>
      <c r="P82" s="3">
        <v>6</v>
      </c>
      <c r="Q82" s="3">
        <f>SUM(Q77:Q81)</f>
        <v>87.66</v>
      </c>
      <c r="R82" s="3" t="s">
        <v>179</v>
      </c>
      <c r="S82" s="3"/>
      <c r="T82" s="3">
        <v>6</v>
      </c>
      <c r="U82" s="3">
        <f>SUM(U77:U81)</f>
        <v>118.9</v>
      </c>
      <c r="V82" s="3" t="s">
        <v>179</v>
      </c>
      <c r="W82" s="3"/>
    </row>
    <row r="83" spans="3:23" x14ac:dyDescent="0.25">
      <c r="D83" t="s">
        <v>89</v>
      </c>
      <c r="E83" t="str">
        <f t="shared" ref="E83" si="25">VLOOKUP(E82,$C$3:$F$21,4,0)</f>
        <v>-7.433369643670794, 112.52029184044916</v>
      </c>
      <c r="F83" t="str">
        <f t="shared" ref="F83" si="26">VLOOKUP(F82,$C$3:$F$21,4,0)</f>
        <v>-7.526386337419881, 112.67686089772172</v>
      </c>
      <c r="G83" t="str">
        <f t="shared" ref="G83" si="27">VLOOKUP(G82,$C$3:$F$21,4,0)</f>
        <v>-7.527843918427476, 112.67635590703583</v>
      </c>
      <c r="H83" t="str">
        <f t="shared" ref="H83" si="28">VLOOKUP(H82,$C$3:$F$21,4,0)</f>
        <v>-7.472504763458739, 112.71538543402134</v>
      </c>
      <c r="I83" t="s">
        <v>89</v>
      </c>
    </row>
    <row r="84" spans="3:23" x14ac:dyDescent="0.25">
      <c r="E84">
        <v>37.6</v>
      </c>
      <c r="F84">
        <v>25.7</v>
      </c>
      <c r="G84" s="1">
        <v>0.26</v>
      </c>
      <c r="H84">
        <v>9.1999999999999993</v>
      </c>
      <c r="I84">
        <v>14.9</v>
      </c>
      <c r="J84">
        <f>SUM(E84:I84)</f>
        <v>87.66</v>
      </c>
    </row>
    <row r="85" spans="3:23" ht="18.75" x14ac:dyDescent="0.3">
      <c r="C85" s="101" t="s">
        <v>130</v>
      </c>
      <c r="D85" s="102"/>
      <c r="E85" s="102"/>
      <c r="F85" s="102"/>
      <c r="G85" s="102"/>
      <c r="H85" s="102"/>
      <c r="I85" s="102"/>
      <c r="J85" s="102"/>
      <c r="L85" s="108" t="s">
        <v>60</v>
      </c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</row>
    <row r="86" spans="3:23" x14ac:dyDescent="0.25">
      <c r="C86" s="3" t="s">
        <v>61</v>
      </c>
      <c r="D86" s="4" t="s">
        <v>67</v>
      </c>
      <c r="E86" t="s">
        <v>32</v>
      </c>
      <c r="F86" t="s">
        <v>31</v>
      </c>
      <c r="G86" t="s">
        <v>35</v>
      </c>
      <c r="H86" t="s">
        <v>30</v>
      </c>
      <c r="I86" s="4" t="s">
        <v>67</v>
      </c>
      <c r="L86" s="103" t="s">
        <v>148</v>
      </c>
      <c r="M86" s="103"/>
      <c r="N86" s="103"/>
      <c r="O86" s="3"/>
      <c r="P86" s="103" t="s">
        <v>149</v>
      </c>
      <c r="Q86" s="103"/>
      <c r="R86" s="103"/>
      <c r="S86" s="3"/>
      <c r="T86" s="103" t="s">
        <v>192</v>
      </c>
      <c r="U86" s="103"/>
      <c r="V86" s="103"/>
      <c r="W86" s="3"/>
    </row>
    <row r="87" spans="3:23" x14ac:dyDescent="0.25">
      <c r="D87" t="s">
        <v>89</v>
      </c>
      <c r="E87" t="str">
        <f t="shared" ref="E87" si="29">VLOOKUP(E86,$C$3:$F$21,4,0)</f>
        <v>-7.526386337419881, 112.67686089772172</v>
      </c>
      <c r="F87" t="str">
        <f t="shared" ref="F87" si="30">VLOOKUP(F86,$C$3:$F$21,4,0)</f>
        <v>-7.433369643670794, 112.52029184044916</v>
      </c>
      <c r="G87" t="str">
        <f t="shared" ref="G87" si="31">VLOOKUP(G86,$C$3:$F$21,4,0)</f>
        <v>-7.472504763458739, 112.71538543402134</v>
      </c>
      <c r="H87" t="str">
        <f t="shared" ref="H87" si="32">VLOOKUP(H86,$C$3:$F$21,4,0)</f>
        <v>-7.527843918427476, 112.67635590703583</v>
      </c>
      <c r="I87" t="s">
        <v>89</v>
      </c>
      <c r="L87" s="3" t="s">
        <v>146</v>
      </c>
      <c r="M87" s="3" t="s">
        <v>90</v>
      </c>
      <c r="N87" s="3" t="s">
        <v>147</v>
      </c>
      <c r="O87" s="3"/>
      <c r="P87" s="3" t="s">
        <v>146</v>
      </c>
      <c r="Q87" s="3" t="s">
        <v>90</v>
      </c>
      <c r="R87" s="3" t="s">
        <v>147</v>
      </c>
      <c r="S87" s="3"/>
      <c r="T87" s="3" t="s">
        <v>146</v>
      </c>
      <c r="U87" s="3" t="s">
        <v>90</v>
      </c>
      <c r="V87" s="3" t="s">
        <v>147</v>
      </c>
      <c r="W87" s="3"/>
    </row>
    <row r="88" spans="3:23" x14ac:dyDescent="0.25">
      <c r="E88">
        <v>22.4</v>
      </c>
      <c r="F88">
        <v>25</v>
      </c>
      <c r="G88" s="1">
        <v>28</v>
      </c>
      <c r="H88">
        <v>12.2</v>
      </c>
      <c r="I88">
        <v>31.3</v>
      </c>
      <c r="J88">
        <f>SUM(E88:I88)</f>
        <v>118.9</v>
      </c>
      <c r="L88" s="3">
        <v>1</v>
      </c>
      <c r="M88">
        <v>6.6</v>
      </c>
      <c r="N88" s="4" t="s">
        <v>163</v>
      </c>
      <c r="O88" s="3"/>
      <c r="P88" s="3">
        <v>1</v>
      </c>
      <c r="Q88">
        <v>21.3</v>
      </c>
      <c r="R88" s="4" t="s">
        <v>169</v>
      </c>
      <c r="S88" s="3"/>
      <c r="T88" s="3">
        <v>1</v>
      </c>
      <c r="U88">
        <v>32.299999999999997</v>
      </c>
      <c r="V88" s="4" t="s">
        <v>175</v>
      </c>
      <c r="W88" s="3"/>
    </row>
    <row r="89" spans="3:23" x14ac:dyDescent="0.25">
      <c r="L89" s="3">
        <v>2</v>
      </c>
      <c r="M89">
        <v>10.4</v>
      </c>
      <c r="N89" t="s">
        <v>164</v>
      </c>
      <c r="O89" s="3"/>
      <c r="P89" s="3">
        <v>2</v>
      </c>
      <c r="Q89">
        <v>8.6</v>
      </c>
      <c r="R89" t="s">
        <v>170</v>
      </c>
      <c r="S89" s="3"/>
      <c r="T89" s="3">
        <v>2</v>
      </c>
      <c r="U89">
        <v>19.3</v>
      </c>
      <c r="V89" t="s">
        <v>176</v>
      </c>
      <c r="W89" s="3"/>
    </row>
    <row r="90" spans="3:23" x14ac:dyDescent="0.25">
      <c r="C90" s="101" t="s">
        <v>130</v>
      </c>
      <c r="D90" s="102"/>
      <c r="E90" s="102"/>
      <c r="F90" s="102"/>
      <c r="G90" s="102"/>
      <c r="H90" s="102"/>
      <c r="I90" s="102"/>
      <c r="J90" s="102"/>
      <c r="L90" s="3">
        <v>3</v>
      </c>
      <c r="M90" s="1">
        <v>7.6</v>
      </c>
      <c r="N90" t="s">
        <v>165</v>
      </c>
      <c r="O90" s="3"/>
      <c r="P90" s="3">
        <v>3</v>
      </c>
      <c r="Q90" s="1">
        <v>14.1</v>
      </c>
      <c r="R90" t="s">
        <v>171</v>
      </c>
      <c r="S90" s="3"/>
      <c r="T90" s="3">
        <v>3</v>
      </c>
      <c r="U90" s="1">
        <v>7.6</v>
      </c>
      <c r="V90" t="s">
        <v>165</v>
      </c>
      <c r="W90" s="3"/>
    </row>
    <row r="91" spans="3:23" x14ac:dyDescent="0.25">
      <c r="C91" s="3" t="s">
        <v>62</v>
      </c>
      <c r="D91" s="4" t="s">
        <v>67</v>
      </c>
      <c r="E91" t="s">
        <v>36</v>
      </c>
      <c r="F91" t="s">
        <v>22</v>
      </c>
      <c r="G91" t="s">
        <v>25</v>
      </c>
      <c r="H91" t="s">
        <v>37</v>
      </c>
      <c r="I91" s="4" t="s">
        <v>67</v>
      </c>
      <c r="L91" s="3">
        <v>4</v>
      </c>
      <c r="M91">
        <v>4.0999999999999996</v>
      </c>
      <c r="N91" t="s">
        <v>166</v>
      </c>
      <c r="O91" s="3"/>
      <c r="P91" s="3">
        <v>4</v>
      </c>
      <c r="Q91">
        <v>7.6</v>
      </c>
      <c r="R91" t="s">
        <v>172</v>
      </c>
      <c r="S91" s="3"/>
      <c r="T91" s="3">
        <v>4</v>
      </c>
      <c r="U91">
        <v>7.7</v>
      </c>
      <c r="V91" t="s">
        <v>177</v>
      </c>
      <c r="W91" s="3"/>
    </row>
    <row r="92" spans="3:23" x14ac:dyDescent="0.25">
      <c r="D92" t="s">
        <v>89</v>
      </c>
      <c r="E92" t="str">
        <f t="shared" ref="E92" si="33">VLOOKUP(E91,$C$3:$F$21,4,0)</f>
        <v>-7.3995077480103, 112.59197477657145</v>
      </c>
      <c r="F92" t="str">
        <f t="shared" ref="F92" si="34">VLOOKUP(F91,$C$3:$F$21,4,0)</f>
        <v>-7.409676204391923, 112.5675208468523</v>
      </c>
      <c r="G92" t="str">
        <f t="shared" ref="G92" si="35">VLOOKUP(G91,$C$3:$F$21,4,0)</f>
        <v>-7.508763740010203, 112.62323044103687</v>
      </c>
      <c r="H92" t="str">
        <f t="shared" ref="H92" si="36">VLOOKUP(H91,$C$3:$F$21,4,0)</f>
        <v>-7.445041754536082, 112.57073685868527</v>
      </c>
      <c r="I92" t="s">
        <v>89</v>
      </c>
      <c r="L92" s="3">
        <v>5</v>
      </c>
      <c r="M92">
        <v>8.6</v>
      </c>
      <c r="N92" t="s">
        <v>167</v>
      </c>
      <c r="O92" s="3"/>
      <c r="P92" s="3">
        <v>5</v>
      </c>
      <c r="Q92">
        <v>9.1999999999999993</v>
      </c>
      <c r="R92" t="s">
        <v>173</v>
      </c>
      <c r="S92" s="3"/>
      <c r="T92" s="3">
        <v>5</v>
      </c>
      <c r="U92">
        <v>26.1</v>
      </c>
      <c r="V92" t="s">
        <v>178</v>
      </c>
      <c r="W92" s="3"/>
    </row>
    <row r="93" spans="3:23" x14ac:dyDescent="0.25">
      <c r="E93">
        <v>22.3</v>
      </c>
      <c r="F93">
        <v>3.5</v>
      </c>
      <c r="G93" s="1">
        <v>17.899999999999999</v>
      </c>
      <c r="H93">
        <v>12.8</v>
      </c>
      <c r="I93">
        <v>33.200000000000003</v>
      </c>
      <c r="J93">
        <f>SUM(E93:I93)</f>
        <v>89.7</v>
      </c>
      <c r="L93" s="3">
        <v>6</v>
      </c>
      <c r="M93">
        <v>28.2</v>
      </c>
      <c r="N93" t="s">
        <v>168</v>
      </c>
      <c r="O93" s="3"/>
      <c r="P93" s="3">
        <v>6</v>
      </c>
      <c r="Q93">
        <v>8.1</v>
      </c>
      <c r="R93" t="s">
        <v>174</v>
      </c>
      <c r="S93" s="3"/>
      <c r="T93" s="3">
        <v>6</v>
      </c>
      <c r="U93">
        <v>8.1</v>
      </c>
      <c r="V93" t="s">
        <v>174</v>
      </c>
      <c r="W93" s="3"/>
    </row>
    <row r="94" spans="3:23" x14ac:dyDescent="0.25">
      <c r="C94" s="101" t="s">
        <v>130</v>
      </c>
      <c r="D94" s="102"/>
      <c r="E94" s="102"/>
      <c r="F94" s="102"/>
      <c r="G94" s="102"/>
      <c r="H94" s="102"/>
      <c r="I94" s="102"/>
      <c r="J94" s="102"/>
      <c r="M94">
        <f>SUM(M88:M93)</f>
        <v>65.5</v>
      </c>
      <c r="N94" s="3" t="s">
        <v>179</v>
      </c>
      <c r="Q94">
        <f>SUM(Q88:Q93)</f>
        <v>68.899999999999991</v>
      </c>
      <c r="R94" s="3" t="s">
        <v>179</v>
      </c>
      <c r="U94">
        <f>SUM(U88:U93)</f>
        <v>101.1</v>
      </c>
      <c r="V94" s="3" t="s">
        <v>179</v>
      </c>
    </row>
    <row r="95" spans="3:23" x14ac:dyDescent="0.25">
      <c r="C95" s="3" t="s">
        <v>62</v>
      </c>
      <c r="D95" s="4" t="s">
        <v>67</v>
      </c>
      <c r="E95" t="s">
        <v>37</v>
      </c>
      <c r="F95" t="s">
        <v>25</v>
      </c>
      <c r="G95" t="s">
        <v>22</v>
      </c>
      <c r="H95" t="s">
        <v>36</v>
      </c>
      <c r="I95" s="4" t="s">
        <v>67</v>
      </c>
    </row>
    <row r="96" spans="3:23" x14ac:dyDescent="0.25">
      <c r="D96" t="s">
        <v>89</v>
      </c>
      <c r="E96" t="str">
        <f t="shared" ref="E96" si="37">VLOOKUP(E95,$C$3:$F$21,4,0)</f>
        <v>-7.445041754536082, 112.57073685868527</v>
      </c>
      <c r="F96" t="str">
        <f t="shared" ref="F96" si="38">VLOOKUP(F95,$C$3:$F$21,4,0)</f>
        <v>-7.508763740010203, 112.62323044103687</v>
      </c>
      <c r="G96" t="str">
        <f t="shared" ref="G96" si="39">VLOOKUP(G95,$C$3:$F$21,4,0)</f>
        <v>-7.409676204391923, 112.5675208468523</v>
      </c>
      <c r="H96" t="str">
        <f t="shared" ref="H96" si="40">VLOOKUP(H95,$C$3:$F$21,4,0)</f>
        <v>-7.3995077480103, 112.59197477657145</v>
      </c>
      <c r="I96" t="s">
        <v>89</v>
      </c>
    </row>
    <row r="97" spans="3:23" x14ac:dyDescent="0.25">
      <c r="E97">
        <v>33.799999999999997</v>
      </c>
      <c r="F97">
        <v>12.8</v>
      </c>
      <c r="G97" s="1">
        <v>17.899999999999999</v>
      </c>
      <c r="H97">
        <v>3.5</v>
      </c>
      <c r="I97">
        <v>22.5</v>
      </c>
      <c r="J97">
        <f>SUM(E97:I97)</f>
        <v>90.5</v>
      </c>
    </row>
    <row r="98" spans="3:23" ht="18.75" x14ac:dyDescent="0.3">
      <c r="C98" s="101" t="s">
        <v>130</v>
      </c>
      <c r="D98" s="102"/>
      <c r="E98" s="102"/>
      <c r="F98" s="102"/>
      <c r="G98" s="102"/>
      <c r="H98" s="102"/>
      <c r="I98" s="102"/>
      <c r="J98" s="102"/>
      <c r="L98" s="108" t="s">
        <v>61</v>
      </c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</row>
    <row r="99" spans="3:23" x14ac:dyDescent="0.25">
      <c r="C99" s="3" t="s">
        <v>62</v>
      </c>
      <c r="D99" s="4" t="s">
        <v>67</v>
      </c>
      <c r="E99" t="s">
        <v>25</v>
      </c>
      <c r="F99" t="s">
        <v>22</v>
      </c>
      <c r="G99" t="s">
        <v>37</v>
      </c>
      <c r="H99" t="s">
        <v>36</v>
      </c>
      <c r="I99" s="4" t="s">
        <v>67</v>
      </c>
      <c r="L99" s="103" t="s">
        <v>148</v>
      </c>
      <c r="M99" s="103"/>
      <c r="N99" s="103"/>
      <c r="O99" s="3"/>
      <c r="P99" s="103" t="s">
        <v>149</v>
      </c>
      <c r="Q99" s="103"/>
      <c r="R99" s="103"/>
      <c r="S99" s="3"/>
      <c r="T99" s="103" t="s">
        <v>192</v>
      </c>
      <c r="U99" s="103"/>
      <c r="V99" s="103"/>
      <c r="W99" s="3"/>
    </row>
    <row r="100" spans="3:23" x14ac:dyDescent="0.25">
      <c r="D100" t="s">
        <v>89</v>
      </c>
      <c r="E100" t="str">
        <f t="shared" ref="E100" si="41">VLOOKUP(E99,$C$3:$F$21,4,0)</f>
        <v>-7.508763740010203, 112.62323044103687</v>
      </c>
      <c r="F100" t="str">
        <f t="shared" ref="F100" si="42">VLOOKUP(F99,$C$3:$F$21,4,0)</f>
        <v>-7.409676204391923, 112.5675208468523</v>
      </c>
      <c r="G100" t="str">
        <f t="shared" ref="G100" si="43">VLOOKUP(G99,$C$3:$F$21,4,0)</f>
        <v>-7.445041754536082, 112.57073685868527</v>
      </c>
      <c r="H100" t="str">
        <f t="shared" ref="H100" si="44">VLOOKUP(H99,$C$3:$F$21,4,0)</f>
        <v>-7.3995077480103, 112.59197477657145</v>
      </c>
      <c r="I100" t="s">
        <v>89</v>
      </c>
      <c r="L100" s="3" t="s">
        <v>146</v>
      </c>
      <c r="M100" s="3" t="s">
        <v>90</v>
      </c>
      <c r="N100" s="3" t="s">
        <v>147</v>
      </c>
      <c r="O100" s="3"/>
      <c r="P100" s="3" t="s">
        <v>146</v>
      </c>
      <c r="Q100" s="3" t="s">
        <v>90</v>
      </c>
      <c r="R100" s="3" t="s">
        <v>147</v>
      </c>
      <c r="S100" s="3"/>
      <c r="T100" s="3" t="s">
        <v>146</v>
      </c>
      <c r="U100" s="3" t="s">
        <v>90</v>
      </c>
      <c r="V100" s="3" t="s">
        <v>147</v>
      </c>
      <c r="W100" s="3"/>
    </row>
    <row r="101" spans="3:23" x14ac:dyDescent="0.25">
      <c r="E101">
        <v>29.8</v>
      </c>
      <c r="F101">
        <v>17.899999999999999</v>
      </c>
      <c r="G101" s="1">
        <v>5</v>
      </c>
      <c r="H101">
        <v>6</v>
      </c>
      <c r="I101">
        <v>22.5</v>
      </c>
      <c r="J101">
        <f>SUM(E101:I101)</f>
        <v>81.2</v>
      </c>
      <c r="L101" s="3">
        <v>1</v>
      </c>
      <c r="M101" s="12">
        <v>14.3</v>
      </c>
      <c r="N101" s="4" t="s">
        <v>150</v>
      </c>
      <c r="O101" s="3"/>
      <c r="P101" s="3">
        <v>1</v>
      </c>
      <c r="Q101">
        <v>33.799999999999997</v>
      </c>
      <c r="R101" s="4" t="s">
        <v>155</v>
      </c>
      <c r="S101" s="3"/>
      <c r="T101" s="3">
        <v>1</v>
      </c>
      <c r="U101" s="12">
        <v>22.4</v>
      </c>
      <c r="V101" s="4" t="s">
        <v>160</v>
      </c>
      <c r="W101" s="3"/>
    </row>
    <row r="102" spans="3:23" x14ac:dyDescent="0.25">
      <c r="L102" s="3">
        <v>2</v>
      </c>
      <c r="M102" s="12">
        <v>12.2</v>
      </c>
      <c r="N102" s="12" t="s">
        <v>151</v>
      </c>
      <c r="O102" s="3"/>
      <c r="P102" s="3">
        <v>2</v>
      </c>
      <c r="Q102">
        <v>12.8</v>
      </c>
      <c r="R102" s="12" t="s">
        <v>156</v>
      </c>
      <c r="S102" s="3"/>
      <c r="T102" s="3">
        <v>2</v>
      </c>
      <c r="U102" s="12">
        <v>25</v>
      </c>
      <c r="V102" s="12" t="s">
        <v>153</v>
      </c>
      <c r="W102" s="3"/>
    </row>
    <row r="103" spans="3:23" x14ac:dyDescent="0.25">
      <c r="L103" s="3">
        <v>3</v>
      </c>
      <c r="M103" s="3">
        <v>0.26</v>
      </c>
      <c r="N103" s="12" t="s">
        <v>152</v>
      </c>
      <c r="O103" s="3"/>
      <c r="P103" s="3">
        <v>3</v>
      </c>
      <c r="Q103" s="1">
        <v>17.899999999999999</v>
      </c>
      <c r="R103" s="12" t="s">
        <v>157</v>
      </c>
      <c r="S103" s="3"/>
      <c r="T103" s="3">
        <v>3</v>
      </c>
      <c r="U103" s="3">
        <v>28</v>
      </c>
      <c r="V103" s="12" t="s">
        <v>161</v>
      </c>
      <c r="W103" s="3"/>
    </row>
    <row r="104" spans="3:23" x14ac:dyDescent="0.25">
      <c r="L104" s="3">
        <v>4</v>
      </c>
      <c r="M104" s="12">
        <v>25</v>
      </c>
      <c r="N104" s="12" t="s">
        <v>153</v>
      </c>
      <c r="O104" s="12"/>
      <c r="P104" s="12"/>
      <c r="Q104">
        <v>3.5</v>
      </c>
      <c r="R104" s="12" t="s">
        <v>158</v>
      </c>
      <c r="S104" s="12"/>
      <c r="T104" s="12"/>
      <c r="U104" s="12">
        <v>12.2</v>
      </c>
      <c r="V104" s="12" t="s">
        <v>151</v>
      </c>
      <c r="W104" s="12"/>
    </row>
    <row r="105" spans="3:23" x14ac:dyDescent="0.25">
      <c r="L105" s="3">
        <v>5</v>
      </c>
      <c r="M105" s="12">
        <v>37</v>
      </c>
      <c r="N105" s="12" t="s">
        <v>154</v>
      </c>
      <c r="O105" s="12"/>
      <c r="P105" s="12"/>
      <c r="Q105">
        <v>22.5</v>
      </c>
      <c r="R105" s="12" t="s">
        <v>159</v>
      </c>
      <c r="S105" s="12"/>
      <c r="T105" s="12"/>
      <c r="U105" s="12">
        <v>31.3</v>
      </c>
      <c r="V105" s="12" t="s">
        <v>162</v>
      </c>
      <c r="W105" s="12"/>
    </row>
    <row r="106" spans="3:23" x14ac:dyDescent="0.25">
      <c r="L106" s="12"/>
      <c r="M106" s="12">
        <f>SUM(M101:M105)</f>
        <v>88.76</v>
      </c>
      <c r="N106" s="3" t="s">
        <v>179</v>
      </c>
      <c r="O106" s="12"/>
      <c r="P106" s="12"/>
      <c r="Q106">
        <f>SUM(Q101:Q105)</f>
        <v>90.5</v>
      </c>
      <c r="R106" s="3" t="s">
        <v>179</v>
      </c>
      <c r="S106" s="12"/>
      <c r="T106" s="12"/>
      <c r="U106" s="12">
        <f>SUM(U101:U105)</f>
        <v>118.9</v>
      </c>
      <c r="V106" s="3" t="s">
        <v>179</v>
      </c>
      <c r="W106" s="12"/>
    </row>
    <row r="110" spans="3:23" ht="18.75" x14ac:dyDescent="0.3">
      <c r="L110" s="108" t="s">
        <v>61</v>
      </c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</row>
    <row r="111" spans="3:23" x14ac:dyDescent="0.25">
      <c r="L111" s="103" t="s">
        <v>148</v>
      </c>
      <c r="M111" s="103"/>
      <c r="N111" s="103"/>
      <c r="O111" s="3"/>
      <c r="P111" s="103" t="s">
        <v>149</v>
      </c>
      <c r="Q111" s="103"/>
      <c r="R111" s="103"/>
      <c r="S111" s="3"/>
      <c r="T111" s="103" t="s">
        <v>192</v>
      </c>
      <c r="U111" s="103"/>
      <c r="V111" s="103"/>
      <c r="W111" s="3"/>
    </row>
    <row r="112" spans="3:23" x14ac:dyDescent="0.25">
      <c r="L112" s="3" t="s">
        <v>146</v>
      </c>
      <c r="M112" s="3" t="s">
        <v>90</v>
      </c>
      <c r="N112" s="3" t="s">
        <v>147</v>
      </c>
      <c r="O112" s="3"/>
      <c r="P112" s="3" t="s">
        <v>146</v>
      </c>
      <c r="Q112" s="3" t="s">
        <v>90</v>
      </c>
      <c r="R112" s="3" t="s">
        <v>147</v>
      </c>
      <c r="S112" s="3"/>
      <c r="T112" s="3" t="s">
        <v>146</v>
      </c>
      <c r="U112" s="3" t="s">
        <v>90</v>
      </c>
      <c r="V112" s="3" t="s">
        <v>147</v>
      </c>
      <c r="W112" s="3"/>
    </row>
    <row r="113" spans="12:45" x14ac:dyDescent="0.25">
      <c r="L113" s="3">
        <v>1</v>
      </c>
      <c r="M113" s="12">
        <v>22.3</v>
      </c>
      <c r="N113" s="4" t="s">
        <v>180</v>
      </c>
      <c r="O113" s="3"/>
      <c r="P113" s="3">
        <v>1</v>
      </c>
      <c r="Q113" s="12">
        <v>33.799999999999997</v>
      </c>
      <c r="R113" s="4" t="s">
        <v>184</v>
      </c>
      <c r="S113" s="3"/>
      <c r="T113" s="3">
        <v>1</v>
      </c>
      <c r="U113" s="12">
        <v>29.8</v>
      </c>
      <c r="V113" s="4" t="s">
        <v>189</v>
      </c>
      <c r="W113" s="3"/>
    </row>
    <row r="114" spans="12:45" x14ac:dyDescent="0.25">
      <c r="L114" s="3">
        <v>2</v>
      </c>
      <c r="M114" s="12">
        <v>3.5</v>
      </c>
      <c r="N114" s="12" t="s">
        <v>181</v>
      </c>
      <c r="O114" s="3"/>
      <c r="P114" s="3">
        <v>2</v>
      </c>
      <c r="Q114" s="12">
        <v>12.8</v>
      </c>
      <c r="R114" s="12" t="s">
        <v>185</v>
      </c>
      <c r="S114" s="3"/>
      <c r="T114" s="3">
        <v>2</v>
      </c>
      <c r="U114" s="12">
        <v>17.899999999999999</v>
      </c>
      <c r="V114" s="12" t="s">
        <v>186</v>
      </c>
      <c r="W114" s="3"/>
    </row>
    <row r="115" spans="12:45" x14ac:dyDescent="0.25">
      <c r="L115" s="3">
        <v>3</v>
      </c>
      <c r="M115" s="3">
        <v>17.899999999999999</v>
      </c>
      <c r="N115" s="12" t="s">
        <v>182</v>
      </c>
      <c r="O115" s="3"/>
      <c r="P115" s="3">
        <v>3</v>
      </c>
      <c r="Q115" s="3">
        <v>17.899999999999999</v>
      </c>
      <c r="R115" s="12" t="s">
        <v>186</v>
      </c>
      <c r="S115" s="3"/>
      <c r="T115" s="3">
        <v>3</v>
      </c>
      <c r="U115" s="3">
        <v>5</v>
      </c>
      <c r="V115" s="12" t="s">
        <v>190</v>
      </c>
      <c r="W115" s="3"/>
    </row>
    <row r="116" spans="12:45" x14ac:dyDescent="0.25">
      <c r="L116" s="3">
        <v>4</v>
      </c>
      <c r="M116" s="12">
        <v>12.8</v>
      </c>
      <c r="N116" s="12" t="s">
        <v>183</v>
      </c>
      <c r="O116" s="12"/>
      <c r="P116" s="3">
        <v>4</v>
      </c>
      <c r="Q116" s="12">
        <v>3.5</v>
      </c>
      <c r="R116" s="12" t="s">
        <v>187</v>
      </c>
      <c r="S116" s="12"/>
      <c r="T116" s="3">
        <v>4</v>
      </c>
      <c r="U116" s="12">
        <v>6</v>
      </c>
      <c r="V116" s="12" t="s">
        <v>191</v>
      </c>
      <c r="W116" s="12"/>
    </row>
    <row r="117" spans="12:45" x14ac:dyDescent="0.25">
      <c r="L117" s="3">
        <v>5</v>
      </c>
      <c r="M117" s="12">
        <v>33.200000000000003</v>
      </c>
      <c r="N117" s="12" t="s">
        <v>37</v>
      </c>
      <c r="O117" s="12"/>
      <c r="P117" s="3">
        <v>5</v>
      </c>
      <c r="Q117" s="12">
        <v>22.5</v>
      </c>
      <c r="R117" s="12" t="s">
        <v>188</v>
      </c>
      <c r="S117" s="12"/>
      <c r="T117" s="3">
        <v>5</v>
      </c>
      <c r="U117" s="12">
        <v>22.5</v>
      </c>
      <c r="V117" s="12" t="s">
        <v>188</v>
      </c>
      <c r="W117" s="12"/>
    </row>
    <row r="118" spans="12:45" x14ac:dyDescent="0.25">
      <c r="L118" s="12"/>
      <c r="M118" s="12">
        <f>SUM(M113:M117)</f>
        <v>89.7</v>
      </c>
      <c r="N118" s="3" t="s">
        <v>179</v>
      </c>
      <c r="O118" s="12"/>
      <c r="P118" s="12"/>
      <c r="Q118" s="12">
        <f>SUM(Q113:Q117)</f>
        <v>90.5</v>
      </c>
      <c r="R118" s="3" t="s">
        <v>179</v>
      </c>
      <c r="S118" s="12"/>
      <c r="T118" s="12"/>
      <c r="U118" s="12">
        <f>SUM(U113:U117)</f>
        <v>81.2</v>
      </c>
      <c r="V118" s="3" t="s">
        <v>179</v>
      </c>
      <c r="W118" s="12"/>
    </row>
    <row r="122" spans="12:45" x14ac:dyDescent="0.25">
      <c r="N122" t="s">
        <v>193</v>
      </c>
      <c r="R122" s="13">
        <f>P126+P132+P137+P144</f>
        <v>0.13599639282538498</v>
      </c>
    </row>
    <row r="123" spans="12:45" x14ac:dyDescent="0.25">
      <c r="N123" t="s">
        <v>194</v>
      </c>
      <c r="O123">
        <f>M82</f>
        <v>88.76</v>
      </c>
      <c r="P123" s="13">
        <f>1/O123</f>
        <v>1.1266336187471833E-2</v>
      </c>
      <c r="Q123" s="14">
        <f>P123/$P$126</f>
        <v>0.36244252346475886</v>
      </c>
      <c r="R123" s="12" t="s">
        <v>200</v>
      </c>
      <c r="S123" s="12">
        <v>0</v>
      </c>
      <c r="T123" s="12"/>
      <c r="U123" s="12"/>
      <c r="V123" s="12"/>
      <c r="Y123" s="12" t="s">
        <v>200</v>
      </c>
      <c r="Z123" s="12">
        <v>0</v>
      </c>
      <c r="AA123" s="12"/>
      <c r="AB123" s="12"/>
      <c r="AC123" s="12"/>
    </row>
    <row r="124" spans="12:45" x14ac:dyDescent="0.25">
      <c r="N124" t="s">
        <v>195</v>
      </c>
      <c r="O124">
        <f>Q82</f>
        <v>87.66</v>
      </c>
      <c r="P124" s="13">
        <f t="shared" ref="P124:P125" si="45">1/O124</f>
        <v>1.1407711613050422E-2</v>
      </c>
      <c r="Q124" s="14">
        <f t="shared" ref="Q124:Q125" si="46">P124/$P$126</f>
        <v>0.36699062722715031</v>
      </c>
      <c r="R124" s="12" t="s">
        <v>201</v>
      </c>
      <c r="S124" s="12">
        <f>S123</f>
        <v>0</v>
      </c>
      <c r="T124" s="12" t="s">
        <v>144</v>
      </c>
      <c r="U124" s="15">
        <f>P123</f>
        <v>1.1266336187471833E-2</v>
      </c>
      <c r="V124" s="15">
        <f>U124+S124</f>
        <v>1.1266336187471833E-2</v>
      </c>
      <c r="Y124" s="12" t="s">
        <v>201</v>
      </c>
      <c r="Z124" s="12">
        <f>Z123</f>
        <v>0</v>
      </c>
      <c r="AA124" s="12" t="s">
        <v>144</v>
      </c>
      <c r="AB124" s="15">
        <f>P123</f>
        <v>1.1266336187471833E-2</v>
      </c>
      <c r="AC124" s="15">
        <f>AB124+Z124</f>
        <v>1.1266336187471833E-2</v>
      </c>
      <c r="AF124" s="17" t="s">
        <v>146</v>
      </c>
      <c r="AG124" s="17" t="s">
        <v>212</v>
      </c>
      <c r="AH124" s="17" t="s">
        <v>90</v>
      </c>
      <c r="AI124" s="18" t="s">
        <v>213</v>
      </c>
      <c r="AK124" s="19" t="s">
        <v>142</v>
      </c>
      <c r="AL124" s="19" t="s">
        <v>141</v>
      </c>
    </row>
    <row r="125" spans="12:45" ht="15.75" thickBot="1" x14ac:dyDescent="0.3">
      <c r="N125" t="s">
        <v>196</v>
      </c>
      <c r="O125">
        <f>U82</f>
        <v>118.9</v>
      </c>
      <c r="P125" s="13">
        <f t="shared" si="45"/>
        <v>8.4104289318755257E-3</v>
      </c>
      <c r="Q125" s="14">
        <f t="shared" si="46"/>
        <v>0.27056684930809083</v>
      </c>
      <c r="R125" s="12" t="s">
        <v>202</v>
      </c>
      <c r="S125" s="15">
        <f>U124</f>
        <v>1.1266336187471833E-2</v>
      </c>
      <c r="T125" s="12" t="s">
        <v>144</v>
      </c>
      <c r="U125" s="15">
        <f>P124</f>
        <v>1.1407711613050422E-2</v>
      </c>
      <c r="V125" s="15">
        <f t="shared" ref="V125:V126" si="47">U125+S125</f>
        <v>2.2674047800522255E-2</v>
      </c>
      <c r="Y125" s="12" t="s">
        <v>202</v>
      </c>
      <c r="Z125" s="15">
        <f>AB124</f>
        <v>1.1266336187471833E-2</v>
      </c>
      <c r="AA125" s="12" t="s">
        <v>144</v>
      </c>
      <c r="AB125" s="15">
        <f t="shared" ref="AB125:AB126" si="48">P124</f>
        <v>1.1407711613050422E-2</v>
      </c>
      <c r="AC125" s="15">
        <f t="shared" ref="AC125:AC126" si="49">AB125+Z125</f>
        <v>2.2674047800522255E-2</v>
      </c>
      <c r="AF125" s="20">
        <v>1</v>
      </c>
      <c r="AG125" t="s">
        <v>20</v>
      </c>
      <c r="AH125" s="1">
        <v>13600</v>
      </c>
      <c r="AI125" s="20">
        <f>AH125</f>
        <v>13600</v>
      </c>
      <c r="AJ125" s="21">
        <v>1</v>
      </c>
      <c r="AK125" s="2">
        <v>-7.4476543435530598</v>
      </c>
      <c r="AL125" s="2">
        <v>112.702596661699</v>
      </c>
      <c r="AM125" t="s">
        <v>224</v>
      </c>
      <c r="AN125" s="12">
        <v>16462.576363591568</v>
      </c>
    </row>
    <row r="126" spans="12:45" ht="15.75" thickBot="1" x14ac:dyDescent="0.3">
      <c r="P126" s="13">
        <f>SUM(P123:P125)</f>
        <v>3.1084476732397781E-2</v>
      </c>
      <c r="Q126" s="14"/>
      <c r="R126" s="12" t="s">
        <v>203</v>
      </c>
      <c r="S126" s="15">
        <f>U125</f>
        <v>1.1407711613050422E-2</v>
      </c>
      <c r="T126" s="12"/>
      <c r="U126" s="15">
        <f>P125</f>
        <v>8.4104289318755257E-3</v>
      </c>
      <c r="V126" s="15">
        <f t="shared" si="47"/>
        <v>1.981814054492595E-2</v>
      </c>
      <c r="Y126" s="12" t="s">
        <v>203</v>
      </c>
      <c r="Z126" s="15">
        <f>AB125</f>
        <v>1.1407711613050422E-2</v>
      </c>
      <c r="AA126" s="12"/>
      <c r="AB126" s="15">
        <f t="shared" si="48"/>
        <v>8.4104289318755257E-3</v>
      </c>
      <c r="AC126" s="15">
        <f t="shared" si="49"/>
        <v>1.981814054492595E-2</v>
      </c>
      <c r="AF126" s="20">
        <v>2</v>
      </c>
      <c r="AG126" t="s">
        <v>21</v>
      </c>
      <c r="AH126" s="1">
        <v>4700</v>
      </c>
      <c r="AI126" s="20">
        <f t="shared" ref="AI126:AI143" si="50">AH126</f>
        <v>4700</v>
      </c>
      <c r="AJ126" s="21">
        <v>2</v>
      </c>
      <c r="AK126" s="2">
        <v>-7.3848629697445904</v>
      </c>
      <c r="AL126" s="2">
        <v>112.727959928065</v>
      </c>
      <c r="AM126" t="s">
        <v>225</v>
      </c>
      <c r="AN126" s="12">
        <v>10474.458358691911</v>
      </c>
      <c r="AO126" s="22"/>
      <c r="AP126" s="23"/>
      <c r="AQ126" s="24"/>
    </row>
    <row r="127" spans="12:45" x14ac:dyDescent="0.25">
      <c r="P127" s="13"/>
      <c r="Q127" s="14"/>
      <c r="AF127" s="20">
        <v>3</v>
      </c>
      <c r="AG127" t="s">
        <v>22</v>
      </c>
      <c r="AH127" s="1">
        <v>25800</v>
      </c>
      <c r="AI127" s="20">
        <f t="shared" si="50"/>
        <v>25800</v>
      </c>
      <c r="AJ127" s="21">
        <v>3</v>
      </c>
      <c r="AK127" s="2">
        <v>-7.4096762043919204</v>
      </c>
      <c r="AL127" s="2">
        <v>112.56752084685201</v>
      </c>
      <c r="AM127" t="s">
        <v>226</v>
      </c>
      <c r="AN127" s="12">
        <v>19617.635898331529</v>
      </c>
    </row>
    <row r="128" spans="12:45" x14ac:dyDescent="0.25">
      <c r="N128" t="s">
        <v>197</v>
      </c>
      <c r="P128" s="13"/>
      <c r="Q128" s="14"/>
      <c r="AF128" s="20">
        <v>4</v>
      </c>
      <c r="AG128" t="s">
        <v>23</v>
      </c>
      <c r="AH128" s="1">
        <v>8600</v>
      </c>
      <c r="AI128" s="20">
        <f t="shared" si="50"/>
        <v>8600</v>
      </c>
      <c r="AJ128" s="21">
        <v>4</v>
      </c>
      <c r="AK128" s="2">
        <v>-7.4234834048756797</v>
      </c>
      <c r="AL128" s="2">
        <v>112.72311019594299</v>
      </c>
      <c r="AM128" t="s">
        <v>227</v>
      </c>
      <c r="AN128" s="12">
        <v>10238.434077000482</v>
      </c>
      <c r="AO128" t="s">
        <v>136</v>
      </c>
      <c r="AP128" t="s">
        <v>137</v>
      </c>
      <c r="AR128" s="25" t="s">
        <v>138</v>
      </c>
      <c r="AS128" s="26"/>
    </row>
    <row r="129" spans="14:45" x14ac:dyDescent="0.25">
      <c r="N129" t="s">
        <v>194</v>
      </c>
      <c r="O129">
        <f>M94</f>
        <v>65.5</v>
      </c>
      <c r="P129" s="13">
        <f>1/O129</f>
        <v>1.5267175572519083E-2</v>
      </c>
      <c r="Q129" s="14">
        <f>P129/$P$126</f>
        <v>0.49115112034705338</v>
      </c>
      <c r="Y129" s="12" t="s">
        <v>200</v>
      </c>
      <c r="Z129" s="12">
        <v>0</v>
      </c>
      <c r="AA129" s="12"/>
      <c r="AB129" s="12"/>
      <c r="AC129" s="12"/>
      <c r="AF129" s="20">
        <v>5</v>
      </c>
      <c r="AG129" t="s">
        <v>24</v>
      </c>
      <c r="AH129" s="1">
        <v>6600</v>
      </c>
      <c r="AI129" s="20">
        <f t="shared" si="50"/>
        <v>6600</v>
      </c>
      <c r="AJ129" s="21">
        <v>5</v>
      </c>
      <c r="AK129" s="2">
        <v>-7.3474319635535998</v>
      </c>
      <c r="AL129" s="2">
        <v>112.751937794886</v>
      </c>
      <c r="AN129" s="12"/>
      <c r="AO129" s="2">
        <v>112.757321099264</v>
      </c>
      <c r="AP129" s="2">
        <v>112.727959928065</v>
      </c>
      <c r="AR129" s="2">
        <v>-7.3749545107739802</v>
      </c>
      <c r="AS129" s="2">
        <v>-7.3848629697445904</v>
      </c>
    </row>
    <row r="130" spans="14:45" x14ac:dyDescent="0.25">
      <c r="N130" t="s">
        <v>195</v>
      </c>
      <c r="O130">
        <f>Q94</f>
        <v>68.899999999999991</v>
      </c>
      <c r="P130" s="13">
        <f t="shared" ref="P130:P131" si="51">1/O130</f>
        <v>1.4513788098693761E-2</v>
      </c>
      <c r="Q130" s="14">
        <f t="shared" ref="Q130:Q131" si="52">P130/$P$126</f>
        <v>0.46691434517753272</v>
      </c>
      <c r="Y130" s="12" t="s">
        <v>201</v>
      </c>
      <c r="Z130" s="12">
        <f>Z129</f>
        <v>0</v>
      </c>
      <c r="AA130" s="12" t="s">
        <v>144</v>
      </c>
      <c r="AB130" s="15">
        <f>P129</f>
        <v>1.5267175572519083E-2</v>
      </c>
      <c r="AC130" s="15">
        <f>AB130+Z130</f>
        <v>1.5267175572519083E-2</v>
      </c>
      <c r="AF130" s="20">
        <v>6</v>
      </c>
      <c r="AG130" t="s">
        <v>25</v>
      </c>
      <c r="AH130" s="1">
        <v>29800</v>
      </c>
      <c r="AI130" s="20">
        <f t="shared" si="50"/>
        <v>29800</v>
      </c>
      <c r="AJ130" s="21">
        <v>6</v>
      </c>
      <c r="AK130" s="2">
        <v>-7.5087637400101999</v>
      </c>
      <c r="AL130" s="2">
        <v>112.623230441036</v>
      </c>
      <c r="AN130" s="12"/>
      <c r="AO130" s="112">
        <f>AO129-AP129</f>
        <v>2.9361171198999614E-2</v>
      </c>
      <c r="AP130" s="113"/>
      <c r="AR130" s="113">
        <f>AR129-AS129</f>
        <v>9.9084589706102122E-3</v>
      </c>
      <c r="AS130" s="113"/>
    </row>
    <row r="131" spans="14:45" x14ac:dyDescent="0.25">
      <c r="N131" t="s">
        <v>196</v>
      </c>
      <c r="O131">
        <f>U94</f>
        <v>101.1</v>
      </c>
      <c r="P131" s="13">
        <f t="shared" si="51"/>
        <v>9.8911968348170138E-3</v>
      </c>
      <c r="Q131" s="14">
        <f t="shared" si="52"/>
        <v>0.3182037426580811</v>
      </c>
      <c r="Y131" s="12" t="s">
        <v>202</v>
      </c>
      <c r="Z131" s="15">
        <f>AB130</f>
        <v>1.5267175572519083E-2</v>
      </c>
      <c r="AA131" s="12" t="s">
        <v>144</v>
      </c>
      <c r="AB131" s="15">
        <f t="shared" ref="AB131:AB132" si="53">P130</f>
        <v>1.4513788098693761E-2</v>
      </c>
      <c r="AC131" s="15">
        <f t="shared" ref="AC131:AC132" si="54">AB131+Z131</f>
        <v>2.9780963671212843E-2</v>
      </c>
      <c r="AF131" s="20">
        <v>7</v>
      </c>
      <c r="AG131" t="s">
        <v>26</v>
      </c>
      <c r="AH131" s="1">
        <v>19600</v>
      </c>
      <c r="AI131" s="20">
        <f t="shared" si="50"/>
        <v>19600</v>
      </c>
      <c r="AJ131" s="21">
        <v>7</v>
      </c>
      <c r="AK131" s="2">
        <v>-7.4966549248136403</v>
      </c>
      <c r="AL131" s="2">
        <v>112.693563765848</v>
      </c>
      <c r="AN131" s="12"/>
      <c r="AO131" s="114">
        <f>AO130^2</f>
        <v>8.6207837417696443E-4</v>
      </c>
      <c r="AP131" s="115"/>
      <c r="AR131" s="115">
        <f>AR130^2</f>
        <v>9.8177559172265991E-5</v>
      </c>
      <c r="AS131" s="115"/>
    </row>
    <row r="132" spans="14:45" x14ac:dyDescent="0.25">
      <c r="P132" s="13">
        <f>SUM(P129:P131)</f>
        <v>3.9672160506029855E-2</v>
      </c>
      <c r="Q132" s="14"/>
      <c r="S132" s="100" t="s">
        <v>59</v>
      </c>
      <c r="T132" s="100"/>
      <c r="U132" s="100"/>
      <c r="V132" s="100"/>
      <c r="Y132" s="12" t="s">
        <v>203</v>
      </c>
      <c r="Z132" s="15">
        <f>AB131</f>
        <v>1.4513788098693761E-2</v>
      </c>
      <c r="AA132" s="12"/>
      <c r="AB132" s="15">
        <f t="shared" si="53"/>
        <v>9.8911968348170138E-3</v>
      </c>
      <c r="AC132" s="15">
        <f t="shared" si="54"/>
        <v>2.4404984933510773E-2</v>
      </c>
      <c r="AF132" s="20">
        <v>8</v>
      </c>
      <c r="AG132" t="s">
        <v>27</v>
      </c>
      <c r="AH132" s="1">
        <v>11100</v>
      </c>
      <c r="AI132" s="20">
        <f t="shared" si="50"/>
        <v>11100</v>
      </c>
      <c r="AJ132" s="21">
        <v>8</v>
      </c>
      <c r="AK132" s="2">
        <v>-7.3497303578100697</v>
      </c>
      <c r="AL132" s="2">
        <v>112.69219963611199</v>
      </c>
      <c r="AN132" s="12"/>
      <c r="AO132" s="114">
        <f>AO131+AR131</f>
        <v>9.602559333492304E-4</v>
      </c>
      <c r="AP132" s="115"/>
      <c r="AQ132" s="115"/>
      <c r="AR132" s="115"/>
      <c r="AS132" s="115"/>
    </row>
    <row r="133" spans="14:45" ht="15.75" thickBot="1" x14ac:dyDescent="0.3">
      <c r="P133" s="13"/>
      <c r="Q133" s="14"/>
      <c r="R133" t="s">
        <v>204</v>
      </c>
      <c r="S133" t="s">
        <v>90</v>
      </c>
      <c r="T133" t="s">
        <v>205</v>
      </c>
      <c r="U133" t="s">
        <v>206</v>
      </c>
      <c r="V133" t="s">
        <v>207</v>
      </c>
      <c r="AF133" s="20">
        <v>9</v>
      </c>
      <c r="AG133" t="s">
        <v>28</v>
      </c>
      <c r="AH133" s="1">
        <v>27200</v>
      </c>
      <c r="AI133" s="20">
        <f t="shared" si="50"/>
        <v>27200</v>
      </c>
      <c r="AJ133" s="21">
        <v>9</v>
      </c>
      <c r="AK133" s="2">
        <v>-7.4282630521153896</v>
      </c>
      <c r="AL133" s="2">
        <v>112.593419586716</v>
      </c>
      <c r="AN133" s="12"/>
      <c r="AO133" s="109">
        <f>SQRT(AO132)</f>
        <v>3.0987996601091049E-2</v>
      </c>
      <c r="AP133" s="110"/>
      <c r="AQ133" s="110"/>
      <c r="AR133" s="110"/>
      <c r="AS133" s="110"/>
    </row>
    <row r="134" spans="14:45" ht="15.75" thickBot="1" x14ac:dyDescent="0.3">
      <c r="N134" t="s">
        <v>198</v>
      </c>
      <c r="O134">
        <f>M106</f>
        <v>88.76</v>
      </c>
      <c r="P134" s="13">
        <f>1/O134</f>
        <v>1.1266336187471833E-2</v>
      </c>
      <c r="Q134" s="14">
        <f>P134/$P$126</f>
        <v>0.36244252346475886</v>
      </c>
      <c r="R134" t="s">
        <v>148</v>
      </c>
      <c r="S134">
        <f>O123</f>
        <v>88.76</v>
      </c>
      <c r="T134" s="13">
        <f>P123</f>
        <v>1.1266336187471833E-2</v>
      </c>
      <c r="U134" s="14">
        <f>Q123</f>
        <v>0.36244252346475886</v>
      </c>
      <c r="V134" s="13">
        <f>V124</f>
        <v>1.1266336187471833E-2</v>
      </c>
      <c r="Y134" s="12" t="s">
        <v>200</v>
      </c>
      <c r="Z134" s="12">
        <v>0</v>
      </c>
      <c r="AA134" s="12"/>
      <c r="AB134" s="12"/>
      <c r="AC134" s="12"/>
      <c r="AF134" s="20">
        <v>10</v>
      </c>
      <c r="AG134" t="s">
        <v>29</v>
      </c>
      <c r="AH134" s="1">
        <v>1700</v>
      </c>
      <c r="AI134" s="20">
        <f t="shared" si="50"/>
        <v>1700</v>
      </c>
      <c r="AJ134" s="21">
        <v>10</v>
      </c>
      <c r="AK134" s="2">
        <v>-7.3749545107739802</v>
      </c>
      <c r="AL134" s="2">
        <v>112.757321099264</v>
      </c>
      <c r="AN134" s="12"/>
      <c r="AO134" s="27">
        <f>AO133*AI144</f>
        <v>10238.434077000482</v>
      </c>
      <c r="AP134" s="28"/>
      <c r="AQ134" s="28"/>
      <c r="AR134" s="28"/>
      <c r="AS134" s="29"/>
    </row>
    <row r="135" spans="14:45" x14ac:dyDescent="0.25">
      <c r="N135" t="s">
        <v>194</v>
      </c>
      <c r="O135">
        <f>Q106</f>
        <v>90.5</v>
      </c>
      <c r="P135" s="13">
        <f t="shared" ref="P135:P136" si="55">1/O135</f>
        <v>1.1049723756906077E-2</v>
      </c>
      <c r="Q135" s="14">
        <f t="shared" ref="Q135:Q136" si="56">P135/$P$126</f>
        <v>0.35547401527880662</v>
      </c>
      <c r="R135" t="s">
        <v>149</v>
      </c>
      <c r="S135">
        <f t="shared" ref="S135:S136" si="57">O124</f>
        <v>87.66</v>
      </c>
      <c r="T135" s="13">
        <f t="shared" ref="T135:T136" si="58">P124</f>
        <v>1.1407711613050422E-2</v>
      </c>
      <c r="U135" s="14">
        <f t="shared" ref="U135:U136" si="59">Q124</f>
        <v>0.36699062722715031</v>
      </c>
      <c r="V135" s="13">
        <f t="shared" ref="V135:V136" si="60">V125</f>
        <v>2.2674047800522255E-2</v>
      </c>
      <c r="Y135" s="12" t="s">
        <v>201</v>
      </c>
      <c r="Z135" s="12">
        <f>Z134</f>
        <v>0</v>
      </c>
      <c r="AA135" s="12" t="s">
        <v>144</v>
      </c>
      <c r="AB135" s="15">
        <f>P134</f>
        <v>1.1266336187471833E-2</v>
      </c>
      <c r="AC135" s="15">
        <f>AB135+Z135</f>
        <v>1.1266336187471833E-2</v>
      </c>
      <c r="AF135" s="20">
        <v>11</v>
      </c>
      <c r="AG135" t="s">
        <v>30</v>
      </c>
      <c r="AH135" s="1">
        <v>22700</v>
      </c>
      <c r="AI135" s="20">
        <f t="shared" si="50"/>
        <v>22700</v>
      </c>
      <c r="AJ135" s="21">
        <v>11</v>
      </c>
      <c r="AK135" s="2">
        <v>-7.5278439184274699</v>
      </c>
      <c r="AL135" s="2">
        <v>112.676355907035</v>
      </c>
      <c r="AN135" s="12"/>
    </row>
    <row r="136" spans="14:45" x14ac:dyDescent="0.25">
      <c r="N136" t="s">
        <v>195</v>
      </c>
      <c r="O136">
        <f>U106</f>
        <v>118.9</v>
      </c>
      <c r="P136" s="13">
        <f t="shared" si="55"/>
        <v>8.4104289318755257E-3</v>
      </c>
      <c r="Q136" s="14">
        <f t="shared" si="56"/>
        <v>0.27056684930809083</v>
      </c>
      <c r="R136" t="s">
        <v>192</v>
      </c>
      <c r="S136">
        <f t="shared" si="57"/>
        <v>118.9</v>
      </c>
      <c r="T136" s="13">
        <f t="shared" si="58"/>
        <v>8.4104289318755257E-3</v>
      </c>
      <c r="U136" s="14">
        <f t="shared" si="59"/>
        <v>0.27056684930809083</v>
      </c>
      <c r="V136" s="13">
        <f t="shared" si="60"/>
        <v>1.981814054492595E-2</v>
      </c>
      <c r="Y136" s="12" t="s">
        <v>202</v>
      </c>
      <c r="Z136" s="15">
        <f>AB135</f>
        <v>1.1266336187471833E-2</v>
      </c>
      <c r="AA136" s="12" t="s">
        <v>144</v>
      </c>
      <c r="AB136" s="15">
        <f t="shared" ref="AB136:AB137" si="61">P135</f>
        <v>1.1049723756906077E-2</v>
      </c>
      <c r="AC136" s="15">
        <f t="shared" ref="AC136:AC137" si="62">AB136+Z136</f>
        <v>2.2316059944377908E-2</v>
      </c>
      <c r="AF136" s="20">
        <v>12</v>
      </c>
      <c r="AG136" t="s">
        <v>31</v>
      </c>
      <c r="AH136" s="1">
        <v>37600</v>
      </c>
      <c r="AI136" s="20">
        <f t="shared" si="50"/>
        <v>37600</v>
      </c>
      <c r="AJ136" s="21">
        <v>12</v>
      </c>
      <c r="AK136" s="2">
        <v>-7.4333696436707903</v>
      </c>
      <c r="AL136" s="2">
        <v>112.520291840449</v>
      </c>
      <c r="AN136" s="12"/>
    </row>
    <row r="137" spans="14:45" x14ac:dyDescent="0.25">
      <c r="N137" t="s">
        <v>196</v>
      </c>
      <c r="P137" s="13">
        <f>SUM(P134:P136)</f>
        <v>3.0726488876253434E-2</v>
      </c>
      <c r="Q137" s="14"/>
      <c r="Y137" s="12" t="s">
        <v>203</v>
      </c>
      <c r="Z137" s="15">
        <f>AB136</f>
        <v>1.1049723756906077E-2</v>
      </c>
      <c r="AA137" s="12"/>
      <c r="AB137" s="15">
        <f t="shared" si="61"/>
        <v>8.4104289318755257E-3</v>
      </c>
      <c r="AC137" s="15">
        <f t="shared" si="62"/>
        <v>1.9460152688781603E-2</v>
      </c>
      <c r="AF137" s="20">
        <v>13</v>
      </c>
      <c r="AG137" t="s">
        <v>32</v>
      </c>
      <c r="AH137" s="1">
        <v>22400</v>
      </c>
      <c r="AI137" s="20">
        <f t="shared" si="50"/>
        <v>22400</v>
      </c>
      <c r="AJ137" s="21">
        <v>13</v>
      </c>
      <c r="AK137" s="2">
        <v>-7.5263863374198801</v>
      </c>
      <c r="AL137" s="2">
        <v>112.676860897721</v>
      </c>
      <c r="AN137" s="12"/>
    </row>
    <row r="138" spans="14:45" x14ac:dyDescent="0.25">
      <c r="P138" s="13"/>
      <c r="Q138" s="14"/>
      <c r="S138" s="100" t="s">
        <v>60</v>
      </c>
      <c r="T138" s="100"/>
      <c r="U138" s="100"/>
      <c r="V138" s="100"/>
      <c r="AF138" s="20">
        <v>14</v>
      </c>
      <c r="AG138" t="s">
        <v>33</v>
      </c>
      <c r="AH138" s="1">
        <v>21300</v>
      </c>
      <c r="AI138" s="20">
        <f t="shared" si="50"/>
        <v>21300</v>
      </c>
      <c r="AJ138" s="21">
        <v>14</v>
      </c>
      <c r="AK138" s="2">
        <v>-7.4568537197072002</v>
      </c>
      <c r="AL138" s="2">
        <v>112.64936233484801</v>
      </c>
      <c r="AN138" s="12"/>
    </row>
    <row r="139" spans="14:45" x14ac:dyDescent="0.25">
      <c r="P139" s="13"/>
      <c r="Q139" s="14"/>
      <c r="S139" t="s">
        <v>90</v>
      </c>
      <c r="T139" t="s">
        <v>205</v>
      </c>
      <c r="U139" t="s">
        <v>206</v>
      </c>
      <c r="V139" t="s">
        <v>207</v>
      </c>
      <c r="Y139" s="12"/>
      <c r="Z139" s="12"/>
      <c r="AA139" s="12"/>
      <c r="AB139" s="12"/>
      <c r="AC139" s="12"/>
      <c r="AF139" s="20">
        <v>15</v>
      </c>
      <c r="AG139" t="s">
        <v>34</v>
      </c>
      <c r="AH139" s="1">
        <v>12800</v>
      </c>
      <c r="AI139" s="20">
        <f t="shared" si="50"/>
        <v>12800</v>
      </c>
      <c r="AJ139" s="21">
        <v>15</v>
      </c>
      <c r="AK139" s="2">
        <v>-7.40648231197315</v>
      </c>
      <c r="AL139" s="2">
        <v>112.673676068577</v>
      </c>
      <c r="AN139" s="12"/>
    </row>
    <row r="140" spans="14:45" x14ac:dyDescent="0.25">
      <c r="N140" t="s">
        <v>199</v>
      </c>
      <c r="P140" s="13"/>
      <c r="Q140" s="14"/>
      <c r="S140">
        <f>O129</f>
        <v>65.5</v>
      </c>
      <c r="T140" s="13">
        <f>P129</f>
        <v>1.5267175572519083E-2</v>
      </c>
      <c r="U140" s="14">
        <f>Q129</f>
        <v>0.49115112034705338</v>
      </c>
      <c r="V140" s="13">
        <f>AC130</f>
        <v>1.5267175572519083E-2</v>
      </c>
      <c r="Y140" s="12"/>
      <c r="Z140" s="12"/>
      <c r="AA140" s="12"/>
      <c r="AB140" s="12"/>
      <c r="AC140" s="12"/>
      <c r="AF140" s="20">
        <v>16</v>
      </c>
      <c r="AG140" t="s">
        <v>35</v>
      </c>
      <c r="AH140" s="1">
        <v>14400</v>
      </c>
      <c r="AI140" s="20">
        <f t="shared" si="50"/>
        <v>14400</v>
      </c>
      <c r="AJ140" s="21">
        <v>16</v>
      </c>
      <c r="AK140" s="2">
        <v>-7.4725047634587298</v>
      </c>
      <c r="AL140" s="2">
        <v>112.715385434021</v>
      </c>
      <c r="AN140" s="12"/>
    </row>
    <row r="141" spans="14:45" x14ac:dyDescent="0.25">
      <c r="N141" t="s">
        <v>194</v>
      </c>
      <c r="O141">
        <f>M118</f>
        <v>89.7</v>
      </c>
      <c r="P141" s="13">
        <f>1/O141</f>
        <v>1.1148272017837234E-2</v>
      </c>
      <c r="Q141" s="14">
        <f>P141/$P$126</f>
        <v>0.35864435209288736</v>
      </c>
      <c r="S141">
        <f t="shared" ref="S141:S142" si="63">O130</f>
        <v>68.899999999999991</v>
      </c>
      <c r="T141" s="13">
        <f t="shared" ref="T141:T142" si="64">P130</f>
        <v>1.4513788098693761E-2</v>
      </c>
      <c r="U141" s="14">
        <f t="shared" ref="U141:U142" si="65">Q130</f>
        <v>0.46691434517753272</v>
      </c>
      <c r="V141" s="13">
        <f t="shared" ref="V141:V142" si="66">AC131</f>
        <v>2.9780963671212843E-2</v>
      </c>
      <c r="Y141" s="12" t="s">
        <v>200</v>
      </c>
      <c r="Z141" s="12">
        <v>0</v>
      </c>
      <c r="AA141" s="12"/>
      <c r="AB141" s="12"/>
      <c r="AC141" s="12"/>
      <c r="AF141" s="20">
        <v>17</v>
      </c>
      <c r="AG141" t="s">
        <v>36</v>
      </c>
      <c r="AH141" s="1">
        <v>22300</v>
      </c>
      <c r="AI141" s="20">
        <f t="shared" si="50"/>
        <v>22300</v>
      </c>
      <c r="AJ141" s="21">
        <v>17</v>
      </c>
      <c r="AK141" s="2">
        <v>-7.3995077480102998</v>
      </c>
      <c r="AL141" s="2">
        <v>112.59197477657101</v>
      </c>
      <c r="AN141" s="12"/>
    </row>
    <row r="142" spans="14:45" x14ac:dyDescent="0.25">
      <c r="N142" t="s">
        <v>195</v>
      </c>
      <c r="O142">
        <f>Q118</f>
        <v>90.5</v>
      </c>
      <c r="P142" s="13">
        <f t="shared" ref="P142:P143" si="67">1/O142</f>
        <v>1.1049723756906077E-2</v>
      </c>
      <c r="Q142" s="14">
        <f t="shared" ref="Q142:Q143" si="68">P142/$P$126</f>
        <v>0.35547401527880662</v>
      </c>
      <c r="S142">
        <f t="shared" si="63"/>
        <v>101.1</v>
      </c>
      <c r="T142" s="13">
        <f t="shared" si="64"/>
        <v>9.8911968348170138E-3</v>
      </c>
      <c r="U142" s="14">
        <f t="shared" si="65"/>
        <v>0.3182037426580811</v>
      </c>
      <c r="V142" s="13">
        <f t="shared" si="66"/>
        <v>2.4404984933510773E-2</v>
      </c>
      <c r="Y142" s="12" t="s">
        <v>201</v>
      </c>
      <c r="Z142" s="12">
        <f>Z141</f>
        <v>0</v>
      </c>
      <c r="AA142" s="12" t="s">
        <v>144</v>
      </c>
      <c r="AB142" s="15">
        <f>P141</f>
        <v>1.1148272017837234E-2</v>
      </c>
      <c r="AC142" s="15">
        <f>AB142+Z142</f>
        <v>1.1148272017837234E-2</v>
      </c>
      <c r="AF142" s="20">
        <v>18</v>
      </c>
      <c r="AG142" t="s">
        <v>37</v>
      </c>
      <c r="AH142" s="1">
        <v>28200</v>
      </c>
      <c r="AI142" s="20">
        <f t="shared" si="50"/>
        <v>28200</v>
      </c>
      <c r="AJ142" s="21"/>
      <c r="AK142" s="2">
        <v>-7.3804619138411596</v>
      </c>
      <c r="AL142" s="2">
        <v>112.74801282569101</v>
      </c>
      <c r="AN142" s="12"/>
    </row>
    <row r="143" spans="14:45" x14ac:dyDescent="0.25">
      <c r="N143" t="s">
        <v>196</v>
      </c>
      <c r="O143">
        <f>U118</f>
        <v>81.2</v>
      </c>
      <c r="P143" s="13">
        <f t="shared" si="67"/>
        <v>1.231527093596059E-2</v>
      </c>
      <c r="Q143" s="14">
        <f t="shared" si="68"/>
        <v>0.39618717220113292</v>
      </c>
      <c r="Y143" s="12" t="s">
        <v>202</v>
      </c>
      <c r="Z143" s="15">
        <f>AB142</f>
        <v>1.1148272017837234E-2</v>
      </c>
      <c r="AA143" s="12" t="s">
        <v>144</v>
      </c>
      <c r="AB143" s="15">
        <f t="shared" ref="AB143:AB144" si="69">P142</f>
        <v>1.1049723756906077E-2</v>
      </c>
      <c r="AC143" s="15">
        <f t="shared" ref="AC143:AC144" si="70">AB143+Z143</f>
        <v>2.2197995774743309E-2</v>
      </c>
      <c r="AF143" s="20">
        <v>19</v>
      </c>
      <c r="AG143" t="s">
        <v>86</v>
      </c>
      <c r="AH143" s="1">
        <v>0</v>
      </c>
      <c r="AI143" s="20">
        <f t="shared" si="50"/>
        <v>0</v>
      </c>
      <c r="AJ143" s="21"/>
      <c r="AK143" s="2"/>
      <c r="AL143" s="2"/>
      <c r="AM143" s="30"/>
      <c r="AN143">
        <f>SUM(AN125:AN142)</f>
        <v>56793.10469761549</v>
      </c>
    </row>
    <row r="144" spans="14:45" x14ac:dyDescent="0.25">
      <c r="P144" s="13">
        <f>SUM(P141:P143)</f>
        <v>3.4513266710703899E-2</v>
      </c>
      <c r="Q144" s="14"/>
      <c r="S144" s="100" t="s">
        <v>61</v>
      </c>
      <c r="T144" s="100"/>
      <c r="U144" s="100"/>
      <c r="V144" s="100"/>
      <c r="Y144" s="12" t="s">
        <v>203</v>
      </c>
      <c r="Z144" s="15">
        <f>AB143</f>
        <v>1.1049723756906077E-2</v>
      </c>
      <c r="AA144" s="12"/>
      <c r="AB144" s="15">
        <f t="shared" si="69"/>
        <v>1.231527093596059E-2</v>
      </c>
      <c r="AC144" s="15">
        <f t="shared" si="70"/>
        <v>2.3364994692866667E-2</v>
      </c>
      <c r="AI144">
        <f>SUM(AI125:AI143)</f>
        <v>330400</v>
      </c>
      <c r="AK144" s="14">
        <f>SUM(AK125:AK143)</f>
        <v>-133.77488582815079</v>
      </c>
      <c r="AL144" s="14">
        <f>SUM(AL125:AL143)</f>
        <v>2028.0847800413344</v>
      </c>
      <c r="AM144" s="31">
        <f>SUM(AM125:AM143)</f>
        <v>0</v>
      </c>
      <c r="AN144">
        <f>1/AN143</f>
        <v>1.7607771318795078E-5</v>
      </c>
    </row>
    <row r="145" spans="16:45" x14ac:dyDescent="0.25">
      <c r="P145" s="13"/>
      <c r="S145" t="s">
        <v>90</v>
      </c>
      <c r="T145" t="s">
        <v>205</v>
      </c>
      <c r="U145" t="s">
        <v>206</v>
      </c>
      <c r="V145" t="s">
        <v>207</v>
      </c>
    </row>
    <row r="146" spans="16:45" ht="23.25" x14ac:dyDescent="0.35">
      <c r="S146">
        <f>O135</f>
        <v>90.5</v>
      </c>
      <c r="T146" s="13">
        <f>P135</f>
        <v>1.1049723756906077E-2</v>
      </c>
      <c r="U146" s="14">
        <f>Q135</f>
        <v>0.35547401527880662</v>
      </c>
      <c r="V146" s="13">
        <f>AC135</f>
        <v>1.1266336187471833E-2</v>
      </c>
      <c r="AH146" s="111" t="s">
        <v>59</v>
      </c>
      <c r="AI146" s="111"/>
      <c r="AJ146" s="111"/>
      <c r="AK146" s="111"/>
      <c r="AL146" s="111"/>
      <c r="AM146" s="111"/>
      <c r="AN146" s="111"/>
      <c r="AO146" s="111"/>
      <c r="AP146" s="111"/>
      <c r="AQ146" s="111"/>
      <c r="AR146" s="111"/>
      <c r="AS146" s="111"/>
    </row>
    <row r="147" spans="16:45" x14ac:dyDescent="0.25">
      <c r="S147">
        <f t="shared" ref="S147:S148" si="71">O136</f>
        <v>118.9</v>
      </c>
      <c r="T147" s="13">
        <f t="shared" ref="T147:T148" si="72">P136</f>
        <v>8.4104289318755257E-3</v>
      </c>
      <c r="U147" s="14">
        <f t="shared" ref="U147:U148" si="73">Q136</f>
        <v>0.27056684930809083</v>
      </c>
      <c r="V147" s="13">
        <f t="shared" ref="V147:V148" si="74">AC136</f>
        <v>2.2316059944377908E-2</v>
      </c>
      <c r="Y147" t="s">
        <v>208</v>
      </c>
      <c r="AF147" s="4" t="s">
        <v>67</v>
      </c>
      <c r="AH147" t="s">
        <v>201</v>
      </c>
      <c r="AI147">
        <v>4</v>
      </c>
      <c r="AJ147" t="s">
        <v>211</v>
      </c>
      <c r="AM147" t="s">
        <v>29</v>
      </c>
      <c r="AN147" t="s">
        <v>21</v>
      </c>
      <c r="AO147" t="s">
        <v>23</v>
      </c>
      <c r="AP147" t="s">
        <v>20</v>
      </c>
      <c r="AQ147" t="s">
        <v>26</v>
      </c>
    </row>
    <row r="148" spans="16:45" x14ac:dyDescent="0.25">
      <c r="S148">
        <f t="shared" si="71"/>
        <v>0</v>
      </c>
      <c r="T148" s="13">
        <f t="shared" si="72"/>
        <v>3.0726488876253434E-2</v>
      </c>
      <c r="U148" s="14">
        <f t="shared" si="73"/>
        <v>0</v>
      </c>
      <c r="V148" s="13">
        <f t="shared" si="74"/>
        <v>1.9460152688781603E-2</v>
      </c>
      <c r="X148" t="s">
        <v>201</v>
      </c>
      <c r="Y148" s="3" t="s">
        <v>59</v>
      </c>
      <c r="Z148" s="4" t="s">
        <v>67</v>
      </c>
      <c r="AA148" t="s">
        <v>29</v>
      </c>
      <c r="AB148" t="s">
        <v>21</v>
      </c>
      <c r="AC148" t="s">
        <v>23</v>
      </c>
      <c r="AD148" t="s">
        <v>20</v>
      </c>
      <c r="AE148" t="s">
        <v>26</v>
      </c>
      <c r="AF148" s="4" t="s">
        <v>67</v>
      </c>
      <c r="AM148" t="s">
        <v>214</v>
      </c>
      <c r="AN148" t="s">
        <v>216</v>
      </c>
      <c r="AO148" t="s">
        <v>217</v>
      </c>
      <c r="AP148" t="s">
        <v>131</v>
      </c>
    </row>
    <row r="149" spans="16:45" x14ac:dyDescent="0.25">
      <c r="X149" t="s">
        <v>202</v>
      </c>
      <c r="Y149" s="3" t="s">
        <v>59</v>
      </c>
      <c r="Z149" s="4" t="s">
        <v>67</v>
      </c>
      <c r="AA149" t="s">
        <v>26</v>
      </c>
      <c r="AB149" t="s">
        <v>20</v>
      </c>
      <c r="AC149" t="s">
        <v>23</v>
      </c>
      <c r="AD149" t="s">
        <v>21</v>
      </c>
      <c r="AE149" t="s">
        <v>29</v>
      </c>
      <c r="AF149" s="4" t="s">
        <v>67</v>
      </c>
      <c r="AM149" s="33">
        <v>10238.434077000482</v>
      </c>
      <c r="AN149" s="33">
        <v>12860.405290893983</v>
      </c>
      <c r="AO149" s="33">
        <v>10474.458358691911</v>
      </c>
      <c r="AP149" s="33">
        <v>16462.576363591568</v>
      </c>
      <c r="AR149" s="6">
        <f>SUM(AM149:AP149)</f>
        <v>50035.874090177938</v>
      </c>
      <c r="AS149" s="32">
        <f>1/AR149</f>
        <v>1.9985660652149983E-5</v>
      </c>
    </row>
    <row r="150" spans="16:45" x14ac:dyDescent="0.25">
      <c r="S150" s="100" t="s">
        <v>62</v>
      </c>
      <c r="T150" s="100"/>
      <c r="U150" s="100"/>
      <c r="V150" s="100"/>
      <c r="X150" t="s">
        <v>203</v>
      </c>
      <c r="Y150" s="3" t="s">
        <v>59</v>
      </c>
      <c r="Z150" s="4" t="s">
        <v>67</v>
      </c>
      <c r="AA150" t="s">
        <v>23</v>
      </c>
      <c r="AB150" t="s">
        <v>26</v>
      </c>
      <c r="AC150" t="s">
        <v>20</v>
      </c>
      <c r="AD150" t="s">
        <v>29</v>
      </c>
      <c r="AE150" t="s">
        <v>21</v>
      </c>
      <c r="AH150" t="s">
        <v>202</v>
      </c>
      <c r="AI150">
        <v>3</v>
      </c>
      <c r="AJ150" t="s">
        <v>209</v>
      </c>
      <c r="AM150" t="s">
        <v>23</v>
      </c>
      <c r="AN150" t="s">
        <v>26</v>
      </c>
      <c r="AO150" t="s">
        <v>20</v>
      </c>
      <c r="AP150" t="s">
        <v>21</v>
      </c>
      <c r="AQ150" t="s">
        <v>29</v>
      </c>
    </row>
    <row r="151" spans="16:45" x14ac:dyDescent="0.25">
      <c r="S151" t="s">
        <v>90</v>
      </c>
      <c r="T151" t="s">
        <v>205</v>
      </c>
      <c r="U151" t="s">
        <v>206</v>
      </c>
      <c r="V151" t="s">
        <v>207</v>
      </c>
      <c r="AM151" t="s">
        <v>218</v>
      </c>
      <c r="AN151" t="s">
        <v>219</v>
      </c>
      <c r="AO151" t="s">
        <v>220</v>
      </c>
      <c r="AP151" t="s">
        <v>221</v>
      </c>
    </row>
    <row r="152" spans="16:45" x14ac:dyDescent="0.25">
      <c r="S152">
        <f>O141</f>
        <v>89.7</v>
      </c>
      <c r="T152" s="13">
        <f>P141</f>
        <v>1.1148272017837234E-2</v>
      </c>
      <c r="U152" s="14">
        <f>Q141</f>
        <v>0.35864435209288736</v>
      </c>
      <c r="V152" s="13">
        <f>AC142</f>
        <v>1.1148272017837234E-2</v>
      </c>
      <c r="AM152" s="12">
        <v>26072.439213292229</v>
      </c>
      <c r="AN152" s="12">
        <v>38644.848959057337</v>
      </c>
      <c r="AO152" s="12">
        <v>22374.818523982169</v>
      </c>
      <c r="AP152" s="12">
        <v>10238.434077000482</v>
      </c>
      <c r="AQ152" s="12"/>
      <c r="AR152" s="6">
        <f>SUM(AM152:AP152)</f>
        <v>97330.540773332206</v>
      </c>
      <c r="AS152" s="32">
        <f>1/AR152</f>
        <v>1.0274267378508105E-5</v>
      </c>
    </row>
    <row r="153" spans="16:45" x14ac:dyDescent="0.25">
      <c r="S153">
        <f t="shared" ref="S153:S154" si="75">O142</f>
        <v>90.5</v>
      </c>
      <c r="T153" s="13">
        <f t="shared" ref="T153:T154" si="76">P142</f>
        <v>1.1049723756906077E-2</v>
      </c>
      <c r="U153" s="14">
        <f t="shared" ref="U153:U154" si="77">Q142</f>
        <v>0.35547401527880662</v>
      </c>
      <c r="V153" s="13">
        <f t="shared" ref="V153:V154" si="78">AC143</f>
        <v>2.2197995774743309E-2</v>
      </c>
      <c r="AH153" t="s">
        <v>203</v>
      </c>
      <c r="AI153">
        <v>2</v>
      </c>
      <c r="AJ153" t="s">
        <v>210</v>
      </c>
      <c r="AM153" t="s">
        <v>26</v>
      </c>
      <c r="AN153" t="s">
        <v>20</v>
      </c>
      <c r="AO153" t="s">
        <v>23</v>
      </c>
      <c r="AP153" t="s">
        <v>29</v>
      </c>
      <c r="AQ153" t="s">
        <v>21</v>
      </c>
    </row>
    <row r="154" spans="16:45" x14ac:dyDescent="0.25">
      <c r="S154">
        <f t="shared" si="75"/>
        <v>81.2</v>
      </c>
      <c r="T154" s="13">
        <f t="shared" si="76"/>
        <v>1.231527093596059E-2</v>
      </c>
      <c r="U154" s="14">
        <f t="shared" si="77"/>
        <v>0.39618717220113292</v>
      </c>
      <c r="V154" s="13">
        <f t="shared" si="78"/>
        <v>2.3364994692866667E-2</v>
      </c>
      <c r="AM154" t="s">
        <v>219</v>
      </c>
      <c r="AN154" t="s">
        <v>222</v>
      </c>
      <c r="AO154" t="s">
        <v>223</v>
      </c>
      <c r="AP154" t="s">
        <v>214</v>
      </c>
    </row>
    <row r="155" spans="16:45" x14ac:dyDescent="0.25">
      <c r="Y155" t="s">
        <v>208</v>
      </c>
      <c r="AM155" s="12">
        <v>16462.576363591568</v>
      </c>
      <c r="AN155" s="12">
        <v>10474.458358691911</v>
      </c>
      <c r="AO155" s="12">
        <v>19617.635898331529</v>
      </c>
      <c r="AP155" s="12">
        <v>10238.434077000482</v>
      </c>
      <c r="AR155" s="6">
        <f>SUM(AM155:AP155)</f>
        <v>56793.10469761549</v>
      </c>
      <c r="AS155" s="32">
        <f>1/AR155</f>
        <v>1.7607771318795078E-5</v>
      </c>
    </row>
    <row r="156" spans="16:45" x14ac:dyDescent="0.25">
      <c r="Y156" s="3" t="s">
        <v>60</v>
      </c>
      <c r="Z156" s="4" t="s">
        <v>67</v>
      </c>
      <c r="AA156" t="s">
        <v>24</v>
      </c>
      <c r="AB156" t="s">
        <v>27</v>
      </c>
      <c r="AC156" t="s">
        <v>34</v>
      </c>
      <c r="AD156" t="s">
        <v>28</v>
      </c>
      <c r="AE156" t="s">
        <v>33</v>
      </c>
      <c r="AF156" s="4" t="s">
        <v>67</v>
      </c>
    </row>
    <row r="157" spans="16:45" ht="23.25" x14ac:dyDescent="0.35">
      <c r="T157" t="s">
        <v>201</v>
      </c>
      <c r="U157">
        <v>4</v>
      </c>
      <c r="Y157" s="3" t="s">
        <v>60</v>
      </c>
      <c r="Z157" s="4" t="s">
        <v>67</v>
      </c>
      <c r="AA157" t="s">
        <v>33</v>
      </c>
      <c r="AB157" t="s">
        <v>28</v>
      </c>
      <c r="AC157" t="s">
        <v>34</v>
      </c>
      <c r="AD157" t="s">
        <v>27</v>
      </c>
      <c r="AE157" t="s">
        <v>24</v>
      </c>
      <c r="AF157" s="4" t="s">
        <v>67</v>
      </c>
      <c r="AH157" s="111" t="s">
        <v>60</v>
      </c>
      <c r="AI157" s="111"/>
      <c r="AJ157" s="111"/>
      <c r="AK157" s="111"/>
      <c r="AL157" s="111"/>
      <c r="AM157" s="111"/>
      <c r="AN157" s="111"/>
      <c r="AO157" s="111"/>
      <c r="AP157" s="111"/>
      <c r="AQ157" s="111"/>
      <c r="AR157" s="111"/>
      <c r="AS157" s="111"/>
    </row>
    <row r="158" spans="16:45" x14ac:dyDescent="0.25">
      <c r="T158" t="s">
        <v>202</v>
      </c>
      <c r="U158">
        <v>3</v>
      </c>
      <c r="Y158" s="3" t="s">
        <v>60</v>
      </c>
      <c r="Z158" s="4" t="s">
        <v>67</v>
      </c>
      <c r="AA158" t="s">
        <v>28</v>
      </c>
      <c r="AB158" t="s">
        <v>27</v>
      </c>
      <c r="AC158" t="s">
        <v>34</v>
      </c>
      <c r="AD158" t="s">
        <v>33</v>
      </c>
      <c r="AE158" t="s">
        <v>24</v>
      </c>
      <c r="AF158" s="4" t="s">
        <v>67</v>
      </c>
      <c r="AH158" t="s">
        <v>201</v>
      </c>
      <c r="AI158">
        <v>4</v>
      </c>
      <c r="AJ158" t="s">
        <v>211</v>
      </c>
      <c r="AM158" t="s">
        <v>24</v>
      </c>
      <c r="AN158" t="s">
        <v>27</v>
      </c>
      <c r="AO158" t="s">
        <v>34</v>
      </c>
      <c r="AP158" t="s">
        <v>28</v>
      </c>
      <c r="AQ158" t="s">
        <v>33</v>
      </c>
    </row>
    <row r="159" spans="16:45" x14ac:dyDescent="0.25">
      <c r="T159" t="s">
        <v>203</v>
      </c>
      <c r="U159">
        <v>5</v>
      </c>
    </row>
    <row r="160" spans="16:45" x14ac:dyDescent="0.25">
      <c r="Y160" t="s">
        <v>208</v>
      </c>
    </row>
    <row r="161" spans="25:43" x14ac:dyDescent="0.25">
      <c r="Y161" s="3" t="s">
        <v>61</v>
      </c>
      <c r="Z161" s="4" t="s">
        <v>67</v>
      </c>
      <c r="AA161" t="s">
        <v>35</v>
      </c>
      <c r="AB161" t="s">
        <v>30</v>
      </c>
      <c r="AC161" t="s">
        <v>32</v>
      </c>
      <c r="AD161" t="s">
        <v>31</v>
      </c>
      <c r="AE161" s="4" t="s">
        <v>67</v>
      </c>
      <c r="AH161" t="s">
        <v>202</v>
      </c>
      <c r="AI161">
        <v>3</v>
      </c>
      <c r="AJ161" t="s">
        <v>209</v>
      </c>
      <c r="AM161" t="s">
        <v>28</v>
      </c>
      <c r="AN161" t="s">
        <v>27</v>
      </c>
      <c r="AO161" t="s">
        <v>34</v>
      </c>
      <c r="AP161" t="s">
        <v>33</v>
      </c>
      <c r="AQ161" t="s">
        <v>24</v>
      </c>
    </row>
    <row r="162" spans="25:43" x14ac:dyDescent="0.25">
      <c r="Y162" s="3" t="s">
        <v>61</v>
      </c>
      <c r="Z162" s="4" t="s">
        <v>67</v>
      </c>
      <c r="AA162" t="s">
        <v>31</v>
      </c>
      <c r="AB162" t="s">
        <v>32</v>
      </c>
      <c r="AC162" t="s">
        <v>30</v>
      </c>
      <c r="AD162" t="s">
        <v>35</v>
      </c>
      <c r="AE162" s="4" t="s">
        <v>67</v>
      </c>
    </row>
    <row r="163" spans="25:43" x14ac:dyDescent="0.25">
      <c r="Y163" s="3" t="s">
        <v>61</v>
      </c>
      <c r="Z163" s="4" t="s">
        <v>67</v>
      </c>
      <c r="AA163" t="s">
        <v>32</v>
      </c>
      <c r="AB163" t="s">
        <v>31</v>
      </c>
      <c r="AC163" t="s">
        <v>35</v>
      </c>
      <c r="AD163" t="s">
        <v>30</v>
      </c>
      <c r="AE163" s="4" t="s">
        <v>67</v>
      </c>
    </row>
    <row r="164" spans="25:43" x14ac:dyDescent="0.25">
      <c r="AH164" t="s">
        <v>203</v>
      </c>
      <c r="AI164">
        <v>5</v>
      </c>
      <c r="AJ164" t="s">
        <v>210</v>
      </c>
      <c r="AM164" t="s">
        <v>33</v>
      </c>
      <c r="AN164" t="s">
        <v>28</v>
      </c>
      <c r="AO164" t="s">
        <v>34</v>
      </c>
      <c r="AP164" t="s">
        <v>27</v>
      </c>
      <c r="AQ164" t="s">
        <v>24</v>
      </c>
    </row>
    <row r="165" spans="25:43" x14ac:dyDescent="0.25">
      <c r="Y165" t="s">
        <v>208</v>
      </c>
    </row>
    <row r="166" spans="25:43" x14ac:dyDescent="0.25">
      <c r="Y166" s="3" t="s">
        <v>62</v>
      </c>
      <c r="Z166" s="4" t="s">
        <v>67</v>
      </c>
      <c r="AA166" t="s">
        <v>36</v>
      </c>
      <c r="AB166" t="s">
        <v>22</v>
      </c>
      <c r="AC166" t="s">
        <v>25</v>
      </c>
      <c r="AD166" t="s">
        <v>37</v>
      </c>
      <c r="AE166" s="4" t="s">
        <v>67</v>
      </c>
      <c r="AJ166" s="12"/>
      <c r="AK166" s="12"/>
      <c r="AL166" s="12"/>
      <c r="AM166" s="12"/>
    </row>
    <row r="167" spans="25:43" x14ac:dyDescent="0.25">
      <c r="Y167" s="3" t="s">
        <v>62</v>
      </c>
      <c r="Z167" s="4" t="s">
        <v>67</v>
      </c>
      <c r="AA167" t="s">
        <v>37</v>
      </c>
      <c r="AB167" t="s">
        <v>25</v>
      </c>
      <c r="AC167" t="s">
        <v>22</v>
      </c>
      <c r="AD167" t="s">
        <v>36</v>
      </c>
      <c r="AE167" s="4" t="s">
        <v>67</v>
      </c>
    </row>
    <row r="168" spans="25:43" x14ac:dyDescent="0.25">
      <c r="Y168" s="3" t="s">
        <v>62</v>
      </c>
      <c r="Z168" s="4" t="s">
        <v>67</v>
      </c>
      <c r="AA168" t="s">
        <v>25</v>
      </c>
      <c r="AB168" t="s">
        <v>22</v>
      </c>
      <c r="AC168" t="s">
        <v>37</v>
      </c>
      <c r="AD168" t="s">
        <v>36</v>
      </c>
      <c r="AE168" s="4" t="s">
        <v>67</v>
      </c>
    </row>
  </sheetData>
  <mergeCells count="45">
    <mergeCell ref="AO133:AS133"/>
    <mergeCell ref="AH146:AS146"/>
    <mergeCell ref="AH157:AS157"/>
    <mergeCell ref="AO130:AP130"/>
    <mergeCell ref="AR130:AS130"/>
    <mergeCell ref="AO131:AP131"/>
    <mergeCell ref="AR131:AS131"/>
    <mergeCell ref="AO132:AS132"/>
    <mergeCell ref="L86:N86"/>
    <mergeCell ref="P86:R86"/>
    <mergeCell ref="T86:V86"/>
    <mergeCell ref="L111:N111"/>
    <mergeCell ref="P111:R111"/>
    <mergeCell ref="T111:V111"/>
    <mergeCell ref="L98:W98"/>
    <mergeCell ref="L99:N99"/>
    <mergeCell ref="P99:R99"/>
    <mergeCell ref="T99:V99"/>
    <mergeCell ref="L110:W110"/>
    <mergeCell ref="C85:J85"/>
    <mergeCell ref="P75:R75"/>
    <mergeCell ref="T75:V75"/>
    <mergeCell ref="L74:W74"/>
    <mergeCell ref="L85:W85"/>
    <mergeCell ref="C24:H24"/>
    <mergeCell ref="I43:K43"/>
    <mergeCell ref="I44:K44"/>
    <mergeCell ref="I45:K45"/>
    <mergeCell ref="C35:J35"/>
    <mergeCell ref="S132:V132"/>
    <mergeCell ref="S138:V138"/>
    <mergeCell ref="S144:V144"/>
    <mergeCell ref="S150:V150"/>
    <mergeCell ref="C48:J48"/>
    <mergeCell ref="C52:J52"/>
    <mergeCell ref="C56:J56"/>
    <mergeCell ref="C62:J62"/>
    <mergeCell ref="C90:J90"/>
    <mergeCell ref="C94:J94"/>
    <mergeCell ref="C98:J98"/>
    <mergeCell ref="L75:N75"/>
    <mergeCell ref="C66:J66"/>
    <mergeCell ref="C70:J70"/>
    <mergeCell ref="C77:J77"/>
    <mergeCell ref="C81:J81"/>
  </mergeCells>
  <phoneticPr fontId="1" type="noConversion"/>
  <conditionalFormatting sqref="P123:P125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29:P13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34:P13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41:P14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158:AQ158">
    <cfRule type="duplicateValues" dxfId="8" priority="2"/>
  </conditionalFormatting>
  <conditionalFormatting sqref="AQ161">
    <cfRule type="duplicateValues" dxfId="7" priority="1"/>
  </conditionalFormatting>
  <conditionalFormatting sqref="AS149:AS15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B9E34-954D-444D-A6EE-0E2C28F1D677}">
  <dimension ref="A1:AC623"/>
  <sheetViews>
    <sheetView zoomScale="130" zoomScaleNormal="130" workbookViewId="0">
      <selection activeCell="L21" sqref="L21"/>
    </sheetView>
  </sheetViews>
  <sheetFormatPr defaultRowHeight="15" x14ac:dyDescent="0.25"/>
  <cols>
    <col min="1" max="14" width="9.140625" customWidth="1"/>
    <col min="15" max="15" width="41.140625" customWidth="1"/>
    <col min="16" max="16" width="15.7109375" style="16" bestFit="1" customWidth="1"/>
    <col min="17" max="17" width="15.7109375" style="16" customWidth="1"/>
    <col min="18" max="18" width="9.140625" customWidth="1"/>
    <col min="19" max="19" width="11.42578125" bestFit="1" customWidth="1"/>
    <col min="20" max="20" width="9.140625" customWidth="1"/>
    <col min="22" max="28" width="19.28515625" customWidth="1"/>
  </cols>
  <sheetData>
    <row r="1" spans="1:28" ht="18.75" x14ac:dyDescent="0.3">
      <c r="C1" s="34">
        <v>1</v>
      </c>
      <c r="D1" s="34">
        <v>1</v>
      </c>
      <c r="E1" s="34">
        <v>1</v>
      </c>
      <c r="F1" s="34">
        <v>1</v>
      </c>
      <c r="G1" s="34"/>
      <c r="H1" s="34"/>
      <c r="N1" t="s">
        <v>213</v>
      </c>
      <c r="O1" t="s">
        <v>213</v>
      </c>
      <c r="P1" s="16" t="s">
        <v>425</v>
      </c>
      <c r="Q1" s="16" t="s">
        <v>90</v>
      </c>
      <c r="R1" s="100" t="s">
        <v>424</v>
      </c>
      <c r="S1" s="100"/>
      <c r="T1" s="16" t="s">
        <v>428</v>
      </c>
      <c r="U1">
        <v>1</v>
      </c>
      <c r="V1" s="63">
        <v>0</v>
      </c>
      <c r="W1" s="63">
        <v>1</v>
      </c>
      <c r="X1" s="63">
        <v>2</v>
      </c>
      <c r="Y1" s="63">
        <v>3</v>
      </c>
      <c r="Z1" s="63">
        <v>4</v>
      </c>
      <c r="AA1" t="s">
        <v>213</v>
      </c>
      <c r="AB1" t="s">
        <v>213</v>
      </c>
    </row>
    <row r="2" spans="1:28" ht="15" customHeight="1" x14ac:dyDescent="0.25">
      <c r="A2" t="s">
        <v>401</v>
      </c>
      <c r="B2" s="34" t="s">
        <v>247</v>
      </c>
      <c r="C2" s="59" t="s">
        <v>272</v>
      </c>
      <c r="D2" s="34" t="s">
        <v>273</v>
      </c>
      <c r="E2" s="34" t="s">
        <v>274</v>
      </c>
      <c r="F2" s="34" t="s">
        <v>275</v>
      </c>
      <c r="G2" s="34" t="s">
        <v>276</v>
      </c>
      <c r="H2" s="34" t="s">
        <v>255</v>
      </c>
      <c r="I2" s="34" t="s">
        <v>247</v>
      </c>
      <c r="N2" s="36" t="s">
        <v>277</v>
      </c>
      <c r="O2" t="s">
        <v>327</v>
      </c>
      <c r="P2" s="62" t="s">
        <v>431</v>
      </c>
      <c r="Q2" s="16">
        <v>75.900000000000006</v>
      </c>
      <c r="R2" t="s">
        <v>401</v>
      </c>
      <c r="S2" s="14">
        <v>126</v>
      </c>
      <c r="T2">
        <v>1</v>
      </c>
      <c r="U2" s="54" t="s">
        <v>393</v>
      </c>
      <c r="V2" s="53" t="s">
        <v>350</v>
      </c>
      <c r="W2" s="53" t="s">
        <v>368</v>
      </c>
      <c r="X2" s="55" t="s">
        <v>338</v>
      </c>
      <c r="Y2" s="53" t="s">
        <v>387</v>
      </c>
      <c r="Z2" s="53" t="s">
        <v>334</v>
      </c>
      <c r="AA2" s="55" t="s">
        <v>322</v>
      </c>
      <c r="AB2" s="54" t="s">
        <v>393</v>
      </c>
    </row>
    <row r="3" spans="1:28" x14ac:dyDescent="0.25">
      <c r="A3" t="s">
        <v>413</v>
      </c>
      <c r="B3" s="34" t="s">
        <v>247</v>
      </c>
      <c r="C3" s="40" t="s">
        <v>303</v>
      </c>
      <c r="D3" s="34" t="s">
        <v>277</v>
      </c>
      <c r="E3" s="34" t="s">
        <v>271</v>
      </c>
      <c r="F3" s="34" t="s">
        <v>304</v>
      </c>
      <c r="G3" s="34" t="s">
        <v>305</v>
      </c>
      <c r="H3" s="34" t="s">
        <v>247</v>
      </c>
      <c r="N3" s="41" t="s">
        <v>248</v>
      </c>
      <c r="O3" t="s">
        <v>339</v>
      </c>
      <c r="P3" s="16">
        <v>13042</v>
      </c>
      <c r="Q3" s="16">
        <v>60.6</v>
      </c>
      <c r="R3" t="s">
        <v>413</v>
      </c>
      <c r="S3" s="14">
        <v>69.900000000000006</v>
      </c>
      <c r="T3">
        <v>2</v>
      </c>
      <c r="U3" s="54" t="s">
        <v>393</v>
      </c>
      <c r="V3" s="53" t="s">
        <v>347</v>
      </c>
      <c r="W3" s="53" t="s">
        <v>327</v>
      </c>
      <c r="X3" s="53" t="s">
        <v>326</v>
      </c>
      <c r="Y3" s="53" t="s">
        <v>385</v>
      </c>
      <c r="Z3" s="55" t="s">
        <v>391</v>
      </c>
      <c r="AA3" s="54" t="s">
        <v>393</v>
      </c>
    </row>
    <row r="4" spans="1:28" x14ac:dyDescent="0.25">
      <c r="A4" t="s">
        <v>398</v>
      </c>
      <c r="B4" s="34" t="s">
        <v>247</v>
      </c>
      <c r="C4" s="37" t="s">
        <v>261</v>
      </c>
      <c r="D4" s="34" t="s">
        <v>262</v>
      </c>
      <c r="E4" s="34" t="s">
        <v>263</v>
      </c>
      <c r="F4" s="34" t="s">
        <v>264</v>
      </c>
      <c r="G4" s="34" t="s">
        <v>247</v>
      </c>
      <c r="H4" s="34"/>
      <c r="N4" s="39" t="s">
        <v>265</v>
      </c>
      <c r="O4" t="s">
        <v>324</v>
      </c>
      <c r="P4" s="16">
        <v>3201</v>
      </c>
      <c r="Q4" s="64">
        <v>29.1</v>
      </c>
      <c r="R4" t="s">
        <v>398</v>
      </c>
      <c r="S4" s="14">
        <v>24.1</v>
      </c>
      <c r="T4">
        <v>3</v>
      </c>
      <c r="U4" s="54" t="s">
        <v>393</v>
      </c>
      <c r="V4" s="53" t="s">
        <v>356</v>
      </c>
      <c r="W4" s="53" t="s">
        <v>373</v>
      </c>
      <c r="X4" s="53" t="s">
        <v>382</v>
      </c>
      <c r="Y4" s="53" t="s">
        <v>389</v>
      </c>
      <c r="Z4" s="54" t="s">
        <v>393</v>
      </c>
      <c r="AA4" s="34"/>
    </row>
    <row r="5" spans="1:28" x14ac:dyDescent="0.25">
      <c r="A5" t="s">
        <v>397</v>
      </c>
      <c r="B5" s="34" t="s">
        <v>247</v>
      </c>
      <c r="C5" s="37" t="s">
        <v>256</v>
      </c>
      <c r="D5" s="34" t="s">
        <v>257</v>
      </c>
      <c r="E5" s="34" t="s">
        <v>258</v>
      </c>
      <c r="F5" s="34" t="s">
        <v>259</v>
      </c>
      <c r="G5" s="34" t="s">
        <v>247</v>
      </c>
      <c r="H5" s="34"/>
      <c r="N5" s="38" t="s">
        <v>260</v>
      </c>
      <c r="O5" t="s">
        <v>323</v>
      </c>
      <c r="P5" s="16">
        <v>1203</v>
      </c>
      <c r="Q5" s="64">
        <v>44.6</v>
      </c>
      <c r="R5" t="s">
        <v>397</v>
      </c>
      <c r="S5" s="14">
        <v>37.9</v>
      </c>
      <c r="T5">
        <v>4</v>
      </c>
      <c r="U5" s="54" t="s">
        <v>393</v>
      </c>
      <c r="V5" s="53" t="s">
        <v>352</v>
      </c>
      <c r="W5" s="53" t="s">
        <v>369</v>
      </c>
      <c r="X5" s="53" t="s">
        <v>379</v>
      </c>
      <c r="Y5" s="53" t="s">
        <v>388</v>
      </c>
      <c r="Z5" s="54" t="s">
        <v>393</v>
      </c>
      <c r="AA5" s="34"/>
    </row>
    <row r="6" spans="1:28" x14ac:dyDescent="0.25">
      <c r="A6" t="s">
        <v>415</v>
      </c>
      <c r="B6" s="34" t="s">
        <v>247</v>
      </c>
      <c r="C6" s="37" t="s">
        <v>254</v>
      </c>
      <c r="D6" s="34" t="s">
        <v>252</v>
      </c>
      <c r="E6" s="34" t="s">
        <v>253</v>
      </c>
      <c r="F6" s="34" t="s">
        <v>251</v>
      </c>
      <c r="G6" s="34" t="s">
        <v>247</v>
      </c>
      <c r="H6" s="34"/>
      <c r="N6" s="39" t="s">
        <v>294</v>
      </c>
      <c r="O6" t="s">
        <v>341</v>
      </c>
      <c r="P6" s="62" t="s">
        <v>432</v>
      </c>
      <c r="Q6" s="62">
        <v>77.099999999999994</v>
      </c>
      <c r="R6" t="s">
        <v>415</v>
      </c>
      <c r="S6" s="14">
        <v>85.6</v>
      </c>
      <c r="T6">
        <v>5</v>
      </c>
      <c r="U6" s="54" t="s">
        <v>393</v>
      </c>
      <c r="V6" s="53" t="s">
        <v>325</v>
      </c>
      <c r="W6" s="53" t="s">
        <v>330</v>
      </c>
      <c r="X6" s="53" t="s">
        <v>337</v>
      </c>
      <c r="Y6" s="53" t="s">
        <v>329</v>
      </c>
      <c r="Z6" s="54" t="s">
        <v>393</v>
      </c>
      <c r="AA6" s="34"/>
    </row>
    <row r="7" spans="1:28" x14ac:dyDescent="0.25">
      <c r="A7" t="s">
        <v>399</v>
      </c>
      <c r="B7" s="34" t="s">
        <v>247</v>
      </c>
      <c r="C7" s="40" t="s">
        <v>266</v>
      </c>
      <c r="D7" s="34" t="s">
        <v>267</v>
      </c>
      <c r="E7" s="34" t="s">
        <v>268</v>
      </c>
      <c r="F7" s="34" t="s">
        <v>269</v>
      </c>
      <c r="G7" s="34" t="s">
        <v>247</v>
      </c>
      <c r="H7" s="34"/>
      <c r="N7" s="41" t="s">
        <v>254</v>
      </c>
      <c r="O7" t="s">
        <v>325</v>
      </c>
      <c r="P7" s="16">
        <v>1023</v>
      </c>
      <c r="Q7" s="65">
        <v>67.599999999999994</v>
      </c>
      <c r="R7" t="s">
        <v>399</v>
      </c>
      <c r="S7" s="14">
        <v>49.9</v>
      </c>
      <c r="T7">
        <v>6</v>
      </c>
      <c r="U7" s="54" t="s">
        <v>393</v>
      </c>
      <c r="V7" s="53" t="s">
        <v>357</v>
      </c>
      <c r="W7" s="53" t="s">
        <v>374</v>
      </c>
      <c r="X7" s="55" t="s">
        <v>383</v>
      </c>
      <c r="Y7" s="53" t="s">
        <v>390</v>
      </c>
      <c r="Z7" s="57" t="s">
        <v>393</v>
      </c>
      <c r="AA7" s="34"/>
    </row>
    <row r="8" spans="1:28" x14ac:dyDescent="0.25">
      <c r="A8" t="s">
        <v>396</v>
      </c>
      <c r="B8" s="34" t="s">
        <v>247</v>
      </c>
      <c r="C8" s="37" t="s">
        <v>251</v>
      </c>
      <c r="D8" s="34" t="s">
        <v>252</v>
      </c>
      <c r="E8" s="34" t="s">
        <v>253</v>
      </c>
      <c r="F8" s="34" t="s">
        <v>254</v>
      </c>
      <c r="G8" s="34" t="s">
        <v>247</v>
      </c>
      <c r="H8" s="34"/>
      <c r="N8" s="38" t="s">
        <v>255</v>
      </c>
      <c r="O8" t="s">
        <v>322</v>
      </c>
      <c r="P8" s="16">
        <v>3201</v>
      </c>
      <c r="Q8" s="64">
        <v>77.099999999999994</v>
      </c>
      <c r="R8" t="s">
        <v>396</v>
      </c>
      <c r="S8" s="14">
        <v>69.400000000000006</v>
      </c>
      <c r="T8">
        <v>7</v>
      </c>
      <c r="U8" s="54" t="s">
        <v>393</v>
      </c>
      <c r="V8" s="53" t="s">
        <v>329</v>
      </c>
      <c r="W8" s="53" t="s">
        <v>330</v>
      </c>
      <c r="X8" s="53" t="s">
        <v>337</v>
      </c>
      <c r="Y8" s="53" t="s">
        <v>325</v>
      </c>
      <c r="Z8" s="57" t="s">
        <v>393</v>
      </c>
      <c r="AA8" s="58"/>
    </row>
    <row r="9" spans="1:28" x14ac:dyDescent="0.25">
      <c r="A9" t="s">
        <v>403</v>
      </c>
      <c r="B9" s="34" t="s">
        <v>247</v>
      </c>
      <c r="C9" s="40" t="s">
        <v>282</v>
      </c>
      <c r="D9" s="34" t="s">
        <v>283</v>
      </c>
      <c r="E9" s="34" t="s">
        <v>260</v>
      </c>
      <c r="F9" s="34" t="s">
        <v>284</v>
      </c>
      <c r="G9" s="34" t="s">
        <v>247</v>
      </c>
      <c r="H9" s="34"/>
      <c r="N9" s="41" t="s">
        <v>251</v>
      </c>
      <c r="O9" t="s">
        <v>329</v>
      </c>
      <c r="P9" s="62" t="s">
        <v>433</v>
      </c>
      <c r="Q9" s="16">
        <v>76.099999999999994</v>
      </c>
      <c r="R9" t="s">
        <v>403</v>
      </c>
      <c r="S9" s="14">
        <v>91.3</v>
      </c>
      <c r="T9">
        <v>8</v>
      </c>
      <c r="U9" s="54" t="s">
        <v>393</v>
      </c>
      <c r="V9" s="53" t="s">
        <v>349</v>
      </c>
      <c r="W9" s="53" t="s">
        <v>367</v>
      </c>
      <c r="X9" s="55" t="s">
        <v>323</v>
      </c>
      <c r="Y9" s="55" t="s">
        <v>386</v>
      </c>
      <c r="Z9" s="57" t="s">
        <v>393</v>
      </c>
      <c r="AA9" s="34"/>
    </row>
    <row r="10" spans="1:28" x14ac:dyDescent="0.25">
      <c r="A10" t="s">
        <v>402</v>
      </c>
      <c r="B10" s="34" t="s">
        <v>247</v>
      </c>
      <c r="C10" s="42" t="s">
        <v>278</v>
      </c>
      <c r="D10" s="34" t="s">
        <v>279</v>
      </c>
      <c r="E10" s="34" t="s">
        <v>280</v>
      </c>
      <c r="F10" s="34" t="s">
        <v>247</v>
      </c>
      <c r="G10" s="34"/>
      <c r="H10" s="34"/>
      <c r="N10" s="38" t="s">
        <v>281</v>
      </c>
      <c r="O10" t="s">
        <v>328</v>
      </c>
      <c r="P10" s="62" t="s">
        <v>434</v>
      </c>
      <c r="Q10" s="65">
        <v>92.9</v>
      </c>
      <c r="R10" t="s">
        <v>402</v>
      </c>
      <c r="S10" s="14">
        <v>52</v>
      </c>
      <c r="T10">
        <v>9</v>
      </c>
      <c r="U10" s="54" t="s">
        <v>393</v>
      </c>
      <c r="V10" s="53" t="s">
        <v>340</v>
      </c>
      <c r="W10" s="53" t="s">
        <v>362</v>
      </c>
      <c r="X10" s="56" t="s">
        <v>394</v>
      </c>
      <c r="Y10" s="57" t="s">
        <v>393</v>
      </c>
      <c r="Z10" s="55"/>
      <c r="AA10" s="34"/>
    </row>
    <row r="11" spans="1:28" x14ac:dyDescent="0.25">
      <c r="A11" t="s">
        <v>404</v>
      </c>
      <c r="B11" s="34" t="s">
        <v>247</v>
      </c>
      <c r="C11" s="42" t="s">
        <v>285</v>
      </c>
      <c r="D11" s="34" t="s">
        <v>286</v>
      </c>
      <c r="E11" s="34" t="s">
        <v>280</v>
      </c>
      <c r="F11" s="34" t="s">
        <v>247</v>
      </c>
      <c r="G11" s="34"/>
      <c r="H11" s="34"/>
      <c r="N11" s="38" t="s">
        <v>252</v>
      </c>
      <c r="O11" t="s">
        <v>330</v>
      </c>
      <c r="P11" s="16">
        <v>102</v>
      </c>
      <c r="Q11" s="64">
        <v>50.6</v>
      </c>
      <c r="R11" t="s">
        <v>404</v>
      </c>
      <c r="S11" s="14">
        <v>46.8</v>
      </c>
      <c r="T11">
        <v>10</v>
      </c>
      <c r="U11" s="54" t="s">
        <v>393</v>
      </c>
      <c r="V11" s="53" t="s">
        <v>355</v>
      </c>
      <c r="W11" s="53" t="s">
        <v>372</v>
      </c>
      <c r="X11" s="10" t="s">
        <v>394</v>
      </c>
      <c r="Y11" s="54" t="s">
        <v>393</v>
      </c>
      <c r="Z11" s="53"/>
      <c r="AA11" s="34"/>
    </row>
    <row r="12" spans="1:28" x14ac:dyDescent="0.25">
      <c r="A12" t="s">
        <v>405</v>
      </c>
      <c r="B12" s="34" t="s">
        <v>247</v>
      </c>
      <c r="C12" s="40" t="s">
        <v>265</v>
      </c>
      <c r="D12" s="34" t="s">
        <v>287</v>
      </c>
      <c r="E12" s="34" t="s">
        <v>281</v>
      </c>
      <c r="F12" s="34"/>
      <c r="G12" s="34"/>
      <c r="H12" s="34"/>
      <c r="N12" s="38" t="s">
        <v>288</v>
      </c>
      <c r="O12" t="s">
        <v>331</v>
      </c>
      <c r="P12" s="16">
        <v>201</v>
      </c>
      <c r="Q12" s="16">
        <v>37</v>
      </c>
      <c r="R12" t="s">
        <v>405</v>
      </c>
      <c r="S12" s="14">
        <v>37.299999999999997</v>
      </c>
      <c r="T12">
        <v>11</v>
      </c>
      <c r="U12" s="54" t="s">
        <v>393</v>
      </c>
      <c r="V12" s="53" t="s">
        <v>324</v>
      </c>
      <c r="W12" s="53" t="s">
        <v>335</v>
      </c>
      <c r="X12" s="53" t="s">
        <v>328</v>
      </c>
      <c r="Y12" s="54" t="s">
        <v>393</v>
      </c>
      <c r="Z12" s="53"/>
      <c r="AA12" s="34"/>
    </row>
    <row r="13" spans="1:28" x14ac:dyDescent="0.25">
      <c r="A13" t="s">
        <v>406</v>
      </c>
      <c r="B13" s="34" t="s">
        <v>247</v>
      </c>
      <c r="C13" s="43" t="s">
        <v>277</v>
      </c>
      <c r="D13" s="34" t="s">
        <v>271</v>
      </c>
      <c r="E13" s="34" t="s">
        <v>260</v>
      </c>
      <c r="F13" s="34"/>
      <c r="G13" s="34"/>
      <c r="H13" s="34"/>
      <c r="N13" s="38" t="s">
        <v>289</v>
      </c>
      <c r="O13" t="s">
        <v>332</v>
      </c>
      <c r="P13" s="16">
        <v>120</v>
      </c>
      <c r="Q13" s="62">
        <v>52.9</v>
      </c>
      <c r="R13" t="s">
        <v>406</v>
      </c>
      <c r="S13" s="14">
        <v>57</v>
      </c>
      <c r="T13">
        <v>12</v>
      </c>
      <c r="U13" s="54" t="s">
        <v>393</v>
      </c>
      <c r="V13" s="53" t="s">
        <v>327</v>
      </c>
      <c r="W13" s="53" t="s">
        <v>326</v>
      </c>
      <c r="X13" s="53" t="s">
        <v>323</v>
      </c>
      <c r="Y13" s="54" t="s">
        <v>393</v>
      </c>
      <c r="Z13" s="53"/>
      <c r="AA13" s="34"/>
    </row>
    <row r="14" spans="1:28" x14ac:dyDescent="0.25">
      <c r="A14" t="s">
        <v>407</v>
      </c>
      <c r="B14" s="34" t="s">
        <v>247</v>
      </c>
      <c r="C14" s="40" t="s">
        <v>290</v>
      </c>
      <c r="D14" s="34" t="s">
        <v>291</v>
      </c>
      <c r="E14" s="34" t="s">
        <v>292</v>
      </c>
      <c r="F14" s="34" t="s">
        <v>247</v>
      </c>
      <c r="G14" s="34"/>
      <c r="H14" s="34"/>
      <c r="N14" s="38" t="s">
        <v>293</v>
      </c>
      <c r="O14" t="s">
        <v>333</v>
      </c>
      <c r="P14" s="62" t="s">
        <v>434</v>
      </c>
      <c r="Q14" s="64">
        <v>101</v>
      </c>
      <c r="R14" t="s">
        <v>407</v>
      </c>
      <c r="S14" s="14">
        <v>51.7</v>
      </c>
      <c r="T14">
        <v>13</v>
      </c>
      <c r="U14" s="54" t="s">
        <v>393</v>
      </c>
      <c r="V14" s="53" t="s">
        <v>354</v>
      </c>
      <c r="W14" s="53" t="s">
        <v>371</v>
      </c>
      <c r="X14" s="53" t="s">
        <v>381</v>
      </c>
      <c r="Y14" s="54" t="s">
        <v>393</v>
      </c>
      <c r="Z14" s="53"/>
      <c r="AA14" s="34"/>
    </row>
    <row r="15" spans="1:28" x14ac:dyDescent="0.25">
      <c r="A15" t="s">
        <v>408</v>
      </c>
      <c r="B15" s="34" t="s">
        <v>247</v>
      </c>
      <c r="C15" s="40" t="s">
        <v>294</v>
      </c>
      <c r="D15" s="34" t="s">
        <v>288</v>
      </c>
      <c r="E15" s="34" t="s">
        <v>295</v>
      </c>
      <c r="F15" s="34" t="s">
        <v>247</v>
      </c>
      <c r="G15" s="34"/>
      <c r="H15" s="34"/>
      <c r="N15" s="41" t="s">
        <v>276</v>
      </c>
      <c r="O15" t="s">
        <v>334</v>
      </c>
      <c r="P15" s="16">
        <v>120</v>
      </c>
      <c r="Q15" s="64">
        <v>82.5</v>
      </c>
      <c r="R15" t="s">
        <v>408</v>
      </c>
      <c r="S15" s="14">
        <v>51.1</v>
      </c>
      <c r="T15">
        <v>14</v>
      </c>
      <c r="U15" s="54" t="s">
        <v>393</v>
      </c>
      <c r="V15" s="53" t="s">
        <v>341</v>
      </c>
      <c r="W15" s="53" t="s">
        <v>331</v>
      </c>
      <c r="X15" s="53" t="s">
        <v>377</v>
      </c>
      <c r="Y15" s="54" t="s">
        <v>393</v>
      </c>
      <c r="Z15" s="53"/>
      <c r="AA15" s="34"/>
    </row>
    <row r="16" spans="1:28" x14ac:dyDescent="0.25">
      <c r="A16" t="s">
        <v>410</v>
      </c>
      <c r="B16" s="34" t="s">
        <v>247</v>
      </c>
      <c r="C16" s="44" t="s">
        <v>297</v>
      </c>
      <c r="D16" s="34" t="s">
        <v>298</v>
      </c>
      <c r="E16" s="34" t="s">
        <v>299</v>
      </c>
      <c r="F16" s="34" t="s">
        <v>247</v>
      </c>
      <c r="G16" s="34"/>
      <c r="H16" s="34"/>
      <c r="N16" s="41" t="s">
        <v>296</v>
      </c>
      <c r="O16" t="s">
        <v>336</v>
      </c>
      <c r="P16" s="16">
        <v>120</v>
      </c>
      <c r="Q16" s="65">
        <v>43.4</v>
      </c>
      <c r="R16" t="s">
        <v>410</v>
      </c>
      <c r="S16" s="14">
        <v>33.9</v>
      </c>
      <c r="T16">
        <v>15</v>
      </c>
      <c r="U16" s="54" t="s">
        <v>393</v>
      </c>
      <c r="V16" s="53" t="s">
        <v>348</v>
      </c>
      <c r="W16" s="53" t="s">
        <v>366</v>
      </c>
      <c r="X16" s="55" t="s">
        <v>378</v>
      </c>
      <c r="Y16" s="57" t="s">
        <v>393</v>
      </c>
      <c r="Z16" s="53"/>
      <c r="AA16" s="34"/>
    </row>
    <row r="17" spans="1:27" x14ac:dyDescent="0.25">
      <c r="A17" t="s">
        <v>411</v>
      </c>
      <c r="B17" s="34" t="s">
        <v>247</v>
      </c>
      <c r="C17" s="37" t="s">
        <v>300</v>
      </c>
      <c r="D17" s="34" t="s">
        <v>265</v>
      </c>
      <c r="E17" s="34" t="s">
        <v>287</v>
      </c>
      <c r="F17" s="34" t="s">
        <v>247</v>
      </c>
      <c r="G17" s="34"/>
      <c r="H17" s="34"/>
      <c r="N17" s="38" t="s">
        <v>253</v>
      </c>
      <c r="O17" t="s">
        <v>337</v>
      </c>
      <c r="P17" s="16">
        <v>201</v>
      </c>
      <c r="Q17" s="16">
        <v>38.1</v>
      </c>
      <c r="R17" t="s">
        <v>411</v>
      </c>
      <c r="S17" s="14">
        <v>48.3</v>
      </c>
      <c r="T17">
        <v>16</v>
      </c>
      <c r="U17" s="54" t="s">
        <v>393</v>
      </c>
      <c r="V17" s="53" t="s">
        <v>351</v>
      </c>
      <c r="W17" s="53" t="s">
        <v>324</v>
      </c>
      <c r="X17" s="53" t="s">
        <v>335</v>
      </c>
      <c r="Y17" s="54" t="s">
        <v>393</v>
      </c>
      <c r="Z17" s="53"/>
      <c r="AA17" s="34"/>
    </row>
    <row r="18" spans="1:27" x14ac:dyDescent="0.25">
      <c r="A18" t="s">
        <v>417</v>
      </c>
      <c r="B18" s="34" t="s">
        <v>247</v>
      </c>
      <c r="C18" s="37" t="s">
        <v>307</v>
      </c>
      <c r="D18" s="34" t="s">
        <v>308</v>
      </c>
      <c r="E18" s="34" t="s">
        <v>309</v>
      </c>
      <c r="F18" s="34" t="s">
        <v>247</v>
      </c>
      <c r="G18" s="34"/>
      <c r="H18" s="34"/>
      <c r="N18" s="46" t="s">
        <v>310</v>
      </c>
      <c r="O18" t="s">
        <v>343</v>
      </c>
      <c r="P18" s="62" t="s">
        <v>435</v>
      </c>
      <c r="Q18" s="16">
        <v>36.6</v>
      </c>
      <c r="R18" t="s">
        <v>417</v>
      </c>
      <c r="S18" s="14">
        <v>36.6</v>
      </c>
      <c r="T18">
        <v>17</v>
      </c>
      <c r="U18" s="54" t="s">
        <v>393</v>
      </c>
      <c r="V18" s="53" t="s">
        <v>353</v>
      </c>
      <c r="W18" s="53" t="s">
        <v>370</v>
      </c>
      <c r="X18" s="53" t="s">
        <v>380</v>
      </c>
      <c r="Y18" s="54" t="s">
        <v>393</v>
      </c>
      <c r="Z18" s="58"/>
      <c r="AA18" s="34"/>
    </row>
    <row r="19" spans="1:27" x14ac:dyDescent="0.25">
      <c r="A19" t="s">
        <v>419</v>
      </c>
      <c r="B19" s="34" t="s">
        <v>247</v>
      </c>
      <c r="C19" s="40" t="s">
        <v>312</v>
      </c>
      <c r="D19" s="34" t="s">
        <v>313</v>
      </c>
      <c r="E19" s="34" t="s">
        <v>296</v>
      </c>
      <c r="F19" s="34" t="s">
        <v>247</v>
      </c>
      <c r="G19" s="34"/>
      <c r="H19" s="34"/>
      <c r="N19" s="46" t="s">
        <v>312</v>
      </c>
      <c r="O19" t="s">
        <v>345</v>
      </c>
      <c r="P19" s="62" t="s">
        <v>434</v>
      </c>
      <c r="Q19" s="16">
        <v>57.2</v>
      </c>
      <c r="R19" t="s">
        <v>419</v>
      </c>
      <c r="S19" s="14">
        <v>46.1</v>
      </c>
      <c r="T19">
        <v>18</v>
      </c>
      <c r="U19" s="54" t="s">
        <v>393</v>
      </c>
      <c r="V19" s="53" t="s">
        <v>345</v>
      </c>
      <c r="W19" s="53" t="s">
        <v>364</v>
      </c>
      <c r="X19" s="55" t="s">
        <v>336</v>
      </c>
      <c r="Y19" s="57" t="s">
        <v>393</v>
      </c>
      <c r="Z19" s="58"/>
      <c r="AA19" s="34"/>
    </row>
    <row r="20" spans="1:27" x14ac:dyDescent="0.25">
      <c r="A20" t="s">
        <v>420</v>
      </c>
      <c r="B20" s="34" t="s">
        <v>247</v>
      </c>
      <c r="C20" s="40" t="s">
        <v>314</v>
      </c>
      <c r="D20" s="34" t="s">
        <v>315</v>
      </c>
      <c r="E20" s="34" t="s">
        <v>281</v>
      </c>
      <c r="F20" s="34" t="s">
        <v>247</v>
      </c>
      <c r="G20" s="34"/>
      <c r="H20" s="34"/>
      <c r="N20" s="46" t="s">
        <v>301</v>
      </c>
      <c r="O20" t="s">
        <v>346</v>
      </c>
      <c r="P20" s="16">
        <v>120</v>
      </c>
      <c r="Q20" s="16">
        <v>52.7</v>
      </c>
      <c r="R20" t="s">
        <v>420</v>
      </c>
      <c r="S20" s="14">
        <v>52.7</v>
      </c>
      <c r="T20">
        <v>19</v>
      </c>
      <c r="U20" s="54" t="s">
        <v>393</v>
      </c>
      <c r="V20" s="53" t="s">
        <v>359</v>
      </c>
      <c r="W20" s="53" t="s">
        <v>376</v>
      </c>
      <c r="X20" s="53" t="s">
        <v>328</v>
      </c>
      <c r="Y20" s="57" t="s">
        <v>393</v>
      </c>
      <c r="Z20" s="58"/>
      <c r="AA20" s="34"/>
    </row>
    <row r="21" spans="1:27" x14ac:dyDescent="0.25">
      <c r="A21" t="s">
        <v>421</v>
      </c>
      <c r="B21" s="34" t="s">
        <v>247</v>
      </c>
      <c r="C21" s="40" t="s">
        <v>311</v>
      </c>
      <c r="D21" s="34" t="s">
        <v>316</v>
      </c>
      <c r="E21" s="34" t="s">
        <v>293</v>
      </c>
      <c r="F21" s="34" t="s">
        <v>247</v>
      </c>
      <c r="G21" s="34"/>
      <c r="H21" s="34"/>
      <c r="N21" s="46" t="s">
        <v>303</v>
      </c>
      <c r="O21" t="s">
        <v>347</v>
      </c>
      <c r="P21" s="16">
        <v>120</v>
      </c>
      <c r="Q21" s="16">
        <v>57.7</v>
      </c>
      <c r="R21" t="s">
        <v>421</v>
      </c>
      <c r="S21" s="14">
        <v>57.7</v>
      </c>
      <c r="T21">
        <v>20</v>
      </c>
      <c r="U21" s="54" t="s">
        <v>393</v>
      </c>
      <c r="V21" s="53" t="s">
        <v>344</v>
      </c>
      <c r="W21" s="53" t="s">
        <v>363</v>
      </c>
      <c r="X21" s="55" t="s">
        <v>333</v>
      </c>
      <c r="Y21" s="57" t="s">
        <v>393</v>
      </c>
      <c r="Z21" s="34"/>
      <c r="AA21" s="34"/>
    </row>
    <row r="22" spans="1:27" x14ac:dyDescent="0.25">
      <c r="A22" t="s">
        <v>422</v>
      </c>
      <c r="B22" s="34" t="s">
        <v>247</v>
      </c>
      <c r="C22" s="43" t="s">
        <v>276</v>
      </c>
      <c r="D22" s="34" t="s">
        <v>255</v>
      </c>
      <c r="E22" s="34" t="s">
        <v>274</v>
      </c>
      <c r="F22" s="34"/>
      <c r="G22" s="34"/>
      <c r="H22" s="34"/>
      <c r="N22" s="45" t="s">
        <v>297</v>
      </c>
      <c r="O22" t="s">
        <v>348</v>
      </c>
      <c r="P22" s="16">
        <v>210</v>
      </c>
      <c r="Q22" s="16">
        <v>64.599999999999994</v>
      </c>
      <c r="R22" t="s">
        <v>422</v>
      </c>
      <c r="S22" s="14">
        <v>64.5</v>
      </c>
      <c r="T22">
        <v>21</v>
      </c>
      <c r="U22" s="54" t="s">
        <v>393</v>
      </c>
      <c r="V22" s="53" t="s">
        <v>334</v>
      </c>
      <c r="W22" s="53" t="s">
        <v>322</v>
      </c>
      <c r="X22" s="53" t="s">
        <v>338</v>
      </c>
      <c r="Y22" s="57" t="s">
        <v>393</v>
      </c>
      <c r="Z22" s="34"/>
      <c r="AA22" s="34"/>
    </row>
    <row r="23" spans="1:27" x14ac:dyDescent="0.25">
      <c r="A23" t="s">
        <v>423</v>
      </c>
      <c r="B23" s="34" t="s">
        <v>247</v>
      </c>
      <c r="C23" s="40" t="s">
        <v>317</v>
      </c>
      <c r="D23" s="34" t="s">
        <v>318</v>
      </c>
      <c r="E23" s="34" t="s">
        <v>319</v>
      </c>
      <c r="F23" s="34" t="s">
        <v>247</v>
      </c>
      <c r="G23" s="34"/>
      <c r="H23" s="34"/>
      <c r="N23" s="46" t="s">
        <v>282</v>
      </c>
      <c r="O23" t="s">
        <v>349</v>
      </c>
      <c r="P23" s="16">
        <v>210</v>
      </c>
      <c r="Q23" s="16">
        <v>45.5</v>
      </c>
      <c r="R23" t="s">
        <v>423</v>
      </c>
      <c r="S23" s="14">
        <v>48.3</v>
      </c>
      <c r="T23">
        <v>22</v>
      </c>
      <c r="U23" s="54" t="s">
        <v>393</v>
      </c>
      <c r="V23" s="53" t="s">
        <v>358</v>
      </c>
      <c r="W23" s="53" t="s">
        <v>375</v>
      </c>
      <c r="X23" s="55" t="s">
        <v>384</v>
      </c>
      <c r="Y23" s="57" t="s">
        <v>393</v>
      </c>
      <c r="Z23" s="34"/>
      <c r="AA23" s="34"/>
    </row>
    <row r="24" spans="1:27" x14ac:dyDescent="0.25">
      <c r="A24" t="s">
        <v>395</v>
      </c>
      <c r="B24" s="34" t="s">
        <v>247</v>
      </c>
      <c r="C24" s="37" t="s">
        <v>248</v>
      </c>
      <c r="D24" s="34" t="s">
        <v>249</v>
      </c>
      <c r="E24" s="34" t="s">
        <v>247</v>
      </c>
      <c r="F24" s="34"/>
      <c r="G24" s="34"/>
      <c r="H24" s="34"/>
      <c r="N24" s="45" t="s">
        <v>250</v>
      </c>
      <c r="O24" t="s">
        <v>321</v>
      </c>
      <c r="Q24" s="16">
        <v>63.5</v>
      </c>
      <c r="R24" t="s">
        <v>395</v>
      </c>
      <c r="S24" s="14">
        <v>63.5</v>
      </c>
      <c r="T24">
        <v>23</v>
      </c>
      <c r="U24" s="54" t="s">
        <v>393</v>
      </c>
      <c r="V24" s="53" t="s">
        <v>339</v>
      </c>
      <c r="W24" s="53" t="s">
        <v>360</v>
      </c>
      <c r="X24" s="57" t="s">
        <v>393</v>
      </c>
      <c r="Y24" s="55"/>
      <c r="Z24" s="55"/>
      <c r="AA24" s="34"/>
    </row>
    <row r="25" spans="1:27" x14ac:dyDescent="0.25">
      <c r="A25" t="s">
        <v>400</v>
      </c>
      <c r="B25" s="34" t="s">
        <v>247</v>
      </c>
      <c r="C25" s="37" t="s">
        <v>250</v>
      </c>
      <c r="D25" s="34" t="s">
        <v>270</v>
      </c>
      <c r="E25" s="34" t="s">
        <v>247</v>
      </c>
      <c r="F25" s="34"/>
      <c r="G25" s="34"/>
      <c r="H25" s="34"/>
      <c r="N25" s="34" t="s">
        <v>271</v>
      </c>
      <c r="O25" t="s">
        <v>326</v>
      </c>
      <c r="Q25" s="16">
        <v>57</v>
      </c>
      <c r="R25" t="s">
        <v>400</v>
      </c>
      <c r="S25" s="14">
        <v>57</v>
      </c>
      <c r="T25">
        <v>24</v>
      </c>
      <c r="U25" s="54" t="s">
        <v>393</v>
      </c>
      <c r="V25" s="53" t="s">
        <v>321</v>
      </c>
      <c r="W25" s="53" t="s">
        <v>361</v>
      </c>
      <c r="X25" s="54" t="s">
        <v>393</v>
      </c>
      <c r="Y25" s="53"/>
      <c r="Z25" s="55"/>
      <c r="AA25" s="34"/>
    </row>
    <row r="26" spans="1:27" x14ac:dyDescent="0.25">
      <c r="A26" t="s">
        <v>409</v>
      </c>
      <c r="B26" s="34" t="s">
        <v>247</v>
      </c>
      <c r="C26" s="37" t="s">
        <v>296</v>
      </c>
      <c r="D26" s="34" t="s">
        <v>293</v>
      </c>
      <c r="E26" s="34" t="s">
        <v>247</v>
      </c>
      <c r="F26" s="34"/>
      <c r="G26" s="34"/>
      <c r="H26" s="34"/>
      <c r="N26" s="34" t="s">
        <v>287</v>
      </c>
      <c r="O26" t="s">
        <v>335</v>
      </c>
      <c r="Q26" s="16">
        <v>52.7</v>
      </c>
      <c r="R26" t="s">
        <v>409</v>
      </c>
      <c r="S26" s="14">
        <v>52.7</v>
      </c>
      <c r="T26">
        <v>25</v>
      </c>
      <c r="U26" s="54" t="s">
        <v>393</v>
      </c>
      <c r="V26" s="53" t="s">
        <v>336</v>
      </c>
      <c r="W26" s="53" t="s">
        <v>333</v>
      </c>
      <c r="X26" s="57" t="s">
        <v>393</v>
      </c>
      <c r="Y26" s="55"/>
      <c r="Z26" s="55"/>
      <c r="AA26" s="34"/>
    </row>
    <row r="27" spans="1:27" x14ac:dyDescent="0.25">
      <c r="A27" t="s">
        <v>412</v>
      </c>
      <c r="B27" s="34" t="s">
        <v>247</v>
      </c>
      <c r="C27" s="40" t="s">
        <v>301</v>
      </c>
      <c r="D27" s="34" t="s">
        <v>302</v>
      </c>
      <c r="E27" s="34" t="s">
        <v>247</v>
      </c>
      <c r="F27" s="34"/>
      <c r="G27" s="34"/>
      <c r="H27" s="34"/>
      <c r="N27" s="34" t="s">
        <v>274</v>
      </c>
      <c r="O27" t="s">
        <v>338</v>
      </c>
      <c r="Q27" s="16">
        <v>39.6</v>
      </c>
      <c r="R27" t="s">
        <v>412</v>
      </c>
      <c r="S27" s="14">
        <v>39.6</v>
      </c>
      <c r="T27">
        <v>26</v>
      </c>
      <c r="U27" s="54" t="s">
        <v>393</v>
      </c>
      <c r="V27" s="53" t="s">
        <v>346</v>
      </c>
      <c r="W27" s="53" t="s">
        <v>365</v>
      </c>
      <c r="X27" s="57" t="s">
        <v>393</v>
      </c>
      <c r="Y27" s="55"/>
      <c r="Z27" s="55"/>
      <c r="AA27" s="34"/>
    </row>
    <row r="28" spans="1:27" x14ac:dyDescent="0.25">
      <c r="A28" t="s">
        <v>414</v>
      </c>
      <c r="B28" s="34" t="s">
        <v>247</v>
      </c>
      <c r="C28" s="40" t="s">
        <v>306</v>
      </c>
      <c r="D28" s="34" t="s">
        <v>289</v>
      </c>
      <c r="E28" s="34" t="s">
        <v>247</v>
      </c>
      <c r="F28" s="34"/>
      <c r="G28" s="34"/>
      <c r="H28" s="34"/>
      <c r="N28" s="45" t="s">
        <v>278</v>
      </c>
      <c r="O28" t="s">
        <v>340</v>
      </c>
      <c r="Q28" s="16">
        <v>43.8</v>
      </c>
      <c r="R28" t="s">
        <v>414</v>
      </c>
      <c r="S28" s="14">
        <v>43.8</v>
      </c>
      <c r="T28">
        <v>27</v>
      </c>
      <c r="U28" s="54" t="s">
        <v>393</v>
      </c>
      <c r="V28" s="53" t="s">
        <v>342</v>
      </c>
      <c r="W28" s="53" t="s">
        <v>332</v>
      </c>
      <c r="X28" s="57" t="s">
        <v>393</v>
      </c>
      <c r="Y28" s="55"/>
      <c r="Z28" s="34"/>
      <c r="AA28" s="34"/>
    </row>
    <row r="29" spans="1:27" x14ac:dyDescent="0.25">
      <c r="A29" t="s">
        <v>416</v>
      </c>
      <c r="B29" s="34" t="s">
        <v>247</v>
      </c>
      <c r="C29" s="43" t="s">
        <v>289</v>
      </c>
      <c r="D29" s="34" t="s">
        <v>250</v>
      </c>
      <c r="E29" s="34"/>
      <c r="F29" s="34"/>
      <c r="G29" s="34"/>
      <c r="H29" s="34"/>
      <c r="N29" s="46" t="s">
        <v>306</v>
      </c>
      <c r="O29" t="s">
        <v>342</v>
      </c>
      <c r="Q29" s="16">
        <v>56.1</v>
      </c>
      <c r="R29" t="s">
        <v>416</v>
      </c>
      <c r="S29" s="14">
        <v>56.1</v>
      </c>
      <c r="T29">
        <v>28</v>
      </c>
      <c r="U29" s="54" t="s">
        <v>393</v>
      </c>
      <c r="V29" s="53" t="s">
        <v>332</v>
      </c>
      <c r="W29" s="53" t="s">
        <v>321</v>
      </c>
      <c r="X29" s="57" t="s">
        <v>393</v>
      </c>
      <c r="Y29" s="55"/>
      <c r="Z29" s="34"/>
      <c r="AA29" s="34"/>
    </row>
    <row r="30" spans="1:27" x14ac:dyDescent="0.25">
      <c r="A30" t="s">
        <v>418</v>
      </c>
      <c r="B30" s="34" t="s">
        <v>247</v>
      </c>
      <c r="C30" s="47" t="s">
        <v>310</v>
      </c>
      <c r="D30" s="34" t="s">
        <v>288</v>
      </c>
      <c r="E30" s="34" t="s">
        <v>247</v>
      </c>
      <c r="F30" s="34"/>
      <c r="G30" s="34"/>
      <c r="H30" s="34"/>
      <c r="N30" s="46" t="s">
        <v>311</v>
      </c>
      <c r="O30" t="s">
        <v>344</v>
      </c>
      <c r="Q30" s="16">
        <v>52.3</v>
      </c>
      <c r="R30" t="s">
        <v>418</v>
      </c>
      <c r="S30" s="14">
        <v>52.3</v>
      </c>
      <c r="T30">
        <v>29</v>
      </c>
      <c r="U30" s="54" t="s">
        <v>393</v>
      </c>
      <c r="V30" s="53" t="s">
        <v>343</v>
      </c>
      <c r="W30" s="53" t="s">
        <v>331</v>
      </c>
      <c r="X30" s="57" t="s">
        <v>393</v>
      </c>
      <c r="Y30" s="55"/>
      <c r="Z30" s="34"/>
      <c r="AA30" s="34"/>
    </row>
    <row r="31" spans="1:27" x14ac:dyDescent="0.25">
      <c r="C31" s="48"/>
      <c r="N31" s="45" t="s">
        <v>272</v>
      </c>
      <c r="O31" t="s">
        <v>350</v>
      </c>
      <c r="Q31" s="16">
        <f>SUM(Q2:Q30)</f>
        <v>1685.7999999999997</v>
      </c>
      <c r="S31" s="72">
        <f>SUM(S2:S30)</f>
        <v>1603.0999999999997</v>
      </c>
    </row>
    <row r="32" spans="1:27" ht="15" customHeight="1" x14ac:dyDescent="0.25">
      <c r="C32" s="49"/>
      <c r="N32" s="45" t="s">
        <v>300</v>
      </c>
      <c r="O32" t="s">
        <v>351</v>
      </c>
      <c r="S32">
        <v>425500</v>
      </c>
    </row>
    <row r="33" spans="3:29" x14ac:dyDescent="0.25">
      <c r="C33" s="50"/>
      <c r="N33" s="45" t="s">
        <v>256</v>
      </c>
      <c r="O33" t="s">
        <v>352</v>
      </c>
      <c r="S33" s="14"/>
      <c r="AC33" t="s">
        <v>392</v>
      </c>
    </row>
    <row r="34" spans="3:29" x14ac:dyDescent="0.25">
      <c r="C34" s="50"/>
      <c r="N34" s="45" t="s">
        <v>307</v>
      </c>
      <c r="O34" t="s">
        <v>353</v>
      </c>
    </row>
    <row r="35" spans="3:29" x14ac:dyDescent="0.25">
      <c r="C35" s="50"/>
      <c r="N35" s="46" t="s">
        <v>290</v>
      </c>
      <c r="O35" t="s">
        <v>354</v>
      </c>
    </row>
    <row r="36" spans="3:29" x14ac:dyDescent="0.25">
      <c r="C36" s="50"/>
      <c r="N36" s="45" t="s">
        <v>285</v>
      </c>
      <c r="O36" t="s">
        <v>355</v>
      </c>
    </row>
    <row r="37" spans="3:29" x14ac:dyDescent="0.25">
      <c r="C37" s="50"/>
      <c r="N37" s="45" t="s">
        <v>261</v>
      </c>
      <c r="O37" t="s">
        <v>356</v>
      </c>
    </row>
    <row r="38" spans="3:29" x14ac:dyDescent="0.25">
      <c r="C38" s="50"/>
      <c r="N38" s="46" t="s">
        <v>266</v>
      </c>
      <c r="O38" t="s">
        <v>357</v>
      </c>
      <c r="W38" s="16">
        <v>45102</v>
      </c>
    </row>
    <row r="39" spans="3:29" x14ac:dyDescent="0.25">
      <c r="C39" s="50"/>
      <c r="N39" s="46" t="s">
        <v>317</v>
      </c>
      <c r="O39" t="s">
        <v>358</v>
      </c>
      <c r="W39" s="16">
        <v>12403</v>
      </c>
    </row>
    <row r="40" spans="3:29" x14ac:dyDescent="0.25">
      <c r="C40" s="50"/>
      <c r="N40" s="46" t="s">
        <v>314</v>
      </c>
      <c r="O40" t="s">
        <v>359</v>
      </c>
      <c r="W40" s="16">
        <v>21043</v>
      </c>
    </row>
    <row r="41" spans="3:29" x14ac:dyDescent="0.25">
      <c r="C41" s="50"/>
      <c r="N41" s="34" t="s">
        <v>249</v>
      </c>
      <c r="O41" t="s">
        <v>360</v>
      </c>
      <c r="W41" s="62" t="s">
        <v>429</v>
      </c>
    </row>
    <row r="42" spans="3:29" x14ac:dyDescent="0.25">
      <c r="C42" s="50"/>
      <c r="N42" s="34" t="s">
        <v>270</v>
      </c>
      <c r="O42" t="s">
        <v>361</v>
      </c>
      <c r="W42" s="62" t="s">
        <v>426</v>
      </c>
    </row>
    <row r="43" spans="3:29" x14ac:dyDescent="0.25">
      <c r="C43" s="50"/>
      <c r="N43" s="34" t="s">
        <v>279</v>
      </c>
      <c r="O43" t="s">
        <v>362</v>
      </c>
      <c r="W43" s="16">
        <v>34210</v>
      </c>
    </row>
    <row r="44" spans="3:29" x14ac:dyDescent="0.25">
      <c r="C44" s="50"/>
      <c r="N44" s="34" t="s">
        <v>316</v>
      </c>
      <c r="O44" t="s">
        <v>363</v>
      </c>
      <c r="W44" s="16">
        <v>42130</v>
      </c>
    </row>
    <row r="45" spans="3:29" x14ac:dyDescent="0.25">
      <c r="C45" s="50"/>
      <c r="N45" s="34" t="s">
        <v>313</v>
      </c>
      <c r="O45" t="s">
        <v>364</v>
      </c>
      <c r="W45" s="62" t="s">
        <v>427</v>
      </c>
    </row>
    <row r="46" spans="3:29" x14ac:dyDescent="0.25">
      <c r="C46" s="50"/>
      <c r="N46" s="34" t="s">
        <v>302</v>
      </c>
      <c r="O46" t="s">
        <v>365</v>
      </c>
      <c r="W46" s="16">
        <v>2301</v>
      </c>
    </row>
    <row r="47" spans="3:29" x14ac:dyDescent="0.25">
      <c r="C47" s="50"/>
      <c r="N47" s="34" t="s">
        <v>298</v>
      </c>
      <c r="O47" t="s">
        <v>366</v>
      </c>
      <c r="W47" s="16">
        <v>1302</v>
      </c>
    </row>
    <row r="48" spans="3:29" x14ac:dyDescent="0.25">
      <c r="C48" s="50"/>
      <c r="N48" s="34" t="s">
        <v>283</v>
      </c>
      <c r="O48" t="s">
        <v>367</v>
      </c>
      <c r="W48" s="62" t="s">
        <v>430</v>
      </c>
    </row>
    <row r="49" spans="3:23" x14ac:dyDescent="0.25">
      <c r="C49" s="50"/>
      <c r="N49" s="34" t="s">
        <v>273</v>
      </c>
      <c r="O49" t="s">
        <v>368</v>
      </c>
      <c r="W49" s="16">
        <v>2301</v>
      </c>
    </row>
    <row r="50" spans="3:23" x14ac:dyDescent="0.25">
      <c r="C50" s="50"/>
      <c r="N50" s="34" t="s">
        <v>257</v>
      </c>
      <c r="O50" t="s">
        <v>369</v>
      </c>
      <c r="W50" s="16">
        <v>3120</v>
      </c>
    </row>
    <row r="51" spans="3:23" x14ac:dyDescent="0.25">
      <c r="C51" s="48"/>
      <c r="N51" s="34" t="s">
        <v>308</v>
      </c>
      <c r="O51" t="s">
        <v>370</v>
      </c>
      <c r="W51" s="62" t="s">
        <v>427</v>
      </c>
    </row>
    <row r="52" spans="3:23" ht="15" customHeight="1" x14ac:dyDescent="0.25">
      <c r="C52" s="49"/>
      <c r="N52" s="34" t="s">
        <v>291</v>
      </c>
      <c r="O52" t="s">
        <v>371</v>
      </c>
      <c r="W52" s="16">
        <v>2013</v>
      </c>
    </row>
    <row r="53" spans="3:23" x14ac:dyDescent="0.25">
      <c r="C53" s="50"/>
      <c r="N53" s="34" t="s">
        <v>286</v>
      </c>
      <c r="O53" t="s">
        <v>372</v>
      </c>
      <c r="W53" s="16">
        <v>2103</v>
      </c>
    </row>
    <row r="54" spans="3:23" x14ac:dyDescent="0.25">
      <c r="C54" s="50"/>
      <c r="N54" s="34" t="s">
        <v>262</v>
      </c>
      <c r="O54" t="s">
        <v>373</v>
      </c>
      <c r="W54" s="16">
        <v>1203</v>
      </c>
    </row>
    <row r="55" spans="3:23" x14ac:dyDescent="0.25">
      <c r="C55" s="50"/>
      <c r="N55" s="34" t="s">
        <v>267</v>
      </c>
      <c r="O55" t="s">
        <v>374</v>
      </c>
      <c r="W55" s="16">
        <v>2103</v>
      </c>
    </row>
    <row r="56" spans="3:23" x14ac:dyDescent="0.25">
      <c r="C56" s="50"/>
      <c r="N56" s="34" t="s">
        <v>318</v>
      </c>
      <c r="O56" t="s">
        <v>375</v>
      </c>
      <c r="W56" s="16">
        <v>2130</v>
      </c>
    </row>
    <row r="57" spans="3:23" x14ac:dyDescent="0.25">
      <c r="C57" s="50"/>
      <c r="N57" s="34" t="s">
        <v>315</v>
      </c>
      <c r="O57" t="s">
        <v>376</v>
      </c>
      <c r="W57" s="16">
        <v>1320</v>
      </c>
    </row>
    <row r="58" spans="3:23" x14ac:dyDescent="0.25">
      <c r="C58" s="50"/>
      <c r="N58" s="34" t="s">
        <v>295</v>
      </c>
      <c r="O58" t="s">
        <v>377</v>
      </c>
      <c r="W58" s="16">
        <v>1032</v>
      </c>
    </row>
    <row r="59" spans="3:23" x14ac:dyDescent="0.25">
      <c r="C59" s="50"/>
      <c r="N59" s="34" t="s">
        <v>299</v>
      </c>
      <c r="O59" t="s">
        <v>378</v>
      </c>
      <c r="W59" s="16"/>
    </row>
    <row r="60" spans="3:23" x14ac:dyDescent="0.25">
      <c r="C60" s="50"/>
      <c r="N60" s="34" t="s">
        <v>258</v>
      </c>
      <c r="O60" t="s">
        <v>379</v>
      </c>
    </row>
    <row r="61" spans="3:23" x14ac:dyDescent="0.25">
      <c r="C61" s="50"/>
      <c r="N61" s="34" t="s">
        <v>309</v>
      </c>
      <c r="O61" t="s">
        <v>380</v>
      </c>
    </row>
    <row r="62" spans="3:23" x14ac:dyDescent="0.25">
      <c r="C62" s="50"/>
      <c r="N62" s="34" t="s">
        <v>292</v>
      </c>
      <c r="O62" t="s">
        <v>381</v>
      </c>
    </row>
    <row r="63" spans="3:23" x14ac:dyDescent="0.25">
      <c r="C63" s="50"/>
      <c r="N63" s="34" t="s">
        <v>263</v>
      </c>
      <c r="O63" t="s">
        <v>382</v>
      </c>
    </row>
    <row r="64" spans="3:23" x14ac:dyDescent="0.25">
      <c r="C64" s="50"/>
      <c r="N64" s="34" t="s">
        <v>268</v>
      </c>
      <c r="O64" t="s">
        <v>383</v>
      </c>
    </row>
    <row r="65" spans="3:15" x14ac:dyDescent="0.25">
      <c r="C65" s="50"/>
      <c r="N65" s="34" t="s">
        <v>319</v>
      </c>
      <c r="O65" t="s">
        <v>384</v>
      </c>
    </row>
    <row r="66" spans="3:15" x14ac:dyDescent="0.25">
      <c r="C66" s="50"/>
      <c r="N66" s="34" t="s">
        <v>304</v>
      </c>
      <c r="O66" t="s">
        <v>385</v>
      </c>
    </row>
    <row r="67" spans="3:15" x14ac:dyDescent="0.25">
      <c r="C67" s="50"/>
      <c r="N67" s="34" t="s">
        <v>284</v>
      </c>
      <c r="O67" t="s">
        <v>386</v>
      </c>
    </row>
    <row r="68" spans="3:15" x14ac:dyDescent="0.25">
      <c r="C68" s="50"/>
      <c r="N68" s="34" t="s">
        <v>275</v>
      </c>
      <c r="O68" t="s">
        <v>387</v>
      </c>
    </row>
    <row r="69" spans="3:15" x14ac:dyDescent="0.25">
      <c r="C69" s="50"/>
      <c r="N69" s="34" t="s">
        <v>259</v>
      </c>
      <c r="O69" t="s">
        <v>388</v>
      </c>
    </row>
    <row r="70" spans="3:15" x14ac:dyDescent="0.25">
      <c r="C70" s="50"/>
      <c r="N70" s="34" t="s">
        <v>264</v>
      </c>
      <c r="O70" t="s">
        <v>389</v>
      </c>
    </row>
    <row r="71" spans="3:15" x14ac:dyDescent="0.25">
      <c r="C71" s="48"/>
      <c r="N71" s="34" t="s">
        <v>269</v>
      </c>
      <c r="O71" t="s">
        <v>390</v>
      </c>
    </row>
    <row r="72" spans="3:15" ht="15" customHeight="1" x14ac:dyDescent="0.25">
      <c r="C72" s="49"/>
      <c r="N72" s="34" t="s">
        <v>305</v>
      </c>
      <c r="O72" t="s">
        <v>391</v>
      </c>
    </row>
    <row r="73" spans="3:15" x14ac:dyDescent="0.25">
      <c r="C73" s="50"/>
    </row>
    <row r="74" spans="3:15" x14ac:dyDescent="0.25">
      <c r="C74" s="50"/>
    </row>
    <row r="75" spans="3:15" x14ac:dyDescent="0.25">
      <c r="C75" s="50"/>
    </row>
    <row r="76" spans="3:15" x14ac:dyDescent="0.25">
      <c r="C76" s="50"/>
    </row>
    <row r="77" spans="3:15" x14ac:dyDescent="0.25">
      <c r="C77" s="50"/>
    </row>
    <row r="78" spans="3:15" x14ac:dyDescent="0.25">
      <c r="C78" s="50"/>
    </row>
    <row r="79" spans="3:15" x14ac:dyDescent="0.25">
      <c r="C79" s="50"/>
    </row>
    <row r="80" spans="3:15" x14ac:dyDescent="0.25">
      <c r="C80" s="50"/>
    </row>
    <row r="81" spans="3:3" x14ac:dyDescent="0.25">
      <c r="C81" s="50"/>
    </row>
    <row r="82" spans="3:3" x14ac:dyDescent="0.25">
      <c r="C82" s="50"/>
    </row>
    <row r="83" spans="3:3" x14ac:dyDescent="0.25">
      <c r="C83" s="50"/>
    </row>
    <row r="84" spans="3:3" x14ac:dyDescent="0.25">
      <c r="C84" s="50"/>
    </row>
    <row r="85" spans="3:3" x14ac:dyDescent="0.25">
      <c r="C85" s="50"/>
    </row>
    <row r="86" spans="3:3" x14ac:dyDescent="0.25">
      <c r="C86" s="50"/>
    </row>
    <row r="87" spans="3:3" x14ac:dyDescent="0.25">
      <c r="C87" s="50"/>
    </row>
    <row r="88" spans="3:3" x14ac:dyDescent="0.25">
      <c r="C88" s="50"/>
    </row>
    <row r="89" spans="3:3" x14ac:dyDescent="0.25">
      <c r="C89" s="50"/>
    </row>
    <row r="90" spans="3:3" x14ac:dyDescent="0.25">
      <c r="C90" s="50"/>
    </row>
    <row r="91" spans="3:3" x14ac:dyDescent="0.25">
      <c r="C91" s="48"/>
    </row>
    <row r="92" spans="3:3" ht="15" customHeight="1" x14ac:dyDescent="0.25">
      <c r="C92" s="49"/>
    </row>
    <row r="93" spans="3:3" x14ac:dyDescent="0.25">
      <c r="C93" s="50"/>
    </row>
    <row r="94" spans="3:3" x14ac:dyDescent="0.25">
      <c r="C94" s="50"/>
    </row>
    <row r="95" spans="3:3" x14ac:dyDescent="0.25">
      <c r="C95" s="50"/>
    </row>
    <row r="96" spans="3:3" x14ac:dyDescent="0.25">
      <c r="C96" s="50"/>
    </row>
    <row r="97" spans="3:3" x14ac:dyDescent="0.25">
      <c r="C97" s="50"/>
    </row>
    <row r="98" spans="3:3" x14ac:dyDescent="0.25">
      <c r="C98" s="50"/>
    </row>
    <row r="99" spans="3:3" x14ac:dyDescent="0.25">
      <c r="C99" s="50"/>
    </row>
    <row r="100" spans="3:3" x14ac:dyDescent="0.25">
      <c r="C100" s="50"/>
    </row>
    <row r="101" spans="3:3" x14ac:dyDescent="0.25">
      <c r="C101" s="50"/>
    </row>
    <row r="102" spans="3:3" x14ac:dyDescent="0.25">
      <c r="C102" s="50"/>
    </row>
    <row r="103" spans="3:3" x14ac:dyDescent="0.25">
      <c r="C103" s="50"/>
    </row>
    <row r="104" spans="3:3" x14ac:dyDescent="0.25">
      <c r="C104" s="50"/>
    </row>
    <row r="105" spans="3:3" x14ac:dyDescent="0.25">
      <c r="C105" s="50"/>
    </row>
    <row r="106" spans="3:3" x14ac:dyDescent="0.25">
      <c r="C106" s="50"/>
    </row>
    <row r="107" spans="3:3" x14ac:dyDescent="0.25">
      <c r="C107" s="50"/>
    </row>
    <row r="108" spans="3:3" x14ac:dyDescent="0.25">
      <c r="C108" s="50"/>
    </row>
    <row r="109" spans="3:3" x14ac:dyDescent="0.25">
      <c r="C109" s="50"/>
    </row>
    <row r="110" spans="3:3" x14ac:dyDescent="0.25">
      <c r="C110" s="50"/>
    </row>
    <row r="111" spans="3:3" x14ac:dyDescent="0.25">
      <c r="C111" s="50"/>
    </row>
    <row r="112" spans="3:3" x14ac:dyDescent="0.25">
      <c r="C112" s="50"/>
    </row>
    <row r="113" spans="3:3" x14ac:dyDescent="0.25">
      <c r="C113" s="50"/>
    </row>
    <row r="114" spans="3:3" x14ac:dyDescent="0.25">
      <c r="C114" s="50"/>
    </row>
    <row r="115" spans="3:3" x14ac:dyDescent="0.25">
      <c r="C115" s="48"/>
    </row>
    <row r="116" spans="3:3" ht="15" customHeight="1" x14ac:dyDescent="0.25">
      <c r="C116" s="49"/>
    </row>
    <row r="117" spans="3:3" x14ac:dyDescent="0.25">
      <c r="C117" s="50"/>
    </row>
    <row r="118" spans="3:3" x14ac:dyDescent="0.25">
      <c r="C118" s="50"/>
    </row>
    <row r="119" spans="3:3" x14ac:dyDescent="0.25">
      <c r="C119" s="50"/>
    </row>
    <row r="120" spans="3:3" x14ac:dyDescent="0.25">
      <c r="C120" s="50"/>
    </row>
    <row r="121" spans="3:3" x14ac:dyDescent="0.25">
      <c r="C121" s="50"/>
    </row>
    <row r="122" spans="3:3" x14ac:dyDescent="0.25">
      <c r="C122" s="50"/>
    </row>
    <row r="123" spans="3:3" x14ac:dyDescent="0.25">
      <c r="C123" s="50"/>
    </row>
    <row r="124" spans="3:3" x14ac:dyDescent="0.25">
      <c r="C124" s="50"/>
    </row>
    <row r="125" spans="3:3" x14ac:dyDescent="0.25">
      <c r="C125" s="50"/>
    </row>
    <row r="126" spans="3:3" x14ac:dyDescent="0.25">
      <c r="C126" s="50"/>
    </row>
    <row r="127" spans="3:3" x14ac:dyDescent="0.25">
      <c r="C127" s="50"/>
    </row>
    <row r="128" spans="3:3" x14ac:dyDescent="0.25">
      <c r="C128" s="50"/>
    </row>
    <row r="129" spans="3:3" x14ac:dyDescent="0.25">
      <c r="C129" s="50"/>
    </row>
    <row r="130" spans="3:3" x14ac:dyDescent="0.25">
      <c r="C130" s="50"/>
    </row>
    <row r="131" spans="3:3" x14ac:dyDescent="0.25">
      <c r="C131" s="50"/>
    </row>
    <row r="132" spans="3:3" x14ac:dyDescent="0.25">
      <c r="C132" s="50"/>
    </row>
    <row r="133" spans="3:3" x14ac:dyDescent="0.25">
      <c r="C133" s="50"/>
    </row>
    <row r="134" spans="3:3" x14ac:dyDescent="0.25">
      <c r="C134" s="50"/>
    </row>
    <row r="135" spans="3:3" x14ac:dyDescent="0.25">
      <c r="C135" s="50"/>
    </row>
    <row r="136" spans="3:3" x14ac:dyDescent="0.25">
      <c r="C136" s="50"/>
    </row>
    <row r="137" spans="3:3" x14ac:dyDescent="0.25">
      <c r="C137" s="50"/>
    </row>
    <row r="138" spans="3:3" x14ac:dyDescent="0.25">
      <c r="C138" s="50"/>
    </row>
    <row r="139" spans="3:3" x14ac:dyDescent="0.25">
      <c r="C139" s="50"/>
    </row>
    <row r="140" spans="3:3" x14ac:dyDescent="0.25">
      <c r="C140" s="50"/>
    </row>
    <row r="141" spans="3:3" x14ac:dyDescent="0.25">
      <c r="C141" s="50"/>
    </row>
    <row r="142" spans="3:3" x14ac:dyDescent="0.25">
      <c r="C142" s="50"/>
    </row>
    <row r="143" spans="3:3" x14ac:dyDescent="0.25">
      <c r="C143" s="50"/>
    </row>
    <row r="144" spans="3:3" x14ac:dyDescent="0.25">
      <c r="C144" s="50"/>
    </row>
    <row r="145" spans="3:3" x14ac:dyDescent="0.25">
      <c r="C145" s="50"/>
    </row>
    <row r="146" spans="3:3" x14ac:dyDescent="0.25">
      <c r="C146" s="50"/>
    </row>
    <row r="147" spans="3:3" x14ac:dyDescent="0.25">
      <c r="C147" s="50"/>
    </row>
    <row r="148" spans="3:3" x14ac:dyDescent="0.25">
      <c r="C148" s="50"/>
    </row>
    <row r="149" spans="3:3" x14ac:dyDescent="0.25">
      <c r="C149" s="50"/>
    </row>
    <row r="150" spans="3:3" x14ac:dyDescent="0.25">
      <c r="C150" s="50"/>
    </row>
    <row r="151" spans="3:3" x14ac:dyDescent="0.25">
      <c r="C151" s="48"/>
    </row>
    <row r="152" spans="3:3" ht="15" customHeight="1" x14ac:dyDescent="0.25">
      <c r="C152" s="49"/>
    </row>
    <row r="153" spans="3:3" x14ac:dyDescent="0.25">
      <c r="C153" s="50"/>
    </row>
    <row r="154" spans="3:3" x14ac:dyDescent="0.25">
      <c r="C154" s="50"/>
    </row>
    <row r="155" spans="3:3" x14ac:dyDescent="0.25">
      <c r="C155" s="50"/>
    </row>
    <row r="156" spans="3:3" x14ac:dyDescent="0.25">
      <c r="C156" s="50"/>
    </row>
    <row r="157" spans="3:3" x14ac:dyDescent="0.25">
      <c r="C157" s="50"/>
    </row>
    <row r="158" spans="3:3" x14ac:dyDescent="0.25">
      <c r="C158" s="50"/>
    </row>
    <row r="159" spans="3:3" x14ac:dyDescent="0.25">
      <c r="C159" s="50"/>
    </row>
    <row r="160" spans="3:3" x14ac:dyDescent="0.25">
      <c r="C160" s="50"/>
    </row>
    <row r="161" spans="3:3" x14ac:dyDescent="0.25">
      <c r="C161" s="50"/>
    </row>
    <row r="162" spans="3:3" x14ac:dyDescent="0.25">
      <c r="C162" s="50"/>
    </row>
    <row r="163" spans="3:3" x14ac:dyDescent="0.25">
      <c r="C163" s="50"/>
    </row>
    <row r="164" spans="3:3" x14ac:dyDescent="0.25">
      <c r="C164" s="50"/>
    </row>
    <row r="165" spans="3:3" x14ac:dyDescent="0.25">
      <c r="C165" s="50"/>
    </row>
    <row r="166" spans="3:3" x14ac:dyDescent="0.25">
      <c r="C166" s="50"/>
    </row>
    <row r="167" spans="3:3" x14ac:dyDescent="0.25">
      <c r="C167" s="50"/>
    </row>
    <row r="168" spans="3:3" x14ac:dyDescent="0.25">
      <c r="C168" s="50"/>
    </row>
    <row r="169" spans="3:3" x14ac:dyDescent="0.25">
      <c r="C169" s="50"/>
    </row>
    <row r="170" spans="3:3" x14ac:dyDescent="0.25">
      <c r="C170" s="50"/>
    </row>
    <row r="171" spans="3:3" x14ac:dyDescent="0.25">
      <c r="C171" s="50"/>
    </row>
    <row r="172" spans="3:3" x14ac:dyDescent="0.25">
      <c r="C172" s="50"/>
    </row>
    <row r="173" spans="3:3" x14ac:dyDescent="0.25">
      <c r="C173" s="50"/>
    </row>
    <row r="174" spans="3:3" x14ac:dyDescent="0.25">
      <c r="C174" s="50"/>
    </row>
    <row r="175" spans="3:3" x14ac:dyDescent="0.25">
      <c r="C175" s="50"/>
    </row>
    <row r="176" spans="3:3" x14ac:dyDescent="0.25">
      <c r="C176" s="50"/>
    </row>
    <row r="177" spans="3:3" x14ac:dyDescent="0.25">
      <c r="C177" s="50"/>
    </row>
    <row r="178" spans="3:3" x14ac:dyDescent="0.25">
      <c r="C178" s="50"/>
    </row>
    <row r="179" spans="3:3" x14ac:dyDescent="0.25">
      <c r="C179" s="48"/>
    </row>
    <row r="180" spans="3:3" ht="15" customHeight="1" x14ac:dyDescent="0.25">
      <c r="C180" s="49"/>
    </row>
    <row r="181" spans="3:3" x14ac:dyDescent="0.25">
      <c r="C181" s="50"/>
    </row>
    <row r="182" spans="3:3" x14ac:dyDescent="0.25">
      <c r="C182" s="50"/>
    </row>
    <row r="183" spans="3:3" x14ac:dyDescent="0.25">
      <c r="C183" s="50"/>
    </row>
    <row r="184" spans="3:3" x14ac:dyDescent="0.25">
      <c r="C184" s="50"/>
    </row>
    <row r="185" spans="3:3" x14ac:dyDescent="0.25">
      <c r="C185" s="50"/>
    </row>
    <row r="186" spans="3:3" x14ac:dyDescent="0.25">
      <c r="C186" s="50"/>
    </row>
    <row r="187" spans="3:3" x14ac:dyDescent="0.25">
      <c r="C187" s="50"/>
    </row>
    <row r="188" spans="3:3" x14ac:dyDescent="0.25">
      <c r="C188" s="50"/>
    </row>
    <row r="189" spans="3:3" x14ac:dyDescent="0.25">
      <c r="C189" s="50"/>
    </row>
    <row r="190" spans="3:3" x14ac:dyDescent="0.25">
      <c r="C190" s="50"/>
    </row>
    <row r="191" spans="3:3" x14ac:dyDescent="0.25">
      <c r="C191" s="50"/>
    </row>
    <row r="192" spans="3:3" x14ac:dyDescent="0.25">
      <c r="C192" s="50"/>
    </row>
    <row r="193" spans="3:3" x14ac:dyDescent="0.25">
      <c r="C193" s="50"/>
    </row>
    <row r="194" spans="3:3" x14ac:dyDescent="0.25">
      <c r="C194" s="50"/>
    </row>
    <row r="195" spans="3:3" x14ac:dyDescent="0.25">
      <c r="C195" s="50"/>
    </row>
    <row r="196" spans="3:3" x14ac:dyDescent="0.25">
      <c r="C196" s="50"/>
    </row>
    <row r="197" spans="3:3" x14ac:dyDescent="0.25">
      <c r="C197" s="50"/>
    </row>
    <row r="198" spans="3:3" x14ac:dyDescent="0.25">
      <c r="C198" s="50"/>
    </row>
    <row r="199" spans="3:3" x14ac:dyDescent="0.25">
      <c r="C199" s="48"/>
    </row>
    <row r="200" spans="3:3" ht="15" customHeight="1" x14ac:dyDescent="0.25">
      <c r="C200" s="49"/>
    </row>
    <row r="201" spans="3:3" x14ac:dyDescent="0.25">
      <c r="C201" s="50"/>
    </row>
    <row r="202" spans="3:3" x14ac:dyDescent="0.25">
      <c r="C202" s="50"/>
    </row>
    <row r="203" spans="3:3" x14ac:dyDescent="0.25">
      <c r="C203" s="50"/>
    </row>
    <row r="204" spans="3:3" x14ac:dyDescent="0.25">
      <c r="C204" s="50"/>
    </row>
    <row r="205" spans="3:3" x14ac:dyDescent="0.25">
      <c r="C205" s="50"/>
    </row>
    <row r="206" spans="3:3" x14ac:dyDescent="0.25">
      <c r="C206" s="50"/>
    </row>
    <row r="207" spans="3:3" x14ac:dyDescent="0.25">
      <c r="C207" s="50"/>
    </row>
    <row r="208" spans="3:3" x14ac:dyDescent="0.25">
      <c r="C208" s="50"/>
    </row>
    <row r="209" spans="3:3" x14ac:dyDescent="0.25">
      <c r="C209" s="50"/>
    </row>
    <row r="210" spans="3:3" x14ac:dyDescent="0.25">
      <c r="C210" s="50"/>
    </row>
    <row r="211" spans="3:3" x14ac:dyDescent="0.25">
      <c r="C211" s="50"/>
    </row>
    <row r="212" spans="3:3" x14ac:dyDescent="0.25">
      <c r="C212" s="50"/>
    </row>
    <row r="213" spans="3:3" x14ac:dyDescent="0.25">
      <c r="C213" s="50"/>
    </row>
    <row r="214" spans="3:3" x14ac:dyDescent="0.25">
      <c r="C214" s="50"/>
    </row>
    <row r="215" spans="3:3" x14ac:dyDescent="0.25">
      <c r="C215" s="50"/>
    </row>
    <row r="216" spans="3:3" x14ac:dyDescent="0.25">
      <c r="C216" s="50"/>
    </row>
    <row r="217" spans="3:3" x14ac:dyDescent="0.25">
      <c r="C217" s="50"/>
    </row>
    <row r="218" spans="3:3" x14ac:dyDescent="0.25">
      <c r="C218" s="50"/>
    </row>
    <row r="219" spans="3:3" x14ac:dyDescent="0.25">
      <c r="C219" s="48"/>
    </row>
    <row r="220" spans="3:3" ht="15" customHeight="1" x14ac:dyDescent="0.25">
      <c r="C220" s="49"/>
    </row>
    <row r="221" spans="3:3" x14ac:dyDescent="0.25">
      <c r="C221" s="50"/>
    </row>
    <row r="222" spans="3:3" x14ac:dyDescent="0.25">
      <c r="C222" s="50"/>
    </row>
    <row r="223" spans="3:3" x14ac:dyDescent="0.25">
      <c r="C223" s="50"/>
    </row>
    <row r="224" spans="3:3" x14ac:dyDescent="0.25">
      <c r="C224" s="50"/>
    </row>
    <row r="225" spans="3:3" x14ac:dyDescent="0.25">
      <c r="C225" s="50"/>
    </row>
    <row r="226" spans="3:3" x14ac:dyDescent="0.25">
      <c r="C226" s="50"/>
    </row>
    <row r="227" spans="3:3" x14ac:dyDescent="0.25">
      <c r="C227" s="50"/>
    </row>
    <row r="228" spans="3:3" x14ac:dyDescent="0.25">
      <c r="C228" s="50"/>
    </row>
    <row r="229" spans="3:3" x14ac:dyDescent="0.25">
      <c r="C229" s="50"/>
    </row>
    <row r="230" spans="3:3" x14ac:dyDescent="0.25">
      <c r="C230" s="50"/>
    </row>
    <row r="231" spans="3:3" x14ac:dyDescent="0.25">
      <c r="C231" s="50"/>
    </row>
    <row r="232" spans="3:3" x14ac:dyDescent="0.25">
      <c r="C232" s="50"/>
    </row>
    <row r="233" spans="3:3" x14ac:dyDescent="0.25">
      <c r="C233" s="50"/>
    </row>
    <row r="234" spans="3:3" x14ac:dyDescent="0.25">
      <c r="C234" s="50"/>
    </row>
    <row r="235" spans="3:3" x14ac:dyDescent="0.25">
      <c r="C235" s="50"/>
    </row>
    <row r="236" spans="3:3" x14ac:dyDescent="0.25">
      <c r="C236" s="50"/>
    </row>
    <row r="237" spans="3:3" x14ac:dyDescent="0.25">
      <c r="C237" s="50"/>
    </row>
    <row r="238" spans="3:3" x14ac:dyDescent="0.25">
      <c r="C238" s="50"/>
    </row>
    <row r="239" spans="3:3" x14ac:dyDescent="0.25">
      <c r="C239" s="50"/>
    </row>
    <row r="240" spans="3:3" x14ac:dyDescent="0.25">
      <c r="C240" s="50"/>
    </row>
    <row r="241" spans="3:3" x14ac:dyDescent="0.25">
      <c r="C241" s="50"/>
    </row>
    <row r="242" spans="3:3" x14ac:dyDescent="0.25">
      <c r="C242" s="50"/>
    </row>
    <row r="243" spans="3:3" x14ac:dyDescent="0.25">
      <c r="C243" s="48"/>
    </row>
    <row r="244" spans="3:3" ht="15" customHeight="1" x14ac:dyDescent="0.25">
      <c r="C244" s="49"/>
    </row>
    <row r="245" spans="3:3" x14ac:dyDescent="0.25">
      <c r="C245" s="50"/>
    </row>
    <row r="246" spans="3:3" x14ac:dyDescent="0.25">
      <c r="C246" s="50"/>
    </row>
    <row r="247" spans="3:3" x14ac:dyDescent="0.25">
      <c r="C247" s="50"/>
    </row>
    <row r="248" spans="3:3" x14ac:dyDescent="0.25">
      <c r="C248" s="50"/>
    </row>
    <row r="249" spans="3:3" x14ac:dyDescent="0.25">
      <c r="C249" s="50"/>
    </row>
    <row r="250" spans="3:3" x14ac:dyDescent="0.25">
      <c r="C250" s="50"/>
    </row>
    <row r="251" spans="3:3" x14ac:dyDescent="0.25">
      <c r="C251" s="50"/>
    </row>
    <row r="252" spans="3:3" x14ac:dyDescent="0.25">
      <c r="C252" s="50"/>
    </row>
    <row r="253" spans="3:3" x14ac:dyDescent="0.25">
      <c r="C253" s="50"/>
    </row>
    <row r="254" spans="3:3" x14ac:dyDescent="0.25">
      <c r="C254" s="50"/>
    </row>
    <row r="255" spans="3:3" x14ac:dyDescent="0.25">
      <c r="C255" s="50"/>
    </row>
    <row r="256" spans="3:3" x14ac:dyDescent="0.25">
      <c r="C256" s="50"/>
    </row>
    <row r="257" spans="3:3" x14ac:dyDescent="0.25">
      <c r="C257" s="50"/>
    </row>
    <row r="258" spans="3:3" x14ac:dyDescent="0.25">
      <c r="C258" s="50"/>
    </row>
    <row r="259" spans="3:3" x14ac:dyDescent="0.25">
      <c r="C259" s="50"/>
    </row>
    <row r="260" spans="3:3" x14ac:dyDescent="0.25">
      <c r="C260" s="50"/>
    </row>
    <row r="261" spans="3:3" x14ac:dyDescent="0.25">
      <c r="C261" s="50"/>
    </row>
    <row r="262" spans="3:3" x14ac:dyDescent="0.25">
      <c r="C262" s="50"/>
    </row>
    <row r="263" spans="3:3" x14ac:dyDescent="0.25">
      <c r="C263" s="50"/>
    </row>
    <row r="264" spans="3:3" x14ac:dyDescent="0.25">
      <c r="C264" s="50"/>
    </row>
    <row r="265" spans="3:3" x14ac:dyDescent="0.25">
      <c r="C265" s="50"/>
    </row>
    <row r="266" spans="3:3" x14ac:dyDescent="0.25">
      <c r="C266" s="50"/>
    </row>
    <row r="267" spans="3:3" x14ac:dyDescent="0.25">
      <c r="C267" s="48"/>
    </row>
    <row r="268" spans="3:3" ht="15" customHeight="1" x14ac:dyDescent="0.25">
      <c r="C268" s="49"/>
    </row>
    <row r="269" spans="3:3" x14ac:dyDescent="0.25">
      <c r="C269" s="50"/>
    </row>
    <row r="270" spans="3:3" x14ac:dyDescent="0.25">
      <c r="C270" s="50"/>
    </row>
    <row r="271" spans="3:3" x14ac:dyDescent="0.25">
      <c r="C271" s="50"/>
    </row>
    <row r="272" spans="3:3" x14ac:dyDescent="0.25">
      <c r="C272" s="50"/>
    </row>
    <row r="273" spans="3:3" x14ac:dyDescent="0.25">
      <c r="C273" s="50"/>
    </row>
    <row r="274" spans="3:3" x14ac:dyDescent="0.25">
      <c r="C274" s="50"/>
    </row>
    <row r="275" spans="3:3" x14ac:dyDescent="0.25">
      <c r="C275" s="50"/>
    </row>
    <row r="276" spans="3:3" x14ac:dyDescent="0.25">
      <c r="C276" s="50"/>
    </row>
    <row r="277" spans="3:3" x14ac:dyDescent="0.25">
      <c r="C277" s="50"/>
    </row>
    <row r="278" spans="3:3" x14ac:dyDescent="0.25">
      <c r="C278" s="50"/>
    </row>
    <row r="279" spans="3:3" x14ac:dyDescent="0.25">
      <c r="C279" s="50"/>
    </row>
    <row r="280" spans="3:3" x14ac:dyDescent="0.25">
      <c r="C280" s="50"/>
    </row>
    <row r="281" spans="3:3" x14ac:dyDescent="0.25">
      <c r="C281" s="50"/>
    </row>
    <row r="282" spans="3:3" x14ac:dyDescent="0.25">
      <c r="C282" s="50"/>
    </row>
    <row r="283" spans="3:3" x14ac:dyDescent="0.25">
      <c r="C283" s="50"/>
    </row>
    <row r="284" spans="3:3" x14ac:dyDescent="0.25">
      <c r="C284" s="50"/>
    </row>
    <row r="285" spans="3:3" x14ac:dyDescent="0.25">
      <c r="C285" s="50"/>
    </row>
    <row r="286" spans="3:3" x14ac:dyDescent="0.25">
      <c r="C286" s="50"/>
    </row>
    <row r="287" spans="3:3" x14ac:dyDescent="0.25">
      <c r="C287" s="48"/>
    </row>
    <row r="288" spans="3:3" ht="15" customHeight="1" x14ac:dyDescent="0.25">
      <c r="C288" s="49"/>
    </row>
    <row r="289" spans="3:3" x14ac:dyDescent="0.25">
      <c r="C289" s="50"/>
    </row>
    <row r="290" spans="3:3" x14ac:dyDescent="0.25">
      <c r="C290" s="50"/>
    </row>
    <row r="291" spans="3:3" x14ac:dyDescent="0.25">
      <c r="C291" s="50"/>
    </row>
    <row r="292" spans="3:3" x14ac:dyDescent="0.25">
      <c r="C292" s="50"/>
    </row>
    <row r="293" spans="3:3" x14ac:dyDescent="0.25">
      <c r="C293" s="50"/>
    </row>
    <row r="294" spans="3:3" x14ac:dyDescent="0.25">
      <c r="C294" s="50"/>
    </row>
    <row r="295" spans="3:3" x14ac:dyDescent="0.25">
      <c r="C295" s="50"/>
    </row>
    <row r="296" spans="3:3" x14ac:dyDescent="0.25">
      <c r="C296" s="50"/>
    </row>
    <row r="297" spans="3:3" x14ac:dyDescent="0.25">
      <c r="C297" s="50"/>
    </row>
    <row r="298" spans="3:3" x14ac:dyDescent="0.25">
      <c r="C298" s="50"/>
    </row>
    <row r="299" spans="3:3" x14ac:dyDescent="0.25">
      <c r="C299" s="50"/>
    </row>
    <row r="300" spans="3:3" x14ac:dyDescent="0.25">
      <c r="C300" s="50"/>
    </row>
    <row r="301" spans="3:3" x14ac:dyDescent="0.25">
      <c r="C301" s="50"/>
    </row>
    <row r="302" spans="3:3" x14ac:dyDescent="0.25">
      <c r="C302" s="50"/>
    </row>
    <row r="303" spans="3:3" x14ac:dyDescent="0.25">
      <c r="C303" s="50"/>
    </row>
    <row r="304" spans="3:3" x14ac:dyDescent="0.25">
      <c r="C304" s="50"/>
    </row>
    <row r="305" spans="3:3" x14ac:dyDescent="0.25">
      <c r="C305" s="50"/>
    </row>
    <row r="306" spans="3:3" x14ac:dyDescent="0.25">
      <c r="C306" s="50"/>
    </row>
    <row r="307" spans="3:3" x14ac:dyDescent="0.25">
      <c r="C307" s="48"/>
    </row>
    <row r="308" spans="3:3" ht="15" customHeight="1" x14ac:dyDescent="0.25">
      <c r="C308" s="49"/>
    </row>
    <row r="309" spans="3:3" x14ac:dyDescent="0.25">
      <c r="C309" s="50"/>
    </row>
    <row r="310" spans="3:3" x14ac:dyDescent="0.25">
      <c r="C310" s="50"/>
    </row>
    <row r="311" spans="3:3" x14ac:dyDescent="0.25">
      <c r="C311" s="50"/>
    </row>
    <row r="312" spans="3:3" x14ac:dyDescent="0.25">
      <c r="C312" s="50"/>
    </row>
    <row r="313" spans="3:3" x14ac:dyDescent="0.25">
      <c r="C313" s="50"/>
    </row>
    <row r="314" spans="3:3" x14ac:dyDescent="0.25">
      <c r="C314" s="50"/>
    </row>
    <row r="315" spans="3:3" x14ac:dyDescent="0.25">
      <c r="C315" s="50"/>
    </row>
    <row r="316" spans="3:3" x14ac:dyDescent="0.25">
      <c r="C316" s="50"/>
    </row>
    <row r="317" spans="3:3" x14ac:dyDescent="0.25">
      <c r="C317" s="50"/>
    </row>
    <row r="318" spans="3:3" x14ac:dyDescent="0.25">
      <c r="C318" s="50"/>
    </row>
    <row r="319" spans="3:3" x14ac:dyDescent="0.25">
      <c r="C319" s="50"/>
    </row>
    <row r="320" spans="3:3" x14ac:dyDescent="0.25">
      <c r="C320" s="50"/>
    </row>
    <row r="321" spans="3:3" x14ac:dyDescent="0.25">
      <c r="C321" s="50"/>
    </row>
    <row r="322" spans="3:3" x14ac:dyDescent="0.25">
      <c r="C322" s="50"/>
    </row>
    <row r="323" spans="3:3" x14ac:dyDescent="0.25">
      <c r="C323" s="50"/>
    </row>
    <row r="324" spans="3:3" x14ac:dyDescent="0.25">
      <c r="C324" s="50"/>
    </row>
    <row r="325" spans="3:3" x14ac:dyDescent="0.25">
      <c r="C325" s="50"/>
    </row>
    <row r="326" spans="3:3" x14ac:dyDescent="0.25">
      <c r="C326" s="50"/>
    </row>
    <row r="327" spans="3:3" x14ac:dyDescent="0.25">
      <c r="C327" s="48"/>
    </row>
    <row r="328" spans="3:3" ht="15" customHeight="1" x14ac:dyDescent="0.25">
      <c r="C328" s="49"/>
    </row>
    <row r="329" spans="3:3" x14ac:dyDescent="0.25">
      <c r="C329" s="50"/>
    </row>
    <row r="330" spans="3:3" x14ac:dyDescent="0.25">
      <c r="C330" s="50"/>
    </row>
    <row r="331" spans="3:3" x14ac:dyDescent="0.25">
      <c r="C331" s="50"/>
    </row>
    <row r="332" spans="3:3" x14ac:dyDescent="0.25">
      <c r="C332" s="50"/>
    </row>
    <row r="333" spans="3:3" x14ac:dyDescent="0.25">
      <c r="C333" s="50"/>
    </row>
    <row r="334" spans="3:3" x14ac:dyDescent="0.25">
      <c r="C334" s="50"/>
    </row>
    <row r="335" spans="3:3" x14ac:dyDescent="0.25">
      <c r="C335" s="50"/>
    </row>
    <row r="336" spans="3:3" x14ac:dyDescent="0.25">
      <c r="C336" s="50"/>
    </row>
    <row r="337" spans="3:3" x14ac:dyDescent="0.25">
      <c r="C337" s="50"/>
    </row>
    <row r="338" spans="3:3" x14ac:dyDescent="0.25">
      <c r="C338" s="50"/>
    </row>
    <row r="339" spans="3:3" x14ac:dyDescent="0.25">
      <c r="C339" s="50"/>
    </row>
    <row r="340" spans="3:3" x14ac:dyDescent="0.25">
      <c r="C340" s="50"/>
    </row>
    <row r="341" spans="3:3" x14ac:dyDescent="0.25">
      <c r="C341" s="50"/>
    </row>
    <row r="342" spans="3:3" x14ac:dyDescent="0.25">
      <c r="C342" s="50"/>
    </row>
    <row r="343" spans="3:3" x14ac:dyDescent="0.25">
      <c r="C343" s="50"/>
    </row>
    <row r="344" spans="3:3" x14ac:dyDescent="0.25">
      <c r="C344" s="50"/>
    </row>
    <row r="345" spans="3:3" x14ac:dyDescent="0.25">
      <c r="C345" s="50"/>
    </row>
    <row r="346" spans="3:3" x14ac:dyDescent="0.25">
      <c r="C346" s="50"/>
    </row>
    <row r="347" spans="3:3" x14ac:dyDescent="0.25">
      <c r="C347" s="48"/>
    </row>
    <row r="348" spans="3:3" ht="15" customHeight="1" x14ac:dyDescent="0.25">
      <c r="C348" s="49"/>
    </row>
    <row r="349" spans="3:3" x14ac:dyDescent="0.25">
      <c r="C349" s="50"/>
    </row>
    <row r="350" spans="3:3" x14ac:dyDescent="0.25">
      <c r="C350" s="50"/>
    </row>
    <row r="351" spans="3:3" x14ac:dyDescent="0.25">
      <c r="C351" s="50"/>
    </row>
    <row r="352" spans="3:3" x14ac:dyDescent="0.25">
      <c r="C352" s="50"/>
    </row>
    <row r="353" spans="3:3" x14ac:dyDescent="0.25">
      <c r="C353" s="50"/>
    </row>
    <row r="354" spans="3:3" x14ac:dyDescent="0.25">
      <c r="C354" s="50"/>
    </row>
    <row r="355" spans="3:3" x14ac:dyDescent="0.25">
      <c r="C355" s="50"/>
    </row>
    <row r="356" spans="3:3" x14ac:dyDescent="0.25">
      <c r="C356" s="50"/>
    </row>
    <row r="357" spans="3:3" x14ac:dyDescent="0.25">
      <c r="C357" s="50"/>
    </row>
    <row r="358" spans="3:3" x14ac:dyDescent="0.25">
      <c r="C358" s="50"/>
    </row>
    <row r="359" spans="3:3" x14ac:dyDescent="0.25">
      <c r="C359" s="50"/>
    </row>
    <row r="360" spans="3:3" x14ac:dyDescent="0.25">
      <c r="C360" s="50"/>
    </row>
    <row r="361" spans="3:3" x14ac:dyDescent="0.25">
      <c r="C361" s="50"/>
    </row>
    <row r="362" spans="3:3" x14ac:dyDescent="0.25">
      <c r="C362" s="50"/>
    </row>
    <row r="363" spans="3:3" x14ac:dyDescent="0.25">
      <c r="C363" s="48"/>
    </row>
    <row r="364" spans="3:3" ht="15" customHeight="1" x14ac:dyDescent="0.25">
      <c r="C364" s="49"/>
    </row>
    <row r="365" spans="3:3" x14ac:dyDescent="0.25">
      <c r="C365" s="50"/>
    </row>
    <row r="366" spans="3:3" x14ac:dyDescent="0.25">
      <c r="C366" s="50"/>
    </row>
    <row r="367" spans="3:3" x14ac:dyDescent="0.25">
      <c r="C367" s="50"/>
    </row>
    <row r="368" spans="3:3" x14ac:dyDescent="0.25">
      <c r="C368" s="50"/>
    </row>
    <row r="369" spans="3:3" x14ac:dyDescent="0.25">
      <c r="C369" s="50"/>
    </row>
    <row r="370" spans="3:3" x14ac:dyDescent="0.25">
      <c r="C370" s="50"/>
    </row>
    <row r="371" spans="3:3" x14ac:dyDescent="0.25">
      <c r="C371" s="50"/>
    </row>
    <row r="372" spans="3:3" x14ac:dyDescent="0.25">
      <c r="C372" s="50"/>
    </row>
    <row r="373" spans="3:3" x14ac:dyDescent="0.25">
      <c r="C373" s="50"/>
    </row>
    <row r="374" spans="3:3" x14ac:dyDescent="0.25">
      <c r="C374" s="50"/>
    </row>
    <row r="375" spans="3:3" x14ac:dyDescent="0.25">
      <c r="C375" s="50"/>
    </row>
    <row r="376" spans="3:3" x14ac:dyDescent="0.25">
      <c r="C376" s="50"/>
    </row>
    <row r="377" spans="3:3" x14ac:dyDescent="0.25">
      <c r="C377" s="50"/>
    </row>
    <row r="378" spans="3:3" x14ac:dyDescent="0.25">
      <c r="C378" s="50"/>
    </row>
    <row r="379" spans="3:3" x14ac:dyDescent="0.25">
      <c r="C379" s="50"/>
    </row>
    <row r="380" spans="3:3" x14ac:dyDescent="0.25">
      <c r="C380" s="50"/>
    </row>
    <row r="381" spans="3:3" x14ac:dyDescent="0.25">
      <c r="C381" s="50"/>
    </row>
    <row r="382" spans="3:3" x14ac:dyDescent="0.25">
      <c r="C382" s="50"/>
    </row>
    <row r="383" spans="3:3" x14ac:dyDescent="0.25">
      <c r="C383" s="48"/>
    </row>
    <row r="384" spans="3:3" ht="15" customHeight="1" x14ac:dyDescent="0.25">
      <c r="C384" s="50"/>
    </row>
    <row r="385" spans="3:3" x14ac:dyDescent="0.25">
      <c r="C385" s="50"/>
    </row>
    <row r="386" spans="3:3" x14ac:dyDescent="0.25">
      <c r="C386" s="50"/>
    </row>
    <row r="387" spans="3:3" x14ac:dyDescent="0.25">
      <c r="C387" s="50"/>
    </row>
    <row r="388" spans="3:3" x14ac:dyDescent="0.25">
      <c r="C388" s="50"/>
    </row>
    <row r="389" spans="3:3" x14ac:dyDescent="0.25">
      <c r="C389" s="50"/>
    </row>
    <row r="390" spans="3:3" x14ac:dyDescent="0.25">
      <c r="C390" s="50"/>
    </row>
    <row r="391" spans="3:3" x14ac:dyDescent="0.25">
      <c r="C391" s="50"/>
    </row>
    <row r="392" spans="3:3" x14ac:dyDescent="0.25">
      <c r="C392" s="50"/>
    </row>
    <row r="393" spans="3:3" x14ac:dyDescent="0.25">
      <c r="C393" s="50"/>
    </row>
    <row r="394" spans="3:3" x14ac:dyDescent="0.25">
      <c r="C394" s="50"/>
    </row>
    <row r="395" spans="3:3" x14ac:dyDescent="0.25">
      <c r="C395" s="50"/>
    </row>
    <row r="396" spans="3:3" x14ac:dyDescent="0.25">
      <c r="C396" s="50"/>
    </row>
    <row r="397" spans="3:3" x14ac:dyDescent="0.25">
      <c r="C397" s="50"/>
    </row>
    <row r="398" spans="3:3" x14ac:dyDescent="0.25">
      <c r="C398" s="50"/>
    </row>
    <row r="399" spans="3:3" x14ac:dyDescent="0.25">
      <c r="C399" s="50"/>
    </row>
    <row r="400" spans="3:3" x14ac:dyDescent="0.25">
      <c r="C400" s="50"/>
    </row>
    <row r="401" spans="3:3" x14ac:dyDescent="0.25">
      <c r="C401" s="50"/>
    </row>
    <row r="402" spans="3:3" x14ac:dyDescent="0.25">
      <c r="C402" s="50"/>
    </row>
    <row r="403" spans="3:3" x14ac:dyDescent="0.25">
      <c r="C403" s="48"/>
    </row>
    <row r="404" spans="3:3" ht="15" customHeight="1" x14ac:dyDescent="0.25">
      <c r="C404" s="49"/>
    </row>
    <row r="405" spans="3:3" x14ac:dyDescent="0.25">
      <c r="C405" s="50"/>
    </row>
    <row r="406" spans="3:3" x14ac:dyDescent="0.25">
      <c r="C406" s="50"/>
    </row>
    <row r="407" spans="3:3" x14ac:dyDescent="0.25">
      <c r="C407" s="50"/>
    </row>
    <row r="408" spans="3:3" x14ac:dyDescent="0.25">
      <c r="C408" s="50"/>
    </row>
    <row r="409" spans="3:3" x14ac:dyDescent="0.25">
      <c r="C409" s="50"/>
    </row>
    <row r="410" spans="3:3" x14ac:dyDescent="0.25">
      <c r="C410" s="50"/>
    </row>
    <row r="411" spans="3:3" x14ac:dyDescent="0.25">
      <c r="C411" s="50"/>
    </row>
    <row r="412" spans="3:3" x14ac:dyDescent="0.25">
      <c r="C412" s="50"/>
    </row>
    <row r="413" spans="3:3" x14ac:dyDescent="0.25">
      <c r="C413" s="50"/>
    </row>
    <row r="414" spans="3:3" x14ac:dyDescent="0.25">
      <c r="C414" s="50"/>
    </row>
    <row r="415" spans="3:3" x14ac:dyDescent="0.25">
      <c r="C415" s="50"/>
    </row>
    <row r="416" spans="3:3" x14ac:dyDescent="0.25">
      <c r="C416" s="50"/>
    </row>
    <row r="417" spans="3:3" x14ac:dyDescent="0.25">
      <c r="C417" s="50"/>
    </row>
    <row r="418" spans="3:3" x14ac:dyDescent="0.25">
      <c r="C418" s="50"/>
    </row>
    <row r="419" spans="3:3" x14ac:dyDescent="0.25">
      <c r="C419" s="50"/>
    </row>
    <row r="420" spans="3:3" x14ac:dyDescent="0.25">
      <c r="C420" s="50"/>
    </row>
    <row r="421" spans="3:3" x14ac:dyDescent="0.25">
      <c r="C421" s="50"/>
    </row>
    <row r="422" spans="3:3" x14ac:dyDescent="0.25">
      <c r="C422" s="50"/>
    </row>
    <row r="423" spans="3:3" x14ac:dyDescent="0.25">
      <c r="C423" s="48"/>
    </row>
    <row r="424" spans="3:3" ht="15" customHeight="1" x14ac:dyDescent="0.25">
      <c r="C424" s="49"/>
    </row>
    <row r="425" spans="3:3" x14ac:dyDescent="0.25">
      <c r="C425" s="50"/>
    </row>
    <row r="426" spans="3:3" x14ac:dyDescent="0.25">
      <c r="C426" s="50"/>
    </row>
    <row r="427" spans="3:3" x14ac:dyDescent="0.25">
      <c r="C427" s="50"/>
    </row>
    <row r="428" spans="3:3" x14ac:dyDescent="0.25">
      <c r="C428" s="50"/>
    </row>
    <row r="429" spans="3:3" x14ac:dyDescent="0.25">
      <c r="C429" s="50"/>
    </row>
    <row r="430" spans="3:3" x14ac:dyDescent="0.25">
      <c r="C430" s="50"/>
    </row>
    <row r="431" spans="3:3" x14ac:dyDescent="0.25">
      <c r="C431" s="50"/>
    </row>
    <row r="432" spans="3:3" x14ac:dyDescent="0.25">
      <c r="C432" s="50"/>
    </row>
    <row r="433" spans="3:3" x14ac:dyDescent="0.25">
      <c r="C433" s="50"/>
    </row>
    <row r="434" spans="3:3" x14ac:dyDescent="0.25">
      <c r="C434" s="50"/>
    </row>
    <row r="435" spans="3:3" x14ac:dyDescent="0.25">
      <c r="C435" s="50"/>
    </row>
    <row r="436" spans="3:3" x14ac:dyDescent="0.25">
      <c r="C436" s="50"/>
    </row>
    <row r="437" spans="3:3" x14ac:dyDescent="0.25">
      <c r="C437" s="50"/>
    </row>
    <row r="438" spans="3:3" x14ac:dyDescent="0.25">
      <c r="C438" s="50"/>
    </row>
    <row r="439" spans="3:3" x14ac:dyDescent="0.25">
      <c r="C439" s="50"/>
    </row>
    <row r="440" spans="3:3" x14ac:dyDescent="0.25">
      <c r="C440" s="50"/>
    </row>
    <row r="441" spans="3:3" x14ac:dyDescent="0.25">
      <c r="C441" s="50"/>
    </row>
    <row r="442" spans="3:3" x14ac:dyDescent="0.25">
      <c r="C442" s="50"/>
    </row>
    <row r="443" spans="3:3" x14ac:dyDescent="0.25">
      <c r="C443" s="48"/>
    </row>
    <row r="444" spans="3:3" ht="15" customHeight="1" x14ac:dyDescent="0.25">
      <c r="C444" s="49"/>
    </row>
    <row r="445" spans="3:3" x14ac:dyDescent="0.25">
      <c r="C445" s="50"/>
    </row>
    <row r="446" spans="3:3" x14ac:dyDescent="0.25">
      <c r="C446" s="50"/>
    </row>
    <row r="447" spans="3:3" x14ac:dyDescent="0.25">
      <c r="C447" s="50"/>
    </row>
    <row r="448" spans="3:3" x14ac:dyDescent="0.25">
      <c r="C448" s="50"/>
    </row>
    <row r="449" spans="3:3" x14ac:dyDescent="0.25">
      <c r="C449" s="50"/>
    </row>
    <row r="450" spans="3:3" x14ac:dyDescent="0.25">
      <c r="C450" s="50"/>
    </row>
    <row r="451" spans="3:3" x14ac:dyDescent="0.25">
      <c r="C451" s="50"/>
    </row>
    <row r="452" spans="3:3" x14ac:dyDescent="0.25">
      <c r="C452" s="50"/>
    </row>
    <row r="453" spans="3:3" x14ac:dyDescent="0.25">
      <c r="C453" s="50"/>
    </row>
    <row r="454" spans="3:3" x14ac:dyDescent="0.25">
      <c r="C454" s="50"/>
    </row>
    <row r="455" spans="3:3" x14ac:dyDescent="0.25">
      <c r="C455" s="50"/>
    </row>
    <row r="456" spans="3:3" x14ac:dyDescent="0.25">
      <c r="C456" s="50"/>
    </row>
    <row r="457" spans="3:3" x14ac:dyDescent="0.25">
      <c r="C457" s="50"/>
    </row>
    <row r="458" spans="3:3" x14ac:dyDescent="0.25">
      <c r="C458" s="50"/>
    </row>
    <row r="459" spans="3:3" x14ac:dyDescent="0.25">
      <c r="C459" s="50"/>
    </row>
    <row r="460" spans="3:3" x14ac:dyDescent="0.25">
      <c r="C460" s="50"/>
    </row>
    <row r="461" spans="3:3" x14ac:dyDescent="0.25">
      <c r="C461" s="50"/>
    </row>
    <row r="462" spans="3:3" x14ac:dyDescent="0.25">
      <c r="C462" s="50"/>
    </row>
    <row r="463" spans="3:3" x14ac:dyDescent="0.25">
      <c r="C463" s="48"/>
    </row>
    <row r="464" spans="3:3" ht="15" customHeight="1" x14ac:dyDescent="0.25">
      <c r="C464" s="49"/>
    </row>
    <row r="465" spans="3:3" x14ac:dyDescent="0.25">
      <c r="C465" s="50"/>
    </row>
    <row r="466" spans="3:3" x14ac:dyDescent="0.25">
      <c r="C466" s="50"/>
    </row>
    <row r="467" spans="3:3" x14ac:dyDescent="0.25">
      <c r="C467" s="50"/>
    </row>
    <row r="468" spans="3:3" x14ac:dyDescent="0.25">
      <c r="C468" s="50"/>
    </row>
    <row r="469" spans="3:3" x14ac:dyDescent="0.25">
      <c r="C469" s="50"/>
    </row>
    <row r="470" spans="3:3" x14ac:dyDescent="0.25">
      <c r="C470" s="50"/>
    </row>
    <row r="471" spans="3:3" x14ac:dyDescent="0.25">
      <c r="C471" s="50"/>
    </row>
    <row r="472" spans="3:3" x14ac:dyDescent="0.25">
      <c r="C472" s="50"/>
    </row>
    <row r="473" spans="3:3" x14ac:dyDescent="0.25">
      <c r="C473" s="50"/>
    </row>
    <row r="474" spans="3:3" x14ac:dyDescent="0.25">
      <c r="C474" s="50"/>
    </row>
    <row r="475" spans="3:3" x14ac:dyDescent="0.25">
      <c r="C475" s="50"/>
    </row>
    <row r="476" spans="3:3" x14ac:dyDescent="0.25">
      <c r="C476" s="50"/>
    </row>
    <row r="477" spans="3:3" x14ac:dyDescent="0.25">
      <c r="C477" s="50"/>
    </row>
    <row r="478" spans="3:3" x14ac:dyDescent="0.25">
      <c r="C478" s="50"/>
    </row>
    <row r="479" spans="3:3" x14ac:dyDescent="0.25">
      <c r="C479" s="50"/>
    </row>
    <row r="480" spans="3:3" x14ac:dyDescent="0.25">
      <c r="C480" s="50"/>
    </row>
    <row r="481" spans="3:3" x14ac:dyDescent="0.25">
      <c r="C481" s="50"/>
    </row>
    <row r="482" spans="3:3" x14ac:dyDescent="0.25">
      <c r="C482" s="50"/>
    </row>
    <row r="483" spans="3:3" x14ac:dyDescent="0.25">
      <c r="C483" s="48"/>
    </row>
    <row r="484" spans="3:3" ht="15" customHeight="1" x14ac:dyDescent="0.25">
      <c r="C484" s="51"/>
    </row>
    <row r="485" spans="3:3" x14ac:dyDescent="0.25">
      <c r="C485" s="51"/>
    </row>
    <row r="486" spans="3:3" x14ac:dyDescent="0.25">
      <c r="C486" s="51"/>
    </row>
    <row r="487" spans="3:3" x14ac:dyDescent="0.25">
      <c r="C487" s="51"/>
    </row>
    <row r="488" spans="3:3" x14ac:dyDescent="0.25">
      <c r="C488" s="51"/>
    </row>
    <row r="489" spans="3:3" x14ac:dyDescent="0.25">
      <c r="C489" s="51"/>
    </row>
    <row r="490" spans="3:3" x14ac:dyDescent="0.25">
      <c r="C490" s="51"/>
    </row>
    <row r="491" spans="3:3" x14ac:dyDescent="0.25">
      <c r="C491" s="51"/>
    </row>
    <row r="492" spans="3:3" x14ac:dyDescent="0.25">
      <c r="C492" s="51"/>
    </row>
    <row r="493" spans="3:3" x14ac:dyDescent="0.25">
      <c r="C493" s="51"/>
    </row>
    <row r="494" spans="3:3" x14ac:dyDescent="0.25">
      <c r="C494" s="51"/>
    </row>
    <row r="495" spans="3:3" x14ac:dyDescent="0.25">
      <c r="C495" s="51"/>
    </row>
    <row r="496" spans="3:3" x14ac:dyDescent="0.25">
      <c r="C496" s="51"/>
    </row>
    <row r="497" spans="3:3" x14ac:dyDescent="0.25">
      <c r="C497" s="51"/>
    </row>
    <row r="498" spans="3:3" x14ac:dyDescent="0.25">
      <c r="C498" s="51"/>
    </row>
    <row r="499" spans="3:3" x14ac:dyDescent="0.25">
      <c r="C499" s="51"/>
    </row>
    <row r="500" spans="3:3" x14ac:dyDescent="0.25">
      <c r="C500" s="51"/>
    </row>
    <row r="501" spans="3:3" x14ac:dyDescent="0.25">
      <c r="C501" s="51"/>
    </row>
    <row r="502" spans="3:3" x14ac:dyDescent="0.25">
      <c r="C502" s="51"/>
    </row>
    <row r="503" spans="3:3" x14ac:dyDescent="0.25">
      <c r="C503" s="52"/>
    </row>
    <row r="504" spans="3:3" ht="15" customHeight="1" x14ac:dyDescent="0.25">
      <c r="C504" s="49"/>
    </row>
    <row r="505" spans="3:3" x14ac:dyDescent="0.25">
      <c r="C505" s="50"/>
    </row>
    <row r="506" spans="3:3" x14ac:dyDescent="0.25">
      <c r="C506" s="50"/>
    </row>
    <row r="507" spans="3:3" x14ac:dyDescent="0.25">
      <c r="C507" s="50"/>
    </row>
    <row r="508" spans="3:3" x14ac:dyDescent="0.25">
      <c r="C508" s="50"/>
    </row>
    <row r="509" spans="3:3" x14ac:dyDescent="0.25">
      <c r="C509" s="50"/>
    </row>
    <row r="510" spans="3:3" x14ac:dyDescent="0.25">
      <c r="C510" s="50"/>
    </row>
    <row r="511" spans="3:3" x14ac:dyDescent="0.25">
      <c r="C511" s="50"/>
    </row>
    <row r="512" spans="3:3" x14ac:dyDescent="0.25">
      <c r="C512" s="50"/>
    </row>
    <row r="513" spans="3:3" x14ac:dyDescent="0.25">
      <c r="C513" s="50"/>
    </row>
    <row r="514" spans="3:3" x14ac:dyDescent="0.25">
      <c r="C514" s="50"/>
    </row>
    <row r="515" spans="3:3" x14ac:dyDescent="0.25">
      <c r="C515" s="50"/>
    </row>
    <row r="516" spans="3:3" x14ac:dyDescent="0.25">
      <c r="C516" s="50"/>
    </row>
    <row r="517" spans="3:3" x14ac:dyDescent="0.25">
      <c r="C517" s="50"/>
    </row>
    <row r="518" spans="3:3" x14ac:dyDescent="0.25">
      <c r="C518" s="50"/>
    </row>
    <row r="519" spans="3:3" x14ac:dyDescent="0.25">
      <c r="C519" s="48"/>
    </row>
    <row r="520" spans="3:3" ht="15" customHeight="1" x14ac:dyDescent="0.25">
      <c r="C520" s="49"/>
    </row>
    <row r="521" spans="3:3" x14ac:dyDescent="0.25">
      <c r="C521" s="50"/>
    </row>
    <row r="522" spans="3:3" x14ac:dyDescent="0.25">
      <c r="C522" s="50"/>
    </row>
    <row r="523" spans="3:3" x14ac:dyDescent="0.25">
      <c r="C523" s="50"/>
    </row>
    <row r="524" spans="3:3" x14ac:dyDescent="0.25">
      <c r="C524" s="50"/>
    </row>
    <row r="525" spans="3:3" x14ac:dyDescent="0.25">
      <c r="C525" s="50"/>
    </row>
    <row r="526" spans="3:3" x14ac:dyDescent="0.25">
      <c r="C526" s="50"/>
    </row>
    <row r="527" spans="3:3" x14ac:dyDescent="0.25">
      <c r="C527" s="50"/>
    </row>
    <row r="528" spans="3:3" x14ac:dyDescent="0.25">
      <c r="C528" s="50"/>
    </row>
    <row r="529" spans="3:3" x14ac:dyDescent="0.25">
      <c r="C529" s="50"/>
    </row>
    <row r="530" spans="3:3" x14ac:dyDescent="0.25">
      <c r="C530" s="50"/>
    </row>
    <row r="531" spans="3:3" x14ac:dyDescent="0.25">
      <c r="C531" s="48"/>
    </row>
    <row r="532" spans="3:3" ht="15" customHeight="1" x14ac:dyDescent="0.25">
      <c r="C532" s="49"/>
    </row>
    <row r="533" spans="3:3" x14ac:dyDescent="0.25">
      <c r="C533" s="50"/>
    </row>
    <row r="534" spans="3:3" x14ac:dyDescent="0.25">
      <c r="C534" s="50"/>
    </row>
    <row r="535" spans="3:3" x14ac:dyDescent="0.25">
      <c r="C535" s="48"/>
    </row>
    <row r="536" spans="3:3" ht="15" customHeight="1" x14ac:dyDescent="0.25">
      <c r="C536" s="49"/>
    </row>
    <row r="537" spans="3:3" x14ac:dyDescent="0.25">
      <c r="C537" s="50"/>
    </row>
    <row r="538" spans="3:3" x14ac:dyDescent="0.25">
      <c r="C538" s="50"/>
    </row>
    <row r="539" spans="3:3" x14ac:dyDescent="0.25">
      <c r="C539" s="48"/>
    </row>
    <row r="540" spans="3:3" ht="15" customHeight="1" x14ac:dyDescent="0.25">
      <c r="C540" s="49"/>
    </row>
    <row r="541" spans="3:3" x14ac:dyDescent="0.25">
      <c r="C541" s="50"/>
    </row>
    <row r="542" spans="3:3" x14ac:dyDescent="0.25">
      <c r="C542" s="50"/>
    </row>
    <row r="543" spans="3:3" x14ac:dyDescent="0.25">
      <c r="C543" s="48"/>
    </row>
    <row r="544" spans="3:3" ht="15" customHeight="1" x14ac:dyDescent="0.25">
      <c r="C544" s="49"/>
    </row>
    <row r="545" spans="3:3" x14ac:dyDescent="0.25">
      <c r="C545" s="50"/>
    </row>
    <row r="546" spans="3:3" x14ac:dyDescent="0.25">
      <c r="C546" s="50"/>
    </row>
    <row r="547" spans="3:3" x14ac:dyDescent="0.25">
      <c r="C547" s="50"/>
    </row>
    <row r="548" spans="3:3" x14ac:dyDescent="0.25">
      <c r="C548" s="50"/>
    </row>
    <row r="549" spans="3:3" x14ac:dyDescent="0.25">
      <c r="C549" s="50"/>
    </row>
    <row r="550" spans="3:3" x14ac:dyDescent="0.25">
      <c r="C550" s="50"/>
    </row>
    <row r="551" spans="3:3" x14ac:dyDescent="0.25">
      <c r="C551" s="48"/>
    </row>
    <row r="552" spans="3:3" ht="15" customHeight="1" x14ac:dyDescent="0.25">
      <c r="C552" s="49"/>
    </row>
    <row r="553" spans="3:3" x14ac:dyDescent="0.25">
      <c r="C553" s="50"/>
    </row>
    <row r="554" spans="3:3" x14ac:dyDescent="0.25">
      <c r="C554" s="50"/>
    </row>
    <row r="555" spans="3:3" x14ac:dyDescent="0.25">
      <c r="C555" s="50"/>
    </row>
    <row r="556" spans="3:3" x14ac:dyDescent="0.25">
      <c r="C556" s="50"/>
    </row>
    <row r="557" spans="3:3" x14ac:dyDescent="0.25">
      <c r="C557" s="50"/>
    </row>
    <row r="558" spans="3:3" x14ac:dyDescent="0.25">
      <c r="C558" s="50"/>
    </row>
    <row r="559" spans="3:3" x14ac:dyDescent="0.25">
      <c r="C559" s="48"/>
    </row>
    <row r="560" spans="3:3" ht="15" customHeight="1" x14ac:dyDescent="0.25">
      <c r="C560" s="49"/>
    </row>
    <row r="561" spans="3:3" x14ac:dyDescent="0.25">
      <c r="C561" s="50"/>
    </row>
    <row r="562" spans="3:3" x14ac:dyDescent="0.25">
      <c r="C562" s="50"/>
    </row>
    <row r="563" spans="3:3" x14ac:dyDescent="0.25">
      <c r="C563" s="50"/>
    </row>
    <row r="564" spans="3:3" x14ac:dyDescent="0.25">
      <c r="C564" s="50"/>
    </row>
    <row r="565" spans="3:3" x14ac:dyDescent="0.25">
      <c r="C565" s="50"/>
    </row>
    <row r="566" spans="3:3" x14ac:dyDescent="0.25">
      <c r="C566" s="50"/>
    </row>
    <row r="567" spans="3:3" x14ac:dyDescent="0.25">
      <c r="C567" s="48"/>
    </row>
    <row r="568" spans="3:3" ht="15" customHeight="1" x14ac:dyDescent="0.25">
      <c r="C568" s="49"/>
    </row>
    <row r="569" spans="3:3" x14ac:dyDescent="0.25">
      <c r="C569" s="50"/>
    </row>
    <row r="570" spans="3:3" x14ac:dyDescent="0.25">
      <c r="C570" s="50"/>
    </row>
    <row r="571" spans="3:3" x14ac:dyDescent="0.25">
      <c r="C571" s="50"/>
    </row>
    <row r="572" spans="3:3" x14ac:dyDescent="0.25">
      <c r="C572" s="50"/>
    </row>
    <row r="573" spans="3:3" x14ac:dyDescent="0.25">
      <c r="C573" s="50"/>
    </row>
    <row r="574" spans="3:3" x14ac:dyDescent="0.25">
      <c r="C574" s="50"/>
    </row>
    <row r="575" spans="3:3" x14ac:dyDescent="0.25">
      <c r="C575" s="48"/>
    </row>
    <row r="576" spans="3:3" ht="15" customHeight="1" x14ac:dyDescent="0.25">
      <c r="C576" s="49"/>
    </row>
    <row r="577" spans="3:3" x14ac:dyDescent="0.25">
      <c r="C577" s="50"/>
    </row>
    <row r="578" spans="3:3" x14ac:dyDescent="0.25">
      <c r="C578" s="50"/>
    </row>
    <row r="579" spans="3:3" x14ac:dyDescent="0.25">
      <c r="C579" s="50"/>
    </row>
    <row r="580" spans="3:3" x14ac:dyDescent="0.25">
      <c r="C580" s="50"/>
    </row>
    <row r="581" spans="3:3" x14ac:dyDescent="0.25">
      <c r="C581" s="50"/>
    </row>
    <row r="582" spans="3:3" x14ac:dyDescent="0.25">
      <c r="C582" s="50"/>
    </row>
    <row r="583" spans="3:3" x14ac:dyDescent="0.25">
      <c r="C583" s="48"/>
    </row>
    <row r="584" spans="3:3" ht="15" customHeight="1" x14ac:dyDescent="0.25">
      <c r="C584" s="49"/>
    </row>
    <row r="585" spans="3:3" x14ac:dyDescent="0.25">
      <c r="C585" s="50"/>
    </row>
    <row r="586" spans="3:3" x14ac:dyDescent="0.25">
      <c r="C586" s="50"/>
    </row>
    <row r="587" spans="3:3" x14ac:dyDescent="0.25">
      <c r="C587" s="50"/>
    </row>
    <row r="588" spans="3:3" x14ac:dyDescent="0.25">
      <c r="C588" s="50"/>
    </row>
    <row r="589" spans="3:3" x14ac:dyDescent="0.25">
      <c r="C589" s="50"/>
    </row>
    <row r="590" spans="3:3" x14ac:dyDescent="0.25">
      <c r="C590" s="50"/>
    </row>
    <row r="591" spans="3:3" x14ac:dyDescent="0.25">
      <c r="C591" s="48"/>
    </row>
    <row r="592" spans="3:3" ht="15" customHeight="1" x14ac:dyDescent="0.25">
      <c r="C592" s="49"/>
    </row>
    <row r="593" spans="3:3" x14ac:dyDescent="0.25">
      <c r="C593" s="50"/>
    </row>
    <row r="594" spans="3:3" x14ac:dyDescent="0.25">
      <c r="C594" s="50"/>
    </row>
    <row r="595" spans="3:3" x14ac:dyDescent="0.25">
      <c r="C595" s="50"/>
    </row>
    <row r="596" spans="3:3" x14ac:dyDescent="0.25">
      <c r="C596" s="50"/>
    </row>
    <row r="597" spans="3:3" x14ac:dyDescent="0.25">
      <c r="C597" s="50"/>
    </row>
    <row r="598" spans="3:3" x14ac:dyDescent="0.25">
      <c r="C598" s="50"/>
    </row>
    <row r="599" spans="3:3" x14ac:dyDescent="0.25">
      <c r="C599" s="48"/>
    </row>
    <row r="600" spans="3:3" ht="15" customHeight="1" x14ac:dyDescent="0.25">
      <c r="C600" s="49"/>
    </row>
    <row r="601" spans="3:3" x14ac:dyDescent="0.25">
      <c r="C601" s="50"/>
    </row>
    <row r="602" spans="3:3" x14ac:dyDescent="0.25">
      <c r="C602" s="50"/>
    </row>
    <row r="603" spans="3:3" x14ac:dyDescent="0.25">
      <c r="C603" s="50"/>
    </row>
    <row r="604" spans="3:3" x14ac:dyDescent="0.25">
      <c r="C604" s="50"/>
    </row>
    <row r="605" spans="3:3" x14ac:dyDescent="0.25">
      <c r="C605" s="50"/>
    </row>
    <row r="606" spans="3:3" x14ac:dyDescent="0.25">
      <c r="C606" s="50"/>
    </row>
    <row r="607" spans="3:3" x14ac:dyDescent="0.25">
      <c r="C607" s="48"/>
    </row>
    <row r="608" spans="3:3" ht="15" customHeight="1" x14ac:dyDescent="0.25">
      <c r="C608" s="49"/>
    </row>
    <row r="609" spans="3:3" x14ac:dyDescent="0.25">
      <c r="C609" s="50"/>
    </row>
    <row r="610" spans="3:3" x14ac:dyDescent="0.25">
      <c r="C610" s="50"/>
    </row>
    <row r="611" spans="3:3" x14ac:dyDescent="0.25">
      <c r="C611" s="50"/>
    </row>
    <row r="612" spans="3:3" x14ac:dyDescent="0.25">
      <c r="C612" s="50"/>
    </row>
    <row r="613" spans="3:3" x14ac:dyDescent="0.25">
      <c r="C613" s="50"/>
    </row>
    <row r="614" spans="3:3" x14ac:dyDescent="0.25">
      <c r="C614" s="50"/>
    </row>
    <row r="615" spans="3:3" x14ac:dyDescent="0.25">
      <c r="C615" s="48"/>
    </row>
    <row r="616" spans="3:3" ht="15" customHeight="1" x14ac:dyDescent="0.25">
      <c r="C616" s="49"/>
    </row>
    <row r="617" spans="3:3" x14ac:dyDescent="0.25">
      <c r="C617" s="50"/>
    </row>
    <row r="618" spans="3:3" x14ac:dyDescent="0.25">
      <c r="C618" s="50"/>
    </row>
    <row r="619" spans="3:3" x14ac:dyDescent="0.25">
      <c r="C619" s="50"/>
    </row>
    <row r="620" spans="3:3" x14ac:dyDescent="0.25">
      <c r="C620" s="50"/>
    </row>
    <row r="621" spans="3:3" x14ac:dyDescent="0.25">
      <c r="C621" s="50"/>
    </row>
    <row r="622" spans="3:3" x14ac:dyDescent="0.25">
      <c r="C622" s="50"/>
    </row>
    <row r="623" spans="3:3" x14ac:dyDescent="0.25">
      <c r="C623" s="48"/>
    </row>
  </sheetData>
  <autoFilter ref="A1:AC623" xr:uid="{F2CB9E34-954D-444D-A6EE-0E2C28F1D677}">
    <filterColumn colId="17" showButton="0"/>
    <sortState ref="A2:AC623">
      <sortCondition descending="1" ref="AB1:AB623"/>
    </sortState>
  </autoFilter>
  <mergeCells count="1">
    <mergeCell ref="R1:S1"/>
  </mergeCells>
  <phoneticPr fontId="1" type="noConversion"/>
  <conditionalFormatting sqref="N1:N1048576">
    <cfRule type="duplicateValues" dxfId="6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416A7-BD83-404F-A9F3-1DD45B393049}">
  <dimension ref="A1:AV623"/>
  <sheetViews>
    <sheetView tabSelected="1" topLeftCell="AJ1" zoomScaleNormal="100" workbookViewId="0">
      <selection activeCell="AK1" sqref="AK1:AV20"/>
    </sheetView>
  </sheetViews>
  <sheetFormatPr defaultRowHeight="15" x14ac:dyDescent="0.25"/>
  <cols>
    <col min="15" max="15" width="41.140625" customWidth="1"/>
    <col min="16" max="16" width="15.7109375" style="16" bestFit="1" customWidth="1"/>
    <col min="17" max="17" width="15.5703125" style="16" bestFit="1" customWidth="1"/>
    <col min="18" max="18" width="10.7109375" bestFit="1" customWidth="1"/>
    <col min="19" max="19" width="15.5703125" bestFit="1" customWidth="1"/>
    <col min="22" max="28" width="19.28515625" customWidth="1"/>
    <col min="33" max="33" width="13.85546875" bestFit="1" customWidth="1"/>
    <col min="34" max="34" width="41.140625" bestFit="1" customWidth="1"/>
    <col min="35" max="35" width="13.85546875" bestFit="1" customWidth="1"/>
    <col min="36" max="36" width="41.140625" bestFit="1" customWidth="1"/>
    <col min="37" max="37" width="11.140625" style="16" bestFit="1" customWidth="1"/>
    <col min="38" max="38" width="4.5703125" style="16" customWidth="1"/>
    <col min="39" max="39" width="4.85546875" style="16" bestFit="1" customWidth="1"/>
    <col min="40" max="40" width="11.140625" style="16" bestFit="1" customWidth="1"/>
    <col min="41" max="41" width="4.5703125" style="16" bestFit="1" customWidth="1"/>
    <col min="42" max="42" width="5.7109375" style="16" bestFit="1" customWidth="1"/>
    <col min="43" max="43" width="11.140625" style="16" bestFit="1" customWidth="1"/>
    <col min="44" max="44" width="4.5703125" bestFit="1" customWidth="1"/>
    <col min="45" max="45" width="4.85546875" bestFit="1" customWidth="1"/>
    <col min="46" max="46" width="11.140625" bestFit="1" customWidth="1"/>
    <col min="47" max="47" width="4.5703125" bestFit="1" customWidth="1"/>
    <col min="48" max="48" width="5.7109375" bestFit="1" customWidth="1"/>
  </cols>
  <sheetData>
    <row r="1" spans="1:48" ht="27" customHeight="1" x14ac:dyDescent="0.3">
      <c r="C1" s="34">
        <v>1</v>
      </c>
      <c r="D1" s="34">
        <v>1</v>
      </c>
      <c r="E1" s="34">
        <v>1</v>
      </c>
      <c r="F1" s="34">
        <v>1</v>
      </c>
      <c r="G1" s="34"/>
      <c r="H1" s="34"/>
      <c r="N1" t="s">
        <v>213</v>
      </c>
      <c r="O1" t="s">
        <v>213</v>
      </c>
      <c r="P1" s="16" t="s">
        <v>425</v>
      </c>
      <c r="Q1" s="16" t="s">
        <v>90</v>
      </c>
      <c r="R1" s="100" t="s">
        <v>424</v>
      </c>
      <c r="S1" s="100"/>
      <c r="T1" s="16" t="s">
        <v>428</v>
      </c>
      <c r="U1">
        <v>1</v>
      </c>
      <c r="V1" s="63">
        <v>0</v>
      </c>
      <c r="W1" s="63">
        <v>1</v>
      </c>
      <c r="X1" s="63">
        <v>2</v>
      </c>
      <c r="Y1" s="63">
        <v>3</v>
      </c>
      <c r="Z1" s="63">
        <v>4</v>
      </c>
      <c r="AA1" t="s">
        <v>213</v>
      </c>
      <c r="AB1" t="s">
        <v>213</v>
      </c>
      <c r="AG1" s="75"/>
      <c r="AH1" s="75"/>
      <c r="AI1" s="75"/>
      <c r="AJ1" s="75"/>
      <c r="AK1" s="125" t="s">
        <v>1</v>
      </c>
      <c r="AL1" s="143" t="s">
        <v>441</v>
      </c>
      <c r="AM1" s="143"/>
      <c r="AN1" s="125" t="s">
        <v>1</v>
      </c>
      <c r="AO1" s="143" t="s">
        <v>441</v>
      </c>
      <c r="AP1" s="143"/>
      <c r="AQ1" s="125" t="s">
        <v>1</v>
      </c>
      <c r="AR1" s="143" t="s">
        <v>441</v>
      </c>
      <c r="AS1" s="143"/>
      <c r="AT1" s="125" t="s">
        <v>1</v>
      </c>
      <c r="AU1" s="143" t="s">
        <v>441</v>
      </c>
      <c r="AV1" s="143"/>
    </row>
    <row r="2" spans="1:48" ht="15" customHeight="1" x14ac:dyDescent="0.25">
      <c r="A2" t="s">
        <v>398</v>
      </c>
      <c r="B2" s="34" t="s">
        <v>247</v>
      </c>
      <c r="C2" s="35" t="s">
        <v>261</v>
      </c>
      <c r="D2" s="34" t="s">
        <v>262</v>
      </c>
      <c r="E2" s="34" t="s">
        <v>263</v>
      </c>
      <c r="F2" s="34" t="s">
        <v>264</v>
      </c>
      <c r="G2" s="34" t="s">
        <v>247</v>
      </c>
      <c r="H2" s="34"/>
      <c r="N2" s="61" t="s">
        <v>265</v>
      </c>
      <c r="O2" t="s">
        <v>324</v>
      </c>
      <c r="P2" s="16">
        <v>3201</v>
      </c>
      <c r="Q2" s="64">
        <v>27.1</v>
      </c>
      <c r="R2" t="s">
        <v>398</v>
      </c>
      <c r="S2">
        <v>24.1</v>
      </c>
      <c r="T2">
        <v>3</v>
      </c>
      <c r="U2" s="54" t="s">
        <v>393</v>
      </c>
      <c r="V2" s="53" t="s">
        <v>356</v>
      </c>
      <c r="W2" s="53" t="s">
        <v>373</v>
      </c>
      <c r="X2" s="55" t="s">
        <v>382</v>
      </c>
      <c r="Y2" s="53" t="s">
        <v>389</v>
      </c>
      <c r="Z2" s="57" t="s">
        <v>393</v>
      </c>
      <c r="AA2" s="34"/>
      <c r="AG2" s="78" t="s">
        <v>1</v>
      </c>
      <c r="AH2" s="78" t="s">
        <v>441</v>
      </c>
      <c r="AI2" s="78" t="s">
        <v>1</v>
      </c>
      <c r="AJ2" s="78" t="s">
        <v>441</v>
      </c>
      <c r="AK2" s="126"/>
      <c r="AL2" s="127" t="s">
        <v>500</v>
      </c>
      <c r="AM2" s="127" t="s">
        <v>501</v>
      </c>
      <c r="AN2" s="126"/>
      <c r="AO2" s="127" t="s">
        <v>500</v>
      </c>
      <c r="AP2" s="127" t="s">
        <v>501</v>
      </c>
      <c r="AQ2" s="126"/>
      <c r="AR2" s="127" t="s">
        <v>500</v>
      </c>
      <c r="AS2" s="127" t="s">
        <v>501</v>
      </c>
      <c r="AT2" s="126"/>
      <c r="AU2" s="127" t="s">
        <v>500</v>
      </c>
      <c r="AV2" s="127" t="s">
        <v>501</v>
      </c>
    </row>
    <row r="3" spans="1:48" x14ac:dyDescent="0.25">
      <c r="A3" t="s">
        <v>397</v>
      </c>
      <c r="B3" s="34" t="s">
        <v>247</v>
      </c>
      <c r="C3" s="37" t="s">
        <v>256</v>
      </c>
      <c r="D3" s="34" t="s">
        <v>257</v>
      </c>
      <c r="E3" s="34" t="s">
        <v>258</v>
      </c>
      <c r="F3" s="34" t="s">
        <v>259</v>
      </c>
      <c r="G3" s="34" t="s">
        <v>247</v>
      </c>
      <c r="H3" s="34"/>
      <c r="N3" s="38" t="s">
        <v>260</v>
      </c>
      <c r="O3" t="s">
        <v>323</v>
      </c>
      <c r="P3" s="16">
        <v>1203</v>
      </c>
      <c r="Q3" s="64">
        <v>37.9</v>
      </c>
      <c r="R3" t="s">
        <v>397</v>
      </c>
      <c r="S3">
        <v>37.9</v>
      </c>
      <c r="T3">
        <v>4</v>
      </c>
      <c r="U3" s="54" t="s">
        <v>393</v>
      </c>
      <c r="V3" s="53" t="s">
        <v>352</v>
      </c>
      <c r="W3" s="53" t="s">
        <v>369</v>
      </c>
      <c r="X3" s="53" t="s">
        <v>379</v>
      </c>
      <c r="Y3" s="53" t="s">
        <v>388</v>
      </c>
      <c r="Z3" s="54" t="s">
        <v>393</v>
      </c>
      <c r="AA3" s="34"/>
      <c r="AE3" s="77" t="s">
        <v>454</v>
      </c>
      <c r="AF3">
        <v>92</v>
      </c>
      <c r="AG3" s="76" t="s">
        <v>455</v>
      </c>
      <c r="AH3" s="1" t="s">
        <v>324</v>
      </c>
      <c r="AI3" s="77" t="str">
        <f>AE3&amp;AF3</f>
        <v>A92</v>
      </c>
      <c r="AJ3" s="1" t="s">
        <v>356</v>
      </c>
      <c r="AK3" s="128" t="s">
        <v>455</v>
      </c>
      <c r="AL3" s="129">
        <v>-7.3330885030108197</v>
      </c>
      <c r="AM3" s="130">
        <v>112.79365058878599</v>
      </c>
      <c r="AN3" s="131" t="s">
        <v>502</v>
      </c>
      <c r="AO3" s="129">
        <v>-7.3291306044308699</v>
      </c>
      <c r="AP3" s="132">
        <v>112.717886282913</v>
      </c>
      <c r="AQ3" s="133" t="s">
        <v>473</v>
      </c>
      <c r="AR3" s="134">
        <v>-7.29860935379239</v>
      </c>
      <c r="AS3" s="135">
        <v>112.706954594557</v>
      </c>
      <c r="AT3" s="136" t="s">
        <v>520</v>
      </c>
      <c r="AU3" s="134">
        <v>-7.2257217055113996</v>
      </c>
      <c r="AV3" s="137">
        <v>112.780572182912</v>
      </c>
    </row>
    <row r="4" spans="1:48" x14ac:dyDescent="0.25">
      <c r="A4" t="s">
        <v>399</v>
      </c>
      <c r="B4" s="34" t="s">
        <v>247</v>
      </c>
      <c r="C4" s="40" t="s">
        <v>266</v>
      </c>
      <c r="D4" s="34" t="s">
        <v>267</v>
      </c>
      <c r="E4" s="34" t="s">
        <v>268</v>
      </c>
      <c r="F4" s="34" t="s">
        <v>269</v>
      </c>
      <c r="G4" s="34" t="s">
        <v>247</v>
      </c>
      <c r="H4" s="34"/>
      <c r="N4" s="41" t="s">
        <v>254</v>
      </c>
      <c r="O4" t="s">
        <v>325</v>
      </c>
      <c r="P4" s="16">
        <v>1023</v>
      </c>
      <c r="Q4" s="65">
        <v>67.599999999999994</v>
      </c>
      <c r="R4" t="s">
        <v>399</v>
      </c>
      <c r="S4">
        <v>49.9</v>
      </c>
      <c r="T4">
        <v>6</v>
      </c>
      <c r="U4" s="54" t="s">
        <v>393</v>
      </c>
      <c r="V4" s="53" t="s">
        <v>357</v>
      </c>
      <c r="W4" s="53" t="s">
        <v>374</v>
      </c>
      <c r="X4" s="53" t="s">
        <v>383</v>
      </c>
      <c r="Y4" s="53" t="s">
        <v>390</v>
      </c>
      <c r="Z4" s="54" t="s">
        <v>393</v>
      </c>
      <c r="AA4" s="34"/>
      <c r="AE4" s="77" t="s">
        <v>454</v>
      </c>
      <c r="AF4">
        <v>94</v>
      </c>
      <c r="AG4" s="76" t="s">
        <v>456</v>
      </c>
      <c r="AH4" s="1" t="s">
        <v>323</v>
      </c>
      <c r="AI4" s="77" t="str">
        <f t="shared" ref="AI4:AI38" si="0">AE4&amp;AF4</f>
        <v>A94</v>
      </c>
      <c r="AJ4" s="1" t="s">
        <v>357</v>
      </c>
      <c r="AK4" s="133" t="s">
        <v>456</v>
      </c>
      <c r="AL4" s="134">
        <v>-7.2371986062903702</v>
      </c>
      <c r="AM4" s="135">
        <v>112.77053288300699</v>
      </c>
      <c r="AN4" s="136" t="s">
        <v>503</v>
      </c>
      <c r="AO4" s="134">
        <v>-7.2570251780542598</v>
      </c>
      <c r="AP4" s="137">
        <v>112.79597409825401</v>
      </c>
      <c r="AQ4" s="133" t="s">
        <v>474</v>
      </c>
      <c r="AR4" s="134">
        <v>-7.3121559093402304</v>
      </c>
      <c r="AS4" s="135">
        <v>112.687623346978</v>
      </c>
      <c r="AT4" s="136" t="s">
        <v>521</v>
      </c>
      <c r="AU4" s="134">
        <v>-7.2443560927547503</v>
      </c>
      <c r="AV4" s="137">
        <v>112.758669996405</v>
      </c>
    </row>
    <row r="5" spans="1:48" x14ac:dyDescent="0.25">
      <c r="A5" t="s">
        <v>396</v>
      </c>
      <c r="B5" s="34" t="s">
        <v>247</v>
      </c>
      <c r="C5" s="37" t="s">
        <v>251</v>
      </c>
      <c r="D5" s="34" t="s">
        <v>252</v>
      </c>
      <c r="E5" s="34" t="s">
        <v>253</v>
      </c>
      <c r="F5" s="34" t="s">
        <v>254</v>
      </c>
      <c r="G5" s="34" t="s">
        <v>247</v>
      </c>
      <c r="H5" s="34"/>
      <c r="N5" s="38" t="s">
        <v>255</v>
      </c>
      <c r="O5" t="s">
        <v>322</v>
      </c>
      <c r="P5" s="16">
        <v>3201</v>
      </c>
      <c r="Q5" s="64">
        <v>77.099999999999994</v>
      </c>
      <c r="R5" t="s">
        <v>396</v>
      </c>
      <c r="S5">
        <v>69.400000000000006</v>
      </c>
      <c r="T5">
        <v>7</v>
      </c>
      <c r="U5" s="54" t="s">
        <v>393</v>
      </c>
      <c r="V5" s="53" t="s">
        <v>329</v>
      </c>
      <c r="W5" s="53" t="s">
        <v>330</v>
      </c>
      <c r="X5" s="53" t="s">
        <v>337</v>
      </c>
      <c r="Y5" s="53" t="s">
        <v>325</v>
      </c>
      <c r="Z5" s="54" t="s">
        <v>393</v>
      </c>
      <c r="AA5" s="34"/>
      <c r="AE5" s="77" t="s">
        <v>454</v>
      </c>
      <c r="AF5">
        <v>97</v>
      </c>
      <c r="AG5" s="76" t="s">
        <v>457</v>
      </c>
      <c r="AH5" s="1" t="s">
        <v>325</v>
      </c>
      <c r="AI5" s="77" t="str">
        <f t="shared" si="0"/>
        <v>A97</v>
      </c>
      <c r="AJ5" s="1" t="s">
        <v>358</v>
      </c>
      <c r="AK5" s="133" t="s">
        <v>457</v>
      </c>
      <c r="AL5" s="134">
        <v>-7.2862828620161002</v>
      </c>
      <c r="AM5" s="135">
        <v>112.677721806287</v>
      </c>
      <c r="AN5" s="136" t="s">
        <v>504</v>
      </c>
      <c r="AO5" s="134">
        <v>-7.2585630849336402</v>
      </c>
      <c r="AP5" s="137">
        <v>112.756598370525</v>
      </c>
      <c r="AQ5" s="133" t="s">
        <v>475</v>
      </c>
      <c r="AR5" s="134">
        <v>-7.33714049945924</v>
      </c>
      <c r="AS5" s="135">
        <v>112.69735015756</v>
      </c>
      <c r="AT5" s="136" t="s">
        <v>522</v>
      </c>
      <c r="AU5" s="134">
        <v>-7.2771853230660497</v>
      </c>
      <c r="AV5" s="137">
        <v>112.748361940583</v>
      </c>
    </row>
    <row r="6" spans="1:48" x14ac:dyDescent="0.25">
      <c r="A6" t="s">
        <v>402</v>
      </c>
      <c r="B6" s="34" t="s">
        <v>247</v>
      </c>
      <c r="C6" s="42" t="s">
        <v>278</v>
      </c>
      <c r="D6" s="34" t="s">
        <v>279</v>
      </c>
      <c r="E6" s="34" t="s">
        <v>280</v>
      </c>
      <c r="F6" s="34" t="s">
        <v>247</v>
      </c>
      <c r="G6" s="34"/>
      <c r="H6" s="34"/>
      <c r="N6" s="38" t="s">
        <v>281</v>
      </c>
      <c r="O6" t="s">
        <v>328</v>
      </c>
      <c r="P6" s="62" t="s">
        <v>435</v>
      </c>
      <c r="Q6" s="62">
        <v>52</v>
      </c>
      <c r="R6" t="s">
        <v>402</v>
      </c>
      <c r="S6">
        <v>52</v>
      </c>
      <c r="T6">
        <v>9</v>
      </c>
      <c r="U6" s="54" t="s">
        <v>393</v>
      </c>
      <c r="V6" s="53" t="s">
        <v>340</v>
      </c>
      <c r="W6" s="53" t="s">
        <v>362</v>
      </c>
      <c r="X6" s="56" t="s">
        <v>394</v>
      </c>
      <c r="Y6" s="57" t="s">
        <v>393</v>
      </c>
      <c r="Z6" s="55"/>
      <c r="AA6" s="34"/>
      <c r="AE6" s="77" t="s">
        <v>454</v>
      </c>
      <c r="AF6">
        <v>98</v>
      </c>
      <c r="AG6" s="76" t="s">
        <v>458</v>
      </c>
      <c r="AH6" s="1" t="s">
        <v>322</v>
      </c>
      <c r="AI6" s="77" t="str">
        <f t="shared" si="0"/>
        <v>A98</v>
      </c>
      <c r="AJ6" s="1" t="s">
        <v>359</v>
      </c>
      <c r="AK6" s="133" t="s">
        <v>458</v>
      </c>
      <c r="AL6" s="134">
        <v>-7.2730361598297097</v>
      </c>
      <c r="AM6" s="135">
        <v>112.659784373463</v>
      </c>
      <c r="AN6" s="136" t="s">
        <v>505</v>
      </c>
      <c r="AO6" s="134">
        <v>-7.2660294099007396</v>
      </c>
      <c r="AP6" s="137">
        <v>112.699565165721</v>
      </c>
      <c r="AQ6" s="133" t="s">
        <v>476</v>
      </c>
      <c r="AR6" s="134">
        <v>-7.2696742431566301</v>
      </c>
      <c r="AS6" s="135">
        <v>112.637451741673</v>
      </c>
      <c r="AT6" s="136" t="s">
        <v>523</v>
      </c>
      <c r="AU6" s="134">
        <v>-7.3106411181265498</v>
      </c>
      <c r="AV6" s="137">
        <v>112.683458852228</v>
      </c>
    </row>
    <row r="7" spans="1:48" x14ac:dyDescent="0.25">
      <c r="A7" t="s">
        <v>404</v>
      </c>
      <c r="B7" s="34" t="s">
        <v>247</v>
      </c>
      <c r="C7" s="42" t="s">
        <v>285</v>
      </c>
      <c r="D7" s="34" t="s">
        <v>286</v>
      </c>
      <c r="E7" s="34" t="s">
        <v>280</v>
      </c>
      <c r="F7" s="34" t="s">
        <v>247</v>
      </c>
      <c r="G7" s="34"/>
      <c r="H7" s="34"/>
      <c r="N7" s="38" t="s">
        <v>252</v>
      </c>
      <c r="O7" t="s">
        <v>330</v>
      </c>
      <c r="P7" s="62" t="s">
        <v>435</v>
      </c>
      <c r="Q7" s="16">
        <v>46.8</v>
      </c>
      <c r="R7" t="s">
        <v>404</v>
      </c>
      <c r="S7">
        <v>46.8</v>
      </c>
      <c r="T7">
        <v>10</v>
      </c>
      <c r="U7" s="54" t="s">
        <v>393</v>
      </c>
      <c r="V7" s="53" t="s">
        <v>355</v>
      </c>
      <c r="W7" s="53" t="s">
        <v>372</v>
      </c>
      <c r="X7" s="10" t="s">
        <v>394</v>
      </c>
      <c r="Y7" s="57" t="s">
        <v>393</v>
      </c>
      <c r="Z7" s="53"/>
      <c r="AA7" s="34"/>
      <c r="AE7" s="77" t="s">
        <v>454</v>
      </c>
      <c r="AF7">
        <v>16</v>
      </c>
      <c r="AG7" s="76" t="s">
        <v>459</v>
      </c>
      <c r="AH7" s="1" t="s">
        <v>328</v>
      </c>
      <c r="AI7" s="77" t="str">
        <f t="shared" si="0"/>
        <v>A16</v>
      </c>
      <c r="AJ7" s="1" t="s">
        <v>360</v>
      </c>
      <c r="AK7" s="133" t="s">
        <v>459</v>
      </c>
      <c r="AL7" s="134">
        <v>-7.3312388645540496</v>
      </c>
      <c r="AM7" s="135">
        <v>112.78507736757101</v>
      </c>
      <c r="AN7" s="136" t="s">
        <v>506</v>
      </c>
      <c r="AO7" s="134">
        <v>-7.2338952583931801</v>
      </c>
      <c r="AP7" s="137">
        <v>112.732482781063</v>
      </c>
      <c r="AQ7" s="133" t="s">
        <v>477</v>
      </c>
      <c r="AR7" s="134">
        <v>-7.2235189439914098</v>
      </c>
      <c r="AS7" s="135">
        <v>112.731441441122</v>
      </c>
      <c r="AT7" s="136" t="s">
        <v>524</v>
      </c>
      <c r="AU7" s="134">
        <v>-7.3265382726305504</v>
      </c>
      <c r="AV7" s="137">
        <v>112.735501509797</v>
      </c>
    </row>
    <row r="8" spans="1:48" x14ac:dyDescent="0.25">
      <c r="A8" t="s">
        <v>407</v>
      </c>
      <c r="B8" s="34" t="s">
        <v>247</v>
      </c>
      <c r="C8" s="40" t="s">
        <v>290</v>
      </c>
      <c r="D8" s="34" t="s">
        <v>291</v>
      </c>
      <c r="E8" s="34" t="s">
        <v>292</v>
      </c>
      <c r="F8" s="34" t="s">
        <v>247</v>
      </c>
      <c r="G8" s="34"/>
      <c r="H8" s="34"/>
      <c r="N8" s="38" t="s">
        <v>293</v>
      </c>
      <c r="O8" t="s">
        <v>333</v>
      </c>
      <c r="P8" s="62">
        <v>120</v>
      </c>
      <c r="Q8" s="64">
        <v>63</v>
      </c>
      <c r="R8" t="s">
        <v>407</v>
      </c>
      <c r="S8">
        <v>51.7</v>
      </c>
      <c r="T8">
        <v>13</v>
      </c>
      <c r="U8" s="54" t="s">
        <v>393</v>
      </c>
      <c r="V8" s="53" t="s">
        <v>354</v>
      </c>
      <c r="W8" s="53" t="s">
        <v>371</v>
      </c>
      <c r="X8" s="53" t="s">
        <v>381</v>
      </c>
      <c r="Y8" s="57" t="s">
        <v>393</v>
      </c>
      <c r="Z8" s="53"/>
      <c r="AA8" s="58"/>
      <c r="AE8" s="77" t="s">
        <v>454</v>
      </c>
      <c r="AF8">
        <v>87</v>
      </c>
      <c r="AG8" s="76" t="s">
        <v>460</v>
      </c>
      <c r="AH8" s="1" t="s">
        <v>330</v>
      </c>
      <c r="AI8" s="77" t="str">
        <f t="shared" si="0"/>
        <v>A87</v>
      </c>
      <c r="AJ8" s="1" t="s">
        <v>361</v>
      </c>
      <c r="AK8" s="133" t="s">
        <v>460</v>
      </c>
      <c r="AL8" s="134">
        <v>-7.2487953464775403</v>
      </c>
      <c r="AM8" s="135">
        <v>112.749310182912</v>
      </c>
      <c r="AN8" s="136" t="s">
        <v>507</v>
      </c>
      <c r="AO8" s="134">
        <v>-7.2712104739248202</v>
      </c>
      <c r="AP8" s="137">
        <v>112.660842241673</v>
      </c>
      <c r="AQ8" s="133" t="s">
        <v>478</v>
      </c>
      <c r="AR8" s="134">
        <v>-7.28163741374083</v>
      </c>
      <c r="AS8" s="135">
        <v>112.71485965500899</v>
      </c>
      <c r="AT8" s="136" t="s">
        <v>525</v>
      </c>
      <c r="AU8" s="134">
        <v>-7.2435257126789798</v>
      </c>
      <c r="AV8" s="137">
        <v>112.72098269002799</v>
      </c>
    </row>
    <row r="9" spans="1:48" x14ac:dyDescent="0.25">
      <c r="A9" t="s">
        <v>408</v>
      </c>
      <c r="B9" s="34" t="s">
        <v>247</v>
      </c>
      <c r="C9" s="40" t="s">
        <v>294</v>
      </c>
      <c r="D9" s="34" t="s">
        <v>288</v>
      </c>
      <c r="E9" s="34" t="s">
        <v>295</v>
      </c>
      <c r="F9" s="34" t="s">
        <v>247</v>
      </c>
      <c r="G9" s="34"/>
      <c r="H9" s="34"/>
      <c r="N9" s="41" t="s">
        <v>276</v>
      </c>
      <c r="O9" t="s">
        <v>334</v>
      </c>
      <c r="P9" s="62" t="s">
        <v>434</v>
      </c>
      <c r="Q9" s="64">
        <v>76.099999999999994</v>
      </c>
      <c r="R9" t="s">
        <v>408</v>
      </c>
      <c r="S9">
        <v>51.1</v>
      </c>
      <c r="T9">
        <v>14</v>
      </c>
      <c r="U9" s="54" t="s">
        <v>393</v>
      </c>
      <c r="V9" s="53" t="s">
        <v>341</v>
      </c>
      <c r="W9" s="53" t="s">
        <v>331</v>
      </c>
      <c r="X9" s="55" t="s">
        <v>377</v>
      </c>
      <c r="Y9" s="54" t="s">
        <v>393</v>
      </c>
      <c r="Z9" s="53"/>
      <c r="AA9" s="34"/>
      <c r="AE9" s="77" t="s">
        <v>454</v>
      </c>
      <c r="AF9" t="s">
        <v>491</v>
      </c>
      <c r="AG9" s="76" t="s">
        <v>461</v>
      </c>
      <c r="AH9" s="1" t="s">
        <v>333</v>
      </c>
      <c r="AI9" s="77" t="str">
        <f t="shared" si="0"/>
        <v>A63A</v>
      </c>
      <c r="AJ9" s="1" t="s">
        <v>362</v>
      </c>
      <c r="AK9" s="133" t="s">
        <v>461</v>
      </c>
      <c r="AL9" s="134">
        <v>-7.2625568386538202</v>
      </c>
      <c r="AM9" s="135">
        <v>112.666996403086</v>
      </c>
      <c r="AN9" s="136" t="s">
        <v>508</v>
      </c>
      <c r="AO9" s="134">
        <v>-7.2393603019611303</v>
      </c>
      <c r="AP9" s="137">
        <v>112.774290432531</v>
      </c>
      <c r="AQ9" s="133" t="s">
        <v>479</v>
      </c>
      <c r="AR9" s="134">
        <v>-7.2893499057118296</v>
      </c>
      <c r="AS9" s="135">
        <v>112.777716325241</v>
      </c>
      <c r="AT9" s="136" t="s">
        <v>526</v>
      </c>
      <c r="AU9" s="134">
        <v>-7.2699260223847197</v>
      </c>
      <c r="AV9" s="137">
        <v>112.72889746756999</v>
      </c>
    </row>
    <row r="10" spans="1:48" x14ac:dyDescent="0.25">
      <c r="A10" t="s">
        <v>410</v>
      </c>
      <c r="B10" s="34" t="s">
        <v>247</v>
      </c>
      <c r="C10" s="37" t="s">
        <v>297</v>
      </c>
      <c r="D10" s="34" t="s">
        <v>298</v>
      </c>
      <c r="E10" s="34" t="s">
        <v>299</v>
      </c>
      <c r="F10" s="34" t="s">
        <v>247</v>
      </c>
      <c r="G10" s="34"/>
      <c r="H10" s="34"/>
      <c r="N10" s="41" t="s">
        <v>296</v>
      </c>
      <c r="O10" t="s">
        <v>336</v>
      </c>
      <c r="P10" s="62" t="s">
        <v>435</v>
      </c>
      <c r="Q10" s="65">
        <v>33.9</v>
      </c>
      <c r="R10" t="s">
        <v>410</v>
      </c>
      <c r="S10">
        <v>33.9</v>
      </c>
      <c r="T10">
        <v>15</v>
      </c>
      <c r="U10" s="54" t="s">
        <v>393</v>
      </c>
      <c r="V10" s="53" t="s">
        <v>348</v>
      </c>
      <c r="W10" s="53" t="s">
        <v>366</v>
      </c>
      <c r="X10" s="53" t="s">
        <v>378</v>
      </c>
      <c r="Y10" s="57" t="s">
        <v>393</v>
      </c>
      <c r="Z10" s="55"/>
      <c r="AA10" s="34"/>
      <c r="AE10" s="77" t="s">
        <v>454</v>
      </c>
      <c r="AF10">
        <v>77</v>
      </c>
      <c r="AG10" s="76" t="s">
        <v>462</v>
      </c>
      <c r="AH10" s="1" t="s">
        <v>334</v>
      </c>
      <c r="AI10" s="77" t="str">
        <f t="shared" si="0"/>
        <v>A77</v>
      </c>
      <c r="AJ10" s="1" t="s">
        <v>363</v>
      </c>
      <c r="AK10" s="133" t="s">
        <v>462</v>
      </c>
      <c r="AL10" s="134">
        <v>-7.2506832801379897</v>
      </c>
      <c r="AM10" s="135">
        <v>112.76967934030699</v>
      </c>
      <c r="AN10" s="136" t="s">
        <v>509</v>
      </c>
      <c r="AO10" s="134">
        <v>-7.3000208604197496</v>
      </c>
      <c r="AP10" s="137">
        <v>112.77264077912901</v>
      </c>
      <c r="AQ10" s="133" t="s">
        <v>480</v>
      </c>
      <c r="AR10" s="134">
        <v>-7.2628156846850001</v>
      </c>
      <c r="AS10" s="135">
        <v>112.666725943785</v>
      </c>
      <c r="AT10" s="136" t="s">
        <v>527</v>
      </c>
      <c r="AU10" s="134">
        <v>-7.3361646876178801</v>
      </c>
      <c r="AV10" s="137">
        <v>112.775990082913</v>
      </c>
    </row>
    <row r="11" spans="1:48" x14ac:dyDescent="0.25">
      <c r="A11" t="s">
        <v>401</v>
      </c>
      <c r="B11" s="34" t="s">
        <v>247</v>
      </c>
      <c r="C11" s="42" t="s">
        <v>272</v>
      </c>
      <c r="D11" s="34" t="s">
        <v>273</v>
      </c>
      <c r="E11" s="34" t="s">
        <v>274</v>
      </c>
      <c r="F11" s="34" t="s">
        <v>275</v>
      </c>
      <c r="G11" s="34" t="s">
        <v>276</v>
      </c>
      <c r="H11" s="34" t="s">
        <v>255</v>
      </c>
      <c r="I11" s="34" t="s">
        <v>247</v>
      </c>
      <c r="N11" s="41" t="s">
        <v>277</v>
      </c>
      <c r="O11" t="s">
        <v>327</v>
      </c>
      <c r="P11" s="62" t="s">
        <v>431</v>
      </c>
      <c r="Q11" s="16">
        <v>75.900000000000006</v>
      </c>
      <c r="R11" t="s">
        <v>401</v>
      </c>
      <c r="S11">
        <v>126</v>
      </c>
      <c r="T11">
        <v>1</v>
      </c>
      <c r="U11" s="54" t="s">
        <v>393</v>
      </c>
      <c r="V11" s="53" t="s">
        <v>350</v>
      </c>
      <c r="W11" s="53" t="s">
        <v>368</v>
      </c>
      <c r="X11" s="55" t="s">
        <v>338</v>
      </c>
      <c r="Y11" s="55" t="s">
        <v>387</v>
      </c>
      <c r="Z11" s="53" t="s">
        <v>334</v>
      </c>
      <c r="AA11" s="55" t="s">
        <v>322</v>
      </c>
      <c r="AB11" s="54" t="s">
        <v>393</v>
      </c>
      <c r="AE11" s="77" t="s">
        <v>454</v>
      </c>
      <c r="AF11">
        <v>63</v>
      </c>
      <c r="AG11" s="76" t="s">
        <v>463</v>
      </c>
      <c r="AH11" s="1" t="s">
        <v>336</v>
      </c>
      <c r="AI11" s="77" t="str">
        <f t="shared" si="0"/>
        <v>A63</v>
      </c>
      <c r="AJ11" s="1" t="s">
        <v>364</v>
      </c>
      <c r="AK11" s="133" t="s">
        <v>463</v>
      </c>
      <c r="AL11" s="134">
        <v>-7.3146377828731897</v>
      </c>
      <c r="AM11" s="135">
        <v>112.784173901965</v>
      </c>
      <c r="AN11" s="136" t="s">
        <v>510</v>
      </c>
      <c r="AO11" s="134">
        <v>-7.2677680973918601</v>
      </c>
      <c r="AP11" s="137">
        <v>112.72130626757</v>
      </c>
      <c r="AQ11" s="133" t="s">
        <v>481</v>
      </c>
      <c r="AR11" s="134">
        <v>-7.2769405547397303</v>
      </c>
      <c r="AS11" s="135">
        <v>112.74839413020899</v>
      </c>
      <c r="AT11" s="136" t="s">
        <v>528</v>
      </c>
      <c r="AU11" s="134">
        <v>-7.32475141661841</v>
      </c>
      <c r="AV11" s="137">
        <v>112.73841818994499</v>
      </c>
    </row>
    <row r="12" spans="1:48" x14ac:dyDescent="0.25">
      <c r="A12" t="s">
        <v>413</v>
      </c>
      <c r="B12" s="34" t="s">
        <v>247</v>
      </c>
      <c r="C12" s="40" t="s">
        <v>303</v>
      </c>
      <c r="D12" s="34" t="s">
        <v>277</v>
      </c>
      <c r="E12" s="34" t="s">
        <v>271</v>
      </c>
      <c r="F12" s="34" t="s">
        <v>304</v>
      </c>
      <c r="G12" s="34" t="s">
        <v>305</v>
      </c>
      <c r="H12" s="34" t="s">
        <v>247</v>
      </c>
      <c r="N12" s="41" t="s">
        <v>248</v>
      </c>
      <c r="O12" t="s">
        <v>339</v>
      </c>
      <c r="P12" s="16">
        <v>13042</v>
      </c>
      <c r="Q12" s="16">
        <v>60.6</v>
      </c>
      <c r="R12" t="s">
        <v>413</v>
      </c>
      <c r="S12">
        <v>69.900000000000006</v>
      </c>
      <c r="T12">
        <v>2</v>
      </c>
      <c r="U12" s="54" t="s">
        <v>393</v>
      </c>
      <c r="V12" s="53" t="s">
        <v>347</v>
      </c>
      <c r="W12" s="53" t="s">
        <v>327</v>
      </c>
      <c r="X12" s="53" t="s">
        <v>326</v>
      </c>
      <c r="Y12" s="55" t="s">
        <v>385</v>
      </c>
      <c r="Z12" s="53" t="s">
        <v>391</v>
      </c>
      <c r="AA12" s="54" t="s">
        <v>393</v>
      </c>
      <c r="AE12" s="77" t="s">
        <v>454</v>
      </c>
      <c r="AF12">
        <v>37</v>
      </c>
      <c r="AG12" s="76" t="s">
        <v>464</v>
      </c>
      <c r="AH12" s="1" t="s">
        <v>327</v>
      </c>
      <c r="AI12" s="77" t="str">
        <f t="shared" si="0"/>
        <v>A37</v>
      </c>
      <c r="AJ12" s="1" t="s">
        <v>365</v>
      </c>
      <c r="AK12" s="133" t="s">
        <v>464</v>
      </c>
      <c r="AL12" s="134">
        <v>-7.26623566600417</v>
      </c>
      <c r="AM12" s="135">
        <v>112.765973354077</v>
      </c>
      <c r="AN12" s="136" t="s">
        <v>511</v>
      </c>
      <c r="AO12" s="134">
        <v>-7.30920818106868</v>
      </c>
      <c r="AP12" s="137">
        <v>112.677098359328</v>
      </c>
      <c r="AQ12" s="133" t="s">
        <v>482</v>
      </c>
      <c r="AR12" s="134">
        <v>-7.2626239513697204</v>
      </c>
      <c r="AS12" s="135">
        <v>112.748090696405</v>
      </c>
      <c r="AT12" s="136" t="s">
        <v>529</v>
      </c>
      <c r="AU12" s="134">
        <v>-7.2571090951475403</v>
      </c>
      <c r="AV12" s="137">
        <v>112.79590329075501</v>
      </c>
    </row>
    <row r="13" spans="1:48" x14ac:dyDescent="0.25">
      <c r="A13" t="s">
        <v>415</v>
      </c>
      <c r="B13" s="34" t="s">
        <v>247</v>
      </c>
      <c r="C13" s="37" t="s">
        <v>254</v>
      </c>
      <c r="D13" s="34" t="s">
        <v>252</v>
      </c>
      <c r="E13" s="34" t="s">
        <v>253</v>
      </c>
      <c r="F13" s="34" t="s">
        <v>251</v>
      </c>
      <c r="G13" s="34" t="s">
        <v>247</v>
      </c>
      <c r="H13" s="34"/>
      <c r="N13" s="39" t="s">
        <v>294</v>
      </c>
      <c r="O13" t="s">
        <v>341</v>
      </c>
      <c r="P13" s="62" t="s">
        <v>432</v>
      </c>
      <c r="Q13" s="62">
        <v>77.099999999999994</v>
      </c>
      <c r="R13" t="s">
        <v>415</v>
      </c>
      <c r="S13">
        <v>85.6</v>
      </c>
      <c r="T13">
        <v>5</v>
      </c>
      <c r="U13" s="54" t="s">
        <v>393</v>
      </c>
      <c r="V13" s="53" t="s">
        <v>325</v>
      </c>
      <c r="W13" s="53" t="s">
        <v>330</v>
      </c>
      <c r="X13" s="53" t="s">
        <v>337</v>
      </c>
      <c r="Y13" s="55" t="s">
        <v>329</v>
      </c>
      <c r="Z13" s="57" t="s">
        <v>393</v>
      </c>
      <c r="AA13" s="34"/>
      <c r="AE13" s="77" t="s">
        <v>454</v>
      </c>
      <c r="AF13">
        <v>34</v>
      </c>
      <c r="AG13" s="76" t="s">
        <v>465</v>
      </c>
      <c r="AH13" s="1" t="s">
        <v>339</v>
      </c>
      <c r="AI13" s="77" t="str">
        <f t="shared" si="0"/>
        <v>A34</v>
      </c>
      <c r="AJ13" s="1" t="s">
        <v>366</v>
      </c>
      <c r="AK13" s="133" t="s">
        <v>465</v>
      </c>
      <c r="AL13" s="134">
        <v>-7.2374238817437204</v>
      </c>
      <c r="AM13" s="135">
        <v>112.62014891947599</v>
      </c>
      <c r="AN13" s="136" t="s">
        <v>512</v>
      </c>
      <c r="AO13" s="134">
        <v>-7.3499640485772897</v>
      </c>
      <c r="AP13" s="137">
        <v>112.67435946572201</v>
      </c>
      <c r="AQ13" s="133" t="s">
        <v>483</v>
      </c>
      <c r="AR13" s="134">
        <v>-7.2887305192718399</v>
      </c>
      <c r="AS13" s="135">
        <v>112.77786416041801</v>
      </c>
      <c r="AT13" s="136" t="s">
        <v>530</v>
      </c>
      <c r="AU13" s="134">
        <v>-7.28421337790666</v>
      </c>
      <c r="AV13" s="137">
        <v>112.715354777968</v>
      </c>
    </row>
    <row r="14" spans="1:48" x14ac:dyDescent="0.25">
      <c r="A14" t="s">
        <v>403</v>
      </c>
      <c r="B14" s="34" t="s">
        <v>247</v>
      </c>
      <c r="C14" s="40" t="s">
        <v>282</v>
      </c>
      <c r="D14" s="34" t="s">
        <v>283</v>
      </c>
      <c r="E14" s="34" t="s">
        <v>260</v>
      </c>
      <c r="F14" s="34" t="s">
        <v>284</v>
      </c>
      <c r="G14" s="34" t="s">
        <v>247</v>
      </c>
      <c r="H14" s="34"/>
      <c r="N14" s="41" t="s">
        <v>251</v>
      </c>
      <c r="O14" t="s">
        <v>329</v>
      </c>
      <c r="P14" s="62" t="s">
        <v>433</v>
      </c>
      <c r="Q14" s="16">
        <v>76.099999999999994</v>
      </c>
      <c r="R14" t="s">
        <v>403</v>
      </c>
      <c r="S14">
        <v>91.3</v>
      </c>
      <c r="T14">
        <v>8</v>
      </c>
      <c r="U14" s="54" t="s">
        <v>393</v>
      </c>
      <c r="V14" s="53" t="s">
        <v>349</v>
      </c>
      <c r="W14" s="53" t="s">
        <v>367</v>
      </c>
      <c r="X14" s="53" t="s">
        <v>323</v>
      </c>
      <c r="Y14" s="55" t="s">
        <v>386</v>
      </c>
      <c r="Z14" s="57" t="s">
        <v>393</v>
      </c>
      <c r="AA14" s="34"/>
      <c r="AE14" s="77" t="s">
        <v>454</v>
      </c>
      <c r="AF14">
        <v>39</v>
      </c>
      <c r="AG14" s="76" t="s">
        <v>466</v>
      </c>
      <c r="AH14" s="1" t="s">
        <v>341</v>
      </c>
      <c r="AI14" s="77" t="str">
        <f t="shared" si="0"/>
        <v>A39</v>
      </c>
      <c r="AJ14" s="1" t="s">
        <v>367</v>
      </c>
      <c r="AK14" s="133" t="s">
        <v>466</v>
      </c>
      <c r="AL14" s="134">
        <v>-7.2420235733495</v>
      </c>
      <c r="AM14" s="135">
        <v>112.731374429734</v>
      </c>
      <c r="AN14" s="136" t="s">
        <v>513</v>
      </c>
      <c r="AO14" s="134">
        <v>-7.2842569067688698</v>
      </c>
      <c r="AP14" s="137">
        <v>112.656712460759</v>
      </c>
      <c r="AQ14" s="133" t="s">
        <v>484</v>
      </c>
      <c r="AR14" s="134">
        <v>-7.2248384099976697</v>
      </c>
      <c r="AS14" s="135">
        <v>112.780893626094</v>
      </c>
      <c r="AT14" s="136" t="s">
        <v>531</v>
      </c>
      <c r="AU14" s="134">
        <v>-7.3002434789902804</v>
      </c>
      <c r="AV14" s="137">
        <v>112.729352853023</v>
      </c>
    </row>
    <row r="15" spans="1:48" x14ac:dyDescent="0.25">
      <c r="A15" t="s">
        <v>405</v>
      </c>
      <c r="B15" s="34" t="s">
        <v>247</v>
      </c>
      <c r="C15" s="40" t="s">
        <v>265</v>
      </c>
      <c r="D15" s="34" t="s">
        <v>287</v>
      </c>
      <c r="E15" s="34" t="s">
        <v>281</v>
      </c>
      <c r="F15" s="34"/>
      <c r="G15" s="34"/>
      <c r="H15" s="34"/>
      <c r="N15" s="38" t="s">
        <v>288</v>
      </c>
      <c r="O15" t="s">
        <v>331</v>
      </c>
      <c r="P15" s="16">
        <v>201</v>
      </c>
      <c r="Q15" s="16">
        <v>37</v>
      </c>
      <c r="R15" t="s">
        <v>405</v>
      </c>
      <c r="S15">
        <v>37.299999999999997</v>
      </c>
      <c r="T15">
        <v>11</v>
      </c>
      <c r="U15" s="54" t="s">
        <v>393</v>
      </c>
      <c r="V15" s="53" t="s">
        <v>324</v>
      </c>
      <c r="W15" s="53" t="s">
        <v>335</v>
      </c>
      <c r="X15" s="53" t="s">
        <v>328</v>
      </c>
      <c r="Y15" s="54" t="s">
        <v>393</v>
      </c>
      <c r="Z15" s="53"/>
      <c r="AA15" s="34"/>
      <c r="AE15" s="77" t="s">
        <v>454</v>
      </c>
      <c r="AF15" t="s">
        <v>492</v>
      </c>
      <c r="AG15" s="76" t="s">
        <v>467</v>
      </c>
      <c r="AH15" s="1" t="s">
        <v>329</v>
      </c>
      <c r="AI15" s="77" t="str">
        <f t="shared" si="0"/>
        <v>A21A</v>
      </c>
      <c r="AJ15" s="1" t="s">
        <v>368</v>
      </c>
      <c r="AK15" s="133" t="s">
        <v>467</v>
      </c>
      <c r="AL15" s="134">
        <v>-7.3187760228055998</v>
      </c>
      <c r="AM15" s="135">
        <v>112.797273240584</v>
      </c>
      <c r="AN15" s="136" t="s">
        <v>514</v>
      </c>
      <c r="AO15" s="134">
        <v>-7.3200095796002396</v>
      </c>
      <c r="AP15" s="137">
        <v>112.760096877455</v>
      </c>
      <c r="AQ15" s="133" t="s">
        <v>485</v>
      </c>
      <c r="AR15" s="134">
        <v>-7.3226634074047201</v>
      </c>
      <c r="AS15" s="135">
        <v>112.7776854099</v>
      </c>
      <c r="AT15" s="136" t="s">
        <v>532</v>
      </c>
      <c r="AU15" s="134">
        <v>-7.2862425878017802</v>
      </c>
      <c r="AV15" s="137">
        <v>112.677742037055</v>
      </c>
    </row>
    <row r="16" spans="1:48" x14ac:dyDescent="0.25">
      <c r="A16" t="s">
        <v>406</v>
      </c>
      <c r="B16" s="34" t="s">
        <v>247</v>
      </c>
      <c r="C16" s="60" t="s">
        <v>277</v>
      </c>
      <c r="D16" s="34" t="s">
        <v>271</v>
      </c>
      <c r="E16" s="34" t="s">
        <v>260</v>
      </c>
      <c r="F16" s="34"/>
      <c r="G16" s="34"/>
      <c r="H16" s="34"/>
      <c r="N16" s="38" t="s">
        <v>289</v>
      </c>
      <c r="O16" t="s">
        <v>332</v>
      </c>
      <c r="P16" s="16">
        <v>120</v>
      </c>
      <c r="Q16" s="62">
        <v>52.9</v>
      </c>
      <c r="R16" t="s">
        <v>406</v>
      </c>
      <c r="S16">
        <v>57</v>
      </c>
      <c r="T16">
        <v>12</v>
      </c>
      <c r="U16" s="54" t="s">
        <v>393</v>
      </c>
      <c r="V16" s="53" t="s">
        <v>327</v>
      </c>
      <c r="W16" s="53" t="s">
        <v>326</v>
      </c>
      <c r="X16" s="55" t="s">
        <v>323</v>
      </c>
      <c r="Y16" s="57" t="s">
        <v>393</v>
      </c>
      <c r="Z16" s="53"/>
      <c r="AA16" s="34"/>
      <c r="AE16" s="77" t="s">
        <v>454</v>
      </c>
      <c r="AF16">
        <v>57</v>
      </c>
      <c r="AG16" s="76" t="s">
        <v>468</v>
      </c>
      <c r="AH16" s="1" t="s">
        <v>331</v>
      </c>
      <c r="AI16" s="77" t="str">
        <f t="shared" si="0"/>
        <v>A57</v>
      </c>
      <c r="AJ16" s="1" t="s">
        <v>369</v>
      </c>
      <c r="AK16" s="133" t="s">
        <v>468</v>
      </c>
      <c r="AL16" s="134">
        <v>-7.2461844978150403</v>
      </c>
      <c r="AM16" s="135">
        <v>112.730535460418</v>
      </c>
      <c r="AN16" s="136" t="s">
        <v>515</v>
      </c>
      <c r="AO16" s="134">
        <v>-7.2567713353580396</v>
      </c>
      <c r="AP16" s="137">
        <v>112.72424836757</v>
      </c>
      <c r="AQ16" s="133" t="s">
        <v>486</v>
      </c>
      <c r="AR16" s="134">
        <v>-7.2559391389096701</v>
      </c>
      <c r="AS16" s="135">
        <v>112.729102601495</v>
      </c>
      <c r="AT16" s="136" t="s">
        <v>533</v>
      </c>
      <c r="AU16" s="134">
        <v>-7.3138011095994502</v>
      </c>
      <c r="AV16" s="137">
        <v>112.765569525242</v>
      </c>
    </row>
    <row r="17" spans="1:48" x14ac:dyDescent="0.25">
      <c r="A17" t="s">
        <v>411</v>
      </c>
      <c r="B17" s="34" t="s">
        <v>247</v>
      </c>
      <c r="C17" s="37" t="s">
        <v>300</v>
      </c>
      <c r="D17" s="34" t="s">
        <v>265</v>
      </c>
      <c r="E17" s="34" t="s">
        <v>287</v>
      </c>
      <c r="F17" s="34" t="s">
        <v>247</v>
      </c>
      <c r="G17" s="34"/>
      <c r="H17" s="34"/>
      <c r="N17" s="38" t="s">
        <v>253</v>
      </c>
      <c r="O17" t="s">
        <v>337</v>
      </c>
      <c r="P17" s="16">
        <v>201</v>
      </c>
      <c r="Q17" s="16">
        <v>38.1</v>
      </c>
      <c r="R17" t="s">
        <v>411</v>
      </c>
      <c r="S17">
        <v>48.3</v>
      </c>
      <c r="T17">
        <v>16</v>
      </c>
      <c r="U17" s="54" t="s">
        <v>393</v>
      </c>
      <c r="V17" s="53" t="s">
        <v>351</v>
      </c>
      <c r="W17" s="53" t="s">
        <v>324</v>
      </c>
      <c r="X17" s="53" t="s">
        <v>335</v>
      </c>
      <c r="Y17" s="54" t="s">
        <v>393</v>
      </c>
      <c r="Z17" s="53"/>
      <c r="AA17" s="34"/>
      <c r="AE17" s="77" t="s">
        <v>454</v>
      </c>
      <c r="AF17">
        <v>13</v>
      </c>
      <c r="AG17" s="76" t="s">
        <v>469</v>
      </c>
      <c r="AH17" s="1" t="s">
        <v>332</v>
      </c>
      <c r="AI17" s="77" t="str">
        <f t="shared" si="0"/>
        <v>A13</v>
      </c>
      <c r="AJ17" s="1" t="s">
        <v>370</v>
      </c>
      <c r="AK17" s="133" t="s">
        <v>469</v>
      </c>
      <c r="AL17" s="134">
        <v>-7.29143505225941</v>
      </c>
      <c r="AM17" s="135">
        <v>112.803213285504</v>
      </c>
      <c r="AN17" s="136" t="s">
        <v>516</v>
      </c>
      <c r="AO17" s="134">
        <v>-7.2662732757533401</v>
      </c>
      <c r="AP17" s="137">
        <v>112.732839584392</v>
      </c>
      <c r="AQ17" s="133" t="s">
        <v>487</v>
      </c>
      <c r="AR17" s="134">
        <v>-7.3042710759728697</v>
      </c>
      <c r="AS17" s="135">
        <v>112.754457122337</v>
      </c>
      <c r="AT17" s="136" t="s">
        <v>534</v>
      </c>
      <c r="AU17" s="134">
        <v>-7.32018178018083</v>
      </c>
      <c r="AV17" s="137">
        <v>112.760209695196</v>
      </c>
    </row>
    <row r="18" spans="1:48" x14ac:dyDescent="0.25">
      <c r="A18" t="s">
        <v>417</v>
      </c>
      <c r="B18" s="34" t="s">
        <v>247</v>
      </c>
      <c r="C18" s="37" t="s">
        <v>307</v>
      </c>
      <c r="D18" s="34" t="s">
        <v>308</v>
      </c>
      <c r="E18" s="34" t="s">
        <v>309</v>
      </c>
      <c r="F18" s="34" t="s">
        <v>247</v>
      </c>
      <c r="G18" s="34"/>
      <c r="H18" s="34"/>
      <c r="N18" s="46" t="s">
        <v>310</v>
      </c>
      <c r="O18" t="s">
        <v>343</v>
      </c>
      <c r="P18" s="62" t="s">
        <v>435</v>
      </c>
      <c r="Q18" s="16">
        <v>36.6</v>
      </c>
      <c r="R18" t="s">
        <v>417</v>
      </c>
      <c r="S18">
        <v>36.6</v>
      </c>
      <c r="T18">
        <v>17</v>
      </c>
      <c r="U18" s="54" t="s">
        <v>393</v>
      </c>
      <c r="V18" s="53" t="s">
        <v>353</v>
      </c>
      <c r="W18" s="53" t="s">
        <v>370</v>
      </c>
      <c r="X18" s="53" t="s">
        <v>380</v>
      </c>
      <c r="Y18" s="54" t="s">
        <v>393</v>
      </c>
      <c r="Z18" s="58"/>
      <c r="AA18" s="34"/>
      <c r="AE18" s="77" t="s">
        <v>454</v>
      </c>
      <c r="AF18" t="s">
        <v>493</v>
      </c>
      <c r="AG18" s="76" t="s">
        <v>470</v>
      </c>
      <c r="AH18" s="1" t="s">
        <v>337</v>
      </c>
      <c r="AI18" s="77" t="str">
        <f t="shared" si="0"/>
        <v>A56A</v>
      </c>
      <c r="AJ18" s="1" t="s">
        <v>371</v>
      </c>
      <c r="AK18" s="133" t="s">
        <v>470</v>
      </c>
      <c r="AL18" s="134">
        <v>-7.3073535993304999</v>
      </c>
      <c r="AM18" s="135">
        <v>112.65358385894</v>
      </c>
      <c r="AN18" s="136" t="s">
        <v>517</v>
      </c>
      <c r="AO18" s="134">
        <v>-7.2633337306688102</v>
      </c>
      <c r="AP18" s="137">
        <v>112.683384829734</v>
      </c>
      <c r="AQ18" s="133" t="s">
        <v>488</v>
      </c>
      <c r="AR18" s="134">
        <v>-7.2732490100399803</v>
      </c>
      <c r="AS18" s="135">
        <v>112.659870206047</v>
      </c>
      <c r="AT18" s="136" t="s">
        <v>535</v>
      </c>
      <c r="AU18" s="134">
        <v>-7.3378097878129598</v>
      </c>
      <c r="AV18" s="137">
        <v>112.73007568106399</v>
      </c>
    </row>
    <row r="19" spans="1:48" x14ac:dyDescent="0.25">
      <c r="A19" t="s">
        <v>419</v>
      </c>
      <c r="B19" s="34" t="s">
        <v>247</v>
      </c>
      <c r="C19" s="40" t="s">
        <v>312</v>
      </c>
      <c r="D19" s="34" t="s">
        <v>313</v>
      </c>
      <c r="E19" s="34" t="s">
        <v>296</v>
      </c>
      <c r="F19" s="34" t="s">
        <v>247</v>
      </c>
      <c r="G19" s="34"/>
      <c r="H19" s="34"/>
      <c r="N19" s="46" t="s">
        <v>312</v>
      </c>
      <c r="O19" t="s">
        <v>345</v>
      </c>
      <c r="P19" s="62" t="s">
        <v>434</v>
      </c>
      <c r="Q19" s="16">
        <v>57.2</v>
      </c>
      <c r="R19" t="s">
        <v>419</v>
      </c>
      <c r="S19">
        <v>46.1</v>
      </c>
      <c r="T19">
        <v>18</v>
      </c>
      <c r="U19" s="54" t="s">
        <v>393</v>
      </c>
      <c r="V19" s="53" t="s">
        <v>345</v>
      </c>
      <c r="W19" s="53" t="s">
        <v>364</v>
      </c>
      <c r="X19" s="55" t="s">
        <v>336</v>
      </c>
      <c r="Y19" s="57" t="s">
        <v>393</v>
      </c>
      <c r="Z19" s="58"/>
      <c r="AA19" s="34"/>
      <c r="AE19" s="77" t="s">
        <v>454</v>
      </c>
      <c r="AF19">
        <v>91</v>
      </c>
      <c r="AG19" s="76" t="s">
        <v>471</v>
      </c>
      <c r="AH19" s="1" t="s">
        <v>343</v>
      </c>
      <c r="AI19" s="77" t="str">
        <f t="shared" si="0"/>
        <v>A91</v>
      </c>
      <c r="AJ19" s="1" t="s">
        <v>372</v>
      </c>
      <c r="AK19" s="133" t="s">
        <v>471</v>
      </c>
      <c r="AL19" s="134">
        <v>-7.2371985322879997</v>
      </c>
      <c r="AM19" s="135">
        <v>112.77031373768099</v>
      </c>
      <c r="AN19" s="136" t="s">
        <v>518</v>
      </c>
      <c r="AO19" s="134">
        <v>-7.3321852638355498</v>
      </c>
      <c r="AP19" s="137">
        <v>112.768442136887</v>
      </c>
      <c r="AQ19" s="133" t="s">
        <v>489</v>
      </c>
      <c r="AR19" s="134">
        <v>-7.3405088362465296</v>
      </c>
      <c r="AS19" s="135">
        <v>112.766319198663</v>
      </c>
      <c r="AT19" s="136" t="s">
        <v>536</v>
      </c>
      <c r="AU19" s="134">
        <v>-7.2863616595843297</v>
      </c>
      <c r="AV19" s="137">
        <v>112.677654168365</v>
      </c>
    </row>
    <row r="20" spans="1:48" x14ac:dyDescent="0.25">
      <c r="A20" t="s">
        <v>420</v>
      </c>
      <c r="B20" s="34" t="s">
        <v>247</v>
      </c>
      <c r="C20" s="40" t="s">
        <v>314</v>
      </c>
      <c r="D20" s="34" t="s">
        <v>315</v>
      </c>
      <c r="E20" s="34" t="s">
        <v>281</v>
      </c>
      <c r="F20" s="34" t="s">
        <v>247</v>
      </c>
      <c r="G20" s="34"/>
      <c r="H20" s="34"/>
      <c r="N20" s="46" t="s">
        <v>301</v>
      </c>
      <c r="O20" t="s">
        <v>346</v>
      </c>
      <c r="P20" s="16">
        <v>120</v>
      </c>
      <c r="Q20" s="16">
        <v>52.7</v>
      </c>
      <c r="R20" t="s">
        <v>420</v>
      </c>
      <c r="S20">
        <v>52.7</v>
      </c>
      <c r="T20">
        <v>19</v>
      </c>
      <c r="U20" s="54" t="s">
        <v>393</v>
      </c>
      <c r="V20" s="53" t="s">
        <v>359</v>
      </c>
      <c r="W20" s="53" t="s">
        <v>376</v>
      </c>
      <c r="X20" s="53" t="s">
        <v>328</v>
      </c>
      <c r="Y20" s="57" t="s">
        <v>393</v>
      </c>
      <c r="Z20" s="58"/>
      <c r="AA20" s="34"/>
      <c r="AE20" s="77" t="s">
        <v>454</v>
      </c>
      <c r="AF20">
        <v>70</v>
      </c>
      <c r="AG20" s="76" t="s">
        <v>472</v>
      </c>
      <c r="AH20" s="1" t="s">
        <v>345</v>
      </c>
      <c r="AI20" s="77" t="str">
        <f t="shared" si="0"/>
        <v>A70</v>
      </c>
      <c r="AJ20" s="1" t="s">
        <v>373</v>
      </c>
      <c r="AK20" s="138" t="s">
        <v>472</v>
      </c>
      <c r="AL20" s="83">
        <v>-7.2619854479343502</v>
      </c>
      <c r="AM20" s="139">
        <v>112.72663986734</v>
      </c>
      <c r="AN20" s="140" t="s">
        <v>519</v>
      </c>
      <c r="AO20" s="83">
        <v>-7.3316367922438497</v>
      </c>
      <c r="AP20" s="141">
        <v>112.721187791373</v>
      </c>
      <c r="AQ20" s="138" t="s">
        <v>490</v>
      </c>
      <c r="AR20" s="142"/>
      <c r="AS20" s="142"/>
      <c r="AT20" s="140" t="s">
        <v>537</v>
      </c>
      <c r="AU20" s="83">
        <v>-7.2858082650061302</v>
      </c>
      <c r="AV20" s="141">
        <v>112.67748250699699</v>
      </c>
    </row>
    <row r="21" spans="1:48" x14ac:dyDescent="0.25">
      <c r="A21" t="s">
        <v>421</v>
      </c>
      <c r="B21" s="34" t="s">
        <v>247</v>
      </c>
      <c r="C21" s="40" t="s">
        <v>311</v>
      </c>
      <c r="D21" s="34" t="s">
        <v>316</v>
      </c>
      <c r="E21" s="34" t="s">
        <v>293</v>
      </c>
      <c r="F21" s="34" t="s">
        <v>247</v>
      </c>
      <c r="G21" s="34"/>
      <c r="H21" s="34"/>
      <c r="N21" s="46" t="s">
        <v>303</v>
      </c>
      <c r="O21" t="s">
        <v>347</v>
      </c>
      <c r="P21" s="16">
        <v>120</v>
      </c>
      <c r="Q21" s="16">
        <v>57.7</v>
      </c>
      <c r="R21" t="s">
        <v>421</v>
      </c>
      <c r="S21">
        <v>57.7</v>
      </c>
      <c r="T21">
        <v>20</v>
      </c>
      <c r="U21" s="54" t="s">
        <v>393</v>
      </c>
      <c r="V21" s="53" t="s">
        <v>344</v>
      </c>
      <c r="W21" s="53" t="s">
        <v>363</v>
      </c>
      <c r="X21" s="55" t="s">
        <v>333</v>
      </c>
      <c r="Y21" s="57" t="s">
        <v>393</v>
      </c>
      <c r="Z21" s="34"/>
      <c r="AA21" s="34"/>
      <c r="AE21" s="77" t="s">
        <v>454</v>
      </c>
      <c r="AF21">
        <v>28</v>
      </c>
      <c r="AG21" s="76" t="s">
        <v>473</v>
      </c>
      <c r="AH21" s="1" t="s">
        <v>346</v>
      </c>
      <c r="AI21" s="77" t="str">
        <f t="shared" si="0"/>
        <v>A28</v>
      </c>
      <c r="AJ21" s="1" t="s">
        <v>374</v>
      </c>
    </row>
    <row r="22" spans="1:48" x14ac:dyDescent="0.25">
      <c r="A22" t="s">
        <v>422</v>
      </c>
      <c r="B22" s="34" t="s">
        <v>247</v>
      </c>
      <c r="C22" s="43" t="s">
        <v>276</v>
      </c>
      <c r="D22" s="34" t="s">
        <v>255</v>
      </c>
      <c r="E22" s="34" t="s">
        <v>274</v>
      </c>
      <c r="F22" s="34"/>
      <c r="G22" s="34"/>
      <c r="H22" s="34"/>
      <c r="N22" s="45" t="s">
        <v>297</v>
      </c>
      <c r="O22" t="s">
        <v>348</v>
      </c>
      <c r="P22" s="16">
        <v>210</v>
      </c>
      <c r="Q22" s="16">
        <v>64.599999999999994</v>
      </c>
      <c r="R22" t="s">
        <v>422</v>
      </c>
      <c r="S22">
        <v>64.5</v>
      </c>
      <c r="T22">
        <v>21</v>
      </c>
      <c r="U22" s="54" t="s">
        <v>393</v>
      </c>
      <c r="V22" s="53" t="s">
        <v>334</v>
      </c>
      <c r="W22" s="53" t="s">
        <v>322</v>
      </c>
      <c r="X22" s="53" t="s">
        <v>338</v>
      </c>
      <c r="Y22" s="57" t="s">
        <v>393</v>
      </c>
      <c r="Z22" s="34"/>
      <c r="AA22" s="34"/>
      <c r="AE22" s="77" t="s">
        <v>454</v>
      </c>
      <c r="AF22" t="s">
        <v>494</v>
      </c>
      <c r="AG22" s="76" t="s">
        <v>474</v>
      </c>
      <c r="AH22" s="1" t="s">
        <v>347</v>
      </c>
      <c r="AI22" s="77" t="str">
        <f t="shared" si="0"/>
        <v>A46A</v>
      </c>
      <c r="AJ22" s="1" t="s">
        <v>375</v>
      </c>
    </row>
    <row r="23" spans="1:48" x14ac:dyDescent="0.25">
      <c r="A23" t="s">
        <v>423</v>
      </c>
      <c r="B23" s="34" t="s">
        <v>247</v>
      </c>
      <c r="C23" s="40" t="s">
        <v>317</v>
      </c>
      <c r="D23" s="34" t="s">
        <v>318</v>
      </c>
      <c r="E23" s="34" t="s">
        <v>319</v>
      </c>
      <c r="F23" s="34" t="s">
        <v>247</v>
      </c>
      <c r="G23" s="34"/>
      <c r="H23" s="34"/>
      <c r="N23" s="46" t="s">
        <v>282</v>
      </c>
      <c r="O23" t="s">
        <v>349</v>
      </c>
      <c r="P23" s="16">
        <v>210</v>
      </c>
      <c r="Q23" s="16">
        <v>45.5</v>
      </c>
      <c r="R23" t="s">
        <v>423</v>
      </c>
      <c r="S23">
        <v>48.3</v>
      </c>
      <c r="T23">
        <v>22</v>
      </c>
      <c r="U23" s="54" t="s">
        <v>393</v>
      </c>
      <c r="V23" s="53" t="s">
        <v>358</v>
      </c>
      <c r="W23" s="53" t="s">
        <v>375</v>
      </c>
      <c r="X23" s="55" t="s">
        <v>384</v>
      </c>
      <c r="Y23" s="57" t="s">
        <v>393</v>
      </c>
      <c r="Z23" s="34"/>
      <c r="AA23" s="34"/>
      <c r="AE23" s="77" t="s">
        <v>454</v>
      </c>
      <c r="AF23">
        <v>24</v>
      </c>
      <c r="AG23" s="76" t="s">
        <v>475</v>
      </c>
      <c r="AH23" s="1" t="s">
        <v>348</v>
      </c>
      <c r="AI23" s="77" t="str">
        <f t="shared" si="0"/>
        <v>A24</v>
      </c>
      <c r="AJ23" s="1" t="s">
        <v>376</v>
      </c>
    </row>
    <row r="24" spans="1:48" x14ac:dyDescent="0.25">
      <c r="A24" t="s">
        <v>395</v>
      </c>
      <c r="B24" s="34" t="s">
        <v>247</v>
      </c>
      <c r="C24" s="37" t="s">
        <v>248</v>
      </c>
      <c r="D24" s="34" t="s">
        <v>249</v>
      </c>
      <c r="E24" s="34" t="s">
        <v>247</v>
      </c>
      <c r="F24" s="34"/>
      <c r="G24" s="34"/>
      <c r="H24" s="34"/>
      <c r="N24" s="45" t="s">
        <v>250</v>
      </c>
      <c r="O24" t="s">
        <v>321</v>
      </c>
      <c r="Q24" s="16">
        <v>63.5</v>
      </c>
      <c r="R24" t="s">
        <v>395</v>
      </c>
      <c r="S24">
        <v>63.5</v>
      </c>
      <c r="T24">
        <v>23</v>
      </c>
      <c r="U24" s="54" t="s">
        <v>393</v>
      </c>
      <c r="V24" s="53" t="s">
        <v>339</v>
      </c>
      <c r="W24" s="53" t="s">
        <v>360</v>
      </c>
      <c r="X24" s="57" t="s">
        <v>393</v>
      </c>
      <c r="Y24" s="55"/>
      <c r="Z24" s="55"/>
      <c r="AA24" s="34"/>
      <c r="AE24" s="77" t="s">
        <v>454</v>
      </c>
      <c r="AF24">
        <v>7</v>
      </c>
      <c r="AG24" s="76" t="s">
        <v>476</v>
      </c>
      <c r="AH24" s="1" t="s">
        <v>349</v>
      </c>
      <c r="AI24" s="77" t="str">
        <f t="shared" si="0"/>
        <v>A7</v>
      </c>
      <c r="AJ24" s="1" t="s">
        <v>377</v>
      </c>
    </row>
    <row r="25" spans="1:48" x14ac:dyDescent="0.25">
      <c r="A25" t="s">
        <v>400</v>
      </c>
      <c r="B25" s="34" t="s">
        <v>247</v>
      </c>
      <c r="C25" s="37" t="s">
        <v>250</v>
      </c>
      <c r="D25" s="34" t="s">
        <v>270</v>
      </c>
      <c r="E25" s="34" t="s">
        <v>247</v>
      </c>
      <c r="F25" s="34"/>
      <c r="G25" s="34"/>
      <c r="H25" s="34"/>
      <c r="N25" s="34" t="s">
        <v>271</v>
      </c>
      <c r="O25" t="s">
        <v>326</v>
      </c>
      <c r="Q25" s="16">
        <v>57</v>
      </c>
      <c r="R25" t="s">
        <v>400</v>
      </c>
      <c r="S25">
        <v>57</v>
      </c>
      <c r="T25">
        <v>24</v>
      </c>
      <c r="U25" s="54" t="s">
        <v>393</v>
      </c>
      <c r="V25" s="53" t="s">
        <v>321</v>
      </c>
      <c r="W25" s="53" t="s">
        <v>361</v>
      </c>
      <c r="X25" s="54" t="s">
        <v>393</v>
      </c>
      <c r="Y25" s="53"/>
      <c r="Z25" s="55"/>
      <c r="AA25" s="34"/>
      <c r="AE25" s="77" t="s">
        <v>454</v>
      </c>
      <c r="AF25">
        <v>8</v>
      </c>
      <c r="AG25" s="76" t="s">
        <v>477</v>
      </c>
      <c r="AH25" s="1" t="s">
        <v>321</v>
      </c>
      <c r="AI25" s="77" t="str">
        <f t="shared" si="0"/>
        <v>A8</v>
      </c>
      <c r="AJ25" s="1" t="s">
        <v>378</v>
      </c>
    </row>
    <row r="26" spans="1:48" x14ac:dyDescent="0.25">
      <c r="A26" t="s">
        <v>409</v>
      </c>
      <c r="B26" s="34" t="s">
        <v>247</v>
      </c>
      <c r="C26" s="37" t="s">
        <v>296</v>
      </c>
      <c r="D26" s="34" t="s">
        <v>293</v>
      </c>
      <c r="E26" s="34" t="s">
        <v>247</v>
      </c>
      <c r="F26" s="34"/>
      <c r="G26" s="34"/>
      <c r="H26" s="34"/>
      <c r="N26" s="34" t="s">
        <v>287</v>
      </c>
      <c r="O26" t="s">
        <v>335</v>
      </c>
      <c r="Q26" s="16">
        <v>52.7</v>
      </c>
      <c r="R26" t="s">
        <v>409</v>
      </c>
      <c r="S26">
        <v>52.7</v>
      </c>
      <c r="T26">
        <v>25</v>
      </c>
      <c r="U26" s="54" t="s">
        <v>393</v>
      </c>
      <c r="V26" s="53" t="s">
        <v>336</v>
      </c>
      <c r="W26" s="53" t="s">
        <v>333</v>
      </c>
      <c r="X26" s="57" t="s">
        <v>393</v>
      </c>
      <c r="Y26" s="55"/>
      <c r="Z26" s="55"/>
      <c r="AA26" s="34"/>
      <c r="AE26" s="77" t="s">
        <v>454</v>
      </c>
      <c r="AF26" t="s">
        <v>495</v>
      </c>
      <c r="AG26" s="76" t="s">
        <v>478</v>
      </c>
      <c r="AH26" s="1" t="s">
        <v>326</v>
      </c>
      <c r="AI26" s="77" t="str">
        <f t="shared" si="0"/>
        <v>A67A</v>
      </c>
      <c r="AJ26" s="1" t="s">
        <v>379</v>
      </c>
    </row>
    <row r="27" spans="1:48" x14ac:dyDescent="0.25">
      <c r="A27" t="s">
        <v>412</v>
      </c>
      <c r="B27" s="34" t="s">
        <v>247</v>
      </c>
      <c r="C27" s="40" t="s">
        <v>301</v>
      </c>
      <c r="D27" s="34" t="s">
        <v>302</v>
      </c>
      <c r="E27" s="34" t="s">
        <v>247</v>
      </c>
      <c r="F27" s="34"/>
      <c r="G27" s="34"/>
      <c r="H27" s="34"/>
      <c r="N27" s="34" t="s">
        <v>274</v>
      </c>
      <c r="O27" t="s">
        <v>338</v>
      </c>
      <c r="Q27" s="16">
        <v>39.6</v>
      </c>
      <c r="R27" t="s">
        <v>412</v>
      </c>
      <c r="S27">
        <v>39.6</v>
      </c>
      <c r="T27">
        <v>26</v>
      </c>
      <c r="U27" s="54" t="s">
        <v>393</v>
      </c>
      <c r="V27" s="53" t="s">
        <v>346</v>
      </c>
      <c r="W27" s="53" t="s">
        <v>365</v>
      </c>
      <c r="X27" s="57" t="s">
        <v>393</v>
      </c>
      <c r="Y27" s="55"/>
      <c r="Z27" s="55"/>
      <c r="AA27" s="34"/>
      <c r="AE27" s="77" t="s">
        <v>454</v>
      </c>
      <c r="AF27" t="s">
        <v>496</v>
      </c>
      <c r="AG27" s="76" t="s">
        <v>479</v>
      </c>
      <c r="AH27" s="1" t="s">
        <v>335</v>
      </c>
      <c r="AI27" s="77" t="str">
        <f t="shared" si="0"/>
        <v>A36A</v>
      </c>
      <c r="AJ27" s="1" t="s">
        <v>380</v>
      </c>
    </row>
    <row r="28" spans="1:48" x14ac:dyDescent="0.25">
      <c r="A28" t="s">
        <v>414</v>
      </c>
      <c r="B28" s="34" t="s">
        <v>247</v>
      </c>
      <c r="C28" s="40" t="s">
        <v>306</v>
      </c>
      <c r="D28" s="34" t="s">
        <v>289</v>
      </c>
      <c r="E28" s="34" t="s">
        <v>247</v>
      </c>
      <c r="F28" s="34"/>
      <c r="G28" s="34"/>
      <c r="H28" s="34"/>
      <c r="N28" s="45" t="s">
        <v>278</v>
      </c>
      <c r="O28" t="s">
        <v>340</v>
      </c>
      <c r="Q28" s="16">
        <v>43.8</v>
      </c>
      <c r="R28" t="s">
        <v>414</v>
      </c>
      <c r="S28">
        <v>43.8</v>
      </c>
      <c r="T28">
        <v>27</v>
      </c>
      <c r="U28" s="54" t="s">
        <v>393</v>
      </c>
      <c r="V28" s="53" t="s">
        <v>342</v>
      </c>
      <c r="W28" s="53" t="s">
        <v>332</v>
      </c>
      <c r="X28" s="57" t="s">
        <v>393</v>
      </c>
      <c r="Y28" s="55"/>
      <c r="Z28" s="34"/>
      <c r="AA28" s="34"/>
      <c r="AE28" s="77" t="s">
        <v>454</v>
      </c>
      <c r="AF28">
        <v>17</v>
      </c>
      <c r="AG28" s="76" t="s">
        <v>480</v>
      </c>
      <c r="AH28" s="1" t="s">
        <v>338</v>
      </c>
      <c r="AI28" s="77" t="str">
        <f t="shared" si="0"/>
        <v>A17</v>
      </c>
      <c r="AJ28" s="1" t="s">
        <v>381</v>
      </c>
    </row>
    <row r="29" spans="1:48" x14ac:dyDescent="0.25">
      <c r="A29" t="s">
        <v>416</v>
      </c>
      <c r="B29" s="34" t="s">
        <v>247</v>
      </c>
      <c r="C29" s="43" t="s">
        <v>289</v>
      </c>
      <c r="D29" s="34" t="s">
        <v>250</v>
      </c>
      <c r="E29" s="34"/>
      <c r="F29" s="34"/>
      <c r="G29" s="34"/>
      <c r="H29" s="34"/>
      <c r="N29" s="46" t="s">
        <v>306</v>
      </c>
      <c r="O29" t="s">
        <v>342</v>
      </c>
      <c r="Q29" s="16">
        <v>56.1</v>
      </c>
      <c r="R29" t="s">
        <v>416</v>
      </c>
      <c r="S29">
        <v>56.1</v>
      </c>
      <c r="T29">
        <v>28</v>
      </c>
      <c r="U29" s="54" t="s">
        <v>393</v>
      </c>
      <c r="V29" s="53" t="s">
        <v>332</v>
      </c>
      <c r="W29" s="53" t="s">
        <v>321</v>
      </c>
      <c r="X29" s="57" t="s">
        <v>393</v>
      </c>
      <c r="Y29" s="55"/>
      <c r="Z29" s="34"/>
      <c r="AA29" s="34"/>
      <c r="AE29" s="77" t="s">
        <v>454</v>
      </c>
      <c r="AF29">
        <v>59</v>
      </c>
      <c r="AG29" s="76" t="s">
        <v>481</v>
      </c>
      <c r="AH29" s="1" t="s">
        <v>340</v>
      </c>
      <c r="AI29" s="77" t="str">
        <f t="shared" si="0"/>
        <v>A59</v>
      </c>
      <c r="AJ29" s="1" t="s">
        <v>382</v>
      </c>
    </row>
    <row r="30" spans="1:48" x14ac:dyDescent="0.25">
      <c r="A30" t="s">
        <v>418</v>
      </c>
      <c r="B30" s="34" t="s">
        <v>247</v>
      </c>
      <c r="C30" s="47" t="s">
        <v>310</v>
      </c>
      <c r="D30" s="34" t="s">
        <v>288</v>
      </c>
      <c r="E30" s="34" t="s">
        <v>247</v>
      </c>
      <c r="F30" s="34"/>
      <c r="G30" s="34"/>
      <c r="H30" s="34"/>
      <c r="N30" s="46" t="s">
        <v>311</v>
      </c>
      <c r="O30" t="s">
        <v>344</v>
      </c>
      <c r="Q30" s="16">
        <v>52.3</v>
      </c>
      <c r="R30" t="s">
        <v>418</v>
      </c>
      <c r="S30">
        <v>52.3</v>
      </c>
      <c r="T30">
        <v>29</v>
      </c>
      <c r="U30" s="54" t="s">
        <v>393</v>
      </c>
      <c r="V30" s="53" t="s">
        <v>343</v>
      </c>
      <c r="W30" s="53" t="s">
        <v>331</v>
      </c>
      <c r="X30" s="57" t="s">
        <v>393</v>
      </c>
      <c r="Y30" s="55"/>
      <c r="Z30" s="34"/>
      <c r="AA30" s="34"/>
      <c r="AE30" s="77" t="s">
        <v>454</v>
      </c>
      <c r="AF30">
        <v>27</v>
      </c>
      <c r="AG30" s="76" t="s">
        <v>482</v>
      </c>
      <c r="AH30" s="1" t="s">
        <v>342</v>
      </c>
      <c r="AI30" s="77" t="str">
        <f t="shared" si="0"/>
        <v>A27</v>
      </c>
      <c r="AJ30" s="1" t="s">
        <v>383</v>
      </c>
    </row>
    <row r="31" spans="1:48" x14ac:dyDescent="0.25">
      <c r="C31" s="48"/>
      <c r="N31" s="45" t="s">
        <v>272</v>
      </c>
      <c r="O31" t="s">
        <v>350</v>
      </c>
      <c r="Q31" s="16">
        <f>SUM(Q2:Q30)</f>
        <v>1578.4999999999998</v>
      </c>
      <c r="S31" s="72">
        <f>SUM(S2:S30)</f>
        <v>1603.0999999999997</v>
      </c>
      <c r="AE31" s="77" t="s">
        <v>454</v>
      </c>
      <c r="AF31" t="s">
        <v>497</v>
      </c>
      <c r="AG31" s="76" t="s">
        <v>483</v>
      </c>
      <c r="AH31" s="1" t="s">
        <v>344</v>
      </c>
      <c r="AI31" s="77" t="str">
        <f t="shared" si="0"/>
        <v>A39A</v>
      </c>
      <c r="AJ31" s="1" t="s">
        <v>384</v>
      </c>
    </row>
    <row r="32" spans="1:48" ht="15" customHeight="1" x14ac:dyDescent="0.25">
      <c r="C32" s="49"/>
      <c r="N32" s="45" t="s">
        <v>300</v>
      </c>
      <c r="O32" t="s">
        <v>351</v>
      </c>
      <c r="Q32" s="66">
        <f>Q31*1000</f>
        <v>1578499.9999999998</v>
      </c>
      <c r="S32" s="66">
        <f>S31*1000</f>
        <v>1603099.9999999998</v>
      </c>
      <c r="AE32" s="77" t="s">
        <v>454</v>
      </c>
      <c r="AF32">
        <v>90</v>
      </c>
      <c r="AG32" s="76" t="s">
        <v>484</v>
      </c>
      <c r="AH32" s="1" t="s">
        <v>350</v>
      </c>
      <c r="AI32" s="77" t="str">
        <f t="shared" si="0"/>
        <v>A90</v>
      </c>
      <c r="AJ32" s="1" t="s">
        <v>385</v>
      </c>
    </row>
    <row r="33" spans="3:36" x14ac:dyDescent="0.25">
      <c r="C33" s="50"/>
      <c r="N33" s="45" t="s">
        <v>256</v>
      </c>
      <c r="O33" t="s">
        <v>352</v>
      </c>
      <c r="P33" s="16" t="s">
        <v>115</v>
      </c>
      <c r="Q33" s="16">
        <v>10</v>
      </c>
      <c r="R33" s="16" t="s">
        <v>115</v>
      </c>
      <c r="S33" s="66">
        <v>10</v>
      </c>
      <c r="AC33" t="s">
        <v>392</v>
      </c>
      <c r="AE33" s="77" t="s">
        <v>454</v>
      </c>
      <c r="AF33" t="s">
        <v>498</v>
      </c>
      <c r="AG33" s="76" t="s">
        <v>485</v>
      </c>
      <c r="AH33" s="1" t="s">
        <v>351</v>
      </c>
      <c r="AI33" s="77" t="str">
        <f t="shared" si="0"/>
        <v>A28A</v>
      </c>
      <c r="AJ33" s="1" t="s">
        <v>386</v>
      </c>
    </row>
    <row r="34" spans="3:36" x14ac:dyDescent="0.25">
      <c r="C34" s="50"/>
      <c r="N34" s="45" t="s">
        <v>307</v>
      </c>
      <c r="O34" t="s">
        <v>353</v>
      </c>
      <c r="P34" s="16" t="s">
        <v>437</v>
      </c>
      <c r="Q34" s="16">
        <f>Q31/10</f>
        <v>157.84999999999997</v>
      </c>
      <c r="S34" s="66">
        <f>S31/10</f>
        <v>160.30999999999997</v>
      </c>
      <c r="AE34" s="77" t="s">
        <v>454</v>
      </c>
      <c r="AF34">
        <v>56</v>
      </c>
      <c r="AG34" s="76" t="s">
        <v>486</v>
      </c>
      <c r="AH34" s="1" t="s">
        <v>352</v>
      </c>
      <c r="AI34" s="77" t="str">
        <f t="shared" si="0"/>
        <v>A56</v>
      </c>
      <c r="AJ34" s="1" t="s">
        <v>387</v>
      </c>
    </row>
    <row r="35" spans="3:36" x14ac:dyDescent="0.25">
      <c r="C35" s="50"/>
      <c r="N35" s="46" t="s">
        <v>290</v>
      </c>
      <c r="O35" t="s">
        <v>354</v>
      </c>
      <c r="P35" s="16" t="s">
        <v>436</v>
      </c>
      <c r="Q35" s="16">
        <f>Q34*Q33</f>
        <v>1578.4999999999995</v>
      </c>
      <c r="S35" s="66">
        <f>S34*S33</f>
        <v>1603.0999999999997</v>
      </c>
      <c r="AE35" s="77" t="s">
        <v>454</v>
      </c>
      <c r="AF35">
        <v>73</v>
      </c>
      <c r="AG35" s="76" t="s">
        <v>487</v>
      </c>
      <c r="AH35" s="1" t="s">
        <v>353</v>
      </c>
      <c r="AI35" s="77" t="str">
        <f t="shared" si="0"/>
        <v>A73</v>
      </c>
      <c r="AJ35" s="1" t="s">
        <v>388</v>
      </c>
    </row>
    <row r="36" spans="3:36" x14ac:dyDescent="0.25">
      <c r="C36" s="50"/>
      <c r="N36" s="45" t="s">
        <v>285</v>
      </c>
      <c r="O36" t="s">
        <v>355</v>
      </c>
      <c r="P36" s="16" t="s">
        <v>438</v>
      </c>
      <c r="Q36" s="6">
        <v>6800</v>
      </c>
      <c r="S36" s="6">
        <v>6800</v>
      </c>
      <c r="AE36" s="77" t="s">
        <v>454</v>
      </c>
      <c r="AF36">
        <v>14</v>
      </c>
      <c r="AG36" s="76" t="s">
        <v>488</v>
      </c>
      <c r="AH36" s="1" t="s">
        <v>354</v>
      </c>
      <c r="AI36" s="77" t="str">
        <f t="shared" si="0"/>
        <v>A14</v>
      </c>
      <c r="AJ36" s="1" t="s">
        <v>389</v>
      </c>
    </row>
    <row r="37" spans="3:36" x14ac:dyDescent="0.25">
      <c r="C37" s="50"/>
      <c r="N37" s="45" t="s">
        <v>261</v>
      </c>
      <c r="O37" t="s">
        <v>356</v>
      </c>
      <c r="P37" s="116" t="s">
        <v>439</v>
      </c>
      <c r="Q37" s="117">
        <f>Q35*Q36</f>
        <v>10733799.999999996</v>
      </c>
      <c r="R37" s="67"/>
      <c r="S37" s="117">
        <f>S35*S36</f>
        <v>10901079.999999998</v>
      </c>
      <c r="AE37" s="77" t="s">
        <v>454</v>
      </c>
      <c r="AF37">
        <v>46</v>
      </c>
      <c r="AG37" s="76" t="s">
        <v>489</v>
      </c>
      <c r="AH37" s="1" t="s">
        <v>355</v>
      </c>
      <c r="AI37" s="77" t="str">
        <f t="shared" si="0"/>
        <v>A46</v>
      </c>
      <c r="AJ37" s="1" t="s">
        <v>390</v>
      </c>
    </row>
    <row r="38" spans="3:36" x14ac:dyDescent="0.25">
      <c r="C38" s="50"/>
      <c r="N38" s="46" t="s">
        <v>266</v>
      </c>
      <c r="O38" t="s">
        <v>357</v>
      </c>
      <c r="P38" s="116"/>
      <c r="Q38" s="117"/>
      <c r="R38" s="67"/>
      <c r="S38" s="117"/>
      <c r="W38" s="16">
        <v>45102</v>
      </c>
      <c r="AE38" s="77" t="s">
        <v>454</v>
      </c>
      <c r="AF38" t="s">
        <v>499</v>
      </c>
      <c r="AG38" s="76" t="s">
        <v>490</v>
      </c>
      <c r="AH38" s="79"/>
      <c r="AI38" s="77" t="str">
        <f t="shared" si="0"/>
        <v>A72A</v>
      </c>
      <c r="AJ38" s="79" t="s">
        <v>391</v>
      </c>
    </row>
    <row r="39" spans="3:36" x14ac:dyDescent="0.25">
      <c r="C39" s="50"/>
      <c r="N39" s="46" t="s">
        <v>317</v>
      </c>
      <c r="O39" t="s">
        <v>358</v>
      </c>
      <c r="P39" s="119" t="s">
        <v>440</v>
      </c>
      <c r="Q39" s="118">
        <f>S37-Q37</f>
        <v>167280.00000000186</v>
      </c>
      <c r="R39" s="118"/>
      <c r="S39" s="118"/>
      <c r="W39" s="16">
        <v>12403</v>
      </c>
    </row>
    <row r="40" spans="3:36" x14ac:dyDescent="0.25">
      <c r="C40" s="50"/>
      <c r="N40" s="46" t="s">
        <v>314</v>
      </c>
      <c r="O40" t="s">
        <v>359</v>
      </c>
      <c r="P40" s="119"/>
      <c r="Q40" s="118"/>
      <c r="R40" s="118"/>
      <c r="S40" s="118"/>
      <c r="W40" s="16">
        <v>21043</v>
      </c>
    </row>
    <row r="41" spans="3:36" x14ac:dyDescent="0.25">
      <c r="C41" s="50"/>
      <c r="N41" s="34" t="s">
        <v>249</v>
      </c>
      <c r="O41" t="s">
        <v>360</v>
      </c>
      <c r="W41" s="62" t="s">
        <v>429</v>
      </c>
    </row>
    <row r="42" spans="3:36" x14ac:dyDescent="0.25">
      <c r="C42" s="50"/>
      <c r="N42" s="34" t="s">
        <v>270</v>
      </c>
      <c r="O42" t="s">
        <v>361</v>
      </c>
      <c r="W42" s="62" t="s">
        <v>426</v>
      </c>
    </row>
    <row r="43" spans="3:36" x14ac:dyDescent="0.25">
      <c r="C43" s="50"/>
      <c r="N43" s="34" t="s">
        <v>279</v>
      </c>
      <c r="O43" t="s">
        <v>362</v>
      </c>
      <c r="W43" s="16">
        <v>34210</v>
      </c>
    </row>
    <row r="44" spans="3:36" x14ac:dyDescent="0.25">
      <c r="C44" s="50"/>
      <c r="N44" s="34" t="s">
        <v>316</v>
      </c>
      <c r="O44" t="s">
        <v>363</v>
      </c>
      <c r="R44" s="75"/>
      <c r="S44" s="75"/>
      <c r="W44" s="16">
        <v>42130</v>
      </c>
    </row>
    <row r="45" spans="3:36" x14ac:dyDescent="0.25">
      <c r="C45" s="50"/>
      <c r="N45" s="34" t="s">
        <v>313</v>
      </c>
      <c r="O45" t="s">
        <v>364</v>
      </c>
      <c r="R45" s="95" t="s">
        <v>442</v>
      </c>
      <c r="S45" s="95" t="s">
        <v>443</v>
      </c>
      <c r="T45" s="95" t="s">
        <v>442</v>
      </c>
      <c r="U45" s="95" t="s">
        <v>443</v>
      </c>
      <c r="V45" s="80" t="s">
        <v>442</v>
      </c>
      <c r="W45" s="80" t="s">
        <v>443</v>
      </c>
    </row>
    <row r="46" spans="3:36" x14ac:dyDescent="0.25">
      <c r="C46" s="50"/>
      <c r="N46" s="34" t="s">
        <v>302</v>
      </c>
      <c r="O46" t="s">
        <v>365</v>
      </c>
      <c r="R46" s="95" t="s">
        <v>398</v>
      </c>
      <c r="S46" s="96">
        <v>24.1</v>
      </c>
      <c r="T46" s="95" t="s">
        <v>406</v>
      </c>
      <c r="U46" s="96">
        <v>57</v>
      </c>
    </row>
    <row r="47" spans="3:36" x14ac:dyDescent="0.25">
      <c r="C47" s="50"/>
      <c r="N47" s="34" t="s">
        <v>298</v>
      </c>
      <c r="O47" t="s">
        <v>366</v>
      </c>
      <c r="R47" s="95" t="s">
        <v>397</v>
      </c>
      <c r="S47" s="96">
        <v>37.9</v>
      </c>
      <c r="T47" s="95" t="s">
        <v>411</v>
      </c>
      <c r="U47" s="96">
        <v>48.3</v>
      </c>
      <c r="V47" s="89"/>
      <c r="W47" s="90"/>
    </row>
    <row r="48" spans="3:36" x14ac:dyDescent="0.25">
      <c r="C48" s="50"/>
      <c r="N48" s="34" t="s">
        <v>283</v>
      </c>
      <c r="O48" t="s">
        <v>367</v>
      </c>
      <c r="R48" s="95" t="s">
        <v>399</v>
      </c>
      <c r="S48" s="96">
        <v>49.9</v>
      </c>
      <c r="T48" s="95" t="s">
        <v>417</v>
      </c>
      <c r="U48" s="96">
        <v>36.6</v>
      </c>
      <c r="V48" s="95" t="s">
        <v>212</v>
      </c>
      <c r="W48" s="97" t="s">
        <v>451</v>
      </c>
    </row>
    <row r="49" spans="3:23" x14ac:dyDescent="0.25">
      <c r="C49" s="50"/>
      <c r="N49" s="34" t="s">
        <v>273</v>
      </c>
      <c r="O49" t="s">
        <v>368</v>
      </c>
      <c r="R49" s="95" t="s">
        <v>396</v>
      </c>
      <c r="S49" s="96">
        <v>69.400000000000006</v>
      </c>
      <c r="T49" s="95" t="s">
        <v>419</v>
      </c>
      <c r="U49" s="96">
        <v>46.1</v>
      </c>
      <c r="V49" s="95" t="s">
        <v>445</v>
      </c>
      <c r="W49" s="98" t="s">
        <v>444</v>
      </c>
    </row>
    <row r="50" spans="3:23" x14ac:dyDescent="0.25">
      <c r="C50" s="50"/>
      <c r="N50" s="34" t="s">
        <v>257</v>
      </c>
      <c r="O50" t="s">
        <v>369</v>
      </c>
      <c r="R50" s="95" t="s">
        <v>402</v>
      </c>
      <c r="S50" s="96">
        <v>52</v>
      </c>
      <c r="T50" s="95" t="s">
        <v>420</v>
      </c>
      <c r="U50" s="96">
        <v>52.7</v>
      </c>
      <c r="V50" s="95" t="s">
        <v>115</v>
      </c>
      <c r="W50" s="95">
        <v>10</v>
      </c>
    </row>
    <row r="51" spans="3:23" x14ac:dyDescent="0.25">
      <c r="C51" s="48"/>
      <c r="N51" s="34" t="s">
        <v>308</v>
      </c>
      <c r="O51" t="s">
        <v>370</v>
      </c>
      <c r="R51" s="95" t="s">
        <v>404</v>
      </c>
      <c r="S51" s="96">
        <v>46.8</v>
      </c>
      <c r="T51" s="95" t="s">
        <v>421</v>
      </c>
      <c r="U51" s="96">
        <v>57.7</v>
      </c>
      <c r="V51" s="95" t="s">
        <v>446</v>
      </c>
      <c r="W51" s="99">
        <f>S31/W50</f>
        <v>160.30999999999997</v>
      </c>
    </row>
    <row r="52" spans="3:23" ht="15" customHeight="1" x14ac:dyDescent="0.25">
      <c r="C52" s="49"/>
      <c r="N52" s="34" t="s">
        <v>291</v>
      </c>
      <c r="O52" t="s">
        <v>371</v>
      </c>
      <c r="R52" s="95" t="s">
        <v>407</v>
      </c>
      <c r="S52" s="96">
        <v>51.7</v>
      </c>
      <c r="T52" s="95" t="s">
        <v>422</v>
      </c>
      <c r="U52" s="96">
        <v>64.5</v>
      </c>
      <c r="V52" s="95" t="s">
        <v>447</v>
      </c>
      <c r="W52" s="95" t="s">
        <v>448</v>
      </c>
    </row>
    <row r="53" spans="3:23" x14ac:dyDescent="0.25">
      <c r="C53" s="50"/>
      <c r="N53" s="34" t="s">
        <v>286</v>
      </c>
      <c r="O53" t="s">
        <v>372</v>
      </c>
      <c r="R53" s="95" t="s">
        <v>408</v>
      </c>
      <c r="S53" s="96">
        <v>51.1</v>
      </c>
      <c r="T53" s="95" t="s">
        <v>423</v>
      </c>
      <c r="U53" s="96">
        <v>48.3</v>
      </c>
      <c r="V53" s="95" t="s">
        <v>449</v>
      </c>
      <c r="W53" s="95" t="s">
        <v>450</v>
      </c>
    </row>
    <row r="54" spans="3:23" x14ac:dyDescent="0.25">
      <c r="C54" s="50"/>
      <c r="N54" s="34" t="s">
        <v>262</v>
      </c>
      <c r="O54" t="s">
        <v>373</v>
      </c>
      <c r="R54" s="95" t="s">
        <v>410</v>
      </c>
      <c r="S54" s="96">
        <v>33.9</v>
      </c>
      <c r="T54" s="95" t="s">
        <v>395</v>
      </c>
      <c r="U54" s="96">
        <v>63.5</v>
      </c>
      <c r="V54" s="84"/>
      <c r="W54" s="85"/>
    </row>
    <row r="55" spans="3:23" x14ac:dyDescent="0.25">
      <c r="C55" s="50"/>
      <c r="N55" s="34" t="s">
        <v>267</v>
      </c>
      <c r="O55" t="s">
        <v>374</v>
      </c>
      <c r="R55" s="95" t="s">
        <v>401</v>
      </c>
      <c r="S55" s="96">
        <v>126</v>
      </c>
      <c r="T55" s="95" t="s">
        <v>400</v>
      </c>
      <c r="U55" s="96">
        <v>57</v>
      </c>
      <c r="V55" s="84"/>
      <c r="W55" s="85"/>
    </row>
    <row r="56" spans="3:23" x14ac:dyDescent="0.25">
      <c r="C56" s="50"/>
      <c r="N56" s="34" t="s">
        <v>318</v>
      </c>
      <c r="O56" t="s">
        <v>375</v>
      </c>
      <c r="R56" s="95" t="s">
        <v>413</v>
      </c>
      <c r="S56" s="96">
        <v>69.900000000000006</v>
      </c>
      <c r="T56" s="95" t="s">
        <v>409</v>
      </c>
      <c r="U56" s="96">
        <v>52.7</v>
      </c>
      <c r="V56" s="84"/>
      <c r="W56" s="85"/>
    </row>
    <row r="57" spans="3:23" x14ac:dyDescent="0.25">
      <c r="C57" s="50"/>
      <c r="N57" s="34" t="s">
        <v>315</v>
      </c>
      <c r="O57" t="s">
        <v>376</v>
      </c>
      <c r="R57" s="95" t="s">
        <v>415</v>
      </c>
      <c r="S57" s="96">
        <v>85.6</v>
      </c>
      <c r="T57" s="95" t="s">
        <v>412</v>
      </c>
      <c r="U57" s="96">
        <v>39.6</v>
      </c>
      <c r="V57" s="84"/>
      <c r="W57" s="85"/>
    </row>
    <row r="58" spans="3:23" x14ac:dyDescent="0.25">
      <c r="C58" s="50"/>
      <c r="N58" s="34" t="s">
        <v>295</v>
      </c>
      <c r="O58" t="s">
        <v>377</v>
      </c>
      <c r="R58" s="95" t="s">
        <v>403</v>
      </c>
      <c r="S58" s="96">
        <v>91.3</v>
      </c>
      <c r="T58" s="95" t="s">
        <v>414</v>
      </c>
      <c r="U58" s="96">
        <v>43.8</v>
      </c>
      <c r="V58" s="84"/>
      <c r="W58" s="85"/>
    </row>
    <row r="59" spans="3:23" x14ac:dyDescent="0.25">
      <c r="C59" s="50"/>
      <c r="N59" s="34" t="s">
        <v>299</v>
      </c>
      <c r="O59" t="s">
        <v>378</v>
      </c>
      <c r="R59" s="95" t="s">
        <v>405</v>
      </c>
      <c r="S59" s="96">
        <v>37.299999999999997</v>
      </c>
      <c r="T59" s="95" t="s">
        <v>416</v>
      </c>
      <c r="U59" s="96">
        <v>56.1</v>
      </c>
      <c r="V59" s="84"/>
      <c r="W59" s="85"/>
    </row>
    <row r="60" spans="3:23" x14ac:dyDescent="0.25">
      <c r="C60" s="50"/>
      <c r="N60" s="34" t="s">
        <v>258</v>
      </c>
      <c r="O60" t="s">
        <v>379</v>
      </c>
      <c r="T60" s="95" t="s">
        <v>418</v>
      </c>
      <c r="U60" s="96">
        <v>52.3</v>
      </c>
    </row>
    <row r="61" spans="3:23" x14ac:dyDescent="0.25">
      <c r="C61" s="50"/>
      <c r="N61" s="34" t="s">
        <v>309</v>
      </c>
      <c r="O61" t="s">
        <v>380</v>
      </c>
    </row>
    <row r="62" spans="3:23" x14ac:dyDescent="0.25">
      <c r="C62" s="50"/>
      <c r="N62" s="34" t="s">
        <v>292</v>
      </c>
      <c r="O62" t="s">
        <v>381</v>
      </c>
    </row>
    <row r="63" spans="3:23" x14ac:dyDescent="0.25">
      <c r="C63" s="50"/>
      <c r="N63" s="34" t="s">
        <v>263</v>
      </c>
      <c r="O63" t="s">
        <v>382</v>
      </c>
    </row>
    <row r="64" spans="3:23" x14ac:dyDescent="0.25">
      <c r="C64" s="50"/>
      <c r="N64" s="34" t="s">
        <v>268</v>
      </c>
      <c r="O64" t="s">
        <v>383</v>
      </c>
    </row>
    <row r="65" spans="3:19" x14ac:dyDescent="0.25">
      <c r="C65" s="50"/>
      <c r="N65" s="34" t="s">
        <v>319</v>
      </c>
      <c r="O65" t="s">
        <v>384</v>
      </c>
      <c r="S65" s="6">
        <v>1603.0999999999997</v>
      </c>
    </row>
    <row r="66" spans="3:19" x14ac:dyDescent="0.25">
      <c r="C66" s="50"/>
      <c r="N66" s="34" t="s">
        <v>304</v>
      </c>
      <c r="O66" t="s">
        <v>385</v>
      </c>
      <c r="S66" s="6">
        <v>1603099.9999999998</v>
      </c>
    </row>
    <row r="67" spans="3:19" x14ac:dyDescent="0.25">
      <c r="C67" s="50"/>
      <c r="N67" s="34" t="s">
        <v>284</v>
      </c>
      <c r="O67" t="s">
        <v>386</v>
      </c>
      <c r="S67" s="6">
        <v>10</v>
      </c>
    </row>
    <row r="68" spans="3:19" x14ac:dyDescent="0.25">
      <c r="C68" s="50"/>
      <c r="N68" s="34" t="s">
        <v>275</v>
      </c>
      <c r="O68" t="s">
        <v>387</v>
      </c>
      <c r="S68" s="6">
        <v>160.30999999999997</v>
      </c>
    </row>
    <row r="69" spans="3:19" x14ac:dyDescent="0.25">
      <c r="C69" s="50"/>
      <c r="N69" s="34" t="s">
        <v>259</v>
      </c>
      <c r="O69" t="s">
        <v>388</v>
      </c>
      <c r="S69" s="6">
        <v>1603.0999999999997</v>
      </c>
    </row>
    <row r="70" spans="3:19" x14ac:dyDescent="0.25">
      <c r="C70" s="50"/>
      <c r="N70" s="34" t="s">
        <v>264</v>
      </c>
      <c r="O70" t="s">
        <v>389</v>
      </c>
      <c r="S70">
        <v>6800</v>
      </c>
    </row>
    <row r="71" spans="3:19" x14ac:dyDescent="0.25">
      <c r="C71" s="48"/>
      <c r="N71" s="34" t="s">
        <v>269</v>
      </c>
      <c r="O71" t="s">
        <v>390</v>
      </c>
    </row>
    <row r="72" spans="3:19" ht="15" customHeight="1" x14ac:dyDescent="0.25">
      <c r="C72" s="49"/>
      <c r="N72" s="34" t="s">
        <v>305</v>
      </c>
      <c r="O72" t="s">
        <v>391</v>
      </c>
    </row>
    <row r="73" spans="3:19" x14ac:dyDescent="0.25">
      <c r="C73" s="50"/>
    </row>
    <row r="74" spans="3:19" x14ac:dyDescent="0.25">
      <c r="C74" s="50"/>
    </row>
    <row r="75" spans="3:19" x14ac:dyDescent="0.25">
      <c r="C75" s="50"/>
    </row>
    <row r="76" spans="3:19" x14ac:dyDescent="0.25">
      <c r="C76" s="50"/>
    </row>
    <row r="77" spans="3:19" x14ac:dyDescent="0.25">
      <c r="C77" s="50"/>
    </row>
    <row r="78" spans="3:19" x14ac:dyDescent="0.25">
      <c r="C78" s="50"/>
    </row>
    <row r="79" spans="3:19" x14ac:dyDescent="0.25">
      <c r="C79" s="50"/>
    </row>
    <row r="80" spans="3:19" x14ac:dyDescent="0.25">
      <c r="C80" s="50"/>
    </row>
    <row r="81" spans="3:3" x14ac:dyDescent="0.25">
      <c r="C81" s="50"/>
    </row>
    <row r="82" spans="3:3" x14ac:dyDescent="0.25">
      <c r="C82" s="50"/>
    </row>
    <row r="83" spans="3:3" x14ac:dyDescent="0.25">
      <c r="C83" s="50"/>
    </row>
    <row r="84" spans="3:3" x14ac:dyDescent="0.25">
      <c r="C84" s="50"/>
    </row>
    <row r="85" spans="3:3" x14ac:dyDescent="0.25">
      <c r="C85" s="50"/>
    </row>
    <row r="86" spans="3:3" x14ac:dyDescent="0.25">
      <c r="C86" s="50"/>
    </row>
    <row r="87" spans="3:3" x14ac:dyDescent="0.25">
      <c r="C87" s="50"/>
    </row>
    <row r="88" spans="3:3" x14ac:dyDescent="0.25">
      <c r="C88" s="50"/>
    </row>
    <row r="89" spans="3:3" x14ac:dyDescent="0.25">
      <c r="C89" s="50"/>
    </row>
    <row r="90" spans="3:3" x14ac:dyDescent="0.25">
      <c r="C90" s="50"/>
    </row>
    <row r="91" spans="3:3" x14ac:dyDescent="0.25">
      <c r="C91" s="48"/>
    </row>
    <row r="92" spans="3:3" ht="15" customHeight="1" x14ac:dyDescent="0.25">
      <c r="C92" s="49"/>
    </row>
    <row r="93" spans="3:3" x14ac:dyDescent="0.25">
      <c r="C93" s="50"/>
    </row>
    <row r="94" spans="3:3" x14ac:dyDescent="0.25">
      <c r="C94" s="50"/>
    </row>
    <row r="95" spans="3:3" x14ac:dyDescent="0.25">
      <c r="C95" s="50"/>
    </row>
    <row r="96" spans="3:3" x14ac:dyDescent="0.25">
      <c r="C96" s="50"/>
    </row>
    <row r="97" spans="3:3" x14ac:dyDescent="0.25">
      <c r="C97" s="50"/>
    </row>
    <row r="98" spans="3:3" x14ac:dyDescent="0.25">
      <c r="C98" s="50"/>
    </row>
    <row r="99" spans="3:3" x14ac:dyDescent="0.25">
      <c r="C99" s="50"/>
    </row>
    <row r="100" spans="3:3" x14ac:dyDescent="0.25">
      <c r="C100" s="50"/>
    </row>
    <row r="101" spans="3:3" x14ac:dyDescent="0.25">
      <c r="C101" s="50"/>
    </row>
    <row r="102" spans="3:3" x14ac:dyDescent="0.25">
      <c r="C102" s="50"/>
    </row>
    <row r="103" spans="3:3" x14ac:dyDescent="0.25">
      <c r="C103" s="50"/>
    </row>
    <row r="104" spans="3:3" x14ac:dyDescent="0.25">
      <c r="C104" s="50"/>
    </row>
    <row r="105" spans="3:3" x14ac:dyDescent="0.25">
      <c r="C105" s="50"/>
    </row>
    <row r="106" spans="3:3" x14ac:dyDescent="0.25">
      <c r="C106" s="50"/>
    </row>
    <row r="107" spans="3:3" x14ac:dyDescent="0.25">
      <c r="C107" s="50"/>
    </row>
    <row r="108" spans="3:3" x14ac:dyDescent="0.25">
      <c r="C108" s="50"/>
    </row>
    <row r="109" spans="3:3" x14ac:dyDescent="0.25">
      <c r="C109" s="50"/>
    </row>
    <row r="110" spans="3:3" x14ac:dyDescent="0.25">
      <c r="C110" s="50"/>
    </row>
    <row r="111" spans="3:3" x14ac:dyDescent="0.25">
      <c r="C111" s="50"/>
    </row>
    <row r="112" spans="3:3" x14ac:dyDescent="0.25">
      <c r="C112" s="50"/>
    </row>
    <row r="113" spans="3:3" x14ac:dyDescent="0.25">
      <c r="C113" s="50"/>
    </row>
    <row r="114" spans="3:3" x14ac:dyDescent="0.25">
      <c r="C114" s="50"/>
    </row>
    <row r="115" spans="3:3" x14ac:dyDescent="0.25">
      <c r="C115" s="48"/>
    </row>
    <row r="116" spans="3:3" ht="15" customHeight="1" x14ac:dyDescent="0.25">
      <c r="C116" s="49"/>
    </row>
    <row r="117" spans="3:3" x14ac:dyDescent="0.25">
      <c r="C117" s="50"/>
    </row>
    <row r="118" spans="3:3" x14ac:dyDescent="0.25">
      <c r="C118" s="50"/>
    </row>
    <row r="119" spans="3:3" x14ac:dyDescent="0.25">
      <c r="C119" s="50"/>
    </row>
    <row r="120" spans="3:3" x14ac:dyDescent="0.25">
      <c r="C120" s="50"/>
    </row>
    <row r="121" spans="3:3" x14ac:dyDescent="0.25">
      <c r="C121" s="50"/>
    </row>
    <row r="122" spans="3:3" x14ac:dyDescent="0.25">
      <c r="C122" s="50"/>
    </row>
    <row r="123" spans="3:3" x14ac:dyDescent="0.25">
      <c r="C123" s="50"/>
    </row>
    <row r="124" spans="3:3" x14ac:dyDescent="0.25">
      <c r="C124" s="50"/>
    </row>
    <row r="125" spans="3:3" x14ac:dyDescent="0.25">
      <c r="C125" s="50"/>
    </row>
    <row r="126" spans="3:3" x14ac:dyDescent="0.25">
      <c r="C126" s="50"/>
    </row>
    <row r="127" spans="3:3" x14ac:dyDescent="0.25">
      <c r="C127" s="50"/>
    </row>
    <row r="128" spans="3:3" x14ac:dyDescent="0.25">
      <c r="C128" s="50"/>
    </row>
    <row r="129" spans="3:3" x14ac:dyDescent="0.25">
      <c r="C129" s="50"/>
    </row>
    <row r="130" spans="3:3" x14ac:dyDescent="0.25">
      <c r="C130" s="50"/>
    </row>
    <row r="131" spans="3:3" x14ac:dyDescent="0.25">
      <c r="C131" s="50"/>
    </row>
    <row r="132" spans="3:3" x14ac:dyDescent="0.25">
      <c r="C132" s="50"/>
    </row>
    <row r="133" spans="3:3" x14ac:dyDescent="0.25">
      <c r="C133" s="50"/>
    </row>
    <row r="134" spans="3:3" x14ac:dyDescent="0.25">
      <c r="C134" s="50"/>
    </row>
    <row r="135" spans="3:3" x14ac:dyDescent="0.25">
      <c r="C135" s="50"/>
    </row>
    <row r="136" spans="3:3" x14ac:dyDescent="0.25">
      <c r="C136" s="50"/>
    </row>
    <row r="137" spans="3:3" x14ac:dyDescent="0.25">
      <c r="C137" s="50"/>
    </row>
    <row r="138" spans="3:3" x14ac:dyDescent="0.25">
      <c r="C138" s="50"/>
    </row>
    <row r="139" spans="3:3" x14ac:dyDescent="0.25">
      <c r="C139" s="50"/>
    </row>
    <row r="140" spans="3:3" x14ac:dyDescent="0.25">
      <c r="C140" s="50"/>
    </row>
    <row r="141" spans="3:3" x14ac:dyDescent="0.25">
      <c r="C141" s="50"/>
    </row>
    <row r="142" spans="3:3" x14ac:dyDescent="0.25">
      <c r="C142" s="50"/>
    </row>
    <row r="143" spans="3:3" x14ac:dyDescent="0.25">
      <c r="C143" s="50"/>
    </row>
    <row r="144" spans="3:3" x14ac:dyDescent="0.25">
      <c r="C144" s="50"/>
    </row>
    <row r="145" spans="3:3" x14ac:dyDescent="0.25">
      <c r="C145" s="50"/>
    </row>
    <row r="146" spans="3:3" x14ac:dyDescent="0.25">
      <c r="C146" s="50"/>
    </row>
    <row r="147" spans="3:3" x14ac:dyDescent="0.25">
      <c r="C147" s="50"/>
    </row>
    <row r="148" spans="3:3" x14ac:dyDescent="0.25">
      <c r="C148" s="50"/>
    </row>
    <row r="149" spans="3:3" x14ac:dyDescent="0.25">
      <c r="C149" s="50"/>
    </row>
    <row r="150" spans="3:3" x14ac:dyDescent="0.25">
      <c r="C150" s="50"/>
    </row>
    <row r="151" spans="3:3" x14ac:dyDescent="0.25">
      <c r="C151" s="48"/>
    </row>
    <row r="152" spans="3:3" ht="15" customHeight="1" x14ac:dyDescent="0.25">
      <c r="C152" s="49"/>
    </row>
    <row r="153" spans="3:3" x14ac:dyDescent="0.25">
      <c r="C153" s="50"/>
    </row>
    <row r="154" spans="3:3" x14ac:dyDescent="0.25">
      <c r="C154" s="50"/>
    </row>
    <row r="155" spans="3:3" x14ac:dyDescent="0.25">
      <c r="C155" s="50"/>
    </row>
    <row r="156" spans="3:3" x14ac:dyDescent="0.25">
      <c r="C156" s="50"/>
    </row>
    <row r="157" spans="3:3" x14ac:dyDescent="0.25">
      <c r="C157" s="50"/>
    </row>
    <row r="158" spans="3:3" x14ac:dyDescent="0.25">
      <c r="C158" s="50"/>
    </row>
    <row r="159" spans="3:3" x14ac:dyDescent="0.25">
      <c r="C159" s="50"/>
    </row>
    <row r="160" spans="3:3" x14ac:dyDescent="0.25">
      <c r="C160" s="50"/>
    </row>
    <row r="161" spans="3:3" x14ac:dyDescent="0.25">
      <c r="C161" s="50"/>
    </row>
    <row r="162" spans="3:3" x14ac:dyDescent="0.25">
      <c r="C162" s="50"/>
    </row>
    <row r="163" spans="3:3" x14ac:dyDescent="0.25">
      <c r="C163" s="50"/>
    </row>
    <row r="164" spans="3:3" x14ac:dyDescent="0.25">
      <c r="C164" s="50"/>
    </row>
    <row r="165" spans="3:3" x14ac:dyDescent="0.25">
      <c r="C165" s="50"/>
    </row>
    <row r="166" spans="3:3" x14ac:dyDescent="0.25">
      <c r="C166" s="50"/>
    </row>
    <row r="167" spans="3:3" x14ac:dyDescent="0.25">
      <c r="C167" s="50"/>
    </row>
    <row r="168" spans="3:3" x14ac:dyDescent="0.25">
      <c r="C168" s="50"/>
    </row>
    <row r="169" spans="3:3" x14ac:dyDescent="0.25">
      <c r="C169" s="50"/>
    </row>
    <row r="170" spans="3:3" x14ac:dyDescent="0.25">
      <c r="C170" s="50"/>
    </row>
    <row r="171" spans="3:3" x14ac:dyDescent="0.25">
      <c r="C171" s="50"/>
    </row>
    <row r="172" spans="3:3" x14ac:dyDescent="0.25">
      <c r="C172" s="50"/>
    </row>
    <row r="173" spans="3:3" x14ac:dyDescent="0.25">
      <c r="C173" s="50"/>
    </row>
    <row r="174" spans="3:3" x14ac:dyDescent="0.25">
      <c r="C174" s="50"/>
    </row>
    <row r="175" spans="3:3" x14ac:dyDescent="0.25">
      <c r="C175" s="50"/>
    </row>
    <row r="176" spans="3:3" x14ac:dyDescent="0.25">
      <c r="C176" s="50"/>
    </row>
    <row r="177" spans="3:3" x14ac:dyDescent="0.25">
      <c r="C177" s="50"/>
    </row>
    <row r="178" spans="3:3" x14ac:dyDescent="0.25">
      <c r="C178" s="50"/>
    </row>
    <row r="179" spans="3:3" x14ac:dyDescent="0.25">
      <c r="C179" s="48"/>
    </row>
    <row r="180" spans="3:3" ht="15" customHeight="1" x14ac:dyDescent="0.25">
      <c r="C180" s="49"/>
    </row>
    <row r="181" spans="3:3" x14ac:dyDescent="0.25">
      <c r="C181" s="50"/>
    </row>
    <row r="182" spans="3:3" x14ac:dyDescent="0.25">
      <c r="C182" s="50"/>
    </row>
    <row r="183" spans="3:3" x14ac:dyDescent="0.25">
      <c r="C183" s="50"/>
    </row>
    <row r="184" spans="3:3" x14ac:dyDescent="0.25">
      <c r="C184" s="50"/>
    </row>
    <row r="185" spans="3:3" x14ac:dyDescent="0.25">
      <c r="C185" s="50"/>
    </row>
    <row r="186" spans="3:3" x14ac:dyDescent="0.25">
      <c r="C186" s="50"/>
    </row>
    <row r="187" spans="3:3" x14ac:dyDescent="0.25">
      <c r="C187" s="50"/>
    </row>
    <row r="188" spans="3:3" x14ac:dyDescent="0.25">
      <c r="C188" s="50"/>
    </row>
    <row r="189" spans="3:3" x14ac:dyDescent="0.25">
      <c r="C189" s="50"/>
    </row>
    <row r="190" spans="3:3" x14ac:dyDescent="0.25">
      <c r="C190" s="50"/>
    </row>
    <row r="191" spans="3:3" x14ac:dyDescent="0.25">
      <c r="C191" s="50"/>
    </row>
    <row r="192" spans="3:3" x14ac:dyDescent="0.25">
      <c r="C192" s="50"/>
    </row>
    <row r="193" spans="3:3" x14ac:dyDescent="0.25">
      <c r="C193" s="50"/>
    </row>
    <row r="194" spans="3:3" x14ac:dyDescent="0.25">
      <c r="C194" s="50"/>
    </row>
    <row r="195" spans="3:3" x14ac:dyDescent="0.25">
      <c r="C195" s="50"/>
    </row>
    <row r="196" spans="3:3" x14ac:dyDescent="0.25">
      <c r="C196" s="50"/>
    </row>
    <row r="197" spans="3:3" x14ac:dyDescent="0.25">
      <c r="C197" s="50"/>
    </row>
    <row r="198" spans="3:3" x14ac:dyDescent="0.25">
      <c r="C198" s="50"/>
    </row>
    <row r="199" spans="3:3" x14ac:dyDescent="0.25">
      <c r="C199" s="48"/>
    </row>
    <row r="200" spans="3:3" ht="15" customHeight="1" x14ac:dyDescent="0.25">
      <c r="C200" s="49"/>
    </row>
    <row r="201" spans="3:3" x14ac:dyDescent="0.25">
      <c r="C201" s="50"/>
    </row>
    <row r="202" spans="3:3" x14ac:dyDescent="0.25">
      <c r="C202" s="50"/>
    </row>
    <row r="203" spans="3:3" x14ac:dyDescent="0.25">
      <c r="C203" s="50"/>
    </row>
    <row r="204" spans="3:3" x14ac:dyDescent="0.25">
      <c r="C204" s="50"/>
    </row>
    <row r="205" spans="3:3" x14ac:dyDescent="0.25">
      <c r="C205" s="50"/>
    </row>
    <row r="206" spans="3:3" x14ac:dyDescent="0.25">
      <c r="C206" s="50"/>
    </row>
    <row r="207" spans="3:3" x14ac:dyDescent="0.25">
      <c r="C207" s="50"/>
    </row>
    <row r="208" spans="3:3" x14ac:dyDescent="0.25">
      <c r="C208" s="50"/>
    </row>
    <row r="209" spans="3:3" x14ac:dyDescent="0.25">
      <c r="C209" s="50"/>
    </row>
    <row r="210" spans="3:3" x14ac:dyDescent="0.25">
      <c r="C210" s="50"/>
    </row>
    <row r="211" spans="3:3" x14ac:dyDescent="0.25">
      <c r="C211" s="50"/>
    </row>
    <row r="212" spans="3:3" x14ac:dyDescent="0.25">
      <c r="C212" s="50"/>
    </row>
    <row r="213" spans="3:3" x14ac:dyDescent="0.25">
      <c r="C213" s="50"/>
    </row>
    <row r="214" spans="3:3" x14ac:dyDescent="0.25">
      <c r="C214" s="50"/>
    </row>
    <row r="215" spans="3:3" x14ac:dyDescent="0.25">
      <c r="C215" s="50"/>
    </row>
    <row r="216" spans="3:3" x14ac:dyDescent="0.25">
      <c r="C216" s="50"/>
    </row>
    <row r="217" spans="3:3" x14ac:dyDescent="0.25">
      <c r="C217" s="50"/>
    </row>
    <row r="218" spans="3:3" x14ac:dyDescent="0.25">
      <c r="C218" s="50"/>
    </row>
    <row r="219" spans="3:3" x14ac:dyDescent="0.25">
      <c r="C219" s="48"/>
    </row>
    <row r="220" spans="3:3" ht="15" customHeight="1" x14ac:dyDescent="0.25">
      <c r="C220" s="49"/>
    </row>
    <row r="221" spans="3:3" x14ac:dyDescent="0.25">
      <c r="C221" s="50"/>
    </row>
    <row r="222" spans="3:3" x14ac:dyDescent="0.25">
      <c r="C222" s="50"/>
    </row>
    <row r="223" spans="3:3" x14ac:dyDescent="0.25">
      <c r="C223" s="50"/>
    </row>
    <row r="224" spans="3:3" x14ac:dyDescent="0.25">
      <c r="C224" s="50"/>
    </row>
    <row r="225" spans="3:3" x14ac:dyDescent="0.25">
      <c r="C225" s="50"/>
    </row>
    <row r="226" spans="3:3" x14ac:dyDescent="0.25">
      <c r="C226" s="50"/>
    </row>
    <row r="227" spans="3:3" x14ac:dyDescent="0.25">
      <c r="C227" s="50"/>
    </row>
    <row r="228" spans="3:3" x14ac:dyDescent="0.25">
      <c r="C228" s="50"/>
    </row>
    <row r="229" spans="3:3" x14ac:dyDescent="0.25">
      <c r="C229" s="50"/>
    </row>
    <row r="230" spans="3:3" x14ac:dyDescent="0.25">
      <c r="C230" s="50"/>
    </row>
    <row r="231" spans="3:3" x14ac:dyDescent="0.25">
      <c r="C231" s="50"/>
    </row>
    <row r="232" spans="3:3" x14ac:dyDescent="0.25">
      <c r="C232" s="50"/>
    </row>
    <row r="233" spans="3:3" x14ac:dyDescent="0.25">
      <c r="C233" s="50"/>
    </row>
    <row r="234" spans="3:3" x14ac:dyDescent="0.25">
      <c r="C234" s="50"/>
    </row>
    <row r="235" spans="3:3" x14ac:dyDescent="0.25">
      <c r="C235" s="50"/>
    </row>
    <row r="236" spans="3:3" x14ac:dyDescent="0.25">
      <c r="C236" s="50"/>
    </row>
    <row r="237" spans="3:3" x14ac:dyDescent="0.25">
      <c r="C237" s="50"/>
    </row>
    <row r="238" spans="3:3" x14ac:dyDescent="0.25">
      <c r="C238" s="50"/>
    </row>
    <row r="239" spans="3:3" x14ac:dyDescent="0.25">
      <c r="C239" s="50"/>
    </row>
    <row r="240" spans="3:3" x14ac:dyDescent="0.25">
      <c r="C240" s="50"/>
    </row>
    <row r="241" spans="3:3" x14ac:dyDescent="0.25">
      <c r="C241" s="50"/>
    </row>
    <row r="242" spans="3:3" x14ac:dyDescent="0.25">
      <c r="C242" s="50"/>
    </row>
    <row r="243" spans="3:3" x14ac:dyDescent="0.25">
      <c r="C243" s="48"/>
    </row>
    <row r="244" spans="3:3" ht="15" customHeight="1" x14ac:dyDescent="0.25">
      <c r="C244" s="49"/>
    </row>
    <row r="245" spans="3:3" x14ac:dyDescent="0.25">
      <c r="C245" s="50"/>
    </row>
    <row r="246" spans="3:3" x14ac:dyDescent="0.25">
      <c r="C246" s="50"/>
    </row>
    <row r="247" spans="3:3" x14ac:dyDescent="0.25">
      <c r="C247" s="50"/>
    </row>
    <row r="248" spans="3:3" x14ac:dyDescent="0.25">
      <c r="C248" s="50"/>
    </row>
    <row r="249" spans="3:3" x14ac:dyDescent="0.25">
      <c r="C249" s="50"/>
    </row>
    <row r="250" spans="3:3" x14ac:dyDescent="0.25">
      <c r="C250" s="50"/>
    </row>
    <row r="251" spans="3:3" x14ac:dyDescent="0.25">
      <c r="C251" s="50"/>
    </row>
    <row r="252" spans="3:3" x14ac:dyDescent="0.25">
      <c r="C252" s="50"/>
    </row>
    <row r="253" spans="3:3" x14ac:dyDescent="0.25">
      <c r="C253" s="50"/>
    </row>
    <row r="254" spans="3:3" x14ac:dyDescent="0.25">
      <c r="C254" s="50"/>
    </row>
    <row r="255" spans="3:3" x14ac:dyDescent="0.25">
      <c r="C255" s="50"/>
    </row>
    <row r="256" spans="3:3" x14ac:dyDescent="0.25">
      <c r="C256" s="50"/>
    </row>
    <row r="257" spans="3:3" x14ac:dyDescent="0.25">
      <c r="C257" s="50"/>
    </row>
    <row r="258" spans="3:3" x14ac:dyDescent="0.25">
      <c r="C258" s="50"/>
    </row>
    <row r="259" spans="3:3" x14ac:dyDescent="0.25">
      <c r="C259" s="50"/>
    </row>
    <row r="260" spans="3:3" x14ac:dyDescent="0.25">
      <c r="C260" s="50"/>
    </row>
    <row r="261" spans="3:3" x14ac:dyDescent="0.25">
      <c r="C261" s="50"/>
    </row>
    <row r="262" spans="3:3" x14ac:dyDescent="0.25">
      <c r="C262" s="50"/>
    </row>
    <row r="263" spans="3:3" x14ac:dyDescent="0.25">
      <c r="C263" s="50"/>
    </row>
    <row r="264" spans="3:3" x14ac:dyDescent="0.25">
      <c r="C264" s="50"/>
    </row>
    <row r="265" spans="3:3" x14ac:dyDescent="0.25">
      <c r="C265" s="50"/>
    </row>
    <row r="266" spans="3:3" x14ac:dyDescent="0.25">
      <c r="C266" s="50"/>
    </row>
    <row r="267" spans="3:3" x14ac:dyDescent="0.25">
      <c r="C267" s="48"/>
    </row>
    <row r="268" spans="3:3" ht="15" customHeight="1" x14ac:dyDescent="0.25">
      <c r="C268" s="49"/>
    </row>
    <row r="269" spans="3:3" x14ac:dyDescent="0.25">
      <c r="C269" s="50"/>
    </row>
    <row r="270" spans="3:3" x14ac:dyDescent="0.25">
      <c r="C270" s="50"/>
    </row>
    <row r="271" spans="3:3" x14ac:dyDescent="0.25">
      <c r="C271" s="50"/>
    </row>
    <row r="272" spans="3:3" x14ac:dyDescent="0.25">
      <c r="C272" s="50"/>
    </row>
    <row r="273" spans="3:3" x14ac:dyDescent="0.25">
      <c r="C273" s="50"/>
    </row>
    <row r="274" spans="3:3" x14ac:dyDescent="0.25">
      <c r="C274" s="50"/>
    </row>
    <row r="275" spans="3:3" x14ac:dyDescent="0.25">
      <c r="C275" s="50"/>
    </row>
    <row r="276" spans="3:3" x14ac:dyDescent="0.25">
      <c r="C276" s="50"/>
    </row>
    <row r="277" spans="3:3" x14ac:dyDescent="0.25">
      <c r="C277" s="50"/>
    </row>
    <row r="278" spans="3:3" x14ac:dyDescent="0.25">
      <c r="C278" s="50"/>
    </row>
    <row r="279" spans="3:3" x14ac:dyDescent="0.25">
      <c r="C279" s="50"/>
    </row>
    <row r="280" spans="3:3" x14ac:dyDescent="0.25">
      <c r="C280" s="50"/>
    </row>
    <row r="281" spans="3:3" x14ac:dyDescent="0.25">
      <c r="C281" s="50"/>
    </row>
    <row r="282" spans="3:3" x14ac:dyDescent="0.25">
      <c r="C282" s="50"/>
    </row>
    <row r="283" spans="3:3" x14ac:dyDescent="0.25">
      <c r="C283" s="50"/>
    </row>
    <row r="284" spans="3:3" x14ac:dyDescent="0.25">
      <c r="C284" s="50"/>
    </row>
    <row r="285" spans="3:3" x14ac:dyDescent="0.25">
      <c r="C285" s="50"/>
    </row>
    <row r="286" spans="3:3" x14ac:dyDescent="0.25">
      <c r="C286" s="50"/>
    </row>
    <row r="287" spans="3:3" x14ac:dyDescent="0.25">
      <c r="C287" s="48"/>
    </row>
    <row r="288" spans="3:3" ht="15" customHeight="1" x14ac:dyDescent="0.25">
      <c r="C288" s="49"/>
    </row>
    <row r="289" spans="3:3" x14ac:dyDescent="0.25">
      <c r="C289" s="50"/>
    </row>
    <row r="290" spans="3:3" x14ac:dyDescent="0.25">
      <c r="C290" s="50"/>
    </row>
    <row r="291" spans="3:3" x14ac:dyDescent="0.25">
      <c r="C291" s="50"/>
    </row>
    <row r="292" spans="3:3" x14ac:dyDescent="0.25">
      <c r="C292" s="50"/>
    </row>
    <row r="293" spans="3:3" x14ac:dyDescent="0.25">
      <c r="C293" s="50"/>
    </row>
    <row r="294" spans="3:3" x14ac:dyDescent="0.25">
      <c r="C294" s="50"/>
    </row>
    <row r="295" spans="3:3" x14ac:dyDescent="0.25">
      <c r="C295" s="50"/>
    </row>
    <row r="296" spans="3:3" x14ac:dyDescent="0.25">
      <c r="C296" s="50"/>
    </row>
    <row r="297" spans="3:3" x14ac:dyDescent="0.25">
      <c r="C297" s="50"/>
    </row>
    <row r="298" spans="3:3" x14ac:dyDescent="0.25">
      <c r="C298" s="50"/>
    </row>
    <row r="299" spans="3:3" x14ac:dyDescent="0.25">
      <c r="C299" s="50"/>
    </row>
    <row r="300" spans="3:3" x14ac:dyDescent="0.25">
      <c r="C300" s="50"/>
    </row>
    <row r="301" spans="3:3" x14ac:dyDescent="0.25">
      <c r="C301" s="50"/>
    </row>
    <row r="302" spans="3:3" x14ac:dyDescent="0.25">
      <c r="C302" s="50"/>
    </row>
    <row r="303" spans="3:3" x14ac:dyDescent="0.25">
      <c r="C303" s="50"/>
    </row>
    <row r="304" spans="3:3" x14ac:dyDescent="0.25">
      <c r="C304" s="50"/>
    </row>
    <row r="305" spans="3:3" x14ac:dyDescent="0.25">
      <c r="C305" s="50"/>
    </row>
    <row r="306" spans="3:3" x14ac:dyDescent="0.25">
      <c r="C306" s="50"/>
    </row>
    <row r="307" spans="3:3" x14ac:dyDescent="0.25">
      <c r="C307" s="48"/>
    </row>
    <row r="308" spans="3:3" ht="15" customHeight="1" x14ac:dyDescent="0.25">
      <c r="C308" s="49"/>
    </row>
    <row r="309" spans="3:3" x14ac:dyDescent="0.25">
      <c r="C309" s="50"/>
    </row>
    <row r="310" spans="3:3" x14ac:dyDescent="0.25">
      <c r="C310" s="50"/>
    </row>
    <row r="311" spans="3:3" x14ac:dyDescent="0.25">
      <c r="C311" s="50"/>
    </row>
    <row r="312" spans="3:3" x14ac:dyDescent="0.25">
      <c r="C312" s="50"/>
    </row>
    <row r="313" spans="3:3" x14ac:dyDescent="0.25">
      <c r="C313" s="50"/>
    </row>
    <row r="314" spans="3:3" x14ac:dyDescent="0.25">
      <c r="C314" s="50"/>
    </row>
    <row r="315" spans="3:3" x14ac:dyDescent="0.25">
      <c r="C315" s="50"/>
    </row>
    <row r="316" spans="3:3" x14ac:dyDescent="0.25">
      <c r="C316" s="50"/>
    </row>
    <row r="317" spans="3:3" x14ac:dyDescent="0.25">
      <c r="C317" s="50"/>
    </row>
    <row r="318" spans="3:3" x14ac:dyDescent="0.25">
      <c r="C318" s="50"/>
    </row>
    <row r="319" spans="3:3" x14ac:dyDescent="0.25">
      <c r="C319" s="50"/>
    </row>
    <row r="320" spans="3:3" x14ac:dyDescent="0.25">
      <c r="C320" s="50"/>
    </row>
    <row r="321" spans="3:3" x14ac:dyDescent="0.25">
      <c r="C321" s="50"/>
    </row>
    <row r="322" spans="3:3" x14ac:dyDescent="0.25">
      <c r="C322" s="50"/>
    </row>
    <row r="323" spans="3:3" x14ac:dyDescent="0.25">
      <c r="C323" s="50"/>
    </row>
    <row r="324" spans="3:3" x14ac:dyDescent="0.25">
      <c r="C324" s="50"/>
    </row>
    <row r="325" spans="3:3" x14ac:dyDescent="0.25">
      <c r="C325" s="50"/>
    </row>
    <row r="326" spans="3:3" x14ac:dyDescent="0.25">
      <c r="C326" s="50"/>
    </row>
    <row r="327" spans="3:3" x14ac:dyDescent="0.25">
      <c r="C327" s="48"/>
    </row>
    <row r="328" spans="3:3" ht="15" customHeight="1" x14ac:dyDescent="0.25">
      <c r="C328" s="49"/>
    </row>
    <row r="329" spans="3:3" x14ac:dyDescent="0.25">
      <c r="C329" s="50"/>
    </row>
    <row r="330" spans="3:3" x14ac:dyDescent="0.25">
      <c r="C330" s="50"/>
    </row>
    <row r="331" spans="3:3" x14ac:dyDescent="0.25">
      <c r="C331" s="50"/>
    </row>
    <row r="332" spans="3:3" x14ac:dyDescent="0.25">
      <c r="C332" s="50"/>
    </row>
    <row r="333" spans="3:3" x14ac:dyDescent="0.25">
      <c r="C333" s="50"/>
    </row>
    <row r="334" spans="3:3" x14ac:dyDescent="0.25">
      <c r="C334" s="50"/>
    </row>
    <row r="335" spans="3:3" x14ac:dyDescent="0.25">
      <c r="C335" s="50"/>
    </row>
    <row r="336" spans="3:3" x14ac:dyDescent="0.25">
      <c r="C336" s="50"/>
    </row>
    <row r="337" spans="3:3" x14ac:dyDescent="0.25">
      <c r="C337" s="50"/>
    </row>
    <row r="338" spans="3:3" x14ac:dyDescent="0.25">
      <c r="C338" s="50"/>
    </row>
    <row r="339" spans="3:3" x14ac:dyDescent="0.25">
      <c r="C339" s="50"/>
    </row>
    <row r="340" spans="3:3" x14ac:dyDescent="0.25">
      <c r="C340" s="50"/>
    </row>
    <row r="341" spans="3:3" x14ac:dyDescent="0.25">
      <c r="C341" s="50"/>
    </row>
    <row r="342" spans="3:3" x14ac:dyDescent="0.25">
      <c r="C342" s="50"/>
    </row>
    <row r="343" spans="3:3" x14ac:dyDescent="0.25">
      <c r="C343" s="50"/>
    </row>
    <row r="344" spans="3:3" x14ac:dyDescent="0.25">
      <c r="C344" s="50"/>
    </row>
    <row r="345" spans="3:3" x14ac:dyDescent="0.25">
      <c r="C345" s="50"/>
    </row>
    <row r="346" spans="3:3" x14ac:dyDescent="0.25">
      <c r="C346" s="50"/>
    </row>
    <row r="347" spans="3:3" x14ac:dyDescent="0.25">
      <c r="C347" s="48"/>
    </row>
    <row r="348" spans="3:3" ht="15" customHeight="1" x14ac:dyDescent="0.25">
      <c r="C348" s="49"/>
    </row>
    <row r="349" spans="3:3" x14ac:dyDescent="0.25">
      <c r="C349" s="50"/>
    </row>
    <row r="350" spans="3:3" x14ac:dyDescent="0.25">
      <c r="C350" s="50"/>
    </row>
    <row r="351" spans="3:3" x14ac:dyDescent="0.25">
      <c r="C351" s="50"/>
    </row>
    <row r="352" spans="3:3" x14ac:dyDescent="0.25">
      <c r="C352" s="50"/>
    </row>
    <row r="353" spans="3:3" x14ac:dyDescent="0.25">
      <c r="C353" s="50"/>
    </row>
    <row r="354" spans="3:3" x14ac:dyDescent="0.25">
      <c r="C354" s="50"/>
    </row>
    <row r="355" spans="3:3" x14ac:dyDescent="0.25">
      <c r="C355" s="50"/>
    </row>
    <row r="356" spans="3:3" x14ac:dyDescent="0.25">
      <c r="C356" s="50"/>
    </row>
    <row r="357" spans="3:3" x14ac:dyDescent="0.25">
      <c r="C357" s="50"/>
    </row>
    <row r="358" spans="3:3" x14ac:dyDescent="0.25">
      <c r="C358" s="50"/>
    </row>
    <row r="359" spans="3:3" x14ac:dyDescent="0.25">
      <c r="C359" s="50"/>
    </row>
    <row r="360" spans="3:3" x14ac:dyDescent="0.25">
      <c r="C360" s="50"/>
    </row>
    <row r="361" spans="3:3" x14ac:dyDescent="0.25">
      <c r="C361" s="50"/>
    </row>
    <row r="362" spans="3:3" x14ac:dyDescent="0.25">
      <c r="C362" s="50"/>
    </row>
    <row r="363" spans="3:3" x14ac:dyDescent="0.25">
      <c r="C363" s="48"/>
    </row>
    <row r="364" spans="3:3" ht="15" customHeight="1" x14ac:dyDescent="0.25">
      <c r="C364" s="49"/>
    </row>
    <row r="365" spans="3:3" x14ac:dyDescent="0.25">
      <c r="C365" s="50"/>
    </row>
    <row r="366" spans="3:3" x14ac:dyDescent="0.25">
      <c r="C366" s="50"/>
    </row>
    <row r="367" spans="3:3" x14ac:dyDescent="0.25">
      <c r="C367" s="50"/>
    </row>
    <row r="368" spans="3:3" x14ac:dyDescent="0.25">
      <c r="C368" s="50"/>
    </row>
    <row r="369" spans="3:3" x14ac:dyDescent="0.25">
      <c r="C369" s="50"/>
    </row>
    <row r="370" spans="3:3" x14ac:dyDescent="0.25">
      <c r="C370" s="50"/>
    </row>
    <row r="371" spans="3:3" x14ac:dyDescent="0.25">
      <c r="C371" s="50"/>
    </row>
    <row r="372" spans="3:3" x14ac:dyDescent="0.25">
      <c r="C372" s="50"/>
    </row>
    <row r="373" spans="3:3" x14ac:dyDescent="0.25">
      <c r="C373" s="50"/>
    </row>
    <row r="374" spans="3:3" x14ac:dyDescent="0.25">
      <c r="C374" s="50"/>
    </row>
    <row r="375" spans="3:3" x14ac:dyDescent="0.25">
      <c r="C375" s="50"/>
    </row>
    <row r="376" spans="3:3" x14ac:dyDescent="0.25">
      <c r="C376" s="50"/>
    </row>
    <row r="377" spans="3:3" x14ac:dyDescent="0.25">
      <c r="C377" s="50"/>
    </row>
    <row r="378" spans="3:3" x14ac:dyDescent="0.25">
      <c r="C378" s="50"/>
    </row>
    <row r="379" spans="3:3" x14ac:dyDescent="0.25">
      <c r="C379" s="50"/>
    </row>
    <row r="380" spans="3:3" x14ac:dyDescent="0.25">
      <c r="C380" s="50"/>
    </row>
    <row r="381" spans="3:3" x14ac:dyDescent="0.25">
      <c r="C381" s="50"/>
    </row>
    <row r="382" spans="3:3" x14ac:dyDescent="0.25">
      <c r="C382" s="50"/>
    </row>
    <row r="383" spans="3:3" x14ac:dyDescent="0.25">
      <c r="C383" s="48"/>
    </row>
    <row r="384" spans="3:3" ht="15" customHeight="1" x14ac:dyDescent="0.25">
      <c r="C384" s="50"/>
    </row>
    <row r="385" spans="3:3" x14ac:dyDescent="0.25">
      <c r="C385" s="50"/>
    </row>
    <row r="386" spans="3:3" x14ac:dyDescent="0.25">
      <c r="C386" s="50"/>
    </row>
    <row r="387" spans="3:3" x14ac:dyDescent="0.25">
      <c r="C387" s="50"/>
    </row>
    <row r="388" spans="3:3" x14ac:dyDescent="0.25">
      <c r="C388" s="50"/>
    </row>
    <row r="389" spans="3:3" x14ac:dyDescent="0.25">
      <c r="C389" s="50"/>
    </row>
    <row r="390" spans="3:3" x14ac:dyDescent="0.25">
      <c r="C390" s="50"/>
    </row>
    <row r="391" spans="3:3" x14ac:dyDescent="0.25">
      <c r="C391" s="50"/>
    </row>
    <row r="392" spans="3:3" x14ac:dyDescent="0.25">
      <c r="C392" s="50"/>
    </row>
    <row r="393" spans="3:3" x14ac:dyDescent="0.25">
      <c r="C393" s="50"/>
    </row>
    <row r="394" spans="3:3" x14ac:dyDescent="0.25">
      <c r="C394" s="50"/>
    </row>
    <row r="395" spans="3:3" x14ac:dyDescent="0.25">
      <c r="C395" s="50"/>
    </row>
    <row r="396" spans="3:3" x14ac:dyDescent="0.25">
      <c r="C396" s="50"/>
    </row>
    <row r="397" spans="3:3" x14ac:dyDescent="0.25">
      <c r="C397" s="50"/>
    </row>
    <row r="398" spans="3:3" x14ac:dyDescent="0.25">
      <c r="C398" s="50"/>
    </row>
    <row r="399" spans="3:3" x14ac:dyDescent="0.25">
      <c r="C399" s="50"/>
    </row>
    <row r="400" spans="3:3" x14ac:dyDescent="0.25">
      <c r="C400" s="50"/>
    </row>
    <row r="401" spans="3:3" x14ac:dyDescent="0.25">
      <c r="C401" s="50"/>
    </row>
    <row r="402" spans="3:3" x14ac:dyDescent="0.25">
      <c r="C402" s="50"/>
    </row>
    <row r="403" spans="3:3" x14ac:dyDescent="0.25">
      <c r="C403" s="48"/>
    </row>
    <row r="404" spans="3:3" ht="15" customHeight="1" x14ac:dyDescent="0.25">
      <c r="C404" s="49"/>
    </row>
    <row r="405" spans="3:3" x14ac:dyDescent="0.25">
      <c r="C405" s="50"/>
    </row>
    <row r="406" spans="3:3" x14ac:dyDescent="0.25">
      <c r="C406" s="50"/>
    </row>
    <row r="407" spans="3:3" x14ac:dyDescent="0.25">
      <c r="C407" s="50"/>
    </row>
    <row r="408" spans="3:3" x14ac:dyDescent="0.25">
      <c r="C408" s="50"/>
    </row>
    <row r="409" spans="3:3" x14ac:dyDescent="0.25">
      <c r="C409" s="50"/>
    </row>
    <row r="410" spans="3:3" x14ac:dyDescent="0.25">
      <c r="C410" s="50"/>
    </row>
    <row r="411" spans="3:3" x14ac:dyDescent="0.25">
      <c r="C411" s="50"/>
    </row>
    <row r="412" spans="3:3" x14ac:dyDescent="0.25">
      <c r="C412" s="50"/>
    </row>
    <row r="413" spans="3:3" x14ac:dyDescent="0.25">
      <c r="C413" s="50"/>
    </row>
    <row r="414" spans="3:3" x14ac:dyDescent="0.25">
      <c r="C414" s="50"/>
    </row>
    <row r="415" spans="3:3" x14ac:dyDescent="0.25">
      <c r="C415" s="50"/>
    </row>
    <row r="416" spans="3:3" x14ac:dyDescent="0.25">
      <c r="C416" s="50"/>
    </row>
    <row r="417" spans="3:3" x14ac:dyDescent="0.25">
      <c r="C417" s="50"/>
    </row>
    <row r="418" spans="3:3" x14ac:dyDescent="0.25">
      <c r="C418" s="50"/>
    </row>
    <row r="419" spans="3:3" x14ac:dyDescent="0.25">
      <c r="C419" s="50"/>
    </row>
    <row r="420" spans="3:3" x14ac:dyDescent="0.25">
      <c r="C420" s="50"/>
    </row>
    <row r="421" spans="3:3" x14ac:dyDescent="0.25">
      <c r="C421" s="50"/>
    </row>
    <row r="422" spans="3:3" x14ac:dyDescent="0.25">
      <c r="C422" s="50"/>
    </row>
    <row r="423" spans="3:3" x14ac:dyDescent="0.25">
      <c r="C423" s="48"/>
    </row>
    <row r="424" spans="3:3" ht="15" customHeight="1" x14ac:dyDescent="0.25">
      <c r="C424" s="49"/>
    </row>
    <row r="425" spans="3:3" x14ac:dyDescent="0.25">
      <c r="C425" s="50"/>
    </row>
    <row r="426" spans="3:3" x14ac:dyDescent="0.25">
      <c r="C426" s="50"/>
    </row>
    <row r="427" spans="3:3" x14ac:dyDescent="0.25">
      <c r="C427" s="50"/>
    </row>
    <row r="428" spans="3:3" x14ac:dyDescent="0.25">
      <c r="C428" s="50"/>
    </row>
    <row r="429" spans="3:3" x14ac:dyDescent="0.25">
      <c r="C429" s="50"/>
    </row>
    <row r="430" spans="3:3" x14ac:dyDescent="0.25">
      <c r="C430" s="50"/>
    </row>
    <row r="431" spans="3:3" x14ac:dyDescent="0.25">
      <c r="C431" s="50"/>
    </row>
    <row r="432" spans="3:3" x14ac:dyDescent="0.25">
      <c r="C432" s="50"/>
    </row>
    <row r="433" spans="3:3" x14ac:dyDescent="0.25">
      <c r="C433" s="50"/>
    </row>
    <row r="434" spans="3:3" x14ac:dyDescent="0.25">
      <c r="C434" s="50"/>
    </row>
    <row r="435" spans="3:3" x14ac:dyDescent="0.25">
      <c r="C435" s="50"/>
    </row>
    <row r="436" spans="3:3" x14ac:dyDescent="0.25">
      <c r="C436" s="50"/>
    </row>
    <row r="437" spans="3:3" x14ac:dyDescent="0.25">
      <c r="C437" s="50"/>
    </row>
    <row r="438" spans="3:3" x14ac:dyDescent="0.25">
      <c r="C438" s="50"/>
    </row>
    <row r="439" spans="3:3" x14ac:dyDescent="0.25">
      <c r="C439" s="50"/>
    </row>
    <row r="440" spans="3:3" x14ac:dyDescent="0.25">
      <c r="C440" s="50"/>
    </row>
    <row r="441" spans="3:3" x14ac:dyDescent="0.25">
      <c r="C441" s="50"/>
    </row>
    <row r="442" spans="3:3" x14ac:dyDescent="0.25">
      <c r="C442" s="50"/>
    </row>
    <row r="443" spans="3:3" x14ac:dyDescent="0.25">
      <c r="C443" s="48"/>
    </row>
    <row r="444" spans="3:3" ht="15" customHeight="1" x14ac:dyDescent="0.25">
      <c r="C444" s="49"/>
    </row>
    <row r="445" spans="3:3" x14ac:dyDescent="0.25">
      <c r="C445" s="50"/>
    </row>
    <row r="446" spans="3:3" x14ac:dyDescent="0.25">
      <c r="C446" s="50"/>
    </row>
    <row r="447" spans="3:3" x14ac:dyDescent="0.25">
      <c r="C447" s="50"/>
    </row>
    <row r="448" spans="3:3" x14ac:dyDescent="0.25">
      <c r="C448" s="50"/>
    </row>
    <row r="449" spans="3:3" x14ac:dyDescent="0.25">
      <c r="C449" s="50"/>
    </row>
    <row r="450" spans="3:3" x14ac:dyDescent="0.25">
      <c r="C450" s="50"/>
    </row>
    <row r="451" spans="3:3" x14ac:dyDescent="0.25">
      <c r="C451" s="50"/>
    </row>
    <row r="452" spans="3:3" x14ac:dyDescent="0.25">
      <c r="C452" s="50"/>
    </row>
    <row r="453" spans="3:3" x14ac:dyDescent="0.25">
      <c r="C453" s="50"/>
    </row>
    <row r="454" spans="3:3" x14ac:dyDescent="0.25">
      <c r="C454" s="50"/>
    </row>
    <row r="455" spans="3:3" x14ac:dyDescent="0.25">
      <c r="C455" s="50"/>
    </row>
    <row r="456" spans="3:3" x14ac:dyDescent="0.25">
      <c r="C456" s="50"/>
    </row>
    <row r="457" spans="3:3" x14ac:dyDescent="0.25">
      <c r="C457" s="50"/>
    </row>
    <row r="458" spans="3:3" x14ac:dyDescent="0.25">
      <c r="C458" s="50"/>
    </row>
    <row r="459" spans="3:3" x14ac:dyDescent="0.25">
      <c r="C459" s="50"/>
    </row>
    <row r="460" spans="3:3" x14ac:dyDescent="0.25">
      <c r="C460" s="50"/>
    </row>
    <row r="461" spans="3:3" x14ac:dyDescent="0.25">
      <c r="C461" s="50"/>
    </row>
    <row r="462" spans="3:3" x14ac:dyDescent="0.25">
      <c r="C462" s="50"/>
    </row>
    <row r="463" spans="3:3" x14ac:dyDescent="0.25">
      <c r="C463" s="48"/>
    </row>
    <row r="464" spans="3:3" ht="15" customHeight="1" x14ac:dyDescent="0.25">
      <c r="C464" s="49"/>
    </row>
    <row r="465" spans="3:3" x14ac:dyDescent="0.25">
      <c r="C465" s="50"/>
    </row>
    <row r="466" spans="3:3" x14ac:dyDescent="0.25">
      <c r="C466" s="50"/>
    </row>
    <row r="467" spans="3:3" x14ac:dyDescent="0.25">
      <c r="C467" s="50"/>
    </row>
    <row r="468" spans="3:3" x14ac:dyDescent="0.25">
      <c r="C468" s="50"/>
    </row>
    <row r="469" spans="3:3" x14ac:dyDescent="0.25">
      <c r="C469" s="50"/>
    </row>
    <row r="470" spans="3:3" x14ac:dyDescent="0.25">
      <c r="C470" s="50"/>
    </row>
    <row r="471" spans="3:3" x14ac:dyDescent="0.25">
      <c r="C471" s="50"/>
    </row>
    <row r="472" spans="3:3" x14ac:dyDescent="0.25">
      <c r="C472" s="50"/>
    </row>
    <row r="473" spans="3:3" x14ac:dyDescent="0.25">
      <c r="C473" s="50"/>
    </row>
    <row r="474" spans="3:3" x14ac:dyDescent="0.25">
      <c r="C474" s="50"/>
    </row>
    <row r="475" spans="3:3" x14ac:dyDescent="0.25">
      <c r="C475" s="50"/>
    </row>
    <row r="476" spans="3:3" x14ac:dyDescent="0.25">
      <c r="C476" s="50"/>
    </row>
    <row r="477" spans="3:3" x14ac:dyDescent="0.25">
      <c r="C477" s="50"/>
    </row>
    <row r="478" spans="3:3" x14ac:dyDescent="0.25">
      <c r="C478" s="50"/>
    </row>
    <row r="479" spans="3:3" x14ac:dyDescent="0.25">
      <c r="C479" s="50"/>
    </row>
    <row r="480" spans="3:3" x14ac:dyDescent="0.25">
      <c r="C480" s="50"/>
    </row>
    <row r="481" spans="3:3" x14ac:dyDescent="0.25">
      <c r="C481" s="50"/>
    </row>
    <row r="482" spans="3:3" x14ac:dyDescent="0.25">
      <c r="C482" s="50"/>
    </row>
    <row r="483" spans="3:3" x14ac:dyDescent="0.25">
      <c r="C483" s="48"/>
    </row>
    <row r="484" spans="3:3" ht="15" customHeight="1" x14ac:dyDescent="0.25">
      <c r="C484" s="51"/>
    </row>
    <row r="485" spans="3:3" x14ac:dyDescent="0.25">
      <c r="C485" s="51"/>
    </row>
    <row r="486" spans="3:3" x14ac:dyDescent="0.25">
      <c r="C486" s="51"/>
    </row>
    <row r="487" spans="3:3" x14ac:dyDescent="0.25">
      <c r="C487" s="51"/>
    </row>
    <row r="488" spans="3:3" x14ac:dyDescent="0.25">
      <c r="C488" s="51"/>
    </row>
    <row r="489" spans="3:3" x14ac:dyDescent="0.25">
      <c r="C489" s="51"/>
    </row>
    <row r="490" spans="3:3" x14ac:dyDescent="0.25">
      <c r="C490" s="51"/>
    </row>
    <row r="491" spans="3:3" x14ac:dyDescent="0.25">
      <c r="C491" s="51"/>
    </row>
    <row r="492" spans="3:3" x14ac:dyDescent="0.25">
      <c r="C492" s="51"/>
    </row>
    <row r="493" spans="3:3" x14ac:dyDescent="0.25">
      <c r="C493" s="51"/>
    </row>
    <row r="494" spans="3:3" x14ac:dyDescent="0.25">
      <c r="C494" s="51"/>
    </row>
    <row r="495" spans="3:3" x14ac:dyDescent="0.25">
      <c r="C495" s="51"/>
    </row>
    <row r="496" spans="3:3" x14ac:dyDescent="0.25">
      <c r="C496" s="51"/>
    </row>
    <row r="497" spans="3:3" x14ac:dyDescent="0.25">
      <c r="C497" s="51"/>
    </row>
    <row r="498" spans="3:3" x14ac:dyDescent="0.25">
      <c r="C498" s="51"/>
    </row>
    <row r="499" spans="3:3" x14ac:dyDescent="0.25">
      <c r="C499" s="51"/>
    </row>
    <row r="500" spans="3:3" x14ac:dyDescent="0.25">
      <c r="C500" s="51"/>
    </row>
    <row r="501" spans="3:3" x14ac:dyDescent="0.25">
      <c r="C501" s="51"/>
    </row>
    <row r="502" spans="3:3" x14ac:dyDescent="0.25">
      <c r="C502" s="51"/>
    </row>
    <row r="503" spans="3:3" x14ac:dyDescent="0.25">
      <c r="C503" s="52"/>
    </row>
    <row r="504" spans="3:3" ht="15" customHeight="1" x14ac:dyDescent="0.25">
      <c r="C504" s="49"/>
    </row>
    <row r="505" spans="3:3" x14ac:dyDescent="0.25">
      <c r="C505" s="50"/>
    </row>
    <row r="506" spans="3:3" x14ac:dyDescent="0.25">
      <c r="C506" s="50"/>
    </row>
    <row r="507" spans="3:3" x14ac:dyDescent="0.25">
      <c r="C507" s="50"/>
    </row>
    <row r="508" spans="3:3" x14ac:dyDescent="0.25">
      <c r="C508" s="50"/>
    </row>
    <row r="509" spans="3:3" x14ac:dyDescent="0.25">
      <c r="C509" s="50"/>
    </row>
    <row r="510" spans="3:3" x14ac:dyDescent="0.25">
      <c r="C510" s="50"/>
    </row>
    <row r="511" spans="3:3" x14ac:dyDescent="0.25">
      <c r="C511" s="50"/>
    </row>
    <row r="512" spans="3:3" x14ac:dyDescent="0.25">
      <c r="C512" s="50"/>
    </row>
    <row r="513" spans="3:3" x14ac:dyDescent="0.25">
      <c r="C513" s="50"/>
    </row>
    <row r="514" spans="3:3" x14ac:dyDescent="0.25">
      <c r="C514" s="50"/>
    </row>
    <row r="515" spans="3:3" x14ac:dyDescent="0.25">
      <c r="C515" s="50"/>
    </row>
    <row r="516" spans="3:3" x14ac:dyDescent="0.25">
      <c r="C516" s="50"/>
    </row>
    <row r="517" spans="3:3" x14ac:dyDescent="0.25">
      <c r="C517" s="50"/>
    </row>
    <row r="518" spans="3:3" x14ac:dyDescent="0.25">
      <c r="C518" s="50"/>
    </row>
    <row r="519" spans="3:3" x14ac:dyDescent="0.25">
      <c r="C519" s="48"/>
    </row>
    <row r="520" spans="3:3" ht="15" customHeight="1" x14ac:dyDescent="0.25">
      <c r="C520" s="49"/>
    </row>
    <row r="521" spans="3:3" x14ac:dyDescent="0.25">
      <c r="C521" s="50"/>
    </row>
    <row r="522" spans="3:3" x14ac:dyDescent="0.25">
      <c r="C522" s="50"/>
    </row>
    <row r="523" spans="3:3" x14ac:dyDescent="0.25">
      <c r="C523" s="50"/>
    </row>
    <row r="524" spans="3:3" x14ac:dyDescent="0.25">
      <c r="C524" s="50"/>
    </row>
    <row r="525" spans="3:3" x14ac:dyDescent="0.25">
      <c r="C525" s="50"/>
    </row>
    <row r="526" spans="3:3" x14ac:dyDescent="0.25">
      <c r="C526" s="50"/>
    </row>
    <row r="527" spans="3:3" x14ac:dyDescent="0.25">
      <c r="C527" s="50"/>
    </row>
    <row r="528" spans="3:3" x14ac:dyDescent="0.25">
      <c r="C528" s="50"/>
    </row>
    <row r="529" spans="3:3" x14ac:dyDescent="0.25">
      <c r="C529" s="50"/>
    </row>
    <row r="530" spans="3:3" x14ac:dyDescent="0.25">
      <c r="C530" s="50"/>
    </row>
    <row r="531" spans="3:3" x14ac:dyDescent="0.25">
      <c r="C531" s="48"/>
    </row>
    <row r="532" spans="3:3" ht="15" customHeight="1" x14ac:dyDescent="0.25">
      <c r="C532" s="49"/>
    </row>
    <row r="533" spans="3:3" x14ac:dyDescent="0.25">
      <c r="C533" s="50"/>
    </row>
    <row r="534" spans="3:3" x14ac:dyDescent="0.25">
      <c r="C534" s="50"/>
    </row>
    <row r="535" spans="3:3" x14ac:dyDescent="0.25">
      <c r="C535" s="48"/>
    </row>
    <row r="536" spans="3:3" ht="15" customHeight="1" x14ac:dyDescent="0.25">
      <c r="C536" s="49"/>
    </row>
    <row r="537" spans="3:3" x14ac:dyDescent="0.25">
      <c r="C537" s="50"/>
    </row>
    <row r="538" spans="3:3" x14ac:dyDescent="0.25">
      <c r="C538" s="50"/>
    </row>
    <row r="539" spans="3:3" x14ac:dyDescent="0.25">
      <c r="C539" s="48"/>
    </row>
    <row r="540" spans="3:3" ht="15" customHeight="1" x14ac:dyDescent="0.25">
      <c r="C540" s="49"/>
    </row>
    <row r="541" spans="3:3" x14ac:dyDescent="0.25">
      <c r="C541" s="50"/>
    </row>
    <row r="542" spans="3:3" x14ac:dyDescent="0.25">
      <c r="C542" s="50"/>
    </row>
    <row r="543" spans="3:3" x14ac:dyDescent="0.25">
      <c r="C543" s="48"/>
    </row>
    <row r="544" spans="3:3" ht="15" customHeight="1" x14ac:dyDescent="0.25">
      <c r="C544" s="49"/>
    </row>
    <row r="545" spans="3:3" x14ac:dyDescent="0.25">
      <c r="C545" s="50"/>
    </row>
    <row r="546" spans="3:3" x14ac:dyDescent="0.25">
      <c r="C546" s="50"/>
    </row>
    <row r="547" spans="3:3" x14ac:dyDescent="0.25">
      <c r="C547" s="50"/>
    </row>
    <row r="548" spans="3:3" x14ac:dyDescent="0.25">
      <c r="C548" s="50"/>
    </row>
    <row r="549" spans="3:3" x14ac:dyDescent="0.25">
      <c r="C549" s="50"/>
    </row>
    <row r="550" spans="3:3" x14ac:dyDescent="0.25">
      <c r="C550" s="50"/>
    </row>
    <row r="551" spans="3:3" x14ac:dyDescent="0.25">
      <c r="C551" s="48"/>
    </row>
    <row r="552" spans="3:3" ht="15" customHeight="1" x14ac:dyDescent="0.25">
      <c r="C552" s="49"/>
    </row>
    <row r="553" spans="3:3" x14ac:dyDescent="0.25">
      <c r="C553" s="50"/>
    </row>
    <row r="554" spans="3:3" x14ac:dyDescent="0.25">
      <c r="C554" s="50"/>
    </row>
    <row r="555" spans="3:3" x14ac:dyDescent="0.25">
      <c r="C555" s="50"/>
    </row>
    <row r="556" spans="3:3" x14ac:dyDescent="0.25">
      <c r="C556" s="50"/>
    </row>
    <row r="557" spans="3:3" x14ac:dyDescent="0.25">
      <c r="C557" s="50"/>
    </row>
    <row r="558" spans="3:3" x14ac:dyDescent="0.25">
      <c r="C558" s="50"/>
    </row>
    <row r="559" spans="3:3" x14ac:dyDescent="0.25">
      <c r="C559" s="48"/>
    </row>
    <row r="560" spans="3:3" ht="15" customHeight="1" x14ac:dyDescent="0.25">
      <c r="C560" s="49"/>
    </row>
    <row r="561" spans="3:3" x14ac:dyDescent="0.25">
      <c r="C561" s="50"/>
    </row>
    <row r="562" spans="3:3" x14ac:dyDescent="0.25">
      <c r="C562" s="50"/>
    </row>
    <row r="563" spans="3:3" x14ac:dyDescent="0.25">
      <c r="C563" s="50"/>
    </row>
    <row r="564" spans="3:3" x14ac:dyDescent="0.25">
      <c r="C564" s="50"/>
    </row>
    <row r="565" spans="3:3" x14ac:dyDescent="0.25">
      <c r="C565" s="50"/>
    </row>
    <row r="566" spans="3:3" x14ac:dyDescent="0.25">
      <c r="C566" s="50"/>
    </row>
    <row r="567" spans="3:3" x14ac:dyDescent="0.25">
      <c r="C567" s="48"/>
    </row>
    <row r="568" spans="3:3" ht="15" customHeight="1" x14ac:dyDescent="0.25">
      <c r="C568" s="49"/>
    </row>
    <row r="569" spans="3:3" x14ac:dyDescent="0.25">
      <c r="C569" s="50"/>
    </row>
    <row r="570" spans="3:3" x14ac:dyDescent="0.25">
      <c r="C570" s="50"/>
    </row>
    <row r="571" spans="3:3" x14ac:dyDescent="0.25">
      <c r="C571" s="50"/>
    </row>
    <row r="572" spans="3:3" x14ac:dyDescent="0.25">
      <c r="C572" s="50"/>
    </row>
    <row r="573" spans="3:3" x14ac:dyDescent="0.25">
      <c r="C573" s="50"/>
    </row>
    <row r="574" spans="3:3" x14ac:dyDescent="0.25">
      <c r="C574" s="50"/>
    </row>
    <row r="575" spans="3:3" x14ac:dyDescent="0.25">
      <c r="C575" s="48"/>
    </row>
    <row r="576" spans="3:3" ht="15" customHeight="1" x14ac:dyDescent="0.25">
      <c r="C576" s="49"/>
    </row>
    <row r="577" spans="3:3" x14ac:dyDescent="0.25">
      <c r="C577" s="50"/>
    </row>
    <row r="578" spans="3:3" x14ac:dyDescent="0.25">
      <c r="C578" s="50"/>
    </row>
    <row r="579" spans="3:3" x14ac:dyDescent="0.25">
      <c r="C579" s="50"/>
    </row>
    <row r="580" spans="3:3" x14ac:dyDescent="0.25">
      <c r="C580" s="50"/>
    </row>
    <row r="581" spans="3:3" x14ac:dyDescent="0.25">
      <c r="C581" s="50"/>
    </row>
    <row r="582" spans="3:3" x14ac:dyDescent="0.25">
      <c r="C582" s="50"/>
    </row>
    <row r="583" spans="3:3" x14ac:dyDescent="0.25">
      <c r="C583" s="48"/>
    </row>
    <row r="584" spans="3:3" ht="15" customHeight="1" x14ac:dyDescent="0.25">
      <c r="C584" s="49"/>
    </row>
    <row r="585" spans="3:3" x14ac:dyDescent="0.25">
      <c r="C585" s="50"/>
    </row>
    <row r="586" spans="3:3" x14ac:dyDescent="0.25">
      <c r="C586" s="50"/>
    </row>
    <row r="587" spans="3:3" x14ac:dyDescent="0.25">
      <c r="C587" s="50"/>
    </row>
    <row r="588" spans="3:3" x14ac:dyDescent="0.25">
      <c r="C588" s="50"/>
    </row>
    <row r="589" spans="3:3" x14ac:dyDescent="0.25">
      <c r="C589" s="50"/>
    </row>
    <row r="590" spans="3:3" x14ac:dyDescent="0.25">
      <c r="C590" s="50"/>
    </row>
    <row r="591" spans="3:3" x14ac:dyDescent="0.25">
      <c r="C591" s="48"/>
    </row>
    <row r="592" spans="3:3" ht="15" customHeight="1" x14ac:dyDescent="0.25">
      <c r="C592" s="49"/>
    </row>
    <row r="593" spans="3:3" x14ac:dyDescent="0.25">
      <c r="C593" s="50"/>
    </row>
    <row r="594" spans="3:3" x14ac:dyDescent="0.25">
      <c r="C594" s="50"/>
    </row>
    <row r="595" spans="3:3" x14ac:dyDescent="0.25">
      <c r="C595" s="50"/>
    </row>
    <row r="596" spans="3:3" x14ac:dyDescent="0.25">
      <c r="C596" s="50"/>
    </row>
    <row r="597" spans="3:3" x14ac:dyDescent="0.25">
      <c r="C597" s="50"/>
    </row>
    <row r="598" spans="3:3" x14ac:dyDescent="0.25">
      <c r="C598" s="50"/>
    </row>
    <row r="599" spans="3:3" x14ac:dyDescent="0.25">
      <c r="C599" s="48"/>
    </row>
    <row r="600" spans="3:3" ht="15" customHeight="1" x14ac:dyDescent="0.25">
      <c r="C600" s="49"/>
    </row>
    <row r="601" spans="3:3" x14ac:dyDescent="0.25">
      <c r="C601" s="50"/>
    </row>
    <row r="602" spans="3:3" x14ac:dyDescent="0.25">
      <c r="C602" s="50"/>
    </row>
    <row r="603" spans="3:3" x14ac:dyDescent="0.25">
      <c r="C603" s="50"/>
    </row>
    <row r="604" spans="3:3" x14ac:dyDescent="0.25">
      <c r="C604" s="50"/>
    </row>
    <row r="605" spans="3:3" x14ac:dyDescent="0.25">
      <c r="C605" s="50"/>
    </row>
    <row r="606" spans="3:3" x14ac:dyDescent="0.25">
      <c r="C606" s="50"/>
    </row>
    <row r="607" spans="3:3" x14ac:dyDescent="0.25">
      <c r="C607" s="48"/>
    </row>
    <row r="608" spans="3:3" ht="15" customHeight="1" x14ac:dyDescent="0.25">
      <c r="C608" s="49"/>
    </row>
    <row r="609" spans="3:3" x14ac:dyDescent="0.25">
      <c r="C609" s="50"/>
    </row>
    <row r="610" spans="3:3" x14ac:dyDescent="0.25">
      <c r="C610" s="50"/>
    </row>
    <row r="611" spans="3:3" x14ac:dyDescent="0.25">
      <c r="C611" s="50"/>
    </row>
    <row r="612" spans="3:3" x14ac:dyDescent="0.25">
      <c r="C612" s="50"/>
    </row>
    <row r="613" spans="3:3" x14ac:dyDescent="0.25">
      <c r="C613" s="50"/>
    </row>
    <row r="614" spans="3:3" x14ac:dyDescent="0.25">
      <c r="C614" s="50"/>
    </row>
    <row r="615" spans="3:3" x14ac:dyDescent="0.25">
      <c r="C615" s="48"/>
    </row>
    <row r="616" spans="3:3" ht="15" customHeight="1" x14ac:dyDescent="0.25">
      <c r="C616" s="49"/>
    </row>
    <row r="617" spans="3:3" x14ac:dyDescent="0.25">
      <c r="C617" s="50"/>
    </row>
    <row r="618" spans="3:3" x14ac:dyDescent="0.25">
      <c r="C618" s="50"/>
    </row>
    <row r="619" spans="3:3" x14ac:dyDescent="0.25">
      <c r="C619" s="50"/>
    </row>
    <row r="620" spans="3:3" x14ac:dyDescent="0.25">
      <c r="C620" s="50"/>
    </row>
    <row r="621" spans="3:3" x14ac:dyDescent="0.25">
      <c r="C621" s="50"/>
    </row>
    <row r="622" spans="3:3" x14ac:dyDescent="0.25">
      <c r="C622" s="50"/>
    </row>
    <row r="623" spans="3:3" x14ac:dyDescent="0.25">
      <c r="C623" s="48"/>
    </row>
  </sheetData>
  <autoFilter ref="A1:AC623" xr:uid="{14A416A7-BD83-404F-A9F3-1DD45B393049}">
    <filterColumn colId="17" showButton="0"/>
    <sortState ref="A2:AC619">
      <sortCondition sortBy="cellColor" ref="Q1:Q619" dxfId="11"/>
    </sortState>
  </autoFilter>
  <mergeCells count="14">
    <mergeCell ref="AR1:AS1"/>
    <mergeCell ref="AT1:AT2"/>
    <mergeCell ref="AU1:AV1"/>
    <mergeCell ref="AQ1:AQ2"/>
    <mergeCell ref="AK1:AK2"/>
    <mergeCell ref="AL1:AM1"/>
    <mergeCell ref="AN1:AN2"/>
    <mergeCell ref="AO1:AP1"/>
    <mergeCell ref="R1:S1"/>
    <mergeCell ref="P37:P38"/>
    <mergeCell ref="S37:S38"/>
    <mergeCell ref="Q37:Q38"/>
    <mergeCell ref="Q39:S40"/>
    <mergeCell ref="P39:P40"/>
  </mergeCells>
  <conditionalFormatting sqref="N1:N1048576">
    <cfRule type="duplicateValues" dxfId="5" priority="6"/>
  </conditionalFormatting>
  <conditionalFormatting sqref="AE3:AE38">
    <cfRule type="duplicateValues" dxfId="4" priority="3"/>
  </conditionalFormatting>
  <conditionalFormatting sqref="AG3:AG38 AI3:AI38">
    <cfRule type="duplicateValues" dxfId="3" priority="5"/>
  </conditionalFormatting>
  <conditionalFormatting sqref="AK3:AK20 AQ3:AQ20">
    <cfRule type="duplicateValues" dxfId="2" priority="17"/>
  </conditionalFormatting>
  <conditionalFormatting sqref="AN3:AN20 AT3:AT20">
    <cfRule type="duplicateValues" dxfId="1" priority="20"/>
  </conditionalFormatting>
  <pageMargins left="0.7" right="0.7" top="0.75" bottom="0.75" header="0.3" footer="0.3"/>
  <pageSetup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A2350-54A8-4E23-9602-E559800E6AAF}">
  <dimension ref="A1:P98"/>
  <sheetViews>
    <sheetView topLeftCell="G1" zoomScale="85" zoomScaleNormal="85" workbookViewId="0">
      <selection activeCell="D47" sqref="D47:G61"/>
    </sheetView>
  </sheetViews>
  <sheetFormatPr defaultRowHeight="15" x14ac:dyDescent="0.25"/>
  <cols>
    <col min="1" max="1" width="7.7109375" bestFit="1" customWidth="1"/>
    <col min="2" max="2" width="37" bestFit="1" customWidth="1"/>
    <col min="3" max="3" width="21.7109375" bestFit="1" customWidth="1"/>
    <col min="4" max="4" width="15.28515625" bestFit="1" customWidth="1"/>
    <col min="5" max="5" width="8.42578125" bestFit="1" customWidth="1"/>
    <col min="6" max="6" width="15.28515625" bestFit="1" customWidth="1"/>
    <col min="7" max="7" width="9" bestFit="1" customWidth="1"/>
    <col min="8" max="10" width="34.28515625" bestFit="1" customWidth="1"/>
    <col min="11" max="11" width="37.7109375" bestFit="1" customWidth="1"/>
    <col min="12" max="15" width="34.28515625" bestFit="1" customWidth="1"/>
    <col min="16" max="16" width="16.85546875" bestFit="1" customWidth="1"/>
  </cols>
  <sheetData>
    <row r="1" spans="1:15" ht="18.75" x14ac:dyDescent="0.3">
      <c r="A1" t="s">
        <v>213</v>
      </c>
      <c r="B1" t="s">
        <v>213</v>
      </c>
      <c r="C1" s="16" t="s">
        <v>425</v>
      </c>
      <c r="D1" s="16" t="s">
        <v>90</v>
      </c>
      <c r="E1" s="100" t="s">
        <v>424</v>
      </c>
      <c r="F1" s="100"/>
      <c r="G1" s="16" t="s">
        <v>428</v>
      </c>
      <c r="H1">
        <v>1</v>
      </c>
      <c r="I1" s="63">
        <v>0</v>
      </c>
      <c r="J1" s="63">
        <v>1</v>
      </c>
      <c r="K1" s="63">
        <v>2</v>
      </c>
      <c r="L1" s="63">
        <v>3</v>
      </c>
      <c r="M1" s="63">
        <v>4</v>
      </c>
      <c r="N1" t="s">
        <v>213</v>
      </c>
      <c r="O1" t="s">
        <v>213</v>
      </c>
    </row>
    <row r="2" spans="1:15" x14ac:dyDescent="0.25">
      <c r="A2" s="61" t="s">
        <v>265</v>
      </c>
      <c r="B2" t="s">
        <v>324</v>
      </c>
      <c r="C2" s="16">
        <v>3201</v>
      </c>
      <c r="D2" s="64">
        <v>27.1</v>
      </c>
      <c r="E2" t="s">
        <v>398</v>
      </c>
      <c r="F2">
        <v>24.1</v>
      </c>
      <c r="G2">
        <v>3</v>
      </c>
      <c r="H2" s="54" t="s">
        <v>393</v>
      </c>
      <c r="I2" s="53" t="s">
        <v>356</v>
      </c>
      <c r="J2" s="53" t="s">
        <v>373</v>
      </c>
      <c r="K2" s="55" t="s">
        <v>382</v>
      </c>
      <c r="L2" s="53" t="s">
        <v>389</v>
      </c>
      <c r="M2" s="57" t="s">
        <v>393</v>
      </c>
      <c r="N2" s="34"/>
    </row>
    <row r="3" spans="1:15" x14ac:dyDescent="0.25">
      <c r="A3" s="38" t="s">
        <v>260</v>
      </c>
      <c r="B3" t="s">
        <v>323</v>
      </c>
      <c r="C3" s="16">
        <v>1203</v>
      </c>
      <c r="D3" s="64">
        <v>37.9</v>
      </c>
      <c r="E3" t="s">
        <v>397</v>
      </c>
      <c r="F3">
        <v>37.9</v>
      </c>
      <c r="G3">
        <v>4</v>
      </c>
      <c r="H3" s="54" t="s">
        <v>393</v>
      </c>
      <c r="I3" s="53" t="s">
        <v>352</v>
      </c>
      <c r="J3" s="53" t="s">
        <v>369</v>
      </c>
      <c r="K3" s="53" t="s">
        <v>379</v>
      </c>
      <c r="L3" s="53" t="s">
        <v>388</v>
      </c>
      <c r="M3" s="54" t="s">
        <v>393</v>
      </c>
      <c r="N3" s="34"/>
    </row>
    <row r="4" spans="1:15" x14ac:dyDescent="0.25">
      <c r="A4" s="41" t="s">
        <v>254</v>
      </c>
      <c r="B4" t="s">
        <v>325</v>
      </c>
      <c r="C4" s="16">
        <v>1023</v>
      </c>
      <c r="D4" s="65">
        <v>67.599999999999994</v>
      </c>
      <c r="E4" t="s">
        <v>399</v>
      </c>
      <c r="F4">
        <v>49.9</v>
      </c>
      <c r="G4">
        <v>6</v>
      </c>
      <c r="H4" s="54" t="s">
        <v>393</v>
      </c>
      <c r="I4" s="53" t="s">
        <v>357</v>
      </c>
      <c r="J4" s="53" t="s">
        <v>374</v>
      </c>
      <c r="K4" s="53" t="s">
        <v>383</v>
      </c>
      <c r="L4" s="53" t="s">
        <v>390</v>
      </c>
      <c r="M4" s="54" t="s">
        <v>393</v>
      </c>
      <c r="N4" s="34"/>
    </row>
    <row r="5" spans="1:15" x14ac:dyDescent="0.25">
      <c r="A5" s="38" t="s">
        <v>255</v>
      </c>
      <c r="B5" t="s">
        <v>322</v>
      </c>
      <c r="C5" s="16">
        <v>3201</v>
      </c>
      <c r="D5" s="64">
        <v>77.099999999999994</v>
      </c>
      <c r="E5" t="s">
        <v>396</v>
      </c>
      <c r="F5">
        <v>69.400000000000006</v>
      </c>
      <c r="G5">
        <v>7</v>
      </c>
      <c r="H5" s="54" t="s">
        <v>393</v>
      </c>
      <c r="I5" s="53" t="s">
        <v>329</v>
      </c>
      <c r="J5" s="53" t="s">
        <v>330</v>
      </c>
      <c r="K5" s="53" t="s">
        <v>337</v>
      </c>
      <c r="L5" s="53" t="s">
        <v>325</v>
      </c>
      <c r="M5" s="54" t="s">
        <v>393</v>
      </c>
      <c r="N5" s="34"/>
    </row>
    <row r="6" spans="1:15" x14ac:dyDescent="0.25">
      <c r="A6" s="38" t="s">
        <v>281</v>
      </c>
      <c r="B6" t="s">
        <v>328</v>
      </c>
      <c r="C6" s="62" t="s">
        <v>435</v>
      </c>
      <c r="D6" s="62">
        <v>52</v>
      </c>
      <c r="E6" t="s">
        <v>402</v>
      </c>
      <c r="F6">
        <v>52</v>
      </c>
      <c r="G6">
        <v>9</v>
      </c>
      <c r="H6" s="54" t="s">
        <v>393</v>
      </c>
      <c r="I6" s="53" t="s">
        <v>340</v>
      </c>
      <c r="J6" s="53" t="s">
        <v>362</v>
      </c>
      <c r="K6" s="56" t="s">
        <v>394</v>
      </c>
      <c r="L6" s="57" t="s">
        <v>393</v>
      </c>
      <c r="M6" s="55"/>
      <c r="N6" s="34"/>
    </row>
    <row r="7" spans="1:15" x14ac:dyDescent="0.25">
      <c r="A7" s="38" t="s">
        <v>252</v>
      </c>
      <c r="B7" t="s">
        <v>330</v>
      </c>
      <c r="C7" s="62" t="s">
        <v>435</v>
      </c>
      <c r="D7" s="16">
        <v>46.8</v>
      </c>
      <c r="E7" t="s">
        <v>404</v>
      </c>
      <c r="F7">
        <v>46.8</v>
      </c>
      <c r="G7">
        <v>10</v>
      </c>
      <c r="H7" s="54" t="s">
        <v>393</v>
      </c>
      <c r="I7" s="53" t="s">
        <v>355</v>
      </c>
      <c r="J7" s="53" t="s">
        <v>372</v>
      </c>
      <c r="K7" s="10" t="s">
        <v>394</v>
      </c>
      <c r="L7" s="57" t="s">
        <v>393</v>
      </c>
      <c r="M7" s="53"/>
      <c r="N7" s="34"/>
    </row>
    <row r="8" spans="1:15" x14ac:dyDescent="0.25">
      <c r="A8" s="38" t="s">
        <v>293</v>
      </c>
      <c r="B8" t="s">
        <v>333</v>
      </c>
      <c r="C8" s="62">
        <v>120</v>
      </c>
      <c r="D8" s="64">
        <v>63</v>
      </c>
      <c r="E8" t="s">
        <v>407</v>
      </c>
      <c r="F8">
        <v>51.7</v>
      </c>
      <c r="G8">
        <v>13</v>
      </c>
      <c r="H8" s="54" t="s">
        <v>393</v>
      </c>
      <c r="I8" s="53" t="s">
        <v>354</v>
      </c>
      <c r="J8" s="53" t="s">
        <v>371</v>
      </c>
      <c r="K8" s="53" t="s">
        <v>381</v>
      </c>
      <c r="L8" s="57" t="s">
        <v>393</v>
      </c>
      <c r="M8" s="53"/>
      <c r="N8" s="58"/>
    </row>
    <row r="9" spans="1:15" x14ac:dyDescent="0.25">
      <c r="A9" s="41" t="s">
        <v>276</v>
      </c>
      <c r="B9" t="s">
        <v>334</v>
      </c>
      <c r="C9" s="62" t="s">
        <v>434</v>
      </c>
      <c r="D9" s="64">
        <v>76.099999999999994</v>
      </c>
      <c r="E9" t="s">
        <v>408</v>
      </c>
      <c r="F9">
        <v>51.1</v>
      </c>
      <c r="G9">
        <v>14</v>
      </c>
      <c r="H9" s="54" t="s">
        <v>393</v>
      </c>
      <c r="I9" s="53" t="s">
        <v>341</v>
      </c>
      <c r="J9" s="53" t="s">
        <v>331</v>
      </c>
      <c r="K9" s="55" t="s">
        <v>377</v>
      </c>
      <c r="L9" s="54" t="s">
        <v>393</v>
      </c>
      <c r="M9" s="53"/>
      <c r="N9" s="34"/>
    </row>
    <row r="10" spans="1:15" x14ac:dyDescent="0.25">
      <c r="A10" s="41" t="s">
        <v>296</v>
      </c>
      <c r="B10" t="s">
        <v>336</v>
      </c>
      <c r="C10" s="62" t="s">
        <v>435</v>
      </c>
      <c r="D10" s="65">
        <v>33.9</v>
      </c>
      <c r="E10" t="s">
        <v>410</v>
      </c>
      <c r="F10">
        <v>33.9</v>
      </c>
      <c r="G10">
        <v>15</v>
      </c>
      <c r="H10" s="54" t="s">
        <v>393</v>
      </c>
      <c r="I10" s="53" t="s">
        <v>348</v>
      </c>
      <c r="J10" s="53" t="s">
        <v>366</v>
      </c>
      <c r="K10" s="53" t="s">
        <v>378</v>
      </c>
      <c r="L10" s="57" t="s">
        <v>393</v>
      </c>
      <c r="M10" s="55"/>
      <c r="N10" s="34"/>
    </row>
    <row r="11" spans="1:15" x14ac:dyDescent="0.25">
      <c r="A11" s="41" t="s">
        <v>277</v>
      </c>
      <c r="B11" t="s">
        <v>327</v>
      </c>
      <c r="C11" s="62" t="s">
        <v>431</v>
      </c>
      <c r="D11" s="16">
        <v>75.900000000000006</v>
      </c>
      <c r="E11" t="s">
        <v>401</v>
      </c>
      <c r="F11">
        <v>126</v>
      </c>
      <c r="G11">
        <v>1</v>
      </c>
      <c r="H11" s="54" t="s">
        <v>393</v>
      </c>
      <c r="I11" s="53" t="s">
        <v>350</v>
      </c>
      <c r="J11" s="53" t="s">
        <v>368</v>
      </c>
      <c r="K11" s="55" t="s">
        <v>338</v>
      </c>
      <c r="L11" s="55" t="s">
        <v>387</v>
      </c>
      <c r="M11" s="53" t="s">
        <v>334</v>
      </c>
      <c r="N11" s="55" t="s">
        <v>322</v>
      </c>
      <c r="O11" s="54" t="s">
        <v>393</v>
      </c>
    </row>
    <row r="12" spans="1:15" x14ac:dyDescent="0.25">
      <c r="A12" s="41" t="s">
        <v>248</v>
      </c>
      <c r="B12" t="s">
        <v>339</v>
      </c>
      <c r="C12" s="16">
        <v>13042</v>
      </c>
      <c r="D12" s="16">
        <v>60.6</v>
      </c>
      <c r="E12" t="s">
        <v>413</v>
      </c>
      <c r="F12">
        <v>69.900000000000006</v>
      </c>
      <c r="G12">
        <v>2</v>
      </c>
      <c r="H12" s="54" t="s">
        <v>393</v>
      </c>
      <c r="I12" s="53" t="s">
        <v>347</v>
      </c>
      <c r="J12" s="53" t="s">
        <v>327</v>
      </c>
      <c r="K12" s="53" t="s">
        <v>326</v>
      </c>
      <c r="L12" s="55" t="s">
        <v>385</v>
      </c>
      <c r="M12" s="53" t="s">
        <v>391</v>
      </c>
      <c r="N12" s="54" t="s">
        <v>393</v>
      </c>
    </row>
    <row r="13" spans="1:15" x14ac:dyDescent="0.25">
      <c r="A13" s="39" t="s">
        <v>294</v>
      </c>
      <c r="B13" t="s">
        <v>341</v>
      </c>
      <c r="C13" s="62" t="s">
        <v>432</v>
      </c>
      <c r="D13" s="62">
        <v>77.099999999999994</v>
      </c>
      <c r="E13" t="s">
        <v>415</v>
      </c>
      <c r="F13">
        <v>85.6</v>
      </c>
      <c r="G13">
        <v>5</v>
      </c>
      <c r="H13" s="54" t="s">
        <v>393</v>
      </c>
      <c r="I13" s="53" t="s">
        <v>325</v>
      </c>
      <c r="J13" s="53" t="s">
        <v>330</v>
      </c>
      <c r="K13" s="53" t="s">
        <v>337</v>
      </c>
      <c r="L13" s="55" t="s">
        <v>329</v>
      </c>
      <c r="M13" s="57" t="s">
        <v>393</v>
      </c>
      <c r="N13" s="34"/>
    </row>
    <row r="14" spans="1:15" x14ac:dyDescent="0.25">
      <c r="A14" s="41" t="s">
        <v>251</v>
      </c>
      <c r="B14" t="s">
        <v>329</v>
      </c>
      <c r="C14" s="62" t="s">
        <v>433</v>
      </c>
      <c r="D14" s="16">
        <v>76.099999999999994</v>
      </c>
      <c r="E14" t="s">
        <v>403</v>
      </c>
      <c r="F14">
        <v>91.3</v>
      </c>
      <c r="G14">
        <v>8</v>
      </c>
      <c r="H14" s="54" t="s">
        <v>393</v>
      </c>
      <c r="I14" s="53" t="s">
        <v>349</v>
      </c>
      <c r="J14" s="53" t="s">
        <v>367</v>
      </c>
      <c r="K14" s="53" t="s">
        <v>323</v>
      </c>
      <c r="L14" s="55" t="s">
        <v>386</v>
      </c>
      <c r="M14" s="57" t="s">
        <v>393</v>
      </c>
      <c r="N14" s="34"/>
    </row>
    <row r="15" spans="1:15" x14ac:dyDescent="0.25">
      <c r="A15" s="38" t="s">
        <v>288</v>
      </c>
      <c r="B15" t="s">
        <v>331</v>
      </c>
      <c r="C15" s="16">
        <v>201</v>
      </c>
      <c r="D15" s="16">
        <v>37</v>
      </c>
      <c r="E15" t="s">
        <v>405</v>
      </c>
      <c r="F15">
        <v>37.299999999999997</v>
      </c>
      <c r="G15">
        <v>11</v>
      </c>
      <c r="H15" s="54" t="s">
        <v>393</v>
      </c>
      <c r="I15" s="53" t="s">
        <v>324</v>
      </c>
      <c r="J15" s="53" t="s">
        <v>335</v>
      </c>
      <c r="K15" s="53" t="s">
        <v>328</v>
      </c>
      <c r="L15" s="54" t="s">
        <v>393</v>
      </c>
      <c r="M15" s="53"/>
      <c r="N15" s="34"/>
    </row>
    <row r="16" spans="1:15" x14ac:dyDescent="0.25">
      <c r="A16" s="38" t="s">
        <v>289</v>
      </c>
      <c r="B16" t="s">
        <v>332</v>
      </c>
      <c r="C16" s="16">
        <v>120</v>
      </c>
      <c r="D16" s="62">
        <v>52.9</v>
      </c>
      <c r="E16" t="s">
        <v>406</v>
      </c>
      <c r="F16">
        <v>57</v>
      </c>
      <c r="G16">
        <v>12</v>
      </c>
      <c r="H16" s="54" t="s">
        <v>393</v>
      </c>
      <c r="I16" s="53" t="s">
        <v>327</v>
      </c>
      <c r="J16" s="53" t="s">
        <v>326</v>
      </c>
      <c r="K16" s="55" t="s">
        <v>323</v>
      </c>
      <c r="L16" s="57" t="s">
        <v>393</v>
      </c>
      <c r="M16" s="53"/>
      <c r="N16" s="34"/>
    </row>
    <row r="17" spans="1:14" x14ac:dyDescent="0.25">
      <c r="A17" s="38" t="s">
        <v>253</v>
      </c>
      <c r="B17" t="s">
        <v>337</v>
      </c>
      <c r="C17" s="16">
        <v>201</v>
      </c>
      <c r="D17" s="16">
        <v>38.1</v>
      </c>
      <c r="E17" t="s">
        <v>411</v>
      </c>
      <c r="F17">
        <v>48.3</v>
      </c>
      <c r="G17">
        <v>16</v>
      </c>
      <c r="H17" s="54" t="s">
        <v>393</v>
      </c>
      <c r="I17" s="53" t="s">
        <v>351</v>
      </c>
      <c r="J17" s="53" t="s">
        <v>324</v>
      </c>
      <c r="K17" s="53" t="s">
        <v>335</v>
      </c>
      <c r="L17" s="54" t="s">
        <v>393</v>
      </c>
      <c r="M17" s="53"/>
      <c r="N17" s="34"/>
    </row>
    <row r="18" spans="1:14" x14ac:dyDescent="0.25">
      <c r="A18" s="46" t="s">
        <v>310</v>
      </c>
      <c r="B18" t="s">
        <v>343</v>
      </c>
      <c r="C18" s="62" t="s">
        <v>435</v>
      </c>
      <c r="D18" s="16">
        <v>36.6</v>
      </c>
      <c r="E18" t="s">
        <v>417</v>
      </c>
      <c r="F18">
        <v>36.6</v>
      </c>
      <c r="G18">
        <v>17</v>
      </c>
      <c r="H18" s="54" t="s">
        <v>393</v>
      </c>
      <c r="I18" s="53" t="s">
        <v>353</v>
      </c>
      <c r="J18" s="53" t="s">
        <v>370</v>
      </c>
      <c r="K18" s="53" t="s">
        <v>380</v>
      </c>
      <c r="L18" s="54" t="s">
        <v>393</v>
      </c>
      <c r="M18" s="58"/>
      <c r="N18" s="34"/>
    </row>
    <row r="19" spans="1:14" x14ac:dyDescent="0.25">
      <c r="A19" s="46" t="s">
        <v>312</v>
      </c>
      <c r="B19" t="s">
        <v>345</v>
      </c>
      <c r="C19" s="62" t="s">
        <v>434</v>
      </c>
      <c r="D19" s="16">
        <v>57.2</v>
      </c>
      <c r="E19" t="s">
        <v>419</v>
      </c>
      <c r="F19">
        <v>46.1</v>
      </c>
      <c r="G19">
        <v>18</v>
      </c>
      <c r="H19" s="54" t="s">
        <v>393</v>
      </c>
      <c r="I19" s="53" t="s">
        <v>345</v>
      </c>
      <c r="J19" s="53" t="s">
        <v>364</v>
      </c>
      <c r="K19" s="55" t="s">
        <v>336</v>
      </c>
      <c r="L19" s="57" t="s">
        <v>393</v>
      </c>
      <c r="M19" s="58"/>
      <c r="N19" s="34"/>
    </row>
    <row r="20" spans="1:14" x14ac:dyDescent="0.25">
      <c r="A20" s="46" t="s">
        <v>301</v>
      </c>
      <c r="B20" t="s">
        <v>346</v>
      </c>
      <c r="C20" s="16">
        <v>120</v>
      </c>
      <c r="D20" s="16">
        <v>52.7</v>
      </c>
      <c r="E20" t="s">
        <v>420</v>
      </c>
      <c r="F20">
        <v>52.7</v>
      </c>
      <c r="G20">
        <v>19</v>
      </c>
      <c r="H20" s="54" t="s">
        <v>393</v>
      </c>
      <c r="I20" s="53" t="s">
        <v>359</v>
      </c>
      <c r="J20" s="53" t="s">
        <v>376</v>
      </c>
      <c r="K20" s="53" t="s">
        <v>328</v>
      </c>
      <c r="L20" s="57" t="s">
        <v>393</v>
      </c>
      <c r="M20" s="58"/>
      <c r="N20" s="34"/>
    </row>
    <row r="21" spans="1:14" x14ac:dyDescent="0.25">
      <c r="A21" s="46" t="s">
        <v>303</v>
      </c>
      <c r="B21" t="s">
        <v>347</v>
      </c>
      <c r="C21" s="16">
        <v>120</v>
      </c>
      <c r="D21" s="16">
        <v>57.7</v>
      </c>
      <c r="E21" t="s">
        <v>421</v>
      </c>
      <c r="F21">
        <v>57.7</v>
      </c>
      <c r="G21">
        <v>20</v>
      </c>
      <c r="H21" s="54" t="s">
        <v>393</v>
      </c>
      <c r="I21" s="53" t="s">
        <v>344</v>
      </c>
      <c r="J21" s="53" t="s">
        <v>363</v>
      </c>
      <c r="K21" s="55" t="s">
        <v>333</v>
      </c>
      <c r="L21" s="57" t="s">
        <v>393</v>
      </c>
      <c r="M21" s="34"/>
      <c r="N21" s="34"/>
    </row>
    <row r="22" spans="1:14" x14ac:dyDescent="0.25">
      <c r="A22" s="45" t="s">
        <v>297</v>
      </c>
      <c r="B22" t="s">
        <v>348</v>
      </c>
      <c r="C22" s="16">
        <v>210</v>
      </c>
      <c r="D22" s="16">
        <v>64.599999999999994</v>
      </c>
      <c r="E22" t="s">
        <v>422</v>
      </c>
      <c r="F22">
        <v>64.5</v>
      </c>
      <c r="G22">
        <v>21</v>
      </c>
      <c r="H22" s="54" t="s">
        <v>393</v>
      </c>
      <c r="I22" s="53" t="s">
        <v>334</v>
      </c>
      <c r="J22" s="53" t="s">
        <v>322</v>
      </c>
      <c r="K22" s="53" t="s">
        <v>338</v>
      </c>
      <c r="L22" s="57" t="s">
        <v>393</v>
      </c>
      <c r="M22" s="34"/>
      <c r="N22" s="34"/>
    </row>
    <row r="23" spans="1:14" x14ac:dyDescent="0.25">
      <c r="A23" s="46" t="s">
        <v>282</v>
      </c>
      <c r="B23" t="s">
        <v>349</v>
      </c>
      <c r="C23" s="16">
        <v>210</v>
      </c>
      <c r="D23" s="16">
        <v>45.5</v>
      </c>
      <c r="E23" t="s">
        <v>423</v>
      </c>
      <c r="F23">
        <v>48.3</v>
      </c>
      <c r="G23">
        <v>22</v>
      </c>
      <c r="H23" s="54" t="s">
        <v>393</v>
      </c>
      <c r="I23" s="53" t="s">
        <v>358</v>
      </c>
      <c r="J23" s="53" t="s">
        <v>375</v>
      </c>
      <c r="K23" s="55" t="s">
        <v>384</v>
      </c>
      <c r="L23" s="57" t="s">
        <v>393</v>
      </c>
      <c r="M23" s="34"/>
      <c r="N23" s="34"/>
    </row>
    <row r="24" spans="1:14" x14ac:dyDescent="0.25">
      <c r="A24" s="45" t="s">
        <v>250</v>
      </c>
      <c r="B24" t="s">
        <v>321</v>
      </c>
      <c r="C24" s="16"/>
      <c r="D24" s="68">
        <v>61.6</v>
      </c>
      <c r="E24" s="69" t="s">
        <v>395</v>
      </c>
      <c r="F24" s="69">
        <v>83.1</v>
      </c>
      <c r="G24" s="69">
        <v>23</v>
      </c>
      <c r="H24" s="69" t="s">
        <v>393</v>
      </c>
      <c r="I24" s="53" t="s">
        <v>339</v>
      </c>
      <c r="J24" s="53" t="s">
        <v>360</v>
      </c>
      <c r="K24" s="53" t="s">
        <v>361</v>
      </c>
      <c r="L24" s="54" t="s">
        <v>393</v>
      </c>
      <c r="M24" s="55"/>
      <c r="N24" s="34"/>
    </row>
    <row r="25" spans="1:14" x14ac:dyDescent="0.25">
      <c r="A25" s="34" t="s">
        <v>271</v>
      </c>
      <c r="B25" t="s">
        <v>326</v>
      </c>
      <c r="C25" s="16"/>
      <c r="D25" s="68">
        <v>83.9</v>
      </c>
      <c r="E25" s="69" t="s">
        <v>400</v>
      </c>
      <c r="F25" s="69">
        <v>110</v>
      </c>
      <c r="G25" s="69">
        <v>24</v>
      </c>
      <c r="H25" s="69" t="s">
        <v>393</v>
      </c>
      <c r="I25" s="53" t="s">
        <v>321</v>
      </c>
      <c r="J25" s="53" t="s">
        <v>336</v>
      </c>
      <c r="K25" s="53" t="s">
        <v>333</v>
      </c>
      <c r="L25" s="54" t="s">
        <v>393</v>
      </c>
      <c r="M25" s="55"/>
      <c r="N25" s="34"/>
    </row>
    <row r="26" spans="1:14" x14ac:dyDescent="0.25">
      <c r="A26" s="34" t="s">
        <v>287</v>
      </c>
      <c r="B26" t="s">
        <v>335</v>
      </c>
      <c r="C26" s="16"/>
      <c r="D26" s="68"/>
      <c r="E26" s="69"/>
      <c r="F26" s="69"/>
      <c r="G26" s="69"/>
      <c r="H26" s="69"/>
      <c r="K26" s="55"/>
      <c r="L26" s="55"/>
      <c r="M26" s="55"/>
      <c r="N26" s="34"/>
    </row>
    <row r="27" spans="1:14" x14ac:dyDescent="0.25">
      <c r="A27" s="34" t="s">
        <v>274</v>
      </c>
      <c r="B27" t="s">
        <v>338</v>
      </c>
      <c r="C27" s="16"/>
      <c r="D27" s="68">
        <v>49.5</v>
      </c>
      <c r="E27" s="69" t="s">
        <v>412</v>
      </c>
      <c r="F27" s="69">
        <v>51.6</v>
      </c>
      <c r="G27" s="69">
        <v>26</v>
      </c>
      <c r="H27" s="69" t="s">
        <v>393</v>
      </c>
      <c r="I27" s="53" t="s">
        <v>346</v>
      </c>
      <c r="J27" s="53" t="s">
        <v>365</v>
      </c>
      <c r="K27" s="53" t="s">
        <v>342</v>
      </c>
      <c r="L27" s="54" t="s">
        <v>393</v>
      </c>
      <c r="M27" s="55"/>
      <c r="N27" s="34"/>
    </row>
    <row r="28" spans="1:14" x14ac:dyDescent="0.25">
      <c r="A28" s="45" t="s">
        <v>278</v>
      </c>
      <c r="B28" t="s">
        <v>340</v>
      </c>
      <c r="C28" s="16"/>
      <c r="D28" s="68"/>
      <c r="E28" s="69"/>
      <c r="F28" s="69"/>
      <c r="G28" s="69"/>
      <c r="H28" s="69"/>
      <c r="K28" s="55"/>
      <c r="L28" s="55"/>
      <c r="M28" s="34"/>
      <c r="N28" s="34"/>
    </row>
    <row r="29" spans="1:14" x14ac:dyDescent="0.25">
      <c r="A29" s="46" t="s">
        <v>306</v>
      </c>
      <c r="B29" t="s">
        <v>342</v>
      </c>
      <c r="C29" s="16"/>
      <c r="D29" s="68">
        <v>60.3</v>
      </c>
      <c r="E29" s="69" t="s">
        <v>416</v>
      </c>
      <c r="F29" s="69">
        <v>66.7</v>
      </c>
      <c r="G29" s="69">
        <v>28</v>
      </c>
      <c r="H29" s="69" t="s">
        <v>393</v>
      </c>
      <c r="I29" s="53" t="s">
        <v>332</v>
      </c>
      <c r="J29" s="53" t="s">
        <v>321</v>
      </c>
      <c r="K29" s="53" t="s">
        <v>332</v>
      </c>
      <c r="L29" s="54" t="s">
        <v>393</v>
      </c>
      <c r="M29" s="34"/>
      <c r="N29" s="34"/>
    </row>
    <row r="30" spans="1:14" x14ac:dyDescent="0.25">
      <c r="A30" s="46" t="s">
        <v>311</v>
      </c>
      <c r="B30" t="s">
        <v>344</v>
      </c>
      <c r="C30" s="16"/>
      <c r="D30" s="68">
        <v>52.2</v>
      </c>
      <c r="E30" s="69" t="s">
        <v>418</v>
      </c>
      <c r="F30" s="69">
        <v>52.2</v>
      </c>
      <c r="G30" s="69">
        <v>29</v>
      </c>
      <c r="H30" s="69" t="s">
        <v>393</v>
      </c>
      <c r="I30" s="53" t="s">
        <v>343</v>
      </c>
      <c r="J30" s="53" t="s">
        <v>331</v>
      </c>
      <c r="K30" s="54" t="s">
        <v>393</v>
      </c>
      <c r="L30" s="55"/>
      <c r="M30" s="34"/>
      <c r="N30" s="34"/>
    </row>
    <row r="31" spans="1:14" x14ac:dyDescent="0.25">
      <c r="A31" s="45" t="s">
        <v>272</v>
      </c>
      <c r="B31" t="s">
        <v>350</v>
      </c>
      <c r="C31" s="16"/>
      <c r="D31" s="73">
        <f>SUM(D2:D30)</f>
        <v>1521</v>
      </c>
      <c r="E31" s="72"/>
      <c r="F31" s="72">
        <f>SUM(F2:F30)</f>
        <v>1601.6999999999998</v>
      </c>
    </row>
    <row r="32" spans="1:14" x14ac:dyDescent="0.25">
      <c r="A32" s="45" t="s">
        <v>300</v>
      </c>
      <c r="B32" t="s">
        <v>351</v>
      </c>
      <c r="C32" s="16"/>
      <c r="D32" s="66">
        <f>D31*1000</f>
        <v>1521000</v>
      </c>
      <c r="F32" s="66">
        <f>F31*1000</f>
        <v>1601699.9999999998</v>
      </c>
    </row>
    <row r="33" spans="1:16" x14ac:dyDescent="0.25">
      <c r="A33" s="45" t="s">
        <v>256</v>
      </c>
      <c r="B33" t="s">
        <v>352</v>
      </c>
      <c r="C33" s="70" t="s">
        <v>115</v>
      </c>
      <c r="D33" s="70">
        <v>10</v>
      </c>
      <c r="E33" s="70" t="s">
        <v>115</v>
      </c>
      <c r="F33" s="70">
        <v>10</v>
      </c>
      <c r="P33" t="s">
        <v>392</v>
      </c>
    </row>
    <row r="34" spans="1:16" x14ac:dyDescent="0.25">
      <c r="A34" s="45" t="s">
        <v>307</v>
      </c>
      <c r="B34" t="s">
        <v>353</v>
      </c>
      <c r="C34" s="70" t="s">
        <v>437</v>
      </c>
      <c r="D34" s="70">
        <f>D31/10</f>
        <v>152.1</v>
      </c>
      <c r="E34" s="12"/>
      <c r="F34" s="70">
        <f>F31/10</f>
        <v>160.16999999999999</v>
      </c>
    </row>
    <row r="35" spans="1:16" x14ac:dyDescent="0.25">
      <c r="A35" s="46" t="s">
        <v>290</v>
      </c>
      <c r="B35" t="s">
        <v>354</v>
      </c>
      <c r="C35" s="70" t="s">
        <v>436</v>
      </c>
      <c r="D35" s="70">
        <f>D34*D33</f>
        <v>1521</v>
      </c>
      <c r="E35" s="12"/>
      <c r="F35" s="70">
        <f>F34*F33</f>
        <v>1601.6999999999998</v>
      </c>
    </row>
    <row r="36" spans="1:16" x14ac:dyDescent="0.25">
      <c r="A36" s="45" t="s">
        <v>285</v>
      </c>
      <c r="B36" t="s">
        <v>355</v>
      </c>
      <c r="C36" s="70" t="s">
        <v>438</v>
      </c>
      <c r="D36" s="33">
        <v>6800</v>
      </c>
      <c r="E36" s="12"/>
      <c r="F36" s="33">
        <v>6800</v>
      </c>
    </row>
    <row r="37" spans="1:16" x14ac:dyDescent="0.25">
      <c r="A37" s="45" t="s">
        <v>261</v>
      </c>
      <c r="B37" t="s">
        <v>356</v>
      </c>
      <c r="C37" s="120" t="s">
        <v>439</v>
      </c>
      <c r="D37" s="121">
        <f>D35*D36</f>
        <v>10342800</v>
      </c>
      <c r="E37" s="71"/>
      <c r="F37" s="121">
        <f>'SUB +1'!S37:S38</f>
        <v>10901079.999999998</v>
      </c>
    </row>
    <row r="38" spans="1:16" x14ac:dyDescent="0.25">
      <c r="A38" s="46" t="s">
        <v>266</v>
      </c>
      <c r="B38" t="s">
        <v>357</v>
      </c>
      <c r="C38" s="120"/>
      <c r="D38" s="121"/>
      <c r="E38" s="71"/>
      <c r="F38" s="121"/>
      <c r="J38" s="16">
        <v>45102</v>
      </c>
    </row>
    <row r="39" spans="1:16" x14ac:dyDescent="0.25">
      <c r="A39" s="46" t="s">
        <v>317</v>
      </c>
      <c r="B39" t="s">
        <v>358</v>
      </c>
      <c r="C39" s="122" t="s">
        <v>440</v>
      </c>
      <c r="D39" s="123">
        <f>F37-D37</f>
        <v>558279.99999999814</v>
      </c>
      <c r="E39" s="123"/>
      <c r="F39" s="123"/>
      <c r="J39" s="16">
        <v>12403</v>
      </c>
    </row>
    <row r="40" spans="1:16" x14ac:dyDescent="0.25">
      <c r="A40" s="46" t="s">
        <v>314</v>
      </c>
      <c r="B40" t="s">
        <v>359</v>
      </c>
      <c r="C40" s="122"/>
      <c r="D40" s="123"/>
      <c r="E40" s="123"/>
      <c r="F40" s="123"/>
      <c r="H40" s="74">
        <f>D39*30</f>
        <v>16748399.999999944</v>
      </c>
      <c r="J40" s="16">
        <v>21043</v>
      </c>
    </row>
    <row r="41" spans="1:16" x14ac:dyDescent="0.25">
      <c r="A41" s="34" t="s">
        <v>249</v>
      </c>
      <c r="B41" t="s">
        <v>360</v>
      </c>
      <c r="J41" s="62" t="s">
        <v>429</v>
      </c>
    </row>
    <row r="42" spans="1:16" x14ac:dyDescent="0.25">
      <c r="A42" s="34" t="s">
        <v>270</v>
      </c>
      <c r="B42" t="s">
        <v>361</v>
      </c>
      <c r="J42" s="62" t="s">
        <v>426</v>
      </c>
    </row>
    <row r="43" spans="1:16" x14ac:dyDescent="0.25">
      <c r="A43" s="34" t="s">
        <v>279</v>
      </c>
      <c r="B43" t="s">
        <v>362</v>
      </c>
      <c r="C43" s="16"/>
      <c r="D43" s="16"/>
      <c r="J43" s="16">
        <v>34210</v>
      </c>
    </row>
    <row r="44" spans="1:16" x14ac:dyDescent="0.25">
      <c r="A44" s="34" t="s">
        <v>316</v>
      </c>
      <c r="B44" t="s">
        <v>363</v>
      </c>
      <c r="C44" s="16"/>
      <c r="D44" s="16"/>
      <c r="J44" s="16">
        <v>42130</v>
      </c>
    </row>
    <row r="45" spans="1:16" x14ac:dyDescent="0.25">
      <c r="A45" s="34" t="s">
        <v>313</v>
      </c>
      <c r="B45" t="s">
        <v>364</v>
      </c>
      <c r="C45" s="16"/>
      <c r="D45" s="16"/>
      <c r="J45" s="62" t="s">
        <v>427</v>
      </c>
    </row>
    <row r="46" spans="1:16" x14ac:dyDescent="0.25">
      <c r="A46" s="34" t="s">
        <v>302</v>
      </c>
      <c r="B46" t="s">
        <v>365</v>
      </c>
      <c r="C46" s="16"/>
      <c r="D46" s="16"/>
      <c r="J46" s="16">
        <v>2301</v>
      </c>
    </row>
    <row r="47" spans="1:16" x14ac:dyDescent="0.25">
      <c r="A47" s="34" t="s">
        <v>298</v>
      </c>
      <c r="B47" t="s">
        <v>366</v>
      </c>
      <c r="C47" s="16"/>
      <c r="D47" s="92" t="s">
        <v>442</v>
      </c>
      <c r="E47" s="92" t="s">
        <v>443</v>
      </c>
      <c r="F47" s="92" t="s">
        <v>442</v>
      </c>
      <c r="G47" s="92" t="s">
        <v>443</v>
      </c>
      <c r="H47" s="80"/>
      <c r="I47" s="80"/>
      <c r="J47" s="16">
        <v>1302</v>
      </c>
    </row>
    <row r="48" spans="1:16" x14ac:dyDescent="0.25">
      <c r="A48" s="34" t="s">
        <v>283</v>
      </c>
      <c r="B48" t="s">
        <v>367</v>
      </c>
      <c r="C48" s="16"/>
      <c r="D48" s="92" t="s">
        <v>398</v>
      </c>
      <c r="E48" s="93">
        <v>27.1</v>
      </c>
      <c r="F48" s="93" t="s">
        <v>406</v>
      </c>
      <c r="G48" s="93">
        <v>52.9</v>
      </c>
      <c r="H48" s="82"/>
      <c r="I48" s="83"/>
      <c r="J48" s="62" t="s">
        <v>430</v>
      </c>
    </row>
    <row r="49" spans="1:10" x14ac:dyDescent="0.25">
      <c r="A49" s="34" t="s">
        <v>273</v>
      </c>
      <c r="B49" t="s">
        <v>368</v>
      </c>
      <c r="C49" s="16"/>
      <c r="D49" s="92" t="s">
        <v>397</v>
      </c>
      <c r="E49" s="93">
        <v>37.9</v>
      </c>
      <c r="F49" s="93" t="s">
        <v>411</v>
      </c>
      <c r="G49" s="93">
        <v>38.1</v>
      </c>
      <c r="H49" s="89"/>
      <c r="I49" s="90"/>
      <c r="J49" s="16">
        <v>2301</v>
      </c>
    </row>
    <row r="50" spans="1:10" x14ac:dyDescent="0.25">
      <c r="A50" s="34" t="s">
        <v>257</v>
      </c>
      <c r="B50" t="s">
        <v>369</v>
      </c>
      <c r="C50" s="16"/>
      <c r="D50" s="92" t="s">
        <v>399</v>
      </c>
      <c r="E50" s="93">
        <v>67.599999999999994</v>
      </c>
      <c r="F50" s="93" t="s">
        <v>417</v>
      </c>
      <c r="G50" s="93">
        <v>36.6</v>
      </c>
      <c r="H50" s="82" t="s">
        <v>212</v>
      </c>
      <c r="I50" s="88" t="s">
        <v>451</v>
      </c>
      <c r="J50" s="16">
        <v>3120</v>
      </c>
    </row>
    <row r="51" spans="1:10" x14ac:dyDescent="0.25">
      <c r="A51" s="34" t="s">
        <v>308</v>
      </c>
      <c r="B51" t="s">
        <v>370</v>
      </c>
      <c r="C51" s="16"/>
      <c r="D51" s="92" t="s">
        <v>396</v>
      </c>
      <c r="E51" s="93">
        <v>77.099999999999994</v>
      </c>
      <c r="F51" s="93" t="s">
        <v>419</v>
      </c>
      <c r="G51" s="93">
        <v>57.2</v>
      </c>
      <c r="H51" s="81" t="s">
        <v>445</v>
      </c>
      <c r="I51" s="86" t="s">
        <v>452</v>
      </c>
      <c r="J51" s="62" t="s">
        <v>427</v>
      </c>
    </row>
    <row r="52" spans="1:10" x14ac:dyDescent="0.25">
      <c r="A52" s="34" t="s">
        <v>291</v>
      </c>
      <c r="B52" t="s">
        <v>371</v>
      </c>
      <c r="C52" s="16"/>
      <c r="D52" s="92" t="s">
        <v>402</v>
      </c>
      <c r="E52" s="93">
        <v>52</v>
      </c>
      <c r="F52" s="93" t="s">
        <v>420</v>
      </c>
      <c r="G52" s="93">
        <v>52.7</v>
      </c>
      <c r="H52" s="81" t="s">
        <v>115</v>
      </c>
      <c r="I52" s="81">
        <v>10</v>
      </c>
      <c r="J52" s="16">
        <v>2013</v>
      </c>
    </row>
    <row r="53" spans="1:10" x14ac:dyDescent="0.25">
      <c r="A53" s="34" t="s">
        <v>286</v>
      </c>
      <c r="B53" t="s">
        <v>372</v>
      </c>
      <c r="C53" s="16"/>
      <c r="D53" s="92" t="s">
        <v>404</v>
      </c>
      <c r="E53" s="93">
        <v>46.8</v>
      </c>
      <c r="F53" s="93" t="s">
        <v>421</v>
      </c>
      <c r="G53" s="93">
        <v>57.7</v>
      </c>
      <c r="H53" s="81" t="s">
        <v>446</v>
      </c>
      <c r="I53" s="87">
        <f>D31/I52</f>
        <v>152.1</v>
      </c>
      <c r="J53" s="16">
        <v>2103</v>
      </c>
    </row>
    <row r="54" spans="1:10" x14ac:dyDescent="0.25">
      <c r="A54" s="34" t="s">
        <v>262</v>
      </c>
      <c r="B54" t="s">
        <v>373</v>
      </c>
      <c r="C54" s="16"/>
      <c r="D54" s="92" t="s">
        <v>407</v>
      </c>
      <c r="E54" s="93">
        <v>63</v>
      </c>
      <c r="F54" s="93" t="s">
        <v>422</v>
      </c>
      <c r="G54" s="93">
        <v>64.599999999999994</v>
      </c>
      <c r="H54" s="81" t="s">
        <v>447</v>
      </c>
      <c r="I54" s="81" t="s">
        <v>448</v>
      </c>
      <c r="J54" s="16">
        <v>1203</v>
      </c>
    </row>
    <row r="55" spans="1:10" x14ac:dyDescent="0.25">
      <c r="A55" s="34" t="s">
        <v>267</v>
      </c>
      <c r="B55" t="s">
        <v>374</v>
      </c>
      <c r="C55" s="16"/>
      <c r="D55" s="92" t="s">
        <v>408</v>
      </c>
      <c r="E55" s="93">
        <v>76.099999999999994</v>
      </c>
      <c r="F55" s="93" t="s">
        <v>423</v>
      </c>
      <c r="G55" s="93">
        <v>45.5</v>
      </c>
      <c r="H55" s="82" t="s">
        <v>449</v>
      </c>
      <c r="I55" s="82" t="s">
        <v>453</v>
      </c>
      <c r="J55" s="16">
        <v>2103</v>
      </c>
    </row>
    <row r="56" spans="1:10" x14ac:dyDescent="0.25">
      <c r="A56" s="34" t="s">
        <v>318</v>
      </c>
      <c r="B56" t="s">
        <v>375</v>
      </c>
      <c r="C56" s="16"/>
      <c r="D56" s="92" t="s">
        <v>410</v>
      </c>
      <c r="E56" s="93">
        <v>33.9</v>
      </c>
      <c r="F56" s="93" t="s">
        <v>395</v>
      </c>
      <c r="G56" s="93">
        <v>61.6</v>
      </c>
      <c r="I56" t="e">
        <f>'SUB +1'!S37:S38-'SUB+2'!I55</f>
        <v>#VALUE!</v>
      </c>
      <c r="J56" s="16">
        <v>2130</v>
      </c>
    </row>
    <row r="57" spans="1:10" x14ac:dyDescent="0.25">
      <c r="A57" s="34" t="s">
        <v>315</v>
      </c>
      <c r="B57" t="s">
        <v>376</v>
      </c>
      <c r="C57" s="16"/>
      <c r="D57" s="92" t="s">
        <v>401</v>
      </c>
      <c r="E57" s="93">
        <v>75.900000000000006</v>
      </c>
      <c r="F57" s="93" t="s">
        <v>400</v>
      </c>
      <c r="G57" s="93">
        <v>83.9</v>
      </c>
      <c r="J57" s="16">
        <v>1320</v>
      </c>
    </row>
    <row r="58" spans="1:10" x14ac:dyDescent="0.25">
      <c r="A58" s="34" t="s">
        <v>295</v>
      </c>
      <c r="B58" t="s">
        <v>377</v>
      </c>
      <c r="C58" s="16"/>
      <c r="D58" s="92" t="s">
        <v>413</v>
      </c>
      <c r="E58" s="93">
        <v>60.6</v>
      </c>
      <c r="F58" s="93" t="s">
        <v>412</v>
      </c>
      <c r="G58" s="93">
        <v>49.5</v>
      </c>
      <c r="J58" s="16">
        <v>1032</v>
      </c>
    </row>
    <row r="59" spans="1:10" x14ac:dyDescent="0.25">
      <c r="A59" s="34" t="s">
        <v>299</v>
      </c>
      <c r="B59" t="s">
        <v>378</v>
      </c>
      <c r="C59" s="16"/>
      <c r="D59" s="92" t="s">
        <v>415</v>
      </c>
      <c r="E59" s="93">
        <v>77.099999999999994</v>
      </c>
      <c r="F59" s="93" t="s">
        <v>416</v>
      </c>
      <c r="G59" s="93">
        <v>60.3</v>
      </c>
      <c r="J59" s="16"/>
    </row>
    <row r="60" spans="1:10" x14ac:dyDescent="0.25">
      <c r="A60" s="34" t="s">
        <v>258</v>
      </c>
      <c r="B60" t="s">
        <v>379</v>
      </c>
      <c r="C60" s="16"/>
      <c r="D60" s="92" t="s">
        <v>403</v>
      </c>
      <c r="E60" s="93">
        <v>76.099999999999994</v>
      </c>
      <c r="F60" s="93" t="s">
        <v>418</v>
      </c>
      <c r="G60" s="93">
        <v>52.2</v>
      </c>
      <c r="I60" s="91" t="e">
        <f>'SUB +1'!S37:S38-'SUB+2'!D37:D38</f>
        <v>#VALUE!</v>
      </c>
    </row>
    <row r="61" spans="1:10" x14ac:dyDescent="0.25">
      <c r="A61" s="34" t="s">
        <v>309</v>
      </c>
      <c r="B61" t="s">
        <v>380</v>
      </c>
      <c r="C61" s="16"/>
      <c r="D61" s="92" t="s">
        <v>405</v>
      </c>
      <c r="E61" s="93">
        <v>37</v>
      </c>
      <c r="F61" s="94"/>
      <c r="G61" s="94"/>
      <c r="I61" s="82" t="s">
        <v>450</v>
      </c>
    </row>
    <row r="62" spans="1:10" x14ac:dyDescent="0.25">
      <c r="A62" s="34" t="s">
        <v>292</v>
      </c>
      <c r="B62" t="s">
        <v>381</v>
      </c>
      <c r="C62" s="16"/>
      <c r="I62" t="e">
        <f>I61-I55</f>
        <v>#VALUE!</v>
      </c>
    </row>
    <row r="63" spans="1:10" x14ac:dyDescent="0.25">
      <c r="A63" s="34" t="s">
        <v>263</v>
      </c>
      <c r="B63" t="s">
        <v>382</v>
      </c>
      <c r="C63" s="16"/>
    </row>
    <row r="64" spans="1:10" x14ac:dyDescent="0.25">
      <c r="A64" s="34" t="s">
        <v>268</v>
      </c>
      <c r="B64" t="s">
        <v>383</v>
      </c>
      <c r="C64" s="16"/>
    </row>
    <row r="65" spans="1:4" x14ac:dyDescent="0.25">
      <c r="A65" s="34" t="s">
        <v>319</v>
      </c>
      <c r="B65" t="s">
        <v>384</v>
      </c>
      <c r="C65" s="16"/>
    </row>
    <row r="66" spans="1:4" x14ac:dyDescent="0.25">
      <c r="A66" s="34" t="s">
        <v>304</v>
      </c>
      <c r="B66" t="s">
        <v>385</v>
      </c>
      <c r="C66" s="16"/>
    </row>
    <row r="67" spans="1:4" x14ac:dyDescent="0.25">
      <c r="A67" s="34" t="s">
        <v>284</v>
      </c>
      <c r="B67" t="s">
        <v>386</v>
      </c>
      <c r="C67" s="16"/>
    </row>
    <row r="68" spans="1:4" x14ac:dyDescent="0.25">
      <c r="A68" s="34" t="s">
        <v>275</v>
      </c>
      <c r="B68" t="s">
        <v>387</v>
      </c>
      <c r="C68" s="16"/>
    </row>
    <row r="69" spans="1:4" x14ac:dyDescent="0.25">
      <c r="A69" s="34" t="s">
        <v>259</v>
      </c>
      <c r="B69" t="s">
        <v>388</v>
      </c>
      <c r="C69" s="16"/>
      <c r="D69" s="64">
        <v>27.1</v>
      </c>
    </row>
    <row r="70" spans="1:4" x14ac:dyDescent="0.25">
      <c r="A70" s="34" t="s">
        <v>264</v>
      </c>
      <c r="B70" t="s">
        <v>389</v>
      </c>
      <c r="C70" s="16"/>
      <c r="D70" s="64">
        <v>37.9</v>
      </c>
    </row>
    <row r="71" spans="1:4" x14ac:dyDescent="0.25">
      <c r="A71" s="34" t="s">
        <v>269</v>
      </c>
      <c r="B71" t="s">
        <v>390</v>
      </c>
      <c r="C71" s="16"/>
      <c r="D71" s="65">
        <v>67.599999999999994</v>
      </c>
    </row>
    <row r="72" spans="1:4" x14ac:dyDescent="0.25">
      <c r="A72" s="34" t="s">
        <v>305</v>
      </c>
      <c r="B72" t="s">
        <v>391</v>
      </c>
      <c r="C72" s="16"/>
      <c r="D72" s="64">
        <v>77.099999999999994</v>
      </c>
    </row>
    <row r="73" spans="1:4" x14ac:dyDescent="0.25">
      <c r="D73" s="62">
        <v>52</v>
      </c>
    </row>
    <row r="74" spans="1:4" x14ac:dyDescent="0.25">
      <c r="D74" s="16">
        <v>46.8</v>
      </c>
    </row>
    <row r="75" spans="1:4" x14ac:dyDescent="0.25">
      <c r="D75" s="64">
        <v>63</v>
      </c>
    </row>
    <row r="76" spans="1:4" x14ac:dyDescent="0.25">
      <c r="D76" s="64">
        <v>76.099999999999994</v>
      </c>
    </row>
    <row r="77" spans="1:4" x14ac:dyDescent="0.25">
      <c r="D77" s="65">
        <v>33.9</v>
      </c>
    </row>
    <row r="78" spans="1:4" x14ac:dyDescent="0.25">
      <c r="D78" s="16">
        <v>75.900000000000006</v>
      </c>
    </row>
    <row r="79" spans="1:4" x14ac:dyDescent="0.25">
      <c r="D79" s="16">
        <v>60.6</v>
      </c>
    </row>
    <row r="80" spans="1:4" x14ac:dyDescent="0.25">
      <c r="D80" s="62">
        <v>77.099999999999994</v>
      </c>
    </row>
    <row r="81" spans="4:4" x14ac:dyDescent="0.25">
      <c r="D81" s="16">
        <v>76.099999999999994</v>
      </c>
    </row>
    <row r="82" spans="4:4" x14ac:dyDescent="0.25">
      <c r="D82" s="16">
        <v>37</v>
      </c>
    </row>
    <row r="83" spans="4:4" x14ac:dyDescent="0.25">
      <c r="D83" s="62">
        <v>52.9</v>
      </c>
    </row>
    <row r="84" spans="4:4" x14ac:dyDescent="0.25">
      <c r="D84" s="16">
        <v>38.1</v>
      </c>
    </row>
    <row r="85" spans="4:4" x14ac:dyDescent="0.25">
      <c r="D85" s="16">
        <v>36.6</v>
      </c>
    </row>
    <row r="86" spans="4:4" x14ac:dyDescent="0.25">
      <c r="D86" s="16">
        <v>57.2</v>
      </c>
    </row>
    <row r="87" spans="4:4" x14ac:dyDescent="0.25">
      <c r="D87" s="16">
        <v>52.7</v>
      </c>
    </row>
    <row r="88" spans="4:4" x14ac:dyDescent="0.25">
      <c r="D88" s="16">
        <v>57.7</v>
      </c>
    </row>
    <row r="89" spans="4:4" x14ac:dyDescent="0.25">
      <c r="D89" s="16">
        <v>64.599999999999994</v>
      </c>
    </row>
    <row r="90" spans="4:4" x14ac:dyDescent="0.25">
      <c r="D90" s="16">
        <v>45.5</v>
      </c>
    </row>
    <row r="91" spans="4:4" x14ac:dyDescent="0.25">
      <c r="D91" s="68">
        <v>61.6</v>
      </c>
    </row>
    <row r="92" spans="4:4" x14ac:dyDescent="0.25">
      <c r="D92" s="68">
        <v>83.9</v>
      </c>
    </row>
    <row r="93" spans="4:4" x14ac:dyDescent="0.25">
      <c r="D93" s="68"/>
    </row>
    <row r="94" spans="4:4" x14ac:dyDescent="0.25">
      <c r="D94" s="68">
        <v>49.5</v>
      </c>
    </row>
    <row r="95" spans="4:4" x14ac:dyDescent="0.25">
      <c r="D95" s="68"/>
    </row>
    <row r="96" spans="4:4" x14ac:dyDescent="0.25">
      <c r="D96" s="68">
        <v>60.3</v>
      </c>
    </row>
    <row r="97" spans="4:4" x14ac:dyDescent="0.25">
      <c r="D97" s="68">
        <v>52.2</v>
      </c>
    </row>
    <row r="98" spans="4:4" x14ac:dyDescent="0.25">
      <c r="D98" s="31">
        <f>SUM(D69:D97)</f>
        <v>1521</v>
      </c>
    </row>
  </sheetData>
  <mergeCells count="6">
    <mergeCell ref="E1:F1"/>
    <mergeCell ref="C37:C38"/>
    <mergeCell ref="D37:D38"/>
    <mergeCell ref="F37:F38"/>
    <mergeCell ref="C39:C40"/>
    <mergeCell ref="D39:F40"/>
  </mergeCells>
  <conditionalFormatting sqref="A1:A72">
    <cfRule type="duplicateValues" dxfId="0" priority="1"/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3F948-EFCF-4458-B121-F743F1C01647}">
  <dimension ref="A1"/>
  <sheetViews>
    <sheetView topLeftCell="A267" zoomScale="70" zoomScaleNormal="70" workbookViewId="0">
      <selection activeCell="A299" sqref="A29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8F6AE-8C1F-420F-9501-C234D69591BD}">
  <dimension ref="A1:K11"/>
  <sheetViews>
    <sheetView workbookViewId="0">
      <selection activeCell="H29" sqref="H29"/>
    </sheetView>
  </sheetViews>
  <sheetFormatPr defaultRowHeight="15" x14ac:dyDescent="0.25"/>
  <sheetData>
    <row r="1" spans="1:11" x14ac:dyDescent="0.25">
      <c r="B1" s="124" t="s">
        <v>134</v>
      </c>
      <c r="C1" s="124"/>
      <c r="D1" s="1"/>
      <c r="E1" s="124" t="s">
        <v>135</v>
      </c>
      <c r="F1" s="124"/>
      <c r="H1" t="s">
        <v>140</v>
      </c>
      <c r="J1" t="s">
        <v>143</v>
      </c>
    </row>
    <row r="2" spans="1:11" x14ac:dyDescent="0.25">
      <c r="B2" s="1" t="s">
        <v>136</v>
      </c>
      <c r="C2" s="1" t="s">
        <v>137</v>
      </c>
      <c r="D2" s="1"/>
      <c r="E2" s="1" t="s">
        <v>138</v>
      </c>
      <c r="F2" s="1" t="s">
        <v>139</v>
      </c>
      <c r="H2" t="s">
        <v>141</v>
      </c>
      <c r="I2" t="s">
        <v>142</v>
      </c>
      <c r="J2" t="s">
        <v>141</v>
      </c>
      <c r="K2" t="s">
        <v>142</v>
      </c>
    </row>
    <row r="3" spans="1:11" x14ac:dyDescent="0.25">
      <c r="B3" s="1">
        <f>H3</f>
        <v>112.74801282569101</v>
      </c>
      <c r="C3" s="1">
        <f>J3</f>
        <v>112.702596661699</v>
      </c>
      <c r="D3" s="1"/>
      <c r="E3" s="1">
        <f>I3</f>
        <v>-7.3804619138411596</v>
      </c>
      <c r="F3" s="1">
        <f>K3</f>
        <v>-7.4476543435530598</v>
      </c>
      <c r="H3" s="2">
        <v>112.74801282569101</v>
      </c>
      <c r="I3" s="2">
        <v>-7.3804619138411596</v>
      </c>
      <c r="J3" s="2">
        <v>112.702596661699</v>
      </c>
      <c r="K3" s="2">
        <v>-7.4476543435530598</v>
      </c>
    </row>
    <row r="4" spans="1:11" x14ac:dyDescent="0.25">
      <c r="B4" s="1"/>
      <c r="C4" s="1"/>
      <c r="D4" s="1"/>
      <c r="E4" s="1"/>
      <c r="F4" s="1"/>
    </row>
    <row r="5" spans="1:11" x14ac:dyDescent="0.25">
      <c r="A5" s="10" t="s">
        <v>132</v>
      </c>
      <c r="B5" s="1" t="s">
        <v>133</v>
      </c>
      <c r="C5" s="1">
        <f>B3</f>
        <v>112.74801282569101</v>
      </c>
      <c r="D5" s="11" t="s">
        <v>145</v>
      </c>
      <c r="E5" s="1">
        <f>C3</f>
        <v>112.702596661699</v>
      </c>
      <c r="F5" s="1" t="s">
        <v>144</v>
      </c>
      <c r="G5" s="1">
        <f>E3</f>
        <v>-7.3804619138411596</v>
      </c>
      <c r="H5" s="1" t="s">
        <v>145</v>
      </c>
      <c r="I5" s="1">
        <f>F3</f>
        <v>-7.4476543435530598</v>
      </c>
    </row>
    <row r="7" spans="1:11" x14ac:dyDescent="0.25">
      <c r="A7" s="10" t="s">
        <v>132</v>
      </c>
      <c r="B7" s="1" t="s">
        <v>133</v>
      </c>
      <c r="C7">
        <f>(C5-E5)^2</f>
        <v>2.062627951748388E-3</v>
      </c>
      <c r="D7" t="s">
        <v>144</v>
      </c>
      <c r="E7">
        <f>(G5-I5)^2</f>
        <v>4.514822610588649E-3</v>
      </c>
    </row>
    <row r="9" spans="1:11" x14ac:dyDescent="0.25">
      <c r="A9" s="10" t="s">
        <v>132</v>
      </c>
      <c r="B9" s="1" t="s">
        <v>133</v>
      </c>
      <c r="C9">
        <f>C7+E7</f>
        <v>6.5774505623370366E-3</v>
      </c>
    </row>
    <row r="11" spans="1:11" x14ac:dyDescent="0.25">
      <c r="A11" s="10" t="s">
        <v>132</v>
      </c>
      <c r="B11" s="2">
        <f>SQRT(C9)</f>
        <v>8.1101483108122235E-2</v>
      </c>
    </row>
  </sheetData>
  <mergeCells count="2">
    <mergeCell ref="E1:F1"/>
    <mergeCell ref="B1:C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CC1B7-20EB-4D3E-B13C-7D4CF748A678}">
  <dimension ref="A1:H72"/>
  <sheetViews>
    <sheetView workbookViewId="0">
      <selection activeCell="K22" sqref="K22"/>
    </sheetView>
  </sheetViews>
  <sheetFormatPr defaultRowHeight="15" x14ac:dyDescent="0.25"/>
  <cols>
    <col min="4" max="4" width="17.5703125" bestFit="1" customWidth="1"/>
    <col min="6" max="6" width="9.28515625" style="14" bestFit="1" customWidth="1"/>
    <col min="7" max="7" width="10.5703125" style="14" bestFit="1" customWidth="1"/>
  </cols>
  <sheetData>
    <row r="1" spans="1:8" x14ac:dyDescent="0.25">
      <c r="A1">
        <v>7.2235189439914098</v>
      </c>
      <c r="B1">
        <v>112.731441441122</v>
      </c>
      <c r="C1" t="s">
        <v>145</v>
      </c>
      <c r="D1" t="str">
        <f>C1&amp;A1</f>
        <v>-7.22351894399141</v>
      </c>
      <c r="E1" t="s">
        <v>320</v>
      </c>
      <c r="F1" s="14">
        <v>-7.2235189439914098</v>
      </c>
      <c r="G1" s="14">
        <v>112.731441441122</v>
      </c>
      <c r="H1" t="s">
        <v>320</v>
      </c>
    </row>
    <row r="2" spans="1:8" x14ac:dyDescent="0.25">
      <c r="A2">
        <v>7.2730361598297097</v>
      </c>
      <c r="B2">
        <v>112.659784373463</v>
      </c>
      <c r="C2" t="s">
        <v>145</v>
      </c>
      <c r="D2" t="str">
        <f t="shared" ref="D2:D65" si="0">C2&amp;A2</f>
        <v>-7.27303615982971</v>
      </c>
      <c r="E2" t="s">
        <v>320</v>
      </c>
      <c r="F2" s="14">
        <v>-7.2730361598297097</v>
      </c>
      <c r="G2" s="14">
        <v>112.659784373463</v>
      </c>
      <c r="H2" t="s">
        <v>320</v>
      </c>
    </row>
    <row r="3" spans="1:8" x14ac:dyDescent="0.25">
      <c r="A3">
        <v>7.2371986062903702</v>
      </c>
      <c r="B3">
        <v>112.77053288300699</v>
      </c>
      <c r="C3" t="s">
        <v>145</v>
      </c>
      <c r="D3" t="str">
        <f t="shared" si="0"/>
        <v>-7.23719860629037</v>
      </c>
      <c r="E3" t="s">
        <v>320</v>
      </c>
      <c r="F3" s="14">
        <v>-7.2371986062903702</v>
      </c>
      <c r="G3" s="14">
        <v>112.77053288300699</v>
      </c>
      <c r="H3" t="s">
        <v>320</v>
      </c>
    </row>
    <row r="4" spans="1:8" x14ac:dyDescent="0.25">
      <c r="A4">
        <v>7.3330885030108197</v>
      </c>
      <c r="B4">
        <v>112.79365058878599</v>
      </c>
      <c r="C4" t="s">
        <v>145</v>
      </c>
      <c r="D4" t="str">
        <f t="shared" si="0"/>
        <v>-7.33308850301082</v>
      </c>
      <c r="E4" t="s">
        <v>320</v>
      </c>
      <c r="F4" s="14">
        <v>-7.3330885030108197</v>
      </c>
      <c r="G4" s="14">
        <v>112.79365058878599</v>
      </c>
      <c r="H4" t="s">
        <v>320</v>
      </c>
    </row>
    <row r="5" spans="1:8" x14ac:dyDescent="0.25">
      <c r="A5">
        <v>7.2862828620161002</v>
      </c>
      <c r="B5">
        <v>112.677721806287</v>
      </c>
      <c r="C5" t="s">
        <v>145</v>
      </c>
      <c r="D5" t="str">
        <f t="shared" si="0"/>
        <v>-7.2862828620161</v>
      </c>
      <c r="E5" t="s">
        <v>320</v>
      </c>
      <c r="F5" s="14">
        <v>-7.2862828620161002</v>
      </c>
      <c r="G5" s="14">
        <v>112.677721806287</v>
      </c>
      <c r="H5" t="s">
        <v>320</v>
      </c>
    </row>
    <row r="6" spans="1:8" x14ac:dyDescent="0.25">
      <c r="A6">
        <v>7.28163741374083</v>
      </c>
      <c r="B6">
        <v>112.71485965500899</v>
      </c>
      <c r="C6" t="s">
        <v>145</v>
      </c>
      <c r="D6" t="str">
        <f t="shared" si="0"/>
        <v>-7.28163741374083</v>
      </c>
      <c r="E6" t="s">
        <v>320</v>
      </c>
      <c r="F6" s="14">
        <v>-7.28163741374083</v>
      </c>
      <c r="G6" s="14">
        <v>112.71485965500899</v>
      </c>
      <c r="H6" t="s">
        <v>320</v>
      </c>
    </row>
    <row r="7" spans="1:8" x14ac:dyDescent="0.25">
      <c r="A7">
        <v>7.26623566600417</v>
      </c>
      <c r="B7">
        <v>112.765973354077</v>
      </c>
      <c r="C7" t="s">
        <v>145</v>
      </c>
      <c r="D7" t="str">
        <f t="shared" si="0"/>
        <v>-7.26623566600417</v>
      </c>
      <c r="E7" t="s">
        <v>320</v>
      </c>
      <c r="F7" s="14">
        <v>-7.26623566600417</v>
      </c>
      <c r="G7" s="14">
        <v>112.765973354077</v>
      </c>
      <c r="H7" t="s">
        <v>320</v>
      </c>
    </row>
    <row r="8" spans="1:8" x14ac:dyDescent="0.25">
      <c r="A8">
        <v>7.3312388645540496</v>
      </c>
      <c r="B8">
        <v>112.78507736757101</v>
      </c>
      <c r="C8" t="s">
        <v>145</v>
      </c>
      <c r="D8" t="str">
        <f t="shared" si="0"/>
        <v>-7.33123886455405</v>
      </c>
      <c r="E8" t="s">
        <v>320</v>
      </c>
      <c r="F8" s="14">
        <v>-7.3312388645540496</v>
      </c>
      <c r="G8" s="14">
        <v>112.78507736757101</v>
      </c>
      <c r="H8" t="s">
        <v>320</v>
      </c>
    </row>
    <row r="9" spans="1:8" x14ac:dyDescent="0.25">
      <c r="A9">
        <v>7.3187760228055998</v>
      </c>
      <c r="B9">
        <v>112.797273240584</v>
      </c>
      <c r="C9" t="s">
        <v>145</v>
      </c>
      <c r="D9" t="str">
        <f t="shared" si="0"/>
        <v>-7.3187760228056</v>
      </c>
      <c r="E9" t="s">
        <v>320</v>
      </c>
      <c r="F9" s="14">
        <v>-7.3187760228055998</v>
      </c>
      <c r="G9" s="14">
        <v>112.797273240584</v>
      </c>
      <c r="H9" t="s">
        <v>320</v>
      </c>
    </row>
    <row r="10" spans="1:8" x14ac:dyDescent="0.25">
      <c r="A10">
        <v>7.2487953464775403</v>
      </c>
      <c r="B10">
        <v>112.749310182912</v>
      </c>
      <c r="C10" t="s">
        <v>145</v>
      </c>
      <c r="D10" t="str">
        <f t="shared" si="0"/>
        <v>-7.24879534647754</v>
      </c>
      <c r="E10" t="s">
        <v>320</v>
      </c>
      <c r="F10" s="14">
        <v>-7.2487953464775403</v>
      </c>
      <c r="G10" s="14">
        <v>112.749310182912</v>
      </c>
      <c r="H10" t="s">
        <v>320</v>
      </c>
    </row>
    <row r="11" spans="1:8" x14ac:dyDescent="0.25">
      <c r="A11">
        <v>7.2461844978150403</v>
      </c>
      <c r="B11">
        <v>112.730535460418</v>
      </c>
      <c r="C11" t="s">
        <v>145</v>
      </c>
      <c r="D11" t="str">
        <f t="shared" si="0"/>
        <v>-7.24618449781504</v>
      </c>
      <c r="E11" t="s">
        <v>320</v>
      </c>
      <c r="F11" s="14">
        <v>-7.2461844978150403</v>
      </c>
      <c r="G11" s="14">
        <v>112.730535460418</v>
      </c>
      <c r="H11" t="s">
        <v>320</v>
      </c>
    </row>
    <row r="12" spans="1:8" x14ac:dyDescent="0.25">
      <c r="A12">
        <v>7.29143505225941</v>
      </c>
      <c r="B12">
        <v>112.803213285504</v>
      </c>
      <c r="C12" t="s">
        <v>145</v>
      </c>
      <c r="D12" t="str">
        <f t="shared" si="0"/>
        <v>-7.29143505225941</v>
      </c>
      <c r="E12" t="s">
        <v>320</v>
      </c>
      <c r="F12" s="14">
        <v>-7.29143505225941</v>
      </c>
      <c r="G12" s="14">
        <v>112.803213285504</v>
      </c>
      <c r="H12" t="s">
        <v>320</v>
      </c>
    </row>
    <row r="13" spans="1:8" x14ac:dyDescent="0.25">
      <c r="A13">
        <v>7.2625568386538202</v>
      </c>
      <c r="B13">
        <v>112.666996403086</v>
      </c>
      <c r="C13" t="s">
        <v>145</v>
      </c>
      <c r="D13" t="str">
        <f t="shared" si="0"/>
        <v>-7.26255683865382</v>
      </c>
      <c r="E13" t="s">
        <v>320</v>
      </c>
      <c r="F13" s="14">
        <v>-7.2625568386538202</v>
      </c>
      <c r="G13" s="14">
        <v>112.666996403086</v>
      </c>
      <c r="H13" t="s">
        <v>320</v>
      </c>
    </row>
    <row r="14" spans="1:8" x14ac:dyDescent="0.25">
      <c r="A14">
        <v>7.2506832801379897</v>
      </c>
      <c r="B14">
        <v>112.76967934030699</v>
      </c>
      <c r="C14" t="s">
        <v>145</v>
      </c>
      <c r="D14" t="str">
        <f t="shared" si="0"/>
        <v>-7.25068328013799</v>
      </c>
      <c r="E14" t="s">
        <v>320</v>
      </c>
      <c r="F14" s="14">
        <v>-7.2506832801379897</v>
      </c>
      <c r="G14" s="14">
        <v>112.76967934030699</v>
      </c>
      <c r="H14" t="s">
        <v>320</v>
      </c>
    </row>
    <row r="15" spans="1:8" x14ac:dyDescent="0.25">
      <c r="A15">
        <v>7.2893499057118296</v>
      </c>
      <c r="B15">
        <v>112.777716325241</v>
      </c>
      <c r="C15" t="s">
        <v>145</v>
      </c>
      <c r="D15" t="str">
        <f t="shared" si="0"/>
        <v>-7.28934990571183</v>
      </c>
      <c r="E15" t="s">
        <v>320</v>
      </c>
      <c r="F15" s="14">
        <v>-7.2893499057118296</v>
      </c>
      <c r="G15" s="14">
        <v>112.777716325241</v>
      </c>
      <c r="H15" t="s">
        <v>320</v>
      </c>
    </row>
    <row r="16" spans="1:8" x14ac:dyDescent="0.25">
      <c r="A16">
        <v>7.3146377828731897</v>
      </c>
      <c r="B16">
        <v>112.784173901965</v>
      </c>
      <c r="C16" t="s">
        <v>145</v>
      </c>
      <c r="D16" t="str">
        <f t="shared" si="0"/>
        <v>-7.31463778287319</v>
      </c>
      <c r="E16" t="s">
        <v>320</v>
      </c>
      <c r="F16" s="14">
        <v>-7.3146377828731897</v>
      </c>
      <c r="G16" s="14">
        <v>112.784173901965</v>
      </c>
      <c r="H16" t="s">
        <v>320</v>
      </c>
    </row>
    <row r="17" spans="1:8" x14ac:dyDescent="0.25">
      <c r="A17">
        <v>7.3073535993304999</v>
      </c>
      <c r="B17">
        <v>112.65358385894</v>
      </c>
      <c r="C17" t="s">
        <v>145</v>
      </c>
      <c r="D17" t="str">
        <f t="shared" si="0"/>
        <v>-7.3073535993305</v>
      </c>
      <c r="E17" t="s">
        <v>320</v>
      </c>
      <c r="F17" s="14">
        <v>-7.3073535993304999</v>
      </c>
      <c r="G17" s="14">
        <v>112.65358385894</v>
      </c>
      <c r="H17" t="s">
        <v>320</v>
      </c>
    </row>
    <row r="18" spans="1:8" x14ac:dyDescent="0.25">
      <c r="A18">
        <v>7.2628156846850001</v>
      </c>
      <c r="B18">
        <v>112.666725943785</v>
      </c>
      <c r="C18" t="s">
        <v>145</v>
      </c>
      <c r="D18" t="str">
        <f t="shared" si="0"/>
        <v>-7.262815684685</v>
      </c>
      <c r="E18" t="s">
        <v>320</v>
      </c>
      <c r="F18" s="14">
        <v>-7.2628156846850001</v>
      </c>
      <c r="G18" s="14">
        <v>112.666725943785</v>
      </c>
      <c r="H18" t="s">
        <v>320</v>
      </c>
    </row>
    <row r="19" spans="1:8" x14ac:dyDescent="0.25">
      <c r="A19">
        <v>7.2374238817437204</v>
      </c>
      <c r="B19">
        <v>112.62014891947599</v>
      </c>
      <c r="C19" t="s">
        <v>145</v>
      </c>
      <c r="D19" t="str">
        <f t="shared" si="0"/>
        <v>-7.23742388174372</v>
      </c>
      <c r="E19" t="s">
        <v>320</v>
      </c>
      <c r="F19" s="14">
        <v>-7.2374238817437204</v>
      </c>
      <c r="G19" s="14">
        <v>112.62014891947599</v>
      </c>
      <c r="H19" t="s">
        <v>320</v>
      </c>
    </row>
    <row r="20" spans="1:8" x14ac:dyDescent="0.25">
      <c r="A20">
        <v>7.2769405547397303</v>
      </c>
      <c r="B20">
        <v>112.74839413020899</v>
      </c>
      <c r="C20" t="s">
        <v>145</v>
      </c>
      <c r="D20" t="str">
        <f t="shared" si="0"/>
        <v>-7.27694055473973</v>
      </c>
      <c r="E20" t="s">
        <v>320</v>
      </c>
      <c r="F20" s="14">
        <v>-7.2769405547397303</v>
      </c>
      <c r="G20" s="14">
        <v>112.74839413020899</v>
      </c>
      <c r="H20" t="s">
        <v>320</v>
      </c>
    </row>
    <row r="21" spans="1:8" x14ac:dyDescent="0.25">
      <c r="A21">
        <v>7.2420235733495</v>
      </c>
      <c r="B21">
        <v>112.731374429734</v>
      </c>
      <c r="C21" t="s">
        <v>145</v>
      </c>
      <c r="D21" t="str">
        <f t="shared" si="0"/>
        <v>-7.2420235733495</v>
      </c>
      <c r="E21" t="s">
        <v>320</v>
      </c>
      <c r="F21" s="14">
        <v>-7.2420235733495</v>
      </c>
      <c r="G21" s="14">
        <v>112.731374429734</v>
      </c>
      <c r="H21" t="s">
        <v>320</v>
      </c>
    </row>
    <row r="22" spans="1:8" x14ac:dyDescent="0.25">
      <c r="A22">
        <v>7.2626239513697204</v>
      </c>
      <c r="B22">
        <v>112.748090696405</v>
      </c>
      <c r="C22" t="s">
        <v>145</v>
      </c>
      <c r="D22" t="str">
        <f t="shared" si="0"/>
        <v>-7.26262395136972</v>
      </c>
      <c r="E22" t="s">
        <v>320</v>
      </c>
      <c r="F22" s="14">
        <v>-7.2626239513697204</v>
      </c>
      <c r="G22" s="14">
        <v>112.748090696405</v>
      </c>
      <c r="H22" t="s">
        <v>320</v>
      </c>
    </row>
    <row r="23" spans="1:8" x14ac:dyDescent="0.25">
      <c r="A23">
        <v>7.2371985322879997</v>
      </c>
      <c r="B23">
        <v>112.77031373768099</v>
      </c>
      <c r="C23" t="s">
        <v>145</v>
      </c>
      <c r="D23" t="str">
        <f t="shared" si="0"/>
        <v>-7.237198532288</v>
      </c>
      <c r="E23" t="s">
        <v>320</v>
      </c>
      <c r="F23" s="14">
        <v>-7.2371985322879997</v>
      </c>
      <c r="G23" s="14">
        <v>112.77031373768099</v>
      </c>
      <c r="H23" t="s">
        <v>320</v>
      </c>
    </row>
    <row r="24" spans="1:8" x14ac:dyDescent="0.25">
      <c r="A24">
        <v>7.2887305192718399</v>
      </c>
      <c r="B24">
        <v>112.77786416041801</v>
      </c>
      <c r="C24" t="s">
        <v>145</v>
      </c>
      <c r="D24" t="str">
        <f t="shared" si="0"/>
        <v>-7.28873051927184</v>
      </c>
      <c r="E24" t="s">
        <v>320</v>
      </c>
      <c r="F24" s="14">
        <v>-7.2887305192718399</v>
      </c>
      <c r="G24" s="14">
        <v>112.77786416041801</v>
      </c>
      <c r="H24" t="s">
        <v>320</v>
      </c>
    </row>
    <row r="25" spans="1:8" x14ac:dyDescent="0.25">
      <c r="A25">
        <v>7.2619854479343502</v>
      </c>
      <c r="B25">
        <v>112.72663986734</v>
      </c>
      <c r="C25" t="s">
        <v>145</v>
      </c>
      <c r="D25" t="str">
        <f t="shared" si="0"/>
        <v>-7.26198544793435</v>
      </c>
      <c r="E25" t="s">
        <v>320</v>
      </c>
      <c r="F25" s="14">
        <v>-7.2619854479343502</v>
      </c>
      <c r="G25" s="14">
        <v>112.72663986734</v>
      </c>
      <c r="H25" t="s">
        <v>320</v>
      </c>
    </row>
    <row r="26" spans="1:8" x14ac:dyDescent="0.25">
      <c r="A26">
        <v>7.29860935379239</v>
      </c>
      <c r="B26">
        <v>112.706954594557</v>
      </c>
      <c r="C26" t="s">
        <v>145</v>
      </c>
      <c r="D26" t="str">
        <f t="shared" si="0"/>
        <v>-7.29860935379239</v>
      </c>
      <c r="E26" t="s">
        <v>320</v>
      </c>
      <c r="F26" s="14">
        <v>-7.29860935379239</v>
      </c>
      <c r="G26" s="14">
        <v>112.706954594557</v>
      </c>
      <c r="H26" t="s">
        <v>320</v>
      </c>
    </row>
    <row r="27" spans="1:8" x14ac:dyDescent="0.25">
      <c r="A27">
        <v>7.3121559093402304</v>
      </c>
      <c r="B27">
        <v>112.687623346978</v>
      </c>
      <c r="C27" t="s">
        <v>145</v>
      </c>
      <c r="D27" t="str">
        <f t="shared" si="0"/>
        <v>-7.31215590934023</v>
      </c>
      <c r="E27" t="s">
        <v>320</v>
      </c>
      <c r="F27" s="14">
        <v>-7.3121559093402304</v>
      </c>
      <c r="G27" s="14">
        <v>112.687623346978</v>
      </c>
      <c r="H27" t="s">
        <v>320</v>
      </c>
    </row>
    <row r="28" spans="1:8" x14ac:dyDescent="0.25">
      <c r="A28">
        <v>7.33714049945924</v>
      </c>
      <c r="B28">
        <v>112.69735015756</v>
      </c>
      <c r="C28" t="s">
        <v>145</v>
      </c>
      <c r="D28" t="str">
        <f t="shared" si="0"/>
        <v>-7.33714049945924</v>
      </c>
      <c r="E28" t="s">
        <v>320</v>
      </c>
      <c r="F28" s="14">
        <v>-7.33714049945924</v>
      </c>
      <c r="G28" s="14">
        <v>112.69735015756</v>
      </c>
      <c r="H28" t="s">
        <v>320</v>
      </c>
    </row>
    <row r="29" spans="1:8" x14ac:dyDescent="0.25">
      <c r="A29">
        <v>7.2696742431566301</v>
      </c>
      <c r="B29">
        <v>112.637451741673</v>
      </c>
      <c r="C29" t="s">
        <v>145</v>
      </c>
      <c r="D29" t="str">
        <f t="shared" si="0"/>
        <v>-7.26967424315663</v>
      </c>
      <c r="E29" t="s">
        <v>320</v>
      </c>
      <c r="F29" s="14">
        <v>-7.2696742431566301</v>
      </c>
      <c r="G29" s="14">
        <v>112.637451741673</v>
      </c>
      <c r="H29" t="s">
        <v>320</v>
      </c>
    </row>
    <row r="30" spans="1:8" x14ac:dyDescent="0.25">
      <c r="A30">
        <v>7.2248384099976697</v>
      </c>
      <c r="B30">
        <v>112.780893626094</v>
      </c>
      <c r="C30" t="s">
        <v>145</v>
      </c>
      <c r="D30" t="str">
        <f t="shared" si="0"/>
        <v>-7.22483840999767</v>
      </c>
      <c r="E30" t="s">
        <v>320</v>
      </c>
      <c r="F30" s="14">
        <v>-7.2248384099976697</v>
      </c>
      <c r="G30" s="14">
        <v>112.780893626094</v>
      </c>
      <c r="H30" t="s">
        <v>320</v>
      </c>
    </row>
    <row r="31" spans="1:8" x14ac:dyDescent="0.25">
      <c r="A31">
        <v>7.3226634074047201</v>
      </c>
      <c r="B31">
        <v>112.7776854099</v>
      </c>
      <c r="C31" t="s">
        <v>145</v>
      </c>
      <c r="D31" t="str">
        <f t="shared" si="0"/>
        <v>-7.32266340740472</v>
      </c>
      <c r="E31" t="s">
        <v>320</v>
      </c>
      <c r="F31" s="14">
        <v>-7.3226634074047201</v>
      </c>
      <c r="G31" s="14">
        <v>112.7776854099</v>
      </c>
      <c r="H31" t="s">
        <v>320</v>
      </c>
    </row>
    <row r="32" spans="1:8" x14ac:dyDescent="0.25">
      <c r="A32">
        <v>7.2559391389096701</v>
      </c>
      <c r="B32">
        <v>112.729102601495</v>
      </c>
      <c r="C32" t="s">
        <v>145</v>
      </c>
      <c r="D32" t="str">
        <f t="shared" si="0"/>
        <v>-7.25593913890967</v>
      </c>
      <c r="E32" t="s">
        <v>320</v>
      </c>
      <c r="F32" s="14">
        <v>-7.2559391389096701</v>
      </c>
      <c r="G32" s="14">
        <v>112.729102601495</v>
      </c>
      <c r="H32" t="s">
        <v>320</v>
      </c>
    </row>
    <row r="33" spans="1:8" x14ac:dyDescent="0.25">
      <c r="A33">
        <v>7.3042710759728697</v>
      </c>
      <c r="B33">
        <v>112.754457122337</v>
      </c>
      <c r="C33" t="s">
        <v>145</v>
      </c>
      <c r="D33" t="str">
        <f t="shared" si="0"/>
        <v>-7.30427107597287</v>
      </c>
      <c r="E33" t="s">
        <v>320</v>
      </c>
      <c r="F33" s="14">
        <v>-7.3042710759728697</v>
      </c>
      <c r="G33" s="14">
        <v>112.754457122337</v>
      </c>
      <c r="H33" t="s">
        <v>320</v>
      </c>
    </row>
    <row r="34" spans="1:8" x14ac:dyDescent="0.25">
      <c r="A34">
        <v>7.2732490100399803</v>
      </c>
      <c r="B34">
        <v>112.659870206047</v>
      </c>
      <c r="C34" t="s">
        <v>145</v>
      </c>
      <c r="D34" t="str">
        <f t="shared" si="0"/>
        <v>-7.27324901003998</v>
      </c>
      <c r="E34" t="s">
        <v>320</v>
      </c>
      <c r="F34" s="14">
        <v>-7.2732490100399803</v>
      </c>
      <c r="G34" s="14">
        <v>112.659870206047</v>
      </c>
      <c r="H34" t="s">
        <v>320</v>
      </c>
    </row>
    <row r="35" spans="1:8" x14ac:dyDescent="0.25">
      <c r="A35">
        <v>7.3405088362465296</v>
      </c>
      <c r="B35">
        <v>112.766319198663</v>
      </c>
      <c r="C35" t="s">
        <v>145</v>
      </c>
      <c r="D35" t="str">
        <f t="shared" si="0"/>
        <v>-7.34050883624653</v>
      </c>
      <c r="E35" t="s">
        <v>320</v>
      </c>
      <c r="F35" s="14">
        <v>-7.3405088362465296</v>
      </c>
      <c r="G35" s="14">
        <v>112.766319198663</v>
      </c>
      <c r="H35" t="s">
        <v>320</v>
      </c>
    </row>
    <row r="36" spans="1:8" x14ac:dyDescent="0.25">
      <c r="A36">
        <v>7.3291306044308699</v>
      </c>
      <c r="B36">
        <v>112.717886282913</v>
      </c>
      <c r="C36" t="s">
        <v>145</v>
      </c>
      <c r="D36" t="str">
        <f t="shared" si="0"/>
        <v>-7.32913060443087</v>
      </c>
      <c r="E36" t="s">
        <v>320</v>
      </c>
      <c r="F36" s="14">
        <v>-7.3291306044308699</v>
      </c>
      <c r="G36" s="14">
        <v>112.717886282913</v>
      </c>
      <c r="H36" t="s">
        <v>320</v>
      </c>
    </row>
    <row r="37" spans="1:8" x14ac:dyDescent="0.25">
      <c r="A37">
        <v>7.2570251780542598</v>
      </c>
      <c r="B37">
        <v>112.79597409825401</v>
      </c>
      <c r="C37" t="s">
        <v>145</v>
      </c>
      <c r="D37" t="str">
        <f t="shared" si="0"/>
        <v>-7.25702517805426</v>
      </c>
      <c r="E37" t="s">
        <v>320</v>
      </c>
      <c r="F37" s="14">
        <v>-7.2570251780542598</v>
      </c>
      <c r="G37" s="14">
        <v>112.79597409825401</v>
      </c>
      <c r="H37" t="s">
        <v>320</v>
      </c>
    </row>
    <row r="38" spans="1:8" x14ac:dyDescent="0.25">
      <c r="A38">
        <v>7.2585630849336402</v>
      </c>
      <c r="B38">
        <v>112.756598370525</v>
      </c>
      <c r="C38" t="s">
        <v>145</v>
      </c>
      <c r="D38" t="str">
        <f t="shared" si="0"/>
        <v>-7.25856308493364</v>
      </c>
      <c r="E38" t="s">
        <v>320</v>
      </c>
      <c r="F38" s="14">
        <v>-7.2585630849336402</v>
      </c>
      <c r="G38" s="14">
        <v>112.756598370525</v>
      </c>
      <c r="H38" t="s">
        <v>320</v>
      </c>
    </row>
    <row r="39" spans="1:8" x14ac:dyDescent="0.25">
      <c r="A39">
        <v>7.2660294099007396</v>
      </c>
      <c r="B39">
        <v>112.699565165721</v>
      </c>
      <c r="C39" t="s">
        <v>145</v>
      </c>
      <c r="D39" t="str">
        <f t="shared" si="0"/>
        <v>-7.26602940990074</v>
      </c>
      <c r="E39" t="s">
        <v>320</v>
      </c>
      <c r="F39" s="14">
        <v>-7.2660294099007396</v>
      </c>
      <c r="G39" s="14">
        <v>112.699565165721</v>
      </c>
      <c r="H39" t="s">
        <v>320</v>
      </c>
    </row>
    <row r="40" spans="1:8" x14ac:dyDescent="0.25">
      <c r="A40">
        <v>7.2338952583931801</v>
      </c>
      <c r="B40">
        <v>112.732482781063</v>
      </c>
      <c r="C40" t="s">
        <v>145</v>
      </c>
      <c r="D40" t="str">
        <f t="shared" si="0"/>
        <v>-7.23389525839318</v>
      </c>
      <c r="E40" t="s">
        <v>320</v>
      </c>
      <c r="F40" s="14">
        <v>-7.2338952583931801</v>
      </c>
      <c r="G40" s="14">
        <v>112.732482781063</v>
      </c>
      <c r="H40" t="s">
        <v>320</v>
      </c>
    </row>
    <row r="41" spans="1:8" x14ac:dyDescent="0.25">
      <c r="A41">
        <v>7.2712104739248202</v>
      </c>
      <c r="B41">
        <v>112.660842241673</v>
      </c>
      <c r="C41" t="s">
        <v>145</v>
      </c>
      <c r="D41" t="str">
        <f t="shared" si="0"/>
        <v>-7.27121047392482</v>
      </c>
      <c r="E41" t="s">
        <v>320</v>
      </c>
      <c r="F41" s="14">
        <v>-7.2712104739248202</v>
      </c>
      <c r="G41" s="14">
        <v>112.660842241673</v>
      </c>
      <c r="H41" t="s">
        <v>320</v>
      </c>
    </row>
    <row r="42" spans="1:8" x14ac:dyDescent="0.25">
      <c r="A42">
        <v>7.2393603019611303</v>
      </c>
      <c r="B42">
        <v>112.774290432531</v>
      </c>
      <c r="C42" t="s">
        <v>145</v>
      </c>
      <c r="D42" t="str">
        <f t="shared" si="0"/>
        <v>-7.23936030196113</v>
      </c>
      <c r="E42" t="s">
        <v>320</v>
      </c>
      <c r="F42" s="14">
        <v>-7.2393603019611303</v>
      </c>
      <c r="G42" s="14">
        <v>112.774290432531</v>
      </c>
      <c r="H42" t="s">
        <v>320</v>
      </c>
    </row>
    <row r="43" spans="1:8" x14ac:dyDescent="0.25">
      <c r="A43">
        <v>7.3000208604197496</v>
      </c>
      <c r="B43">
        <v>112.77264077912901</v>
      </c>
      <c r="C43" t="s">
        <v>145</v>
      </c>
      <c r="D43" t="str">
        <f t="shared" si="0"/>
        <v>-7.30002086041975</v>
      </c>
      <c r="E43" t="s">
        <v>320</v>
      </c>
      <c r="F43" s="14">
        <v>-7.3000208604197496</v>
      </c>
      <c r="G43" s="14">
        <v>112.77264077912901</v>
      </c>
      <c r="H43" t="s">
        <v>320</v>
      </c>
    </row>
    <row r="44" spans="1:8" x14ac:dyDescent="0.25">
      <c r="A44">
        <v>7.2677680973918601</v>
      </c>
      <c r="B44">
        <v>112.72130626757</v>
      </c>
      <c r="C44" t="s">
        <v>145</v>
      </c>
      <c r="D44" t="str">
        <f t="shared" si="0"/>
        <v>-7.26776809739186</v>
      </c>
      <c r="E44" t="s">
        <v>320</v>
      </c>
      <c r="F44" s="14">
        <v>-7.2677680973918601</v>
      </c>
      <c r="G44" s="14">
        <v>112.72130626757</v>
      </c>
      <c r="H44" t="s">
        <v>320</v>
      </c>
    </row>
    <row r="45" spans="1:8" x14ac:dyDescent="0.25">
      <c r="A45">
        <v>7.30920818106868</v>
      </c>
      <c r="B45">
        <v>112.677098359328</v>
      </c>
      <c r="C45" t="s">
        <v>145</v>
      </c>
      <c r="D45" t="str">
        <f t="shared" si="0"/>
        <v>-7.30920818106868</v>
      </c>
      <c r="E45" t="s">
        <v>320</v>
      </c>
      <c r="F45" s="14">
        <v>-7.30920818106868</v>
      </c>
      <c r="G45" s="14">
        <v>112.677098359328</v>
      </c>
      <c r="H45" t="s">
        <v>320</v>
      </c>
    </row>
    <row r="46" spans="1:8" x14ac:dyDescent="0.25">
      <c r="A46">
        <v>7.3499640485772897</v>
      </c>
      <c r="B46">
        <v>112.67435946572201</v>
      </c>
      <c r="C46" t="s">
        <v>145</v>
      </c>
      <c r="D46" t="str">
        <f t="shared" si="0"/>
        <v>-7.34996404857729</v>
      </c>
      <c r="E46" t="s">
        <v>320</v>
      </c>
      <c r="F46" s="14">
        <v>-7.3499640485772897</v>
      </c>
      <c r="G46" s="14">
        <v>112.67435946572201</v>
      </c>
      <c r="H46" t="s">
        <v>320</v>
      </c>
    </row>
    <row r="47" spans="1:8" x14ac:dyDescent="0.25">
      <c r="A47">
        <v>7.2842569067688698</v>
      </c>
      <c r="B47">
        <v>112.656712460759</v>
      </c>
      <c r="C47" t="s">
        <v>145</v>
      </c>
      <c r="D47" t="str">
        <f t="shared" si="0"/>
        <v>-7.28425690676887</v>
      </c>
      <c r="E47" t="s">
        <v>320</v>
      </c>
      <c r="F47" s="14">
        <v>-7.2842569067688698</v>
      </c>
      <c r="G47" s="14">
        <v>112.656712460759</v>
      </c>
      <c r="H47" t="s">
        <v>320</v>
      </c>
    </row>
    <row r="48" spans="1:8" x14ac:dyDescent="0.25">
      <c r="A48">
        <v>7.3200095796002396</v>
      </c>
      <c r="B48">
        <v>112.760096877455</v>
      </c>
      <c r="C48" t="s">
        <v>145</v>
      </c>
      <c r="D48" t="str">
        <f t="shared" si="0"/>
        <v>-7.32000957960024</v>
      </c>
      <c r="E48" t="s">
        <v>320</v>
      </c>
      <c r="F48" s="14">
        <v>-7.3200095796002396</v>
      </c>
      <c r="G48" s="14">
        <v>112.760096877455</v>
      </c>
      <c r="H48" t="s">
        <v>320</v>
      </c>
    </row>
    <row r="49" spans="1:8" x14ac:dyDescent="0.25">
      <c r="A49">
        <v>7.2567713353580396</v>
      </c>
      <c r="B49">
        <v>112.72424836757</v>
      </c>
      <c r="C49" t="s">
        <v>145</v>
      </c>
      <c r="D49" t="str">
        <f t="shared" si="0"/>
        <v>-7.25677133535804</v>
      </c>
      <c r="E49" t="s">
        <v>320</v>
      </c>
      <c r="F49" s="14">
        <v>-7.2567713353580396</v>
      </c>
      <c r="G49" s="14">
        <v>112.72424836757</v>
      </c>
      <c r="H49" t="s">
        <v>320</v>
      </c>
    </row>
    <row r="50" spans="1:8" x14ac:dyDescent="0.25">
      <c r="A50">
        <v>7.2662732757533401</v>
      </c>
      <c r="B50">
        <v>112.732839584392</v>
      </c>
      <c r="C50" t="s">
        <v>145</v>
      </c>
      <c r="D50" t="str">
        <f t="shared" si="0"/>
        <v>-7.26627327575334</v>
      </c>
      <c r="E50" t="s">
        <v>320</v>
      </c>
      <c r="F50" s="14">
        <v>-7.2662732757533401</v>
      </c>
      <c r="G50" s="14">
        <v>112.732839584392</v>
      </c>
      <c r="H50" t="s">
        <v>320</v>
      </c>
    </row>
    <row r="51" spans="1:8" x14ac:dyDescent="0.25">
      <c r="A51">
        <v>7.2633337306688102</v>
      </c>
      <c r="B51">
        <v>112.683384829734</v>
      </c>
      <c r="C51" t="s">
        <v>145</v>
      </c>
      <c r="D51" t="str">
        <f t="shared" si="0"/>
        <v>-7.26333373066881</v>
      </c>
      <c r="E51" t="s">
        <v>320</v>
      </c>
      <c r="F51" s="14">
        <v>-7.2633337306688102</v>
      </c>
      <c r="G51" s="14">
        <v>112.683384829734</v>
      </c>
      <c r="H51" t="s">
        <v>320</v>
      </c>
    </row>
    <row r="52" spans="1:8" x14ac:dyDescent="0.25">
      <c r="A52">
        <v>7.3321852638355498</v>
      </c>
      <c r="B52">
        <v>112.768442136887</v>
      </c>
      <c r="C52" t="s">
        <v>145</v>
      </c>
      <c r="D52" t="str">
        <f t="shared" si="0"/>
        <v>-7.33218526383555</v>
      </c>
      <c r="E52" t="s">
        <v>320</v>
      </c>
      <c r="F52" s="14">
        <v>-7.3321852638355498</v>
      </c>
      <c r="G52" s="14">
        <v>112.768442136887</v>
      </c>
      <c r="H52" t="s">
        <v>320</v>
      </c>
    </row>
    <row r="53" spans="1:8" x14ac:dyDescent="0.25">
      <c r="A53">
        <v>7.3316367922438497</v>
      </c>
      <c r="B53">
        <v>112.721187791373</v>
      </c>
      <c r="C53" t="s">
        <v>145</v>
      </c>
      <c r="D53" t="str">
        <f t="shared" si="0"/>
        <v>-7.33163679224385</v>
      </c>
      <c r="E53" t="s">
        <v>320</v>
      </c>
      <c r="F53" s="14">
        <v>-7.3316367922438497</v>
      </c>
      <c r="G53" s="14">
        <v>112.721187791373</v>
      </c>
      <c r="H53" t="s">
        <v>320</v>
      </c>
    </row>
    <row r="54" spans="1:8" x14ac:dyDescent="0.25">
      <c r="A54">
        <v>7.2257217055113996</v>
      </c>
      <c r="B54">
        <v>112.780572182912</v>
      </c>
      <c r="C54" t="s">
        <v>145</v>
      </c>
      <c r="D54" t="str">
        <f t="shared" si="0"/>
        <v>-7.2257217055114</v>
      </c>
      <c r="E54" t="s">
        <v>320</v>
      </c>
      <c r="F54" s="14">
        <v>-7.2257217055113996</v>
      </c>
      <c r="G54" s="14">
        <v>112.780572182912</v>
      </c>
      <c r="H54" t="s">
        <v>320</v>
      </c>
    </row>
    <row r="55" spans="1:8" x14ac:dyDescent="0.25">
      <c r="A55">
        <v>7.2443560927547503</v>
      </c>
      <c r="B55">
        <v>112.758669996405</v>
      </c>
      <c r="C55" t="s">
        <v>145</v>
      </c>
      <c r="D55" t="str">
        <f t="shared" si="0"/>
        <v>-7.24435609275475</v>
      </c>
      <c r="E55" t="s">
        <v>320</v>
      </c>
      <c r="F55" s="14">
        <v>-7.2443560927547503</v>
      </c>
      <c r="G55" s="14">
        <v>112.758669996405</v>
      </c>
      <c r="H55" t="s">
        <v>320</v>
      </c>
    </row>
    <row r="56" spans="1:8" x14ac:dyDescent="0.25">
      <c r="A56">
        <v>7.2771853230660497</v>
      </c>
      <c r="B56">
        <v>112.748361940583</v>
      </c>
      <c r="C56" t="s">
        <v>145</v>
      </c>
      <c r="D56" t="str">
        <f t="shared" si="0"/>
        <v>-7.27718532306605</v>
      </c>
      <c r="E56" t="s">
        <v>320</v>
      </c>
      <c r="F56" s="14">
        <v>-7.2771853230660497</v>
      </c>
      <c r="G56" s="14">
        <v>112.748361940583</v>
      </c>
      <c r="H56" t="s">
        <v>320</v>
      </c>
    </row>
    <row r="57" spans="1:8" x14ac:dyDescent="0.25">
      <c r="A57">
        <v>7.3106411181265498</v>
      </c>
      <c r="B57">
        <v>112.683458852228</v>
      </c>
      <c r="C57" t="s">
        <v>145</v>
      </c>
      <c r="D57" t="str">
        <f t="shared" si="0"/>
        <v>-7.31064111812655</v>
      </c>
      <c r="E57" t="s">
        <v>320</v>
      </c>
      <c r="F57" s="14">
        <v>-7.3106411181265498</v>
      </c>
      <c r="G57" s="14">
        <v>112.683458852228</v>
      </c>
      <c r="H57" t="s">
        <v>320</v>
      </c>
    </row>
    <row r="58" spans="1:8" x14ac:dyDescent="0.25">
      <c r="A58">
        <v>7.3265382726305504</v>
      </c>
      <c r="B58">
        <v>112.735501509797</v>
      </c>
      <c r="C58" t="s">
        <v>145</v>
      </c>
      <c r="D58" t="str">
        <f t="shared" si="0"/>
        <v>-7.32653827263055</v>
      </c>
      <c r="E58" t="s">
        <v>320</v>
      </c>
      <c r="F58" s="14">
        <v>-7.3265382726305504</v>
      </c>
      <c r="G58" s="14">
        <v>112.735501509797</v>
      </c>
      <c r="H58" t="s">
        <v>320</v>
      </c>
    </row>
    <row r="59" spans="1:8" x14ac:dyDescent="0.25">
      <c r="A59">
        <v>7.2435257126789798</v>
      </c>
      <c r="B59">
        <v>112.72098269002799</v>
      </c>
      <c r="C59" t="s">
        <v>145</v>
      </c>
      <c r="D59" t="str">
        <f t="shared" si="0"/>
        <v>-7.24352571267898</v>
      </c>
      <c r="E59" t="s">
        <v>320</v>
      </c>
      <c r="F59" s="14">
        <v>-7.2435257126789798</v>
      </c>
      <c r="G59" s="14">
        <v>112.72098269002799</v>
      </c>
      <c r="H59" t="s">
        <v>320</v>
      </c>
    </row>
    <row r="60" spans="1:8" x14ac:dyDescent="0.25">
      <c r="A60">
        <v>7.2699260223847197</v>
      </c>
      <c r="B60">
        <v>112.72889746756999</v>
      </c>
      <c r="C60" t="s">
        <v>145</v>
      </c>
      <c r="D60" t="str">
        <f t="shared" si="0"/>
        <v>-7.26992602238472</v>
      </c>
      <c r="E60" t="s">
        <v>320</v>
      </c>
      <c r="F60" s="14">
        <v>-7.2699260223847197</v>
      </c>
      <c r="G60" s="14">
        <v>112.72889746756999</v>
      </c>
      <c r="H60" t="s">
        <v>320</v>
      </c>
    </row>
    <row r="61" spans="1:8" x14ac:dyDescent="0.25">
      <c r="A61">
        <v>7.3361646876178801</v>
      </c>
      <c r="B61">
        <v>112.775990082913</v>
      </c>
      <c r="C61" t="s">
        <v>145</v>
      </c>
      <c r="D61" t="str">
        <f t="shared" si="0"/>
        <v>-7.33616468761788</v>
      </c>
      <c r="E61" t="s">
        <v>320</v>
      </c>
      <c r="F61" s="14">
        <v>-7.3361646876178801</v>
      </c>
      <c r="G61" s="14">
        <v>112.775990082913</v>
      </c>
      <c r="H61" t="s">
        <v>320</v>
      </c>
    </row>
    <row r="62" spans="1:8" x14ac:dyDescent="0.25">
      <c r="A62">
        <v>7.32475141661841</v>
      </c>
      <c r="B62">
        <v>112.73841818994499</v>
      </c>
      <c r="C62" t="s">
        <v>145</v>
      </c>
      <c r="D62" t="str">
        <f t="shared" si="0"/>
        <v>-7.32475141661841</v>
      </c>
      <c r="E62" t="s">
        <v>320</v>
      </c>
      <c r="F62" s="14">
        <v>-7.32475141661841</v>
      </c>
      <c r="G62" s="14">
        <v>112.73841818994499</v>
      </c>
      <c r="H62" t="s">
        <v>320</v>
      </c>
    </row>
    <row r="63" spans="1:8" x14ac:dyDescent="0.25">
      <c r="A63">
        <v>7.2571090951475403</v>
      </c>
      <c r="B63">
        <v>112.79590329075501</v>
      </c>
      <c r="C63" t="s">
        <v>145</v>
      </c>
      <c r="D63" t="str">
        <f t="shared" si="0"/>
        <v>-7.25710909514754</v>
      </c>
      <c r="E63" t="s">
        <v>320</v>
      </c>
      <c r="F63" s="14">
        <v>-7.2571090951475403</v>
      </c>
      <c r="G63" s="14">
        <v>112.79590329075501</v>
      </c>
      <c r="H63" t="s">
        <v>320</v>
      </c>
    </row>
    <row r="64" spans="1:8" x14ac:dyDescent="0.25">
      <c r="A64">
        <v>7.28421337790666</v>
      </c>
      <c r="B64">
        <v>112.715354777968</v>
      </c>
      <c r="C64" t="s">
        <v>145</v>
      </c>
      <c r="D64" t="str">
        <f t="shared" si="0"/>
        <v>-7.28421337790666</v>
      </c>
      <c r="E64" t="s">
        <v>320</v>
      </c>
      <c r="F64" s="14">
        <v>-7.28421337790666</v>
      </c>
      <c r="G64" s="14">
        <v>112.715354777968</v>
      </c>
      <c r="H64" t="s">
        <v>320</v>
      </c>
    </row>
    <row r="65" spans="1:8" x14ac:dyDescent="0.25">
      <c r="A65">
        <v>7.3002434789902804</v>
      </c>
      <c r="B65">
        <v>112.729352853023</v>
      </c>
      <c r="C65" t="s">
        <v>145</v>
      </c>
      <c r="D65" t="str">
        <f t="shared" si="0"/>
        <v>-7.30024347899028</v>
      </c>
      <c r="E65" t="s">
        <v>320</v>
      </c>
      <c r="F65" s="14">
        <v>-7.3002434789902804</v>
      </c>
      <c r="G65" s="14">
        <v>112.729352853023</v>
      </c>
      <c r="H65" t="s">
        <v>320</v>
      </c>
    </row>
    <row r="66" spans="1:8" x14ac:dyDescent="0.25">
      <c r="A66">
        <v>7.2862425878017802</v>
      </c>
      <c r="B66">
        <v>112.677742037055</v>
      </c>
      <c r="C66" t="s">
        <v>145</v>
      </c>
      <c r="D66" t="str">
        <f t="shared" ref="D66:D71" si="1">C66&amp;A66</f>
        <v>-7.28624258780178</v>
      </c>
      <c r="E66" t="s">
        <v>320</v>
      </c>
      <c r="F66" s="14">
        <v>-7.2862425878017802</v>
      </c>
      <c r="G66" s="14">
        <v>112.677742037055</v>
      </c>
      <c r="H66" t="s">
        <v>320</v>
      </c>
    </row>
    <row r="67" spans="1:8" x14ac:dyDescent="0.25">
      <c r="A67">
        <v>7.3138011095994502</v>
      </c>
      <c r="B67">
        <v>112.765569525242</v>
      </c>
      <c r="C67" t="s">
        <v>145</v>
      </c>
      <c r="D67" t="str">
        <f t="shared" si="1"/>
        <v>-7.31380110959945</v>
      </c>
      <c r="E67" t="s">
        <v>320</v>
      </c>
      <c r="F67" s="14">
        <v>-7.3138011095994502</v>
      </c>
      <c r="G67" s="14">
        <v>112.765569525242</v>
      </c>
      <c r="H67" t="s">
        <v>320</v>
      </c>
    </row>
    <row r="68" spans="1:8" x14ac:dyDescent="0.25">
      <c r="A68">
        <v>7.32018178018083</v>
      </c>
      <c r="B68">
        <v>112.760209695196</v>
      </c>
      <c r="C68" t="s">
        <v>145</v>
      </c>
      <c r="D68" t="str">
        <f t="shared" si="1"/>
        <v>-7.32018178018083</v>
      </c>
      <c r="E68" t="s">
        <v>320</v>
      </c>
      <c r="F68" s="14">
        <v>-7.32018178018083</v>
      </c>
      <c r="G68" s="14">
        <v>112.760209695196</v>
      </c>
      <c r="H68" t="s">
        <v>320</v>
      </c>
    </row>
    <row r="69" spans="1:8" x14ac:dyDescent="0.25">
      <c r="A69">
        <v>7.3378097878129598</v>
      </c>
      <c r="B69">
        <v>112.73007568106399</v>
      </c>
      <c r="C69" t="s">
        <v>145</v>
      </c>
      <c r="D69" t="str">
        <f t="shared" si="1"/>
        <v>-7.33780978781296</v>
      </c>
      <c r="E69" t="s">
        <v>320</v>
      </c>
      <c r="F69" s="14">
        <v>-7.3378097878129598</v>
      </c>
      <c r="G69" s="14">
        <v>112.73007568106399</v>
      </c>
      <c r="H69" t="s">
        <v>320</v>
      </c>
    </row>
    <row r="70" spans="1:8" x14ac:dyDescent="0.25">
      <c r="A70">
        <v>7.2863616595843297</v>
      </c>
      <c r="B70">
        <v>112.677654168365</v>
      </c>
      <c r="C70" t="s">
        <v>145</v>
      </c>
      <c r="D70" t="str">
        <f t="shared" si="1"/>
        <v>-7.28636165958433</v>
      </c>
      <c r="E70" t="s">
        <v>320</v>
      </c>
      <c r="F70" s="14">
        <v>-7.2863616595843297</v>
      </c>
      <c r="G70" s="14">
        <v>112.677654168365</v>
      </c>
      <c r="H70" t="s">
        <v>320</v>
      </c>
    </row>
    <row r="71" spans="1:8" x14ac:dyDescent="0.25">
      <c r="A71">
        <v>7.2858082650061302</v>
      </c>
      <c r="B71">
        <v>112.67748250699699</v>
      </c>
      <c r="C71" t="s">
        <v>145</v>
      </c>
      <c r="D71" t="str">
        <f t="shared" si="1"/>
        <v>-7.28580826500613</v>
      </c>
      <c r="E71" t="s">
        <v>320</v>
      </c>
      <c r="F71" s="14">
        <v>-7.2858082650061302</v>
      </c>
      <c r="G71" s="14">
        <v>112.67748250699699</v>
      </c>
      <c r="H71" t="s">
        <v>320</v>
      </c>
    </row>
    <row r="72" spans="1:8" x14ac:dyDescent="0.25">
      <c r="B72">
        <v>112.747286254641</v>
      </c>
      <c r="D72">
        <v>-7.3805788385063504</v>
      </c>
      <c r="E72" t="s">
        <v>320</v>
      </c>
      <c r="F72" s="14">
        <v>-7.3805788385063504</v>
      </c>
      <c r="G72" s="14">
        <v>112.747286254641</v>
      </c>
      <c r="H72" t="s">
        <v>320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SDA</vt:lpstr>
      <vt:lpstr>SUB</vt:lpstr>
      <vt:lpstr>SUB +1</vt:lpstr>
      <vt:lpstr>SUB+2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HP-AMD</dc:creator>
  <cp:lastModifiedBy>HP-AMD</cp:lastModifiedBy>
  <dcterms:created xsi:type="dcterms:W3CDTF">2023-09-12T10:30:45Z</dcterms:created>
  <dcterms:modified xsi:type="dcterms:W3CDTF">2024-08-05T01:43:29Z</dcterms:modified>
</cp:coreProperties>
</file>