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wnloads\"/>
    </mc:Choice>
  </mc:AlternateContent>
  <xr:revisionPtr revIDLastSave="0" documentId="13_ncr:1_{E889DBD2-C05A-4827-A254-EC77924853DB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Warna L" sheetId="1" r:id="rId1"/>
    <sheet name="Warna a" sheetId="2" r:id="rId2"/>
    <sheet name="Warna b" sheetId="3" r:id="rId3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20" i="2" l="1"/>
  <c r="O21" i="2"/>
  <c r="O22" i="2"/>
  <c r="O23" i="2"/>
  <c r="O24" i="2"/>
  <c r="O25" i="2"/>
  <c r="O26" i="2"/>
  <c r="O27" i="2"/>
  <c r="O19" i="2"/>
  <c r="O23" i="1"/>
  <c r="O24" i="1"/>
  <c r="O25" i="1"/>
  <c r="O26" i="1"/>
  <c r="O27" i="1"/>
  <c r="O28" i="1"/>
  <c r="O29" i="1"/>
  <c r="O30" i="1"/>
  <c r="O22" i="1"/>
  <c r="N19" i="1"/>
  <c r="P19" i="1" s="1"/>
  <c r="G7" i="3" l="1"/>
  <c r="G6" i="3"/>
  <c r="G13" i="3"/>
  <c r="G17" i="1"/>
  <c r="G12" i="1"/>
  <c r="J15" i="1" l="1"/>
  <c r="J14" i="1"/>
  <c r="G16" i="1"/>
  <c r="G15" i="1"/>
  <c r="G14" i="1"/>
  <c r="G13" i="1"/>
  <c r="G11" i="1"/>
  <c r="G10" i="1"/>
  <c r="G9" i="1"/>
  <c r="C18" i="1"/>
  <c r="D18" i="1"/>
  <c r="E18" i="1"/>
  <c r="F17" i="1"/>
  <c r="F16" i="1"/>
  <c r="F15" i="1"/>
  <c r="F14" i="1"/>
  <c r="F13" i="1"/>
  <c r="F12" i="1"/>
  <c r="F11" i="1"/>
  <c r="F10" i="1"/>
  <c r="F9" i="1"/>
  <c r="F10" i="2"/>
  <c r="F8" i="2"/>
  <c r="F7" i="2"/>
  <c r="E15" i="2"/>
  <c r="D15" i="2"/>
  <c r="C15" i="2"/>
  <c r="F6" i="2"/>
  <c r="G6" i="2"/>
  <c r="J12" i="2"/>
  <c r="J11" i="2"/>
  <c r="G14" i="2"/>
  <c r="G13" i="2"/>
  <c r="G12" i="2"/>
  <c r="G11" i="2"/>
  <c r="G10" i="2"/>
  <c r="G9" i="2"/>
  <c r="G8" i="2"/>
  <c r="G7" i="2"/>
  <c r="F14" i="2"/>
  <c r="F13" i="2"/>
  <c r="F12" i="2"/>
  <c r="F11" i="2"/>
  <c r="F9" i="2"/>
  <c r="F18" i="1" l="1"/>
  <c r="J10" i="1" s="1"/>
  <c r="K17" i="1" s="1"/>
  <c r="F15" i="2"/>
  <c r="J7" i="2" s="1"/>
  <c r="K12" i="2" s="1"/>
  <c r="L12" i="2" s="1"/>
  <c r="K14" i="2"/>
  <c r="K11" i="2"/>
  <c r="L11" i="2" s="1"/>
  <c r="J16" i="1"/>
  <c r="O15" i="1" s="1"/>
  <c r="J13" i="2"/>
  <c r="O11" i="2" s="1"/>
  <c r="J17" i="1" l="1"/>
  <c r="J14" i="2"/>
  <c r="O14" i="1"/>
  <c r="N15" i="1"/>
  <c r="N14" i="1"/>
  <c r="O12" i="2"/>
  <c r="K15" i="1"/>
  <c r="L15" i="1" s="1"/>
  <c r="K14" i="1"/>
  <c r="K13" i="2"/>
  <c r="L13" i="2" s="1"/>
  <c r="H20" i="2" s="1"/>
  <c r="J20" i="2" s="1"/>
  <c r="N12" i="2"/>
  <c r="N11" i="2"/>
  <c r="M12" i="2"/>
  <c r="P12" i="2" s="1"/>
  <c r="K16" i="1" l="1"/>
  <c r="L16" i="1" s="1"/>
  <c r="L14" i="1"/>
  <c r="M15" i="1"/>
  <c r="P15" i="1" s="1"/>
  <c r="M11" i="2"/>
  <c r="P11" i="2" s="1"/>
  <c r="M14" i="1" l="1"/>
  <c r="P14" i="1" s="1"/>
  <c r="E15" i="3" l="1"/>
  <c r="D15" i="3"/>
  <c r="C15" i="3"/>
  <c r="G14" i="3"/>
  <c r="F14" i="3"/>
  <c r="F13" i="3"/>
  <c r="J12" i="3"/>
  <c r="G12" i="3"/>
  <c r="F12" i="3"/>
  <c r="J11" i="3"/>
  <c r="G11" i="3"/>
  <c r="F11" i="3"/>
  <c r="G10" i="3"/>
  <c r="F10" i="3"/>
  <c r="G9" i="3"/>
  <c r="F9" i="3"/>
  <c r="G8" i="3"/>
  <c r="F8" i="3"/>
  <c r="F7" i="3"/>
  <c r="F6" i="3"/>
  <c r="F15" i="3" l="1"/>
  <c r="J7" i="3" s="1"/>
  <c r="K14" i="3" s="1"/>
  <c r="J13" i="3"/>
  <c r="J14" i="3" s="1"/>
  <c r="K11" i="3" l="1"/>
  <c r="L11" i="3" s="1"/>
  <c r="K12" i="3"/>
  <c r="L12" i="3" s="1"/>
  <c r="O12" i="3"/>
  <c r="N12" i="3"/>
  <c r="N11" i="3"/>
  <c r="O11" i="3"/>
  <c r="K13" i="3" l="1"/>
  <c r="L13" i="3" s="1"/>
  <c r="M11" i="3" l="1"/>
  <c r="P11" i="3" s="1"/>
  <c r="M12" i="3"/>
  <c r="P12" i="3" s="1"/>
</calcChain>
</file>

<file path=xl/sharedStrings.xml><?xml version="1.0" encoding="utf-8"?>
<sst xmlns="http://schemas.openxmlformats.org/spreadsheetml/2006/main" count="200" uniqueCount="96">
  <si>
    <t>WARNA (L)</t>
  </si>
  <si>
    <t>PERLAKUAN</t>
  </si>
  <si>
    <t>ULANGAN</t>
  </si>
  <si>
    <t>total</t>
  </si>
  <si>
    <t>rata-rata</t>
  </si>
  <si>
    <t>t</t>
  </si>
  <si>
    <t>I</t>
  </si>
  <si>
    <t>II</t>
  </si>
  <si>
    <t>III</t>
  </si>
  <si>
    <t>n</t>
  </si>
  <si>
    <t>FK</t>
  </si>
  <si>
    <t>S.K (Sumber Keragaman)</t>
  </si>
  <si>
    <t>d.b.</t>
  </si>
  <si>
    <t>J.K.</t>
  </si>
  <si>
    <t>K.T.</t>
  </si>
  <si>
    <t>F hitung</t>
  </si>
  <si>
    <t>F tabel</t>
  </si>
  <si>
    <t>notasi</t>
  </si>
  <si>
    <t>KELOMPOK</t>
  </si>
  <si>
    <t>GALAT</t>
  </si>
  <si>
    <t>TOTAL</t>
  </si>
  <si>
    <t>WARNA (a)</t>
  </si>
  <si>
    <t>Warna (b)</t>
  </si>
  <si>
    <t>P1= J 0% : S 100%</t>
  </si>
  <si>
    <t>P2= J 10% : S 90%</t>
  </si>
  <si>
    <t>P3= J 20% : S 80%</t>
  </si>
  <si>
    <t>P4= J 30% : S 70%</t>
  </si>
  <si>
    <t>P5= J 40% : S 60%</t>
  </si>
  <si>
    <t>P6= J 50% : S 50%</t>
  </si>
  <si>
    <t>P7= J 60% : S 40%</t>
  </si>
  <si>
    <t>P8= J 70% : S 30%</t>
  </si>
  <si>
    <t>P9= J 80% : S 20%</t>
  </si>
  <si>
    <t>KTG/n</t>
  </si>
  <si>
    <t>BNJ Hitung</t>
  </si>
  <si>
    <t>p1= J 0% : S 100%</t>
  </si>
  <si>
    <t>p2= J 10% : S 90%</t>
  </si>
  <si>
    <t>p3= J 20% : S 80%</t>
  </si>
  <si>
    <t>p4= J 30% : S 70%</t>
  </si>
  <si>
    <t>p5= J 40% : S 60%</t>
  </si>
  <si>
    <t>p6= J 50% : S 50%</t>
  </si>
  <si>
    <t>p7= J 60% : S 40%</t>
  </si>
  <si>
    <t>p8= J 70% : S 30%</t>
  </si>
  <si>
    <t>p9= J 80% : S 20%</t>
  </si>
  <si>
    <t>Perlakuan  N     Mean  Grouping</t>
  </si>
  <si>
    <t>Perlakuan  N    Mean  Grouping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</si>
  <si>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</si>
  <si>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</si>
  <si>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</si>
  <si>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</si>
  <si>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</si>
  <si>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</si>
  <si>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</si>
  <si>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</si>
  <si>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</si>
  <si>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Rata-Rata</t>
  </si>
  <si>
    <t>C</t>
  </si>
  <si>
    <t>A</t>
  </si>
  <si>
    <t>Perlakuan</t>
  </si>
  <si>
    <t>B</t>
  </si>
  <si>
    <t>ket</t>
  </si>
  <si>
    <t xml:space="preserve">tn </t>
  </si>
  <si>
    <t>berbeda tidak nyata</t>
  </si>
  <si>
    <t>berbeda nyata</t>
  </si>
  <si>
    <t xml:space="preserve">berbdeda sangat nyata </t>
  </si>
  <si>
    <t>**</t>
  </si>
  <si>
    <t>*</t>
  </si>
  <si>
    <t>tn</t>
  </si>
  <si>
    <t>BNJ  5%</t>
  </si>
  <si>
    <t>p9         3   9,103  A</t>
  </si>
  <si>
    <t>p8         3   7,697    B</t>
  </si>
  <si>
    <t>p7         3   7,653    B</t>
  </si>
  <si>
    <t>p6         3   6,733    B</t>
  </si>
  <si>
    <t>p5         3   5,583      C</t>
  </si>
  <si>
    <t>p4         3   4,540      C</t>
  </si>
  <si>
    <t>p3         3  2,9967        D</t>
  </si>
  <si>
    <t>p2         3   1,497          E</t>
  </si>
  <si>
    <t xml:space="preserve">BNJ tabel </t>
  </si>
  <si>
    <t>p1         3  0,2000            F</t>
  </si>
  <si>
    <t>F</t>
  </si>
  <si>
    <t>D</t>
  </si>
  <si>
    <t>EF</t>
  </si>
  <si>
    <t>CD</t>
  </si>
  <si>
    <t>p1         3  86,7133  A</t>
  </si>
  <si>
    <t>p2         3   85,710  A B</t>
  </si>
  <si>
    <t>p3         3   84,747  A B C</t>
  </si>
  <si>
    <t>p4         3   84,713    B C</t>
  </si>
  <si>
    <t>p5         3   83,160      C D</t>
  </si>
  <si>
    <t>p6         3   81,437        D E</t>
  </si>
  <si>
    <t>p7         3   80,700          E</t>
  </si>
  <si>
    <t>p8         3   77,247            F</t>
  </si>
  <si>
    <t>p9         3   70,450              G</t>
  </si>
  <si>
    <t>BNJ</t>
  </si>
  <si>
    <t>DE</t>
  </si>
  <si>
    <t>G</t>
  </si>
  <si>
    <t>FG</t>
  </si>
  <si>
    <t>rerata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</si>
</sst>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4" xfId="0" applyBorder="1"/>
    <xf numFmtId="0" fontId="0" fillId="0" borderId="5" xfId="0" applyBorder="1"/>
    <xf numFmtId="0" fontId="1" fillId="0" borderId="1" xfId="0" applyFont="1" applyBorder="1"/>
    <xf numFmtId="0" fontId="3" fillId="0" borderId="1" xfId="0" applyFont="1" applyBorder="1"/>
    <xf numFmtId="0" fontId="0" fillId="2" borderId="1" xfId="0" applyFill="1" applyBorder="1"/>
    <xf numFmtId="0" fontId="0" fillId="2" borderId="0" xfId="0" applyFill="1"/>
    <xf numFmtId="0" fontId="0" fillId="3" borderId="1" xfId="0" applyFill="1" applyBorder="1"/>
    <xf numFmtId="0" fontId="0" fillId="0" borderId="0" xfId="0"/>
    <xf numFmtId="0" fontId="4" fillId="0" borderId="0" xfId="0" applyFont="1"/>
    <xf numFmtId="0" fontId="0" fillId="6" borderId="0" xfId="0" applyFill="1"/>
    <xf numFmtId="0" fontId="0" fillId="7" borderId="1" xfId="0" applyFill="1" applyBorder="1"/>
    <xf numFmtId="0" fontId="0" fillId="5" borderId="0" xfId="0" applyFill="1"/>
    <xf numFmtId="0" fontId="0" fillId="0" borderId="0" xfId="0" applyBorder="1"/>
    <xf numFmtId="0" fontId="0" fillId="5" borderId="0" xfId="0" applyFill="1" applyBorder="1"/>
    <xf numFmtId="2" fontId="0" fillId="0" borderId="0" xfId="0" applyNumberFormat="1" applyBorder="1"/>
    <xf numFmtId="2" fontId="0" fillId="0" borderId="0" xfId="0" applyNumberFormat="1"/>
    <xf numFmtId="2" fontId="0" fillId="2" borderId="1" xfId="0" applyNumberFormat="1" applyFill="1" applyBorder="1"/>
    <xf numFmtId="0" fontId="0" fillId="4" borderId="1" xfId="0" applyFill="1" applyBorder="1"/>
    <xf numFmtId="2" fontId="0" fillId="4" borderId="1" xfId="0" applyNumberFormat="1" applyFill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marker>
            <c:symbol val="none"/>
          </c:marker>
          <c:cat>
            <c:strRef>
              <c:f>'Warna L'!$B$9:$B$17</c:f>
              <c:strCache>
                <c:ptCount val="9"/>
                <c:pt idx="0">
                  <c:v>P1= J 0% : S 100%</c:v>
                </c:pt>
                <c:pt idx="1">
                  <c:v>P2= J 10% : S 90%</c:v>
                </c:pt>
                <c:pt idx="2">
                  <c:v>P3= J 20% : S 80%</c:v>
                </c:pt>
                <c:pt idx="3">
                  <c:v>P4= J 30% : S 70%</c:v>
                </c:pt>
                <c:pt idx="4">
                  <c:v>P5= J 40% : S 60%</c:v>
                </c:pt>
                <c:pt idx="5">
                  <c:v>P6= J 50% : S 50%</c:v>
                </c:pt>
                <c:pt idx="6">
                  <c:v>P7= J 60% : S 40%</c:v>
                </c:pt>
                <c:pt idx="7">
                  <c:v>P8= J 70% : S 30%</c:v>
                </c:pt>
                <c:pt idx="8">
                  <c:v>P9= J 80% : S 20%</c:v>
                </c:pt>
              </c:strCache>
            </c:strRef>
          </c:cat>
          <c:val>
            <c:numRef>
              <c:f>'Warna L'!$C$9:$C$17</c:f>
              <c:numCache>
                <c:formatCode>General</c:formatCode>
                <c:ptCount val="9"/>
                <c:pt idx="0">
                  <c:v>86.72</c:v>
                </c:pt>
                <c:pt idx="1">
                  <c:v>85.42</c:v>
                </c:pt>
                <c:pt idx="2">
                  <c:v>85.1</c:v>
                </c:pt>
                <c:pt idx="3">
                  <c:v>84.11</c:v>
                </c:pt>
                <c:pt idx="4">
                  <c:v>81.239999999999995</c:v>
                </c:pt>
                <c:pt idx="5">
                  <c:v>81.64</c:v>
                </c:pt>
                <c:pt idx="6">
                  <c:v>80.19</c:v>
                </c:pt>
                <c:pt idx="7">
                  <c:v>76.709999999999994</c:v>
                </c:pt>
                <c:pt idx="8">
                  <c:v>69.97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3D-475A-836E-995CE9E41A5A}"/>
            </c:ext>
          </c:extLst>
        </c:ser>
        <c:ser>
          <c:idx val="1"/>
          <c:order val="1"/>
          <c:marker>
            <c:symbol val="none"/>
          </c:marker>
          <c:cat>
            <c:strRef>
              <c:f>'Warna L'!$B$9:$B$17</c:f>
              <c:strCache>
                <c:ptCount val="9"/>
                <c:pt idx="0">
                  <c:v>P1= J 0% : S 100%</c:v>
                </c:pt>
                <c:pt idx="1">
                  <c:v>P2= J 10% : S 90%</c:v>
                </c:pt>
                <c:pt idx="2">
                  <c:v>P3= J 20% : S 80%</c:v>
                </c:pt>
                <c:pt idx="3">
                  <c:v>P4= J 30% : S 70%</c:v>
                </c:pt>
                <c:pt idx="4">
                  <c:v>P5= J 40% : S 60%</c:v>
                </c:pt>
                <c:pt idx="5">
                  <c:v>P6= J 50% : S 50%</c:v>
                </c:pt>
                <c:pt idx="6">
                  <c:v>P7= J 60% : S 40%</c:v>
                </c:pt>
                <c:pt idx="7">
                  <c:v>P8= J 70% : S 30%</c:v>
                </c:pt>
                <c:pt idx="8">
                  <c:v>P9= J 80% : S 20%</c:v>
                </c:pt>
              </c:strCache>
            </c:strRef>
          </c:cat>
          <c:val>
            <c:numRef>
              <c:f>'Warna L'!$D$9:$D$17</c:f>
              <c:numCache>
                <c:formatCode>General</c:formatCode>
                <c:ptCount val="9"/>
                <c:pt idx="0">
                  <c:v>86.71</c:v>
                </c:pt>
                <c:pt idx="1">
                  <c:v>86</c:v>
                </c:pt>
                <c:pt idx="2">
                  <c:v>84.27</c:v>
                </c:pt>
                <c:pt idx="3">
                  <c:v>85.17</c:v>
                </c:pt>
                <c:pt idx="4">
                  <c:v>83.85</c:v>
                </c:pt>
                <c:pt idx="5">
                  <c:v>81.12</c:v>
                </c:pt>
                <c:pt idx="6">
                  <c:v>80.98</c:v>
                </c:pt>
                <c:pt idx="7">
                  <c:v>77.86</c:v>
                </c:pt>
                <c:pt idx="8">
                  <c:v>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3D-475A-836E-995CE9E41A5A}"/>
            </c:ext>
          </c:extLst>
        </c:ser>
        <c:ser>
          <c:idx val="2"/>
          <c:order val="2"/>
          <c:marker>
            <c:symbol val="none"/>
          </c:marker>
          <c:cat>
            <c:strRef>
              <c:f>'Warna L'!$B$9:$B$17</c:f>
              <c:strCache>
                <c:ptCount val="9"/>
                <c:pt idx="0">
                  <c:v>P1= J 0% : S 100%</c:v>
                </c:pt>
                <c:pt idx="1">
                  <c:v>P2= J 10% : S 90%</c:v>
                </c:pt>
                <c:pt idx="2">
                  <c:v>P3= J 20% : S 80%</c:v>
                </c:pt>
                <c:pt idx="3">
                  <c:v>P4= J 30% : S 70%</c:v>
                </c:pt>
                <c:pt idx="4">
                  <c:v>P5= J 40% : S 60%</c:v>
                </c:pt>
                <c:pt idx="5">
                  <c:v>P6= J 50% : S 50%</c:v>
                </c:pt>
                <c:pt idx="6">
                  <c:v>P7= J 60% : S 40%</c:v>
                </c:pt>
                <c:pt idx="7">
                  <c:v>P8= J 70% : S 30%</c:v>
                </c:pt>
                <c:pt idx="8">
                  <c:v>P9= J 80% : S 20%</c:v>
                </c:pt>
              </c:strCache>
            </c:strRef>
          </c:cat>
          <c:val>
            <c:numRef>
              <c:f>'Warna L'!$E$9:$E$17</c:f>
              <c:numCache>
                <c:formatCode>General</c:formatCode>
                <c:ptCount val="9"/>
                <c:pt idx="0">
                  <c:v>86.71</c:v>
                </c:pt>
                <c:pt idx="1">
                  <c:v>85.71</c:v>
                </c:pt>
                <c:pt idx="2">
                  <c:v>84.87</c:v>
                </c:pt>
                <c:pt idx="3">
                  <c:v>84.86</c:v>
                </c:pt>
                <c:pt idx="4">
                  <c:v>84.39</c:v>
                </c:pt>
                <c:pt idx="5">
                  <c:v>81.55</c:v>
                </c:pt>
                <c:pt idx="6">
                  <c:v>80.930000000000007</c:v>
                </c:pt>
                <c:pt idx="7">
                  <c:v>77.17</c:v>
                </c:pt>
                <c:pt idx="8">
                  <c:v>70.38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3D-475A-836E-995CE9E41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721088"/>
        <c:axId val="47726976"/>
      </c:lineChart>
      <c:catAx>
        <c:axId val="47721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7726976"/>
        <c:crosses val="autoZero"/>
        <c:auto val="1"/>
        <c:lblAlgn val="ctr"/>
        <c:lblOffset val="100"/>
        <c:noMultiLvlLbl val="0"/>
      </c:catAx>
      <c:valAx>
        <c:axId val="47726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721088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marker>
            <c:symbol val="none"/>
          </c:marker>
          <c:cat>
            <c:strRef>
              <c:f>'Warna a'!$B$6:$B$14</c:f>
              <c:strCache>
                <c:ptCount val="9"/>
                <c:pt idx="0">
                  <c:v>p1= J 0% : S 100%</c:v>
                </c:pt>
                <c:pt idx="1">
                  <c:v>p2= J 10% : S 90%</c:v>
                </c:pt>
                <c:pt idx="2">
                  <c:v>p3= J 20% : S 80%</c:v>
                </c:pt>
                <c:pt idx="3">
                  <c:v>p4= J 30% : S 70%</c:v>
                </c:pt>
                <c:pt idx="4">
                  <c:v>p5= J 40% : S 60%</c:v>
                </c:pt>
                <c:pt idx="5">
                  <c:v>p6= J 50% : S 50%</c:v>
                </c:pt>
                <c:pt idx="6">
                  <c:v>p7= J 60% : S 40%</c:v>
                </c:pt>
                <c:pt idx="7">
                  <c:v>p8= J 70% : S 30%</c:v>
                </c:pt>
                <c:pt idx="8">
                  <c:v>p9= J 80% : S 20%</c:v>
                </c:pt>
              </c:strCache>
            </c:strRef>
          </c:cat>
          <c:val>
            <c:numRef>
              <c:f>'Warna a'!$C$6:$C$14</c:f>
              <c:numCache>
                <c:formatCode>General</c:formatCode>
                <c:ptCount val="9"/>
                <c:pt idx="0">
                  <c:v>0.2</c:v>
                </c:pt>
                <c:pt idx="1">
                  <c:v>1.1599999999999999</c:v>
                </c:pt>
                <c:pt idx="2">
                  <c:v>2.81</c:v>
                </c:pt>
                <c:pt idx="3">
                  <c:v>4.9000000000000004</c:v>
                </c:pt>
                <c:pt idx="4">
                  <c:v>6.02</c:v>
                </c:pt>
                <c:pt idx="5">
                  <c:v>6.12</c:v>
                </c:pt>
                <c:pt idx="6">
                  <c:v>7.07</c:v>
                </c:pt>
                <c:pt idx="7">
                  <c:v>8.14</c:v>
                </c:pt>
                <c:pt idx="8">
                  <c:v>9.34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E6-4CAE-A514-CA3B89ACBCE4}"/>
            </c:ext>
          </c:extLst>
        </c:ser>
        <c:ser>
          <c:idx val="1"/>
          <c:order val="1"/>
          <c:marker>
            <c:symbol val="none"/>
          </c:marker>
          <c:cat>
            <c:strRef>
              <c:f>'Warna a'!$B$6:$B$14</c:f>
              <c:strCache>
                <c:ptCount val="9"/>
                <c:pt idx="0">
                  <c:v>p1= J 0% : S 100%</c:v>
                </c:pt>
                <c:pt idx="1">
                  <c:v>p2= J 10% : S 90%</c:v>
                </c:pt>
                <c:pt idx="2">
                  <c:v>p3= J 20% : S 80%</c:v>
                </c:pt>
                <c:pt idx="3">
                  <c:v>p4= J 30% : S 70%</c:v>
                </c:pt>
                <c:pt idx="4">
                  <c:v>p5= J 40% : S 60%</c:v>
                </c:pt>
                <c:pt idx="5">
                  <c:v>p6= J 50% : S 50%</c:v>
                </c:pt>
                <c:pt idx="6">
                  <c:v>p7= J 60% : S 40%</c:v>
                </c:pt>
                <c:pt idx="7">
                  <c:v>p8= J 70% : S 30%</c:v>
                </c:pt>
                <c:pt idx="8">
                  <c:v>p9= J 80% : S 20%</c:v>
                </c:pt>
              </c:strCache>
            </c:strRef>
          </c:cat>
          <c:val>
            <c:numRef>
              <c:f>'Warna a'!$D$6:$D$14</c:f>
              <c:numCache>
                <c:formatCode>General</c:formatCode>
                <c:ptCount val="9"/>
                <c:pt idx="0">
                  <c:v>0.3</c:v>
                </c:pt>
                <c:pt idx="1">
                  <c:v>1.74</c:v>
                </c:pt>
                <c:pt idx="2">
                  <c:v>3.05</c:v>
                </c:pt>
                <c:pt idx="3">
                  <c:v>4.12</c:v>
                </c:pt>
                <c:pt idx="4">
                  <c:v>5.42</c:v>
                </c:pt>
                <c:pt idx="5">
                  <c:v>6.88</c:v>
                </c:pt>
                <c:pt idx="6">
                  <c:v>8.1300000000000008</c:v>
                </c:pt>
                <c:pt idx="7">
                  <c:v>7.34</c:v>
                </c:pt>
                <c:pt idx="8">
                  <c:v>8.76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E6-4CAE-A514-CA3B89ACBCE4}"/>
            </c:ext>
          </c:extLst>
        </c:ser>
        <c:ser>
          <c:idx val="2"/>
          <c:order val="2"/>
          <c:marker>
            <c:symbol val="none"/>
          </c:marker>
          <c:cat>
            <c:strRef>
              <c:f>'Warna a'!$B$6:$B$14</c:f>
              <c:strCache>
                <c:ptCount val="9"/>
                <c:pt idx="0">
                  <c:v>p1= J 0% : S 100%</c:v>
                </c:pt>
                <c:pt idx="1">
                  <c:v>p2= J 10% : S 90%</c:v>
                </c:pt>
                <c:pt idx="2">
                  <c:v>p3= J 20% : S 80%</c:v>
                </c:pt>
                <c:pt idx="3">
                  <c:v>p4= J 30% : S 70%</c:v>
                </c:pt>
                <c:pt idx="4">
                  <c:v>p5= J 40% : S 60%</c:v>
                </c:pt>
                <c:pt idx="5">
                  <c:v>p6= J 50% : S 50%</c:v>
                </c:pt>
                <c:pt idx="6">
                  <c:v>p7= J 60% : S 40%</c:v>
                </c:pt>
                <c:pt idx="7">
                  <c:v>p8= J 70% : S 30%</c:v>
                </c:pt>
                <c:pt idx="8">
                  <c:v>p9= J 80% : S 20%</c:v>
                </c:pt>
              </c:strCache>
            </c:strRef>
          </c:cat>
          <c:val>
            <c:numRef>
              <c:f>'Warna a'!$E$6:$E$14</c:f>
              <c:numCache>
                <c:formatCode>General</c:formatCode>
                <c:ptCount val="9"/>
                <c:pt idx="0">
                  <c:v>0.1</c:v>
                </c:pt>
                <c:pt idx="1">
                  <c:v>1.59</c:v>
                </c:pt>
                <c:pt idx="2">
                  <c:v>3.13</c:v>
                </c:pt>
                <c:pt idx="3">
                  <c:v>4.5999999999999996</c:v>
                </c:pt>
                <c:pt idx="4">
                  <c:v>5.31</c:v>
                </c:pt>
                <c:pt idx="5">
                  <c:v>7.2</c:v>
                </c:pt>
                <c:pt idx="6">
                  <c:v>7.76</c:v>
                </c:pt>
                <c:pt idx="7">
                  <c:v>7.61</c:v>
                </c:pt>
                <c:pt idx="8">
                  <c:v>9.2100000000000009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E6-4CAE-A514-CA3B89ACB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8065792"/>
        <c:axId val="138622848"/>
      </c:lineChart>
      <c:catAx>
        <c:axId val="13806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8622848"/>
        <c:crosses val="autoZero"/>
        <c:auto val="1"/>
        <c:lblAlgn val="ctr"/>
        <c:lblOffset val="100"/>
        <c:noMultiLvlLbl val="0"/>
      </c:catAx>
      <c:valAx>
        <c:axId val="138622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065792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marker>
            <c:symbol val="none"/>
          </c:marker>
          <c:cat>
            <c:strRef>
              <c:f>'Warna b'!$B$6:$B$14</c:f>
              <c:strCache>
                <c:ptCount val="9"/>
                <c:pt idx="0">
                  <c:v>P1= J 0% : S 100%</c:v>
                </c:pt>
                <c:pt idx="1">
                  <c:v>P2= J 10% : S 90%</c:v>
                </c:pt>
                <c:pt idx="2">
                  <c:v>P3= J 20% : S 80%</c:v>
                </c:pt>
                <c:pt idx="3">
                  <c:v>P4= J 30% : S 70%</c:v>
                </c:pt>
                <c:pt idx="4">
                  <c:v>P5= J 40% : S 60%</c:v>
                </c:pt>
                <c:pt idx="5">
                  <c:v>P6= J 50% : S 50%</c:v>
                </c:pt>
                <c:pt idx="6">
                  <c:v>P7= J 60% : S 40%</c:v>
                </c:pt>
                <c:pt idx="7">
                  <c:v>P8= J 70% : S 30%</c:v>
                </c:pt>
                <c:pt idx="8">
                  <c:v>P9= J 80% : S 20%</c:v>
                </c:pt>
              </c:strCache>
            </c:strRef>
          </c:cat>
          <c:val>
            <c:numRef>
              <c:f>'Warna b'!$C$6:$C$14</c:f>
              <c:numCache>
                <c:formatCode>General</c:formatCode>
                <c:ptCount val="9"/>
                <c:pt idx="0">
                  <c:v>10.62</c:v>
                </c:pt>
                <c:pt idx="1">
                  <c:v>12.66</c:v>
                </c:pt>
                <c:pt idx="2">
                  <c:v>12.66</c:v>
                </c:pt>
                <c:pt idx="3">
                  <c:v>14.88</c:v>
                </c:pt>
                <c:pt idx="4">
                  <c:v>16.04</c:v>
                </c:pt>
                <c:pt idx="5">
                  <c:v>13.5</c:v>
                </c:pt>
                <c:pt idx="6">
                  <c:v>14.14</c:v>
                </c:pt>
                <c:pt idx="7">
                  <c:v>14.35</c:v>
                </c:pt>
                <c:pt idx="8">
                  <c:v>12.88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FF-4B1C-861C-197A765C511C}"/>
            </c:ext>
          </c:extLst>
        </c:ser>
        <c:ser>
          <c:idx val="1"/>
          <c:order val="1"/>
          <c:marker>
            <c:symbol val="none"/>
          </c:marker>
          <c:cat>
            <c:strRef>
              <c:f>'Warna b'!$B$6:$B$14</c:f>
              <c:strCache>
                <c:ptCount val="9"/>
                <c:pt idx="0">
                  <c:v>P1= J 0% : S 100%</c:v>
                </c:pt>
                <c:pt idx="1">
                  <c:v>P2= J 10% : S 90%</c:v>
                </c:pt>
                <c:pt idx="2">
                  <c:v>P3= J 20% : S 80%</c:v>
                </c:pt>
                <c:pt idx="3">
                  <c:v>P4= J 30% : S 70%</c:v>
                </c:pt>
                <c:pt idx="4">
                  <c:v>P5= J 40% : S 60%</c:v>
                </c:pt>
                <c:pt idx="5">
                  <c:v>P6= J 50% : S 50%</c:v>
                </c:pt>
                <c:pt idx="6">
                  <c:v>P7= J 60% : S 40%</c:v>
                </c:pt>
                <c:pt idx="7">
                  <c:v>P8= J 70% : S 30%</c:v>
                </c:pt>
                <c:pt idx="8">
                  <c:v>P9= J 80% : S 20%</c:v>
                </c:pt>
              </c:strCache>
            </c:strRef>
          </c:cat>
          <c:val>
            <c:numRef>
              <c:f>'Warna b'!$D$6:$D$14</c:f>
              <c:numCache>
                <c:formatCode>General</c:formatCode>
                <c:ptCount val="9"/>
                <c:pt idx="0">
                  <c:v>15.32</c:v>
                </c:pt>
                <c:pt idx="1">
                  <c:v>12.11</c:v>
                </c:pt>
                <c:pt idx="2">
                  <c:v>12.75</c:v>
                </c:pt>
                <c:pt idx="3">
                  <c:v>13.75</c:v>
                </c:pt>
                <c:pt idx="4">
                  <c:v>15.71</c:v>
                </c:pt>
                <c:pt idx="5">
                  <c:v>12.12</c:v>
                </c:pt>
                <c:pt idx="6">
                  <c:v>12.88</c:v>
                </c:pt>
                <c:pt idx="7">
                  <c:v>11.66</c:v>
                </c:pt>
                <c:pt idx="8">
                  <c:v>13.69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FF-4B1C-861C-197A765C511C}"/>
            </c:ext>
          </c:extLst>
        </c:ser>
        <c:ser>
          <c:idx val="2"/>
          <c:order val="2"/>
          <c:marker>
            <c:symbol val="none"/>
          </c:marker>
          <c:cat>
            <c:strRef>
              <c:f>'Warna b'!$B$6:$B$14</c:f>
              <c:strCache>
                <c:ptCount val="9"/>
                <c:pt idx="0">
                  <c:v>P1= J 0% : S 100%</c:v>
                </c:pt>
                <c:pt idx="1">
                  <c:v>P2= J 10% : S 90%</c:v>
                </c:pt>
                <c:pt idx="2">
                  <c:v>P3= J 20% : S 80%</c:v>
                </c:pt>
                <c:pt idx="3">
                  <c:v>P4= J 30% : S 70%</c:v>
                </c:pt>
                <c:pt idx="4">
                  <c:v>P5= J 40% : S 60%</c:v>
                </c:pt>
                <c:pt idx="5">
                  <c:v>P6= J 50% : S 50%</c:v>
                </c:pt>
                <c:pt idx="6">
                  <c:v>P7= J 60% : S 40%</c:v>
                </c:pt>
                <c:pt idx="7">
                  <c:v>P8= J 70% : S 30%</c:v>
                </c:pt>
                <c:pt idx="8">
                  <c:v>P9= J 80% : S 20%</c:v>
                </c:pt>
              </c:strCache>
            </c:strRef>
          </c:cat>
          <c:val>
            <c:numRef>
              <c:f>'Warna b'!$E$6:$E$14</c:f>
              <c:numCache>
                <c:formatCode>General</c:formatCode>
                <c:ptCount val="9"/>
                <c:pt idx="0">
                  <c:v>14.48</c:v>
                </c:pt>
                <c:pt idx="1">
                  <c:v>14.34</c:v>
                </c:pt>
                <c:pt idx="2">
                  <c:v>17.170000000000002</c:v>
                </c:pt>
                <c:pt idx="3">
                  <c:v>13.49</c:v>
                </c:pt>
                <c:pt idx="4">
                  <c:v>13.61</c:v>
                </c:pt>
                <c:pt idx="5">
                  <c:v>13.86</c:v>
                </c:pt>
                <c:pt idx="6">
                  <c:v>12.77</c:v>
                </c:pt>
                <c:pt idx="7">
                  <c:v>12.27</c:v>
                </c:pt>
                <c:pt idx="8">
                  <c:v>13.98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FF-4B1C-861C-197A765C5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4434688"/>
        <c:axId val="164436608"/>
      </c:lineChart>
      <c:catAx>
        <c:axId val="164434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4436608"/>
        <c:crosses val="autoZero"/>
        <c:auto val="1"/>
        <c:lblAlgn val="ctr"/>
        <c:lblOffset val="100"/>
        <c:noMultiLvlLbl val="0"/>
      </c:catAx>
      <c:valAx>
        <c:axId val="164436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4434688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66675</xdr:rowOff>
    </xdr:from>
    <xdr:to>
      <xdr:col>6</xdr:col>
      <xdr:colOff>276225</xdr:colOff>
      <xdr:row>31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17</xdr:row>
      <xdr:rowOff>85725</xdr:rowOff>
    </xdr:from>
    <xdr:to>
      <xdr:col>6</xdr:col>
      <xdr:colOff>171450</xdr:colOff>
      <xdr:row>29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200026</xdr:colOff>
      <xdr:row>17</xdr:row>
      <xdr:rowOff>161925</xdr:rowOff>
    </xdr:from>
    <xdr:to>
      <xdr:col>6</xdr:col>
      <xdr:colOff>228601</xdr:colOff>
      <xdr:row>29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U31"/>
  <sheetViews>
    <sheetView topLeftCell="J13" workbookViewId="0">
      <selection activeCell="M33" sqref="M33"/>
    </sheetView>
  </sheetViews>
  <sheetFormatPr defaultRowHeight="15" x14ac:dyDescent="0.25"/>
  <cols>
    <col min="2" max="2" width="16" customWidth="1"/>
    <col min="9" max="9" width="14.7109375" customWidth="1"/>
    <col min="13" max="13" width="12" bestFit="1" customWidth="1"/>
    <col min="14" max="14" width="11" bestFit="1" customWidth="1"/>
    <col min="15" max="15" width="12" bestFit="1" customWidth="1"/>
  </cols>
  <sheetData>
    <row r="5" spans="2:21" x14ac:dyDescent="0.25">
      <c r="B5" t="s">
        <v>0</v>
      </c>
    </row>
    <row r="7" spans="2:21" x14ac:dyDescent="0.25">
      <c r="B7" s="24" t="s">
        <v>1</v>
      </c>
      <c r="C7" s="25" t="s">
        <v>2</v>
      </c>
      <c r="D7" s="25"/>
      <c r="E7" s="25"/>
      <c r="F7" s="26" t="s">
        <v>3</v>
      </c>
      <c r="G7" s="26" t="s">
        <v>4</v>
      </c>
      <c r="I7" s="12" t="s">
        <v>5</v>
      </c>
      <c r="J7" s="8">
        <v>9</v>
      </c>
    </row>
    <row r="8" spans="2:21" x14ac:dyDescent="0.25">
      <c r="B8" s="24"/>
      <c r="C8" s="1" t="s">
        <v>6</v>
      </c>
      <c r="D8" s="1" t="s">
        <v>7</v>
      </c>
      <c r="E8" s="1" t="s">
        <v>8</v>
      </c>
      <c r="F8" s="27"/>
      <c r="G8" s="27"/>
      <c r="I8" s="12" t="s">
        <v>9</v>
      </c>
      <c r="J8" s="8">
        <v>3</v>
      </c>
    </row>
    <row r="9" spans="2:21" x14ac:dyDescent="0.25">
      <c r="B9" s="1" t="s">
        <v>23</v>
      </c>
      <c r="C9" s="1">
        <v>86.72</v>
      </c>
      <c r="D9" s="1">
        <v>86.71</v>
      </c>
      <c r="E9" s="1">
        <v>86.71</v>
      </c>
      <c r="F9" s="1">
        <f t="shared" ref="F9:F18" si="0">SUM(C9:E9)</f>
        <v>260.14</v>
      </c>
      <c r="G9" s="2">
        <f t="shared" ref="G9:G16" si="1">AVERAGE(C9:E9)</f>
        <v>86.713333333333324</v>
      </c>
      <c r="H9" s="3"/>
    </row>
    <row r="10" spans="2:21" ht="15.75" x14ac:dyDescent="0.25">
      <c r="B10" s="1" t="s">
        <v>24</v>
      </c>
      <c r="C10" s="1">
        <v>85.42</v>
      </c>
      <c r="D10" s="1">
        <v>86</v>
      </c>
      <c r="E10" s="1">
        <v>85.71</v>
      </c>
      <c r="F10" s="1">
        <f t="shared" si="0"/>
        <v>257.13</v>
      </c>
      <c r="G10" s="2">
        <f t="shared" si="1"/>
        <v>85.71</v>
      </c>
      <c r="I10" t="s">
        <v>10</v>
      </c>
      <c r="J10" s="8">
        <f>(F18^2)/(J7*J8)</f>
        <v>180014.57173703704</v>
      </c>
      <c r="R10" s="11" t="s">
        <v>59</v>
      </c>
      <c r="S10" s="11"/>
      <c r="T10" s="11"/>
      <c r="U10" s="11"/>
    </row>
    <row r="11" spans="2:21" ht="15.75" x14ac:dyDescent="0.25">
      <c r="B11" s="1" t="s">
        <v>25</v>
      </c>
      <c r="C11" s="1">
        <v>85.1</v>
      </c>
      <c r="D11" s="1">
        <v>84.27</v>
      </c>
      <c r="E11" s="1">
        <v>84.87</v>
      </c>
      <c r="F11" s="1">
        <f t="shared" si="0"/>
        <v>254.24</v>
      </c>
      <c r="G11" s="2">
        <f t="shared" si="1"/>
        <v>84.74666666666667</v>
      </c>
      <c r="H11" s="3"/>
      <c r="R11" s="11" t="s">
        <v>60</v>
      </c>
      <c r="S11" s="11" t="s">
        <v>61</v>
      </c>
      <c r="T11" s="11"/>
      <c r="U11" s="11"/>
    </row>
    <row r="12" spans="2:21" ht="15.75" x14ac:dyDescent="0.25">
      <c r="B12" s="1" t="s">
        <v>26</v>
      </c>
      <c r="C12" s="1">
        <v>84.11</v>
      </c>
      <c r="D12" s="1">
        <v>85.17</v>
      </c>
      <c r="E12" s="1">
        <v>84.86</v>
      </c>
      <c r="F12" s="1">
        <f t="shared" si="0"/>
        <v>254.14</v>
      </c>
      <c r="G12" s="2">
        <f>AVERAGE(C12:E12)</f>
        <v>84.713333333333324</v>
      </c>
      <c r="H12" s="4"/>
      <c r="I12" s="28" t="s">
        <v>11</v>
      </c>
      <c r="J12" s="22" t="s">
        <v>12</v>
      </c>
      <c r="K12" s="22" t="s">
        <v>13</v>
      </c>
      <c r="L12" s="22" t="s">
        <v>14</v>
      </c>
      <c r="M12" s="22" t="s">
        <v>15</v>
      </c>
      <c r="N12" s="23" t="s">
        <v>16</v>
      </c>
      <c r="O12" s="23"/>
      <c r="P12" s="1" t="s">
        <v>17</v>
      </c>
      <c r="R12" s="11" t="s">
        <v>65</v>
      </c>
      <c r="S12" s="11" t="s">
        <v>62</v>
      </c>
      <c r="T12" s="11"/>
      <c r="U12" s="11"/>
    </row>
    <row r="13" spans="2:21" ht="15.75" x14ac:dyDescent="0.25">
      <c r="B13" s="1" t="s">
        <v>27</v>
      </c>
      <c r="C13" s="1">
        <v>81.239999999999995</v>
      </c>
      <c r="D13" s="1">
        <v>83.85</v>
      </c>
      <c r="E13" s="1">
        <v>84.39</v>
      </c>
      <c r="F13" s="1">
        <f t="shared" si="0"/>
        <v>249.47999999999996</v>
      </c>
      <c r="G13" s="2">
        <f t="shared" si="1"/>
        <v>83.159999999999982</v>
      </c>
      <c r="H13" s="4"/>
      <c r="I13" s="28"/>
      <c r="J13" s="22"/>
      <c r="K13" s="22"/>
      <c r="L13" s="22"/>
      <c r="M13" s="22"/>
      <c r="N13" s="5">
        <v>0.01</v>
      </c>
      <c r="O13" s="5">
        <v>0.05</v>
      </c>
      <c r="P13" s="1"/>
      <c r="R13" s="11" t="s">
        <v>64</v>
      </c>
      <c r="S13" s="11" t="s">
        <v>63</v>
      </c>
      <c r="T13" s="11"/>
      <c r="U13" s="11"/>
    </row>
    <row r="14" spans="2:21" x14ac:dyDescent="0.25">
      <c r="B14" s="1" t="s">
        <v>28</v>
      </c>
      <c r="C14" s="1">
        <v>81.64</v>
      </c>
      <c r="D14" s="1">
        <v>81.12</v>
      </c>
      <c r="E14" s="1">
        <v>81.55</v>
      </c>
      <c r="F14" s="1">
        <f t="shared" si="0"/>
        <v>244.31</v>
      </c>
      <c r="G14" s="2">
        <f t="shared" si="1"/>
        <v>81.436666666666667</v>
      </c>
      <c r="H14" s="4"/>
      <c r="I14" s="6" t="s">
        <v>18</v>
      </c>
      <c r="J14" s="1">
        <f>J8-1</f>
        <v>2</v>
      </c>
      <c r="K14" s="1">
        <f>(SUMSQ(C18:E18)/J7)-J10</f>
        <v>2.3856518518587109</v>
      </c>
      <c r="L14" s="1">
        <f>K14/J14</f>
        <v>1.1928259259293554</v>
      </c>
      <c r="M14" s="1">
        <f>L14/L16</f>
        <v>3.0916836060122557</v>
      </c>
      <c r="N14" s="1">
        <f>FINV(N13,J14,J16)</f>
        <v>6.2262352803113821</v>
      </c>
      <c r="O14" s="1">
        <f>FINV(O13,J14,J16)</f>
        <v>3.6337234675916301</v>
      </c>
      <c r="P14" s="1" t="str">
        <f>IF(M14&lt;O14,"tn",IF(M14&lt;N14,"*","**"))</f>
        <v>tn</v>
      </c>
    </row>
    <row r="15" spans="2:21" x14ac:dyDescent="0.25">
      <c r="B15" s="1" t="s">
        <v>29</v>
      </c>
      <c r="C15" s="1">
        <v>80.19</v>
      </c>
      <c r="D15" s="1">
        <v>80.98</v>
      </c>
      <c r="E15" s="1">
        <v>80.930000000000007</v>
      </c>
      <c r="F15" s="1">
        <f t="shared" si="0"/>
        <v>242.10000000000002</v>
      </c>
      <c r="G15" s="2">
        <f t="shared" si="1"/>
        <v>80.7</v>
      </c>
      <c r="H15" s="4"/>
      <c r="I15" s="6" t="s">
        <v>1</v>
      </c>
      <c r="J15" s="1">
        <f>J7-1</f>
        <v>8</v>
      </c>
      <c r="K15" s="1">
        <f>(SUMSQ(F9:F17)/J8)-J10</f>
        <v>627.45502962963656</v>
      </c>
      <c r="L15" s="1">
        <f>K15/J15</f>
        <v>78.431878703704569</v>
      </c>
      <c r="M15" s="1">
        <f>L15/L16</f>
        <v>203.28746073158905</v>
      </c>
      <c r="N15" s="1">
        <f>FINV(N13,J15,J16)</f>
        <v>3.8895721399261927</v>
      </c>
      <c r="O15" s="1">
        <f>FINV(O13,J15,J16)</f>
        <v>2.5910961798744014</v>
      </c>
      <c r="P15" s="1" t="str">
        <f>IF(M15&lt;O15,"tn",IF(M15&lt;N15,"*","**"))</f>
        <v>**</v>
      </c>
    </row>
    <row r="16" spans="2:21" x14ac:dyDescent="0.25">
      <c r="B16" s="1" t="s">
        <v>30</v>
      </c>
      <c r="C16" s="1">
        <v>76.709999999999994</v>
      </c>
      <c r="D16" s="1">
        <v>77.86</v>
      </c>
      <c r="E16" s="1">
        <v>77.17</v>
      </c>
      <c r="F16" s="1">
        <f t="shared" si="0"/>
        <v>231.74</v>
      </c>
      <c r="G16" s="2">
        <f t="shared" si="1"/>
        <v>77.24666666666667</v>
      </c>
      <c r="H16" s="4"/>
      <c r="I16" s="6" t="s">
        <v>19</v>
      </c>
      <c r="J16" s="1">
        <f>J14*J15</f>
        <v>16</v>
      </c>
      <c r="K16" s="1">
        <f>K17-K14-K15</f>
        <v>6.1730814814800397</v>
      </c>
      <c r="L16" s="1">
        <f>K16/J16</f>
        <v>0.38581759259250248</v>
      </c>
      <c r="M16" s="1"/>
      <c r="N16" s="1"/>
      <c r="O16" s="1"/>
      <c r="P16" s="1"/>
    </row>
    <row r="17" spans="2:18" x14ac:dyDescent="0.25">
      <c r="B17" s="1" t="s">
        <v>31</v>
      </c>
      <c r="C17" s="1">
        <v>69.97</v>
      </c>
      <c r="D17" s="1">
        <v>71</v>
      </c>
      <c r="E17" s="1">
        <v>70.38</v>
      </c>
      <c r="F17" s="1">
        <f t="shared" si="0"/>
        <v>211.35</v>
      </c>
      <c r="G17" s="2">
        <f>AVERAGE(C17:E17)</f>
        <v>70.45</v>
      </c>
      <c r="H17" s="4"/>
      <c r="I17" s="6" t="s">
        <v>20</v>
      </c>
      <c r="J17" s="1">
        <f>SUM(J14:J16)</f>
        <v>26</v>
      </c>
      <c r="K17" s="1">
        <f>SUMSQ(C9:E17)-J10</f>
        <v>636.01376296297531</v>
      </c>
      <c r="L17" s="1"/>
      <c r="M17" s="1"/>
      <c r="N17" s="1"/>
      <c r="O17" s="1"/>
      <c r="P17" s="1"/>
    </row>
    <row r="18" spans="2:18" x14ac:dyDescent="0.25">
      <c r="B18" s="1" t="s">
        <v>3</v>
      </c>
      <c r="C18" s="1">
        <f>SUM(C9:C17)</f>
        <v>731.10000000000014</v>
      </c>
      <c r="D18" s="1">
        <f>SUM(D9:D17)</f>
        <v>736.96</v>
      </c>
      <c r="E18" s="1">
        <f>SUM(E9:E17)</f>
        <v>736.56999999999994</v>
      </c>
      <c r="F18" s="7">
        <f t="shared" si="0"/>
        <v>2204.63</v>
      </c>
      <c r="G18" s="1"/>
      <c r="N18" s="1" t="s">
        <v>32</v>
      </c>
      <c r="O18" s="1" t="s">
        <v>76</v>
      </c>
      <c r="P18" s="1" t="s">
        <v>33</v>
      </c>
    </row>
    <row r="19" spans="2:18" x14ac:dyDescent="0.25">
      <c r="N19" s="1">
        <f>SQRT(L16/3)</f>
        <v>0.35861659777191135</v>
      </c>
      <c r="O19" s="1">
        <v>5.03</v>
      </c>
      <c r="P19" s="2">
        <f>O19*N19</f>
        <v>1.8038414867927142</v>
      </c>
    </row>
    <row r="20" spans="2:18" x14ac:dyDescent="0.25">
      <c r="I20" s="15"/>
      <c r="J20" s="15"/>
    </row>
    <row r="21" spans="2:18" x14ac:dyDescent="0.25">
      <c r="I21" s="15"/>
      <c r="J21" s="15"/>
      <c r="L21" s="7" t="s">
        <v>57</v>
      </c>
      <c r="M21" s="7" t="s">
        <v>54</v>
      </c>
      <c r="N21" s="7" t="s">
        <v>17</v>
      </c>
      <c r="O21" s="7"/>
      <c r="R21" s="10" t="s">
        <v>43</v>
      </c>
    </row>
    <row r="22" spans="2:18" x14ac:dyDescent="0.25">
      <c r="I22" s="15"/>
      <c r="J22" s="17"/>
      <c r="L22" s="7" t="s">
        <v>53</v>
      </c>
      <c r="M22" s="19">
        <v>70.45</v>
      </c>
      <c r="N22" s="7" t="s">
        <v>56</v>
      </c>
      <c r="O22" s="19">
        <f>M22+M$31</f>
        <v>72.25</v>
      </c>
      <c r="R22" s="10" t="s">
        <v>82</v>
      </c>
    </row>
    <row r="23" spans="2:18" x14ac:dyDescent="0.25">
      <c r="I23" s="15"/>
      <c r="J23" s="17"/>
      <c r="L23" s="7" t="s">
        <v>52</v>
      </c>
      <c r="M23" s="19">
        <v>77.25</v>
      </c>
      <c r="N23" s="7" t="s">
        <v>58</v>
      </c>
      <c r="O23" s="19">
        <f t="shared" ref="O23:O30" si="2">M23+M$31</f>
        <v>79.05</v>
      </c>
      <c r="R23" s="10" t="s">
        <v>83</v>
      </c>
    </row>
    <row r="24" spans="2:18" x14ac:dyDescent="0.25">
      <c r="I24" s="15"/>
      <c r="J24" s="17"/>
      <c r="L24" s="7" t="s">
        <v>51</v>
      </c>
      <c r="M24" s="19">
        <v>80.7</v>
      </c>
      <c r="N24" s="7" t="s">
        <v>55</v>
      </c>
      <c r="O24" s="19">
        <f t="shared" si="2"/>
        <v>82.5</v>
      </c>
      <c r="R24" s="10" t="s">
        <v>84</v>
      </c>
    </row>
    <row r="25" spans="2:18" x14ac:dyDescent="0.25">
      <c r="I25" s="15"/>
      <c r="J25" s="17"/>
      <c r="L25" s="7" t="s">
        <v>50</v>
      </c>
      <c r="M25" s="19">
        <v>81.44</v>
      </c>
      <c r="N25" s="7" t="s">
        <v>81</v>
      </c>
      <c r="O25" s="19">
        <f t="shared" si="2"/>
        <v>83.24</v>
      </c>
      <c r="R25" s="10" t="s">
        <v>85</v>
      </c>
    </row>
    <row r="26" spans="2:18" x14ac:dyDescent="0.25">
      <c r="I26" s="15"/>
      <c r="J26" s="17"/>
      <c r="L26" s="7" t="s">
        <v>49</v>
      </c>
      <c r="M26" s="19">
        <v>83.16</v>
      </c>
      <c r="N26" s="7" t="s">
        <v>92</v>
      </c>
      <c r="O26" s="19">
        <f t="shared" si="2"/>
        <v>84.96</v>
      </c>
      <c r="R26" s="10" t="s">
        <v>86</v>
      </c>
    </row>
    <row r="27" spans="2:18" x14ac:dyDescent="0.25">
      <c r="I27" s="15"/>
      <c r="J27" s="17"/>
      <c r="L27" s="7" t="s">
        <v>48</v>
      </c>
      <c r="M27" s="19">
        <v>84.71</v>
      </c>
      <c r="N27" s="7" t="s">
        <v>80</v>
      </c>
      <c r="O27" s="19">
        <f t="shared" si="2"/>
        <v>86.509999999999991</v>
      </c>
      <c r="R27" s="10" t="s">
        <v>87</v>
      </c>
    </row>
    <row r="28" spans="2:18" x14ac:dyDescent="0.25">
      <c r="I28" s="15"/>
      <c r="J28" s="17"/>
      <c r="L28" s="7" t="s">
        <v>47</v>
      </c>
      <c r="M28" s="19">
        <v>84.75</v>
      </c>
      <c r="N28" s="7" t="s">
        <v>80</v>
      </c>
      <c r="O28" s="19">
        <f t="shared" si="2"/>
        <v>86.55</v>
      </c>
      <c r="R28" s="10" t="s">
        <v>88</v>
      </c>
    </row>
    <row r="29" spans="2:18" x14ac:dyDescent="0.25">
      <c r="I29" s="15"/>
      <c r="J29" s="17"/>
      <c r="L29" s="7" t="s">
        <v>46</v>
      </c>
      <c r="M29" s="19">
        <v>85.71</v>
      </c>
      <c r="N29" s="7" t="s">
        <v>94</v>
      </c>
      <c r="O29" s="19">
        <f t="shared" si="2"/>
        <v>87.509999999999991</v>
      </c>
      <c r="R29" s="10" t="s">
        <v>89</v>
      </c>
    </row>
    <row r="30" spans="2:18" x14ac:dyDescent="0.25">
      <c r="I30" s="15"/>
      <c r="J30" s="17"/>
      <c r="L30" s="7" t="s">
        <v>45</v>
      </c>
      <c r="M30" s="19">
        <v>86.71</v>
      </c>
      <c r="N30" s="7" t="s">
        <v>93</v>
      </c>
      <c r="O30" s="19">
        <f t="shared" si="2"/>
        <v>88.509999999999991</v>
      </c>
      <c r="R30" s="10" t="s">
        <v>90</v>
      </c>
    </row>
    <row r="31" spans="2:18" x14ac:dyDescent="0.25">
      <c r="I31" s="15"/>
      <c r="J31" s="15"/>
      <c r="L31" s="20" t="s">
        <v>91</v>
      </c>
      <c r="M31" s="21">
        <v>1.8</v>
      </c>
      <c r="N31" s="20"/>
      <c r="O31" s="20"/>
    </row>
  </sheetData>
  <mergeCells count="10">
    <mergeCell ref="K12:K13"/>
    <mergeCell ref="L12:L13"/>
    <mergeCell ref="M12:M13"/>
    <mergeCell ref="N12:O12"/>
    <mergeCell ref="B7:B8"/>
    <mergeCell ref="C7:E7"/>
    <mergeCell ref="F7:F8"/>
    <mergeCell ref="G7:G8"/>
    <mergeCell ref="I12:I13"/>
    <mergeCell ref="J12:J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U28"/>
  <sheetViews>
    <sheetView topLeftCell="E11" workbookViewId="0">
      <selection activeCell="L18" sqref="L18:N28"/>
    </sheetView>
  </sheetViews>
  <sheetFormatPr defaultRowHeight="15" x14ac:dyDescent="0.25"/>
  <cols>
    <col min="2" max="2" width="20.5703125" customWidth="1"/>
    <col min="7" max="7" width="8.5703125" bestFit="1" customWidth="1"/>
    <col min="8" max="8" width="12" bestFit="1" customWidth="1"/>
    <col min="9" max="9" width="27" bestFit="1" customWidth="1"/>
    <col min="10" max="10" width="12" bestFit="1" customWidth="1"/>
    <col min="12" max="12" width="12.7109375" customWidth="1"/>
  </cols>
  <sheetData>
    <row r="2" spans="2:21" x14ac:dyDescent="0.25">
      <c r="B2" t="s">
        <v>21</v>
      </c>
    </row>
    <row r="4" spans="2:21" x14ac:dyDescent="0.25">
      <c r="B4" s="24" t="s">
        <v>1</v>
      </c>
      <c r="C4" s="25" t="s">
        <v>2</v>
      </c>
      <c r="D4" s="25"/>
      <c r="E4" s="25"/>
      <c r="F4" s="26" t="s">
        <v>3</v>
      </c>
      <c r="G4" s="26" t="s">
        <v>4</v>
      </c>
      <c r="I4" t="s">
        <v>5</v>
      </c>
      <c r="J4">
        <v>9</v>
      </c>
    </row>
    <row r="5" spans="2:21" ht="15.75" x14ac:dyDescent="0.25">
      <c r="B5" s="24"/>
      <c r="C5" s="1" t="s">
        <v>6</v>
      </c>
      <c r="D5" s="1" t="s">
        <v>7</v>
      </c>
      <c r="E5" s="1" t="s">
        <v>8</v>
      </c>
      <c r="F5" s="27"/>
      <c r="G5" s="27"/>
      <c r="I5" t="s">
        <v>9</v>
      </c>
      <c r="J5">
        <v>3</v>
      </c>
      <c r="R5" s="11" t="s">
        <v>59</v>
      </c>
      <c r="S5" s="11"/>
      <c r="T5" s="11"/>
      <c r="U5" s="11"/>
    </row>
    <row r="6" spans="2:21" ht="15.75" x14ac:dyDescent="0.25">
      <c r="B6" s="1" t="s">
        <v>34</v>
      </c>
      <c r="C6" s="1">
        <v>0.2</v>
      </c>
      <c r="D6" s="1">
        <v>0.3</v>
      </c>
      <c r="E6" s="1">
        <v>0.1</v>
      </c>
      <c r="F6" s="1">
        <f t="shared" ref="F6:F14" si="0">SUM(C6:E6)</f>
        <v>0.6</v>
      </c>
      <c r="G6" s="2">
        <f t="shared" ref="G6:G14" si="1">AVERAGE(C6:E6)</f>
        <v>0.19999999999999998</v>
      </c>
      <c r="H6" s="3"/>
      <c r="R6" s="11" t="s">
        <v>60</v>
      </c>
      <c r="S6" s="11" t="s">
        <v>61</v>
      </c>
      <c r="T6" s="11"/>
      <c r="U6" s="11"/>
    </row>
    <row r="7" spans="2:21" ht="15.75" x14ac:dyDescent="0.25">
      <c r="B7" s="1" t="s">
        <v>35</v>
      </c>
      <c r="C7" s="1">
        <v>1.1599999999999999</v>
      </c>
      <c r="D7" s="1">
        <v>1.74</v>
      </c>
      <c r="E7" s="1">
        <v>1.59</v>
      </c>
      <c r="F7" s="1">
        <f t="shared" si="0"/>
        <v>4.49</v>
      </c>
      <c r="G7" s="2">
        <f t="shared" si="1"/>
        <v>1.4966666666666668</v>
      </c>
      <c r="I7" s="14" t="s">
        <v>10</v>
      </c>
      <c r="J7" s="8">
        <f>(F15^2)/(J4*J5)</f>
        <v>705.43555925925909</v>
      </c>
      <c r="R7" s="11" t="s">
        <v>65</v>
      </c>
      <c r="S7" s="11" t="s">
        <v>62</v>
      </c>
      <c r="T7" s="11"/>
      <c r="U7" s="11"/>
    </row>
    <row r="8" spans="2:21" ht="15.75" x14ac:dyDescent="0.25">
      <c r="B8" s="1" t="s">
        <v>36</v>
      </c>
      <c r="C8" s="1">
        <v>2.81</v>
      </c>
      <c r="D8" s="1">
        <v>3.05</v>
      </c>
      <c r="E8" s="1">
        <v>3.13</v>
      </c>
      <c r="F8" s="1">
        <f t="shared" si="0"/>
        <v>8.9899999999999984</v>
      </c>
      <c r="G8" s="2">
        <f t="shared" si="1"/>
        <v>2.9966666666666661</v>
      </c>
      <c r="H8" s="3"/>
      <c r="R8" s="11" t="s">
        <v>64</v>
      </c>
      <c r="S8" s="11" t="s">
        <v>63</v>
      </c>
      <c r="T8" s="11"/>
      <c r="U8" s="11"/>
    </row>
    <row r="9" spans="2:21" x14ac:dyDescent="0.25">
      <c r="B9" s="1" t="s">
        <v>37</v>
      </c>
      <c r="C9" s="1">
        <v>4.9000000000000004</v>
      </c>
      <c r="D9" s="1">
        <v>4.12</v>
      </c>
      <c r="E9" s="1">
        <v>4.5999999999999996</v>
      </c>
      <c r="F9" s="1">
        <f t="shared" si="0"/>
        <v>13.62</v>
      </c>
      <c r="G9" s="2">
        <f t="shared" si="1"/>
        <v>4.54</v>
      </c>
      <c r="H9" s="3"/>
      <c r="I9" s="28" t="s">
        <v>11</v>
      </c>
      <c r="J9" s="22" t="s">
        <v>12</v>
      </c>
      <c r="K9" s="22" t="s">
        <v>13</v>
      </c>
      <c r="L9" s="22" t="s">
        <v>14</v>
      </c>
      <c r="M9" s="22" t="s">
        <v>15</v>
      </c>
      <c r="N9" s="23" t="s">
        <v>16</v>
      </c>
      <c r="O9" s="23"/>
      <c r="P9" s="1" t="s">
        <v>17</v>
      </c>
    </row>
    <row r="10" spans="2:21" x14ac:dyDescent="0.25">
      <c r="B10" s="1" t="s">
        <v>38</v>
      </c>
      <c r="C10" s="1">
        <v>6.02</v>
      </c>
      <c r="D10" s="1">
        <v>5.42</v>
      </c>
      <c r="E10" s="1">
        <v>5.31</v>
      </c>
      <c r="F10" s="1">
        <f t="shared" si="0"/>
        <v>16.75</v>
      </c>
      <c r="G10" s="2">
        <f t="shared" si="1"/>
        <v>5.583333333333333</v>
      </c>
      <c r="H10" s="4"/>
      <c r="I10" s="28"/>
      <c r="J10" s="22"/>
      <c r="K10" s="22"/>
      <c r="L10" s="22"/>
      <c r="M10" s="22"/>
      <c r="N10" s="5">
        <v>0.01</v>
      </c>
      <c r="O10" s="5">
        <v>0.05</v>
      </c>
      <c r="P10" s="1"/>
    </row>
    <row r="11" spans="2:21" x14ac:dyDescent="0.25">
      <c r="B11" s="1" t="s">
        <v>39</v>
      </c>
      <c r="C11" s="1">
        <v>6.12</v>
      </c>
      <c r="D11" s="1">
        <v>6.88</v>
      </c>
      <c r="E11" s="1">
        <v>7.2</v>
      </c>
      <c r="F11" s="1">
        <f t="shared" si="0"/>
        <v>20.2</v>
      </c>
      <c r="G11" s="2">
        <f t="shared" si="1"/>
        <v>6.7333333333333334</v>
      </c>
      <c r="H11" s="4"/>
      <c r="I11" s="6" t="s">
        <v>18</v>
      </c>
      <c r="J11" s="1">
        <f>J5-1</f>
        <v>2</v>
      </c>
      <c r="K11" s="1">
        <f>(SUMSQ(C15:E15)/J4)-J7</f>
        <v>4.2807407407622122E-2</v>
      </c>
      <c r="L11" s="1">
        <f>K11/J11</f>
        <v>2.1403703703811061E-2</v>
      </c>
      <c r="M11" s="1">
        <f>L11/L13</f>
        <v>0.1355490922744591</v>
      </c>
      <c r="N11" s="1">
        <f>FINV(N10,J11,J13)</f>
        <v>6.2262352803113821</v>
      </c>
      <c r="O11" s="1">
        <f>FINV(O10,J11,J13)</f>
        <v>3.6337234675916301</v>
      </c>
      <c r="P11" s="1" t="str">
        <f>IF(M11&lt;O11,"tn",IF(M11&lt;N11,"*","**"))</f>
        <v>tn</v>
      </c>
    </row>
    <row r="12" spans="2:21" x14ac:dyDescent="0.25">
      <c r="B12" s="1" t="s">
        <v>40</v>
      </c>
      <c r="C12" s="1">
        <v>7.07</v>
      </c>
      <c r="D12" s="1">
        <v>8.1300000000000008</v>
      </c>
      <c r="E12" s="1">
        <v>7.76</v>
      </c>
      <c r="F12" s="1">
        <f t="shared" si="0"/>
        <v>22.96</v>
      </c>
      <c r="G12" s="2">
        <f t="shared" si="1"/>
        <v>7.6533333333333333</v>
      </c>
      <c r="H12" s="4"/>
      <c r="I12" s="6" t="s">
        <v>1</v>
      </c>
      <c r="J12" s="1">
        <f>J4-1</f>
        <v>8</v>
      </c>
      <c r="K12" s="1">
        <f>(SUMSQ(F6:F14)/J5)-J7</f>
        <v>221.76207407407412</v>
      </c>
      <c r="L12" s="1">
        <f>K12/J12</f>
        <v>27.720259259259265</v>
      </c>
      <c r="M12" s="1">
        <f>L12/L13</f>
        <v>175.55167237417069</v>
      </c>
      <c r="N12" s="1">
        <f>FINV(N10,J12,J13)</f>
        <v>3.8895721399261927</v>
      </c>
      <c r="O12" s="1">
        <f>FINV(O10,J12,J13)</f>
        <v>2.5910961798744014</v>
      </c>
      <c r="P12" s="1" t="str">
        <f>IF(M12&lt;O12,"tn",IF(M12&lt;N12,"*","**"))</f>
        <v>**</v>
      </c>
    </row>
    <row r="13" spans="2:21" x14ac:dyDescent="0.25">
      <c r="B13" s="1" t="s">
        <v>41</v>
      </c>
      <c r="C13" s="1">
        <v>8.14</v>
      </c>
      <c r="D13" s="1">
        <v>7.34</v>
      </c>
      <c r="E13" s="1">
        <v>7.61</v>
      </c>
      <c r="F13" s="1">
        <f t="shared" si="0"/>
        <v>23.09</v>
      </c>
      <c r="G13" s="2">
        <f t="shared" si="1"/>
        <v>7.6966666666666663</v>
      </c>
      <c r="H13" s="4"/>
      <c r="I13" s="6" t="s">
        <v>19</v>
      </c>
      <c r="J13" s="1">
        <f>J11*J12</f>
        <v>16</v>
      </c>
      <c r="K13" s="1">
        <f>K14-K11-K12</f>
        <v>2.5264592592591271</v>
      </c>
      <c r="L13" s="1">
        <f>K13/J13</f>
        <v>0.15790370370369544</v>
      </c>
      <c r="M13" s="13"/>
      <c r="N13" s="13"/>
      <c r="O13" s="13"/>
      <c r="P13" s="13"/>
    </row>
    <row r="14" spans="2:21" x14ac:dyDescent="0.25">
      <c r="B14" s="1" t="s">
        <v>42</v>
      </c>
      <c r="C14" s="1">
        <v>9.34</v>
      </c>
      <c r="D14" s="1">
        <v>8.76</v>
      </c>
      <c r="E14" s="1">
        <v>9.2100000000000009</v>
      </c>
      <c r="F14" s="1">
        <f t="shared" si="0"/>
        <v>27.310000000000002</v>
      </c>
      <c r="G14" s="2">
        <f t="shared" si="1"/>
        <v>9.1033333333333335</v>
      </c>
      <c r="H14" s="4"/>
      <c r="I14" s="6" t="s">
        <v>20</v>
      </c>
      <c r="J14" s="1">
        <f>SUM(J11:J13)</f>
        <v>26</v>
      </c>
      <c r="K14" s="1">
        <f>SUMSQ(C6:E14)-J7</f>
        <v>224.33134074074087</v>
      </c>
      <c r="L14" s="13"/>
      <c r="M14" s="13"/>
      <c r="N14" s="13"/>
      <c r="O14" s="13"/>
      <c r="P14" s="13"/>
    </row>
    <row r="15" spans="2:21" x14ac:dyDescent="0.25">
      <c r="B15" s="1" t="s">
        <v>3</v>
      </c>
      <c r="C15" s="1">
        <f>SUM(C6:C14)</f>
        <v>45.760000000000005</v>
      </c>
      <c r="D15" s="1">
        <f>SUM(D6:D14)</f>
        <v>45.74</v>
      </c>
      <c r="E15" s="1">
        <f>SUM(E6:E14)</f>
        <v>46.51</v>
      </c>
      <c r="F15" s="7">
        <f>SUM(F6:F14)</f>
        <v>138.01</v>
      </c>
      <c r="G15" s="1"/>
    </row>
    <row r="18" spans="8:18" x14ac:dyDescent="0.25">
      <c r="L18" s="7" t="s">
        <v>57</v>
      </c>
      <c r="M18" s="7" t="s">
        <v>95</v>
      </c>
      <c r="N18" s="7" t="s">
        <v>17</v>
      </c>
      <c r="R18" s="10" t="s">
        <v>44</v>
      </c>
    </row>
    <row r="19" spans="8:18" x14ac:dyDescent="0.25">
      <c r="H19" s="1" t="s">
        <v>32</v>
      </c>
      <c r="I19" s="1" t="s">
        <v>76</v>
      </c>
      <c r="J19" s="1" t="s">
        <v>33</v>
      </c>
      <c r="L19" s="7" t="s">
        <v>45</v>
      </c>
      <c r="M19" s="19">
        <v>0.2</v>
      </c>
      <c r="N19" s="7" t="s">
        <v>56</v>
      </c>
      <c r="O19" s="18">
        <f>M19+M$28</f>
        <v>1.3499999999999999</v>
      </c>
      <c r="R19" s="10" t="s">
        <v>68</v>
      </c>
    </row>
    <row r="20" spans="8:18" x14ac:dyDescent="0.25">
      <c r="H20" s="1">
        <f>SQRT(L13/J5)</f>
        <v>0.22942224805199649</v>
      </c>
      <c r="I20" s="1">
        <v>5.03</v>
      </c>
      <c r="J20" s="1">
        <f>I20*H20</f>
        <v>1.1539939077015424</v>
      </c>
      <c r="L20" s="7" t="s">
        <v>46</v>
      </c>
      <c r="M20" s="19">
        <v>1.4970000000000001</v>
      </c>
      <c r="N20" s="7" t="s">
        <v>58</v>
      </c>
      <c r="O20" s="18">
        <f t="shared" ref="O20:O27" si="2">M20+M$28</f>
        <v>2.6470000000000002</v>
      </c>
      <c r="R20" s="10" t="s">
        <v>69</v>
      </c>
    </row>
    <row r="21" spans="8:18" x14ac:dyDescent="0.25">
      <c r="L21" s="7" t="s">
        <v>47</v>
      </c>
      <c r="M21" s="19">
        <v>2.9967000000000001</v>
      </c>
      <c r="N21" s="7" t="s">
        <v>55</v>
      </c>
      <c r="O21" s="18">
        <f t="shared" si="2"/>
        <v>4.1467000000000001</v>
      </c>
      <c r="R21" s="10" t="s">
        <v>70</v>
      </c>
    </row>
    <row r="22" spans="8:18" x14ac:dyDescent="0.25">
      <c r="L22" s="7" t="s">
        <v>48</v>
      </c>
      <c r="M22" s="19">
        <v>4.54</v>
      </c>
      <c r="N22" s="7" t="s">
        <v>79</v>
      </c>
      <c r="O22" s="18">
        <f t="shared" si="2"/>
        <v>5.6899999999999995</v>
      </c>
      <c r="R22" s="10" t="s">
        <v>71</v>
      </c>
    </row>
    <row r="23" spans="8:18" x14ac:dyDescent="0.25">
      <c r="L23" s="7" t="s">
        <v>49</v>
      </c>
      <c r="M23" s="19">
        <v>5.5830000000000002</v>
      </c>
      <c r="N23" s="7" t="s">
        <v>92</v>
      </c>
      <c r="O23" s="18">
        <f t="shared" si="2"/>
        <v>6.7330000000000005</v>
      </c>
      <c r="R23" s="10" t="s">
        <v>72</v>
      </c>
    </row>
    <row r="24" spans="8:18" x14ac:dyDescent="0.25">
      <c r="L24" s="7" t="s">
        <v>50</v>
      </c>
      <c r="M24" s="19">
        <v>6.7329999999999997</v>
      </c>
      <c r="N24" s="7" t="s">
        <v>80</v>
      </c>
      <c r="O24" s="18">
        <f t="shared" si="2"/>
        <v>7.8829999999999991</v>
      </c>
      <c r="R24" s="10" t="s">
        <v>73</v>
      </c>
    </row>
    <row r="25" spans="8:18" x14ac:dyDescent="0.25">
      <c r="L25" s="7" t="s">
        <v>51</v>
      </c>
      <c r="M25" s="19">
        <v>7.6529999999999996</v>
      </c>
      <c r="N25" s="7" t="s">
        <v>78</v>
      </c>
      <c r="O25" s="18">
        <f t="shared" si="2"/>
        <v>8.802999999999999</v>
      </c>
      <c r="R25" s="10" t="s">
        <v>74</v>
      </c>
    </row>
    <row r="26" spans="8:18" x14ac:dyDescent="0.25">
      <c r="L26" s="7" t="s">
        <v>52</v>
      </c>
      <c r="M26" s="19">
        <v>7.6970000000000001</v>
      </c>
      <c r="N26" s="7" t="s">
        <v>78</v>
      </c>
      <c r="O26" s="18">
        <f t="shared" si="2"/>
        <v>8.8469999999999995</v>
      </c>
      <c r="R26" s="10" t="s">
        <v>75</v>
      </c>
    </row>
    <row r="27" spans="8:18" x14ac:dyDescent="0.25">
      <c r="L27" s="7" t="s">
        <v>53</v>
      </c>
      <c r="M27" s="19">
        <v>9.1029999999999998</v>
      </c>
      <c r="N27" s="7" t="s">
        <v>93</v>
      </c>
      <c r="O27" s="18">
        <f t="shared" si="2"/>
        <v>10.253</v>
      </c>
      <c r="R27" s="10" t="s">
        <v>77</v>
      </c>
    </row>
    <row r="28" spans="8:18" x14ac:dyDescent="0.25">
      <c r="L28" s="8" t="s">
        <v>91</v>
      </c>
      <c r="M28" s="8">
        <v>1.1499999999999999</v>
      </c>
      <c r="N28" s="8"/>
    </row>
  </sheetData>
  <mergeCells count="10">
    <mergeCell ref="K9:K10"/>
    <mergeCell ref="L9:L10"/>
    <mergeCell ref="M9:M10"/>
    <mergeCell ref="N9:O9"/>
    <mergeCell ref="B4:B5"/>
    <mergeCell ref="C4:E4"/>
    <mergeCell ref="F4:F5"/>
    <mergeCell ref="G4:G5"/>
    <mergeCell ref="I9:I10"/>
    <mergeCell ref="J9:J10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U28"/>
  <sheetViews>
    <sheetView tabSelected="1" topLeftCell="A11" workbookViewId="0">
      <selection activeCell="M11" sqref="M11"/>
    </sheetView>
  </sheetViews>
  <sheetFormatPr defaultRowHeight="15" x14ac:dyDescent="0.25"/>
  <cols>
    <col min="2" max="2" width="24.140625" customWidth="1"/>
    <col min="9" max="9" width="27" bestFit="1" customWidth="1"/>
  </cols>
  <sheetData>
    <row r="2" spans="2:21" x14ac:dyDescent="0.25">
      <c r="B2" t="s">
        <v>22</v>
      </c>
    </row>
    <row r="4" spans="2:21" x14ac:dyDescent="0.25">
      <c r="B4" s="24" t="s">
        <v>1</v>
      </c>
      <c r="C4" s="25" t="s">
        <v>2</v>
      </c>
      <c r="D4" s="25"/>
      <c r="E4" s="25"/>
      <c r="F4" s="26" t="s">
        <v>3</v>
      </c>
      <c r="G4" s="26" t="s">
        <v>4</v>
      </c>
      <c r="I4" t="s">
        <v>5</v>
      </c>
      <c r="J4">
        <v>9</v>
      </c>
    </row>
    <row r="5" spans="2:21" x14ac:dyDescent="0.25">
      <c r="B5" s="24"/>
      <c r="C5" s="1" t="s">
        <v>6</v>
      </c>
      <c r="D5" s="1" t="s">
        <v>7</v>
      </c>
      <c r="E5" s="1" t="s">
        <v>8</v>
      </c>
      <c r="F5" s="27"/>
      <c r="G5" s="27"/>
      <c r="I5" s="15" t="s">
        <v>9</v>
      </c>
      <c r="J5">
        <v>3</v>
      </c>
    </row>
    <row r="6" spans="2:21" ht="15.75" x14ac:dyDescent="0.25">
      <c r="B6" s="1" t="s">
        <v>23</v>
      </c>
      <c r="C6" s="1">
        <v>10.62</v>
      </c>
      <c r="D6" s="1">
        <v>15.32</v>
      </c>
      <c r="E6" s="1">
        <v>14.48</v>
      </c>
      <c r="F6" s="1">
        <f>SUM(C6:E6)</f>
        <v>40.42</v>
      </c>
      <c r="G6" s="1">
        <f>AVERAGE(C6:E6)</f>
        <v>13.473333333333334</v>
      </c>
      <c r="H6" s="4"/>
      <c r="I6" s="15"/>
      <c r="R6" s="11" t="s">
        <v>59</v>
      </c>
      <c r="S6" s="11"/>
      <c r="T6" s="11"/>
      <c r="U6" s="11"/>
    </row>
    <row r="7" spans="2:21" ht="15.75" x14ac:dyDescent="0.25">
      <c r="B7" s="1" t="s">
        <v>24</v>
      </c>
      <c r="C7" s="1">
        <v>12.66</v>
      </c>
      <c r="D7" s="1">
        <v>12.11</v>
      </c>
      <c r="E7" s="1">
        <v>14.34</v>
      </c>
      <c r="F7" s="1">
        <f t="shared" ref="F7:F14" si="0">SUM(C7:E7)</f>
        <v>39.11</v>
      </c>
      <c r="G7" s="1">
        <f>AVERAGE(C7:E7)</f>
        <v>13.036666666666667</v>
      </c>
      <c r="H7" s="4"/>
      <c r="I7" s="16" t="s">
        <v>10</v>
      </c>
      <c r="J7" s="8">
        <f>(F15^2)/(J4*J5)</f>
        <v>5007.2568925925925</v>
      </c>
      <c r="R7" s="11" t="s">
        <v>60</v>
      </c>
      <c r="S7" s="11" t="s">
        <v>61</v>
      </c>
      <c r="T7" s="11"/>
      <c r="U7" s="11"/>
    </row>
    <row r="8" spans="2:21" ht="15.75" x14ac:dyDescent="0.25">
      <c r="B8" s="1" t="s">
        <v>25</v>
      </c>
      <c r="C8" s="1">
        <v>12.66</v>
      </c>
      <c r="D8" s="1">
        <v>12.75</v>
      </c>
      <c r="E8" s="1">
        <v>17.170000000000002</v>
      </c>
      <c r="F8" s="1">
        <f t="shared" si="0"/>
        <v>42.58</v>
      </c>
      <c r="G8" s="2">
        <f t="shared" ref="G8:G14" si="1">AVERAGE(C8:E8)</f>
        <v>14.193333333333333</v>
      </c>
      <c r="H8" s="4"/>
      <c r="I8" s="15"/>
      <c r="R8" s="11" t="s">
        <v>65</v>
      </c>
      <c r="S8" s="11" t="s">
        <v>62</v>
      </c>
      <c r="T8" s="11"/>
      <c r="U8" s="11"/>
    </row>
    <row r="9" spans="2:21" ht="15.75" x14ac:dyDescent="0.25">
      <c r="B9" s="1" t="s">
        <v>26</v>
      </c>
      <c r="C9" s="1">
        <v>14.88</v>
      </c>
      <c r="D9" s="1">
        <v>13.75</v>
      </c>
      <c r="E9" s="1">
        <v>13.49</v>
      </c>
      <c r="F9" s="1">
        <f t="shared" si="0"/>
        <v>42.120000000000005</v>
      </c>
      <c r="G9" s="2">
        <f t="shared" si="1"/>
        <v>14.040000000000001</v>
      </c>
      <c r="H9" s="4"/>
      <c r="I9" s="28" t="s">
        <v>11</v>
      </c>
      <c r="J9" s="22" t="s">
        <v>12</v>
      </c>
      <c r="K9" s="22" t="s">
        <v>13</v>
      </c>
      <c r="L9" s="22" t="s">
        <v>14</v>
      </c>
      <c r="M9" s="22" t="s">
        <v>15</v>
      </c>
      <c r="N9" s="23" t="s">
        <v>16</v>
      </c>
      <c r="O9" s="23"/>
      <c r="P9" s="1" t="s">
        <v>17</v>
      </c>
      <c r="R9" s="11" t="s">
        <v>64</v>
      </c>
      <c r="S9" s="11" t="s">
        <v>63</v>
      </c>
      <c r="T9" s="11"/>
      <c r="U9" s="11"/>
    </row>
    <row r="10" spans="2:21" x14ac:dyDescent="0.25">
      <c r="B10" s="1" t="s">
        <v>27</v>
      </c>
      <c r="C10" s="1">
        <v>16.04</v>
      </c>
      <c r="D10" s="1">
        <v>15.71</v>
      </c>
      <c r="E10" s="1">
        <v>13.61</v>
      </c>
      <c r="F10" s="1">
        <f t="shared" si="0"/>
        <v>45.36</v>
      </c>
      <c r="G10" s="2">
        <f t="shared" si="1"/>
        <v>15.12</v>
      </c>
      <c r="H10" s="4"/>
      <c r="I10" s="28"/>
      <c r="J10" s="22"/>
      <c r="K10" s="22"/>
      <c r="L10" s="22"/>
      <c r="M10" s="22"/>
      <c r="N10" s="5">
        <v>0.01</v>
      </c>
      <c r="O10" s="5">
        <v>0.05</v>
      </c>
      <c r="P10" s="1"/>
    </row>
    <row r="11" spans="2:21" x14ac:dyDescent="0.25">
      <c r="B11" s="1" t="s">
        <v>28</v>
      </c>
      <c r="C11" s="1">
        <v>13.5</v>
      </c>
      <c r="D11" s="1">
        <v>12.12</v>
      </c>
      <c r="E11" s="1">
        <v>13.86</v>
      </c>
      <c r="F11" s="1">
        <f t="shared" si="0"/>
        <v>39.479999999999997</v>
      </c>
      <c r="G11" s="2">
        <f t="shared" si="1"/>
        <v>13.159999999999998</v>
      </c>
      <c r="H11" s="4"/>
      <c r="I11" s="6" t="s">
        <v>18</v>
      </c>
      <c r="J11" s="1">
        <f>J5-1</f>
        <v>2</v>
      </c>
      <c r="K11" s="1">
        <f>(SUMSQ(C15:E15)/J4)-J7</f>
        <v>2.1024296296300236</v>
      </c>
      <c r="L11" s="1">
        <f>K11/J11</f>
        <v>1.0512148148150118</v>
      </c>
      <c r="M11" s="1">
        <f>L11/L13</f>
        <v>0.43689228292764559</v>
      </c>
      <c r="N11" s="1">
        <f>FINV(N10,J11,J13)</f>
        <v>6.2262352803113821</v>
      </c>
      <c r="O11" s="1">
        <f>FINV(O10,J11,J13)</f>
        <v>3.6337234675916301</v>
      </c>
      <c r="P11" s="1" t="str">
        <f>IF(M11&lt;O11,"tn",IF(M11&lt;N11,"*","**"))</f>
        <v>tn</v>
      </c>
    </row>
    <row r="12" spans="2:21" x14ac:dyDescent="0.25">
      <c r="B12" s="1" t="s">
        <v>29</v>
      </c>
      <c r="C12" s="1">
        <v>14.14</v>
      </c>
      <c r="D12" s="1">
        <v>12.88</v>
      </c>
      <c r="E12" s="1">
        <v>12.77</v>
      </c>
      <c r="F12" s="1">
        <f t="shared" si="0"/>
        <v>39.790000000000006</v>
      </c>
      <c r="G12" s="2">
        <f t="shared" si="1"/>
        <v>13.263333333333335</v>
      </c>
      <c r="H12" s="4"/>
      <c r="I12" s="6" t="s">
        <v>1</v>
      </c>
      <c r="J12" s="1">
        <f>J4-1</f>
        <v>8</v>
      </c>
      <c r="K12" s="1">
        <f>(SUMSQ(F6:F14)/J5)-J7</f>
        <v>12.61787407407337</v>
      </c>
      <c r="L12" s="1">
        <f>K12/J12</f>
        <v>1.5772342592591713</v>
      </c>
      <c r="M12" s="1">
        <f>L12/L13</f>
        <v>0.65550966988673476</v>
      </c>
      <c r="N12" s="1">
        <f>FINV(N10,J12,J13)</f>
        <v>3.8895721399261927</v>
      </c>
      <c r="O12" s="1">
        <f>FINV(O10,J12,J13)</f>
        <v>2.5910961798744014</v>
      </c>
      <c r="P12" s="1" t="str">
        <f>IF(M12&lt;O12,"tn",IF(M12&lt;N12,"*","**"))</f>
        <v>tn</v>
      </c>
    </row>
    <row r="13" spans="2:21" x14ac:dyDescent="0.25">
      <c r="B13" s="1" t="s">
        <v>30</v>
      </c>
      <c r="C13" s="1">
        <v>14.35</v>
      </c>
      <c r="D13" s="1">
        <v>11.66</v>
      </c>
      <c r="E13" s="1">
        <v>12.27</v>
      </c>
      <c r="F13" s="1">
        <f t="shared" si="0"/>
        <v>38.28</v>
      </c>
      <c r="G13" s="2">
        <f>AVERAGE(C13:E13)</f>
        <v>12.76</v>
      </c>
      <c r="H13" s="4"/>
      <c r="I13" s="6" t="s">
        <v>19</v>
      </c>
      <c r="J13" s="1">
        <f>J11*J12</f>
        <v>16</v>
      </c>
      <c r="K13" s="1">
        <f>K14-K11-K12</f>
        <v>38.497903703704651</v>
      </c>
      <c r="L13" s="1">
        <f>K13/J13</f>
        <v>2.4061189814815407</v>
      </c>
      <c r="M13" s="9"/>
      <c r="N13" s="9"/>
      <c r="O13" s="9"/>
      <c r="P13" s="9"/>
    </row>
    <row r="14" spans="2:21" x14ac:dyDescent="0.25">
      <c r="B14" s="1" t="s">
        <v>31</v>
      </c>
      <c r="C14" s="1">
        <v>12.88</v>
      </c>
      <c r="D14" s="1">
        <v>13.69</v>
      </c>
      <c r="E14" s="1">
        <v>13.98</v>
      </c>
      <c r="F14" s="1">
        <f t="shared" si="0"/>
        <v>40.549999999999997</v>
      </c>
      <c r="G14" s="2">
        <f t="shared" si="1"/>
        <v>13.516666666666666</v>
      </c>
      <c r="H14" s="4"/>
      <c r="I14" s="6" t="s">
        <v>20</v>
      </c>
      <c r="J14" s="1">
        <f>SUM(J11:J13)</f>
        <v>26</v>
      </c>
      <c r="K14" s="1">
        <f>SUMSQ(C6:E14)-J7</f>
        <v>53.218207407408045</v>
      </c>
      <c r="L14" s="9"/>
      <c r="M14" s="9"/>
      <c r="N14" s="9"/>
      <c r="O14" s="9"/>
      <c r="P14" s="9"/>
    </row>
    <row r="15" spans="2:21" x14ac:dyDescent="0.25">
      <c r="B15" s="1" t="s">
        <v>3</v>
      </c>
      <c r="C15" s="1">
        <f>SUM(C6:C14)</f>
        <v>121.72999999999999</v>
      </c>
      <c r="D15" s="1">
        <f t="shared" ref="D15:F15" si="2">SUM(D6:D14)</f>
        <v>119.99</v>
      </c>
      <c r="E15" s="1">
        <f t="shared" si="2"/>
        <v>125.97</v>
      </c>
      <c r="F15" s="7">
        <f t="shared" si="2"/>
        <v>367.69</v>
      </c>
      <c r="G15" s="1"/>
    </row>
    <row r="18" spans="9:11" x14ac:dyDescent="0.25">
      <c r="I18" s="15"/>
      <c r="J18" s="15" t="s">
        <v>57</v>
      </c>
      <c r="K18" s="15" t="s">
        <v>54</v>
      </c>
    </row>
    <row r="19" spans="9:11" x14ac:dyDescent="0.25">
      <c r="I19" s="15"/>
      <c r="J19" s="15" t="s">
        <v>45</v>
      </c>
      <c r="K19" s="1">
        <v>13.473330000000001</v>
      </c>
    </row>
    <row r="20" spans="9:11" x14ac:dyDescent="0.25">
      <c r="I20" s="15"/>
      <c r="J20" s="15" t="s">
        <v>46</v>
      </c>
      <c r="K20" s="1">
        <v>13.036670000000001</v>
      </c>
    </row>
    <row r="21" spans="9:11" x14ac:dyDescent="0.25">
      <c r="I21" s="15"/>
      <c r="J21" s="15" t="s">
        <v>47</v>
      </c>
      <c r="K21" s="2">
        <v>14.19</v>
      </c>
    </row>
    <row r="22" spans="9:11" x14ac:dyDescent="0.25">
      <c r="I22" s="15"/>
      <c r="J22" s="15" t="s">
        <v>48</v>
      </c>
      <c r="K22" s="2">
        <v>14.04</v>
      </c>
    </row>
    <row r="23" spans="9:11" x14ac:dyDescent="0.25">
      <c r="I23" s="15"/>
      <c r="J23" s="15" t="s">
        <v>49</v>
      </c>
      <c r="K23" s="2">
        <v>15.12</v>
      </c>
    </row>
    <row r="24" spans="9:11" x14ac:dyDescent="0.25">
      <c r="I24" s="15"/>
      <c r="J24" s="15" t="s">
        <v>50</v>
      </c>
      <c r="K24" s="2">
        <v>13.16</v>
      </c>
    </row>
    <row r="25" spans="9:11" x14ac:dyDescent="0.25">
      <c r="I25" s="15"/>
      <c r="J25" s="15" t="s">
        <v>51</v>
      </c>
      <c r="K25" s="2">
        <v>13.26</v>
      </c>
    </row>
    <row r="26" spans="9:11" x14ac:dyDescent="0.25">
      <c r="I26" s="15"/>
      <c r="J26" s="15" t="s">
        <v>52</v>
      </c>
      <c r="K26" s="2">
        <v>12.76</v>
      </c>
    </row>
    <row r="27" spans="9:11" x14ac:dyDescent="0.25">
      <c r="I27" s="15"/>
      <c r="J27" s="15" t="s">
        <v>53</v>
      </c>
      <c r="K27" s="2">
        <v>13.52</v>
      </c>
    </row>
    <row r="28" spans="9:11" x14ac:dyDescent="0.25">
      <c r="I28" s="15"/>
      <c r="J28" s="15" t="s">
        <v>67</v>
      </c>
      <c r="K28" s="15" t="s">
        <v>66</v>
      </c>
    </row>
  </sheetData>
  <mergeCells count="10">
    <mergeCell ref="K9:K10"/>
    <mergeCell ref="L9:L10"/>
    <mergeCell ref="M9:M10"/>
    <mergeCell ref="N9:O9"/>
    <mergeCell ref="B4:B5"/>
    <mergeCell ref="C4:E4"/>
    <mergeCell ref="F4:F5"/>
    <mergeCell ref="G4:G5"/>
    <mergeCell ref="I9:I10"/>
    <mergeCell ref="J9:J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Warna L</vt:lpstr>
      <vt:lpstr>Warna a</vt:lpstr>
      <vt:lpstr>Warna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2023-11-27T08:04:03Z</dcterms:created>
  <dcterms:modified xsi:type="dcterms:W3CDTF">2024-08-02T10:48:45Z</dcterms:modified>
</cp:coreProperties>
</file>