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80" windowWidth="19875" windowHeight="6330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6" r:id="rId5"/>
  </sheets>
  <calcPr calcId="144525"/>
</workbook>
</file>

<file path=xl/calcChain.xml><?xml version="1.0" encoding="utf-8"?>
<calcChain xmlns="http://schemas.openxmlformats.org/spreadsheetml/2006/main">
  <c r="M40" i="3" l="1"/>
  <c r="Y34" i="3" l="1"/>
  <c r="Y33" i="3"/>
  <c r="W34" i="3"/>
  <c r="W33" i="3"/>
  <c r="U34" i="3"/>
  <c r="U33" i="3"/>
  <c r="S34" i="3"/>
  <c r="S33" i="3"/>
  <c r="K38" i="3"/>
  <c r="K37" i="3"/>
  <c r="K36" i="3"/>
  <c r="K35" i="3"/>
  <c r="J38" i="3"/>
  <c r="J37" i="3"/>
  <c r="J36" i="3"/>
  <c r="J35" i="3"/>
  <c r="V46" i="3"/>
  <c r="V45" i="3"/>
  <c r="S46" i="3"/>
  <c r="S45" i="3"/>
  <c r="P46" i="3"/>
  <c r="P45" i="3"/>
  <c r="M46" i="3"/>
  <c r="M45" i="3"/>
  <c r="S38" i="3"/>
  <c r="M47" i="3" s="1"/>
  <c r="Y45" i="3"/>
  <c r="Q40" i="4"/>
  <c r="Y37" i="3"/>
  <c r="Y36" i="3"/>
  <c r="W37" i="3"/>
  <c r="W36" i="3"/>
  <c r="U37" i="3"/>
  <c r="U36" i="3"/>
  <c r="S37" i="3"/>
  <c r="S36" i="3"/>
  <c r="O39" i="3"/>
  <c r="O38" i="3"/>
  <c r="O37" i="3"/>
  <c r="O36" i="3"/>
  <c r="M39" i="3"/>
  <c r="M38" i="3"/>
  <c r="M37" i="3"/>
  <c r="M36" i="3"/>
  <c r="M32" i="6" l="1"/>
  <c r="M31" i="6" s="1"/>
  <c r="M29" i="6"/>
  <c r="M28" i="6"/>
  <c r="M30" i="6" s="1"/>
  <c r="E28" i="6"/>
  <c r="D28" i="6"/>
  <c r="C28" i="6"/>
  <c r="M27" i="6"/>
  <c r="S27" i="6" s="1"/>
  <c r="E27" i="6"/>
  <c r="D27" i="6"/>
  <c r="C27" i="6"/>
  <c r="M26" i="6"/>
  <c r="S26" i="6" s="1"/>
  <c r="G26" i="6"/>
  <c r="AB37" i="6" s="1"/>
  <c r="F26" i="6"/>
  <c r="F34" i="6" s="1"/>
  <c r="G25" i="6"/>
  <c r="Y43" i="6" s="1"/>
  <c r="F25" i="6"/>
  <c r="F33" i="6" s="1"/>
  <c r="F35" i="6" s="1"/>
  <c r="F36" i="6" s="1"/>
  <c r="G24" i="6"/>
  <c r="V44" i="6" s="1"/>
  <c r="F24" i="6"/>
  <c r="E34" i="6" s="1"/>
  <c r="G23" i="6"/>
  <c r="V43" i="6" s="1"/>
  <c r="F23" i="6"/>
  <c r="E33" i="6" s="1"/>
  <c r="E35" i="6" s="1"/>
  <c r="E36" i="6" s="1"/>
  <c r="G22" i="6"/>
  <c r="X37" i="6" s="1"/>
  <c r="F22" i="6"/>
  <c r="D34" i="6" s="1"/>
  <c r="G21" i="6"/>
  <c r="S43" i="6" s="1"/>
  <c r="F21" i="6"/>
  <c r="D33" i="6" s="1"/>
  <c r="D35" i="6" s="1"/>
  <c r="D36" i="6" s="1"/>
  <c r="G20" i="6"/>
  <c r="P44" i="6" s="1"/>
  <c r="F20" i="6"/>
  <c r="C34" i="6" s="1"/>
  <c r="G34" i="6" s="1"/>
  <c r="H34" i="6" s="1"/>
  <c r="G19" i="6"/>
  <c r="P43" i="6" s="1"/>
  <c r="F19" i="6"/>
  <c r="C33" i="6" s="1"/>
  <c r="S30" i="6" l="1"/>
  <c r="R30" i="6"/>
  <c r="R29" i="6"/>
  <c r="R26" i="6"/>
  <c r="S29" i="6"/>
  <c r="C35" i="6"/>
  <c r="G33" i="6"/>
  <c r="H33" i="6" s="1"/>
  <c r="F27" i="6"/>
  <c r="J23" i="6" s="1"/>
  <c r="R27" i="6"/>
  <c r="R28" i="6"/>
  <c r="P36" i="6"/>
  <c r="V36" i="6"/>
  <c r="Z36" i="6"/>
  <c r="P37" i="6"/>
  <c r="V37" i="6"/>
  <c r="Z37" i="6"/>
  <c r="P38" i="6"/>
  <c r="R39" i="6"/>
  <c r="S44" i="6"/>
  <c r="Y44" i="6"/>
  <c r="S28" i="6"/>
  <c r="R36" i="6"/>
  <c r="X36" i="6"/>
  <c r="AB36" i="6"/>
  <c r="R37" i="6"/>
  <c r="R38" i="6"/>
  <c r="P39" i="6"/>
  <c r="N29" i="6" l="1"/>
  <c r="O29" i="6" s="1"/>
  <c r="N26" i="6"/>
  <c r="O26" i="6" s="1"/>
  <c r="N32" i="6"/>
  <c r="N28" i="6"/>
  <c r="O28" i="6" s="1"/>
  <c r="N27" i="6"/>
  <c r="G35" i="6"/>
  <c r="C36" i="6"/>
  <c r="O27" i="6" l="1"/>
  <c r="N30" i="6"/>
  <c r="O30" i="6" s="1"/>
  <c r="P30" i="6" s="1"/>
  <c r="Q30" i="6" s="1"/>
  <c r="N31" i="6"/>
  <c r="O31" i="6" s="1"/>
  <c r="P29" i="6"/>
  <c r="Q29" i="6" s="1"/>
  <c r="P28" i="6"/>
  <c r="Q28" i="6" s="1"/>
  <c r="P26" i="6"/>
  <c r="Q26" i="6" s="1"/>
  <c r="P40" i="6" l="1"/>
  <c r="V38" i="6"/>
  <c r="P27" i="6"/>
  <c r="Q27" i="6" s="1"/>
  <c r="P45" i="6" l="1"/>
  <c r="X31" i="6"/>
  <c r="AB31" i="6"/>
  <c r="Z31" i="6"/>
  <c r="Z32" i="6"/>
  <c r="V31" i="6"/>
  <c r="X32" i="6"/>
  <c r="V32" i="6"/>
  <c r="AB32" i="6"/>
  <c r="AB43" i="6"/>
  <c r="M37" i="6"/>
  <c r="N39" i="6"/>
  <c r="N37" i="6"/>
  <c r="M38" i="6"/>
  <c r="N38" i="6"/>
  <c r="M36" i="6"/>
  <c r="N36" i="6"/>
  <c r="M39" i="6"/>
  <c r="M43" i="2" l="1"/>
  <c r="M42" i="2"/>
  <c r="M41" i="2"/>
  <c r="M40" i="2"/>
  <c r="M37" i="2"/>
  <c r="M38" i="2"/>
  <c r="M30" i="4" l="1"/>
  <c r="M31" i="4"/>
  <c r="M32" i="4"/>
  <c r="M29" i="4"/>
  <c r="M28" i="4"/>
  <c r="M27" i="4"/>
  <c r="M26" i="4"/>
  <c r="M31" i="3"/>
  <c r="M30" i="3"/>
  <c r="M32" i="3"/>
  <c r="M29" i="3"/>
  <c r="M28" i="3"/>
  <c r="M27" i="3"/>
  <c r="M26" i="3"/>
  <c r="M31" i="1"/>
  <c r="M31" i="2"/>
  <c r="M32" i="2"/>
  <c r="M30" i="1"/>
  <c r="M30" i="2"/>
  <c r="M29" i="2"/>
  <c r="M28" i="2"/>
  <c r="M27" i="2"/>
  <c r="M26" i="2"/>
  <c r="M32" i="1"/>
  <c r="M29" i="1"/>
  <c r="M28" i="1"/>
  <c r="M27" i="1"/>
  <c r="M26" i="1"/>
  <c r="N29" i="2" l="1"/>
  <c r="N28" i="2"/>
  <c r="N30" i="2"/>
  <c r="J23" i="2"/>
  <c r="N31" i="2" l="1"/>
  <c r="R26" i="4" l="1"/>
  <c r="S27" i="4"/>
  <c r="S28" i="4"/>
  <c r="S29" i="4"/>
  <c r="S30" i="4"/>
  <c r="S26" i="4"/>
  <c r="R27" i="4"/>
  <c r="R28" i="4"/>
  <c r="R29" i="4"/>
  <c r="R30" i="4"/>
  <c r="S27" i="3"/>
  <c r="S28" i="3"/>
  <c r="S29" i="3"/>
  <c r="S30" i="3"/>
  <c r="S26" i="3"/>
  <c r="R27" i="3"/>
  <c r="R28" i="3"/>
  <c r="R29" i="3"/>
  <c r="R30" i="3"/>
  <c r="R26" i="3"/>
  <c r="S27" i="2"/>
  <c r="S28" i="2"/>
  <c r="S29" i="2"/>
  <c r="S30" i="2"/>
  <c r="S26" i="2"/>
  <c r="R27" i="2"/>
  <c r="R28" i="2"/>
  <c r="R29" i="2"/>
  <c r="R30" i="2"/>
  <c r="R26" i="2"/>
  <c r="R26" i="1"/>
  <c r="S27" i="1"/>
  <c r="S28" i="1"/>
  <c r="S29" i="1"/>
  <c r="S30" i="1"/>
  <c r="S26" i="1"/>
  <c r="R27" i="1"/>
  <c r="R28" i="1"/>
  <c r="R29" i="1"/>
  <c r="R30" i="1"/>
  <c r="G20" i="2" l="1"/>
  <c r="G21" i="2"/>
  <c r="G22" i="2"/>
  <c r="G23" i="2"/>
  <c r="G24" i="2"/>
  <c r="G25" i="2"/>
  <c r="G26" i="2"/>
  <c r="G19" i="2"/>
  <c r="F20" i="2"/>
  <c r="F21" i="2"/>
  <c r="F22" i="2"/>
  <c r="F23" i="2"/>
  <c r="F24" i="2"/>
  <c r="F25" i="2"/>
  <c r="F33" i="2" s="1"/>
  <c r="F26" i="2"/>
  <c r="F19" i="2"/>
  <c r="G23" i="4"/>
  <c r="G20" i="4"/>
  <c r="E28" i="3"/>
  <c r="D28" i="3"/>
  <c r="E27" i="3"/>
  <c r="D27" i="3"/>
  <c r="G26" i="3"/>
  <c r="F25" i="3"/>
  <c r="F33" i="3" s="1"/>
  <c r="G24" i="3"/>
  <c r="G23" i="3"/>
  <c r="F22" i="3"/>
  <c r="D34" i="3" s="1"/>
  <c r="G21" i="3"/>
  <c r="F20" i="3"/>
  <c r="C34" i="3" s="1"/>
  <c r="G19" i="3"/>
  <c r="E28" i="2"/>
  <c r="D28" i="2"/>
  <c r="E27" i="2"/>
  <c r="D27" i="2"/>
  <c r="D34" i="2"/>
  <c r="C34" i="2"/>
  <c r="G19" i="4" l="1"/>
  <c r="W36" i="4" s="1"/>
  <c r="G22" i="4"/>
  <c r="T46" i="4" s="1"/>
  <c r="G24" i="4"/>
  <c r="W46" i="4" s="1"/>
  <c r="AA36" i="4"/>
  <c r="W45" i="4"/>
  <c r="Q38" i="4"/>
  <c r="AA37" i="4"/>
  <c r="G26" i="4"/>
  <c r="S39" i="4" s="1"/>
  <c r="D28" i="4"/>
  <c r="G21" i="4"/>
  <c r="Y36" i="4" s="1"/>
  <c r="Y37" i="4"/>
  <c r="S37" i="4"/>
  <c r="E27" i="4"/>
  <c r="E28" i="4"/>
  <c r="Q46" i="4"/>
  <c r="W37" i="4"/>
  <c r="S36" i="4"/>
  <c r="F20" i="4"/>
  <c r="C34" i="4" s="1"/>
  <c r="G25" i="4"/>
  <c r="Z45" i="4" s="1"/>
  <c r="D27" i="4"/>
  <c r="Q36" i="4"/>
  <c r="Q45" i="4"/>
  <c r="F26" i="3"/>
  <c r="F34" i="3" s="1"/>
  <c r="F35" i="3" s="1"/>
  <c r="F36" i="3" s="1"/>
  <c r="F24" i="3"/>
  <c r="E34" i="3" s="1"/>
  <c r="F23" i="3"/>
  <c r="E33" i="3" s="1"/>
  <c r="F21" i="3"/>
  <c r="D33" i="3" s="1"/>
  <c r="F19" i="3"/>
  <c r="C33" i="3" s="1"/>
  <c r="F25" i="4"/>
  <c r="F33" i="4" s="1"/>
  <c r="F22" i="4"/>
  <c r="D34" i="4" s="1"/>
  <c r="F34" i="2"/>
  <c r="F35" i="2" s="1"/>
  <c r="F36" i="2" s="1"/>
  <c r="E34" i="2"/>
  <c r="E33" i="2"/>
  <c r="D33" i="2"/>
  <c r="D35" i="2" s="1"/>
  <c r="D36" i="2" s="1"/>
  <c r="F19" i="4"/>
  <c r="F21" i="4"/>
  <c r="D33" i="4" s="1"/>
  <c r="D35" i="4" s="1"/>
  <c r="D36" i="4" s="1"/>
  <c r="F23" i="4"/>
  <c r="E33" i="4" s="1"/>
  <c r="F24" i="4"/>
  <c r="E34" i="4" s="1"/>
  <c r="F26" i="4"/>
  <c r="F34" i="4" s="1"/>
  <c r="C27" i="4"/>
  <c r="C28" i="4"/>
  <c r="D35" i="3"/>
  <c r="D36" i="3" s="1"/>
  <c r="G22" i="3"/>
  <c r="G25" i="3"/>
  <c r="C28" i="3"/>
  <c r="G20" i="3"/>
  <c r="C27" i="3"/>
  <c r="C27" i="2"/>
  <c r="C28" i="2"/>
  <c r="C33" i="2"/>
  <c r="AC36" i="4" l="1"/>
  <c r="Z46" i="4"/>
  <c r="S38" i="4"/>
  <c r="F35" i="4"/>
  <c r="F36" i="4" s="1"/>
  <c r="Q39" i="4"/>
  <c r="AC37" i="4"/>
  <c r="T45" i="4"/>
  <c r="Q37" i="4"/>
  <c r="G34" i="3"/>
  <c r="H34" i="3" s="1"/>
  <c r="E35" i="3"/>
  <c r="E36" i="3" s="1"/>
  <c r="F27" i="3"/>
  <c r="J23" i="3" s="1"/>
  <c r="G34" i="4"/>
  <c r="H34" i="4" s="1"/>
  <c r="E35" i="4"/>
  <c r="E36" i="4" s="1"/>
  <c r="G34" i="2"/>
  <c r="H34" i="2" s="1"/>
  <c r="E35" i="2"/>
  <c r="E36" i="2" s="1"/>
  <c r="F27" i="2"/>
  <c r="F27" i="4"/>
  <c r="J23" i="4" s="1"/>
  <c r="C33" i="4"/>
  <c r="C35" i="3"/>
  <c r="G33" i="3"/>
  <c r="C35" i="2"/>
  <c r="G33" i="2"/>
  <c r="N32" i="3" l="1"/>
  <c r="N29" i="3"/>
  <c r="O29" i="3" s="1"/>
  <c r="N28" i="3"/>
  <c r="N32" i="4"/>
  <c r="N27" i="3"/>
  <c r="O27" i="3" s="1"/>
  <c r="N26" i="3"/>
  <c r="O26" i="3" s="1"/>
  <c r="N27" i="2"/>
  <c r="O27" i="2" s="1"/>
  <c r="N26" i="2"/>
  <c r="O26" i="2" s="1"/>
  <c r="N32" i="2"/>
  <c r="N27" i="4"/>
  <c r="N26" i="4"/>
  <c r="C35" i="4"/>
  <c r="N29" i="4" s="1"/>
  <c r="G33" i="4"/>
  <c r="H33" i="4" s="1"/>
  <c r="H33" i="3"/>
  <c r="C36" i="3"/>
  <c r="G35" i="3"/>
  <c r="H33" i="2"/>
  <c r="C36" i="2"/>
  <c r="G35" i="2"/>
  <c r="N28" i="4" l="1"/>
  <c r="N30" i="4" s="1"/>
  <c r="O30" i="4" s="1"/>
  <c r="N31" i="4"/>
  <c r="O31" i="4" s="1"/>
  <c r="N31" i="3"/>
  <c r="O31" i="3" s="1"/>
  <c r="P26" i="3" s="1"/>
  <c r="O29" i="4"/>
  <c r="C36" i="4"/>
  <c r="G35" i="4"/>
  <c r="O27" i="4"/>
  <c r="O26" i="4"/>
  <c r="O28" i="3"/>
  <c r="P28" i="3" s="1"/>
  <c r="Q28" i="3" s="1"/>
  <c r="N30" i="3"/>
  <c r="O28" i="2"/>
  <c r="O29" i="2"/>
  <c r="F26" i="1"/>
  <c r="F34" i="1" s="1"/>
  <c r="AC45" i="4" l="1"/>
  <c r="W38" i="4"/>
  <c r="P26" i="4"/>
  <c r="Q26" i="4" s="1"/>
  <c r="P29" i="4"/>
  <c r="Q29" i="4" s="1"/>
  <c r="P27" i="4"/>
  <c r="Q27" i="4" s="1"/>
  <c r="P27" i="3"/>
  <c r="Q27" i="3" s="1"/>
  <c r="P29" i="3"/>
  <c r="Q29" i="3" s="1"/>
  <c r="G26" i="1"/>
  <c r="G23" i="1"/>
  <c r="G22" i="1"/>
  <c r="G20" i="1"/>
  <c r="E27" i="1"/>
  <c r="D27" i="1"/>
  <c r="G24" i="1"/>
  <c r="D28" i="1"/>
  <c r="G25" i="1"/>
  <c r="E28" i="1"/>
  <c r="Q26" i="3"/>
  <c r="O31" i="2"/>
  <c r="P29" i="2" s="1"/>
  <c r="Q29" i="2" s="1"/>
  <c r="O28" i="4"/>
  <c r="P28" i="4" s="1"/>
  <c r="Q28" i="4" s="1"/>
  <c r="O30" i="3"/>
  <c r="P30" i="3" s="1"/>
  <c r="Q30" i="3" s="1"/>
  <c r="O30" i="2"/>
  <c r="F22" i="1"/>
  <c r="D34" i="1" s="1"/>
  <c r="F24" i="1"/>
  <c r="E34" i="1" s="1"/>
  <c r="F20" i="1"/>
  <c r="C34" i="1" s="1"/>
  <c r="C28" i="1"/>
  <c r="F19" i="1"/>
  <c r="G19" i="1"/>
  <c r="C27" i="1"/>
  <c r="F25" i="1"/>
  <c r="F33" i="1" s="1"/>
  <c r="F35" i="1" s="1"/>
  <c r="F36" i="1" s="1"/>
  <c r="F23" i="1"/>
  <c r="E33" i="1" s="1"/>
  <c r="F21" i="1"/>
  <c r="D33" i="1" s="1"/>
  <c r="G21" i="1"/>
  <c r="AC46" i="1" l="1"/>
  <c r="AF39" i="1"/>
  <c r="T41" i="1"/>
  <c r="V40" i="1"/>
  <c r="Z47" i="1"/>
  <c r="AD40" i="1"/>
  <c r="V39" i="1"/>
  <c r="AB40" i="1"/>
  <c r="W47" i="1"/>
  <c r="AC47" i="1"/>
  <c r="AF40" i="1"/>
  <c r="V41" i="1"/>
  <c r="Z39" i="1"/>
  <c r="T46" i="1"/>
  <c r="T38" i="1"/>
  <c r="AB39" i="1"/>
  <c r="W46" i="1"/>
  <c r="T39" i="1"/>
  <c r="V38" i="1"/>
  <c r="Z40" i="1"/>
  <c r="T47" i="1"/>
  <c r="Z46" i="1"/>
  <c r="AD39" i="1"/>
  <c r="T40" i="1"/>
  <c r="Q47" i="4"/>
  <c r="Y32" i="4"/>
  <c r="W32" i="4"/>
  <c r="AC32" i="4"/>
  <c r="AA32" i="4"/>
  <c r="AC33" i="4"/>
  <c r="AA33" i="4"/>
  <c r="Y33" i="4"/>
  <c r="W33" i="4"/>
  <c r="U33" i="4"/>
  <c r="U31" i="4"/>
  <c r="V32" i="4"/>
  <c r="V30" i="4"/>
  <c r="U32" i="4"/>
  <c r="U30" i="4"/>
  <c r="V33" i="4"/>
  <c r="V31" i="4"/>
  <c r="P30" i="2"/>
  <c r="Q30" i="2" s="1"/>
  <c r="P26" i="2"/>
  <c r="Q26" i="2" s="1"/>
  <c r="P27" i="2"/>
  <c r="Q27" i="2" s="1"/>
  <c r="P28" i="2"/>
  <c r="Q28" i="2" s="1"/>
  <c r="D35" i="1"/>
  <c r="D36" i="1" s="1"/>
  <c r="E35" i="1"/>
  <c r="E36" i="1" s="1"/>
  <c r="G34" i="1"/>
  <c r="H34" i="1" s="1"/>
  <c r="P30" i="4"/>
  <c r="Q30" i="4" s="1"/>
  <c r="F27" i="1"/>
  <c r="J23" i="1" s="1"/>
  <c r="C33" i="1"/>
  <c r="N32" i="1" l="1"/>
  <c r="N27" i="1"/>
  <c r="N26" i="1"/>
  <c r="O26" i="1" s="1"/>
  <c r="C35" i="1"/>
  <c r="N29" i="1" s="1"/>
  <c r="G33" i="1"/>
  <c r="O29" i="1" l="1"/>
  <c r="N28" i="1"/>
  <c r="N30" i="1" s="1"/>
  <c r="O30" i="1" s="1"/>
  <c r="N31" i="1"/>
  <c r="O31" i="1" s="1"/>
  <c r="O27" i="1"/>
  <c r="C36" i="1"/>
  <c r="G35" i="1"/>
  <c r="H33" i="1"/>
  <c r="O28" i="1" l="1"/>
  <c r="P26" i="1"/>
  <c r="Q26" i="1" s="1"/>
  <c r="T42" i="1"/>
  <c r="AF46" i="1" s="1"/>
  <c r="Z41" i="1"/>
  <c r="T48" i="1" s="1"/>
  <c r="P30" i="1"/>
  <c r="Q30" i="1" s="1"/>
  <c r="P28" i="1"/>
  <c r="Q28" i="1" s="1"/>
  <c r="P27" i="1"/>
  <c r="Q27" i="1" s="1"/>
  <c r="P29" i="1"/>
  <c r="Q29" i="1" s="1"/>
  <c r="AF36" i="1" l="1"/>
  <c r="AD36" i="1"/>
  <c r="AB36" i="1"/>
  <c r="Z36" i="1"/>
  <c r="AF35" i="1"/>
  <c r="AD35" i="1"/>
  <c r="AB35" i="1"/>
  <c r="Z35" i="1"/>
  <c r="V36" i="1"/>
  <c r="V34" i="1"/>
  <c r="T36" i="1"/>
  <c r="T34" i="1"/>
  <c r="V35" i="1"/>
  <c r="V33" i="1"/>
  <c r="T35" i="1"/>
  <c r="T33" i="1"/>
  <c r="P39" i="1"/>
  <c r="P40" i="1"/>
</calcChain>
</file>

<file path=xl/sharedStrings.xml><?xml version="1.0" encoding="utf-8"?>
<sst xmlns="http://schemas.openxmlformats.org/spreadsheetml/2006/main" count="489" uniqueCount="63">
  <si>
    <t>Data Rataan Jumlah Daun Tanaman Pakcoy Umur 7 HST</t>
  </si>
  <si>
    <t>Perlakuan</t>
  </si>
  <si>
    <t>Rerata</t>
  </si>
  <si>
    <t>Jumlah</t>
  </si>
  <si>
    <t>I</t>
  </si>
  <si>
    <t>II</t>
  </si>
  <si>
    <t>III</t>
  </si>
  <si>
    <t>TABEL DUA ARAH</t>
  </si>
  <si>
    <t>P1</t>
  </si>
  <si>
    <t>T1</t>
  </si>
  <si>
    <t>T2</t>
  </si>
  <si>
    <t>P2</t>
  </si>
  <si>
    <t>P3</t>
  </si>
  <si>
    <t>P4</t>
  </si>
  <si>
    <t xml:space="preserve">Jumlah </t>
  </si>
  <si>
    <t>r</t>
  </si>
  <si>
    <t>p</t>
  </si>
  <si>
    <t>t</t>
  </si>
  <si>
    <t>FK</t>
  </si>
  <si>
    <t>SK</t>
  </si>
  <si>
    <t>DB</t>
  </si>
  <si>
    <t>JK</t>
  </si>
  <si>
    <t>KT</t>
  </si>
  <si>
    <t>F HIT</t>
  </si>
  <si>
    <t>Kelompok</t>
  </si>
  <si>
    <t>P</t>
  </si>
  <si>
    <t>T</t>
  </si>
  <si>
    <t>Galat</t>
  </si>
  <si>
    <t>Total</t>
  </si>
  <si>
    <t>Notasi</t>
  </si>
  <si>
    <t>Data Rataan Jumlah Daun Tanaman Pakcoy Umur 14 HST</t>
  </si>
  <si>
    <t>Data Rataan Jumlah Daun Tanaman Pakcoy Umur 21 HST</t>
  </si>
  <si>
    <t>Data Rataan Jumlah Daun Tanaman Pakcoy Umur 28 HST</t>
  </si>
  <si>
    <t>Data Rataan Jumlah Daun Tanaman Pakcoy Umur 35 HST</t>
  </si>
  <si>
    <t>BNJ</t>
  </si>
  <si>
    <t>BNJ 5%</t>
  </si>
  <si>
    <t>sd (4,14)</t>
  </si>
  <si>
    <t>sd (2,14)</t>
  </si>
  <si>
    <t>tn</t>
  </si>
  <si>
    <t>a</t>
  </si>
  <si>
    <t>diulang kembali</t>
  </si>
  <si>
    <t>b</t>
  </si>
  <si>
    <t>A</t>
  </si>
  <si>
    <t>B</t>
  </si>
  <si>
    <t>T1P1</t>
  </si>
  <si>
    <t>T2P1</t>
  </si>
  <si>
    <t>T1P2</t>
  </si>
  <si>
    <t>T2P2</t>
  </si>
  <si>
    <t>T1P3</t>
  </si>
  <si>
    <t>T2P3</t>
  </si>
  <si>
    <t>T1P4</t>
  </si>
  <si>
    <t>T2P4</t>
  </si>
  <si>
    <t>TP</t>
  </si>
  <si>
    <t>AB</t>
  </si>
  <si>
    <t>C</t>
  </si>
  <si>
    <t>BC</t>
  </si>
  <si>
    <t>UMUR 7HST</t>
  </si>
  <si>
    <t>14 HST</t>
  </si>
  <si>
    <t>UMUR 28 HST</t>
  </si>
  <si>
    <t>UMUR 35 HST</t>
  </si>
  <si>
    <t>Rataan</t>
  </si>
  <si>
    <t>Ulangan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</si>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</sst>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"/>
    <numFmt numFmtId="166" formatCode="0.0"/>
    <numFmt numFmtId="167" formatCode="#,##0.0000"/>
    <numFmt numFmtId="168" formatCode="#,##0.000"/>
    <numFmt numFmtId="169" formatCode="0.00000"/>
  </numFmts>
  <fonts count="5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2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1" xfId="0" applyFill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165" fontId="0" fillId="0" borderId="0" xfId="0" applyNumberFormat="1" applyBorder="1"/>
    <xf numFmtId="4" fontId="0" fillId="0" borderId="0" xfId="0" applyNumberFormat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0" borderId="5" xfId="0" applyBorder="1"/>
    <xf numFmtId="0" fontId="0" fillId="0" borderId="3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4" fontId="2" fillId="0" borderId="6" xfId="0" applyNumberFormat="1" applyFont="1" applyBorder="1" applyAlignment="1">
      <alignment horizontal="center"/>
    </xf>
    <xf numFmtId="167" fontId="0" fillId="0" borderId="0" xfId="0" applyNumberFormat="1"/>
    <xf numFmtId="168" fontId="0" fillId="0" borderId="0" xfId="0" applyNumberFormat="1"/>
    <xf numFmtId="164" fontId="0" fillId="0" borderId="0" xfId="0" applyNumberFormat="1"/>
    <xf numFmtId="165" fontId="2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1" xfId="0" applyFill="1" applyBorder="1"/>
    <xf numFmtId="2" fontId="0" fillId="2" borderId="1" xfId="0" applyNumberForma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Fill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G48"/>
  <sheetViews>
    <sheetView topLeftCell="A11" zoomScale="60" zoomScaleNormal="60" workbookViewId="0">
      <selection activeCell="O19" sqref="O19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4" max="14" width="12.7109375" customWidth="1"/>
    <col min="16" max="16" width="10.28515625" bestFit="1" customWidth="1"/>
    <col min="18" max="18" width="9.140625" customWidth="1"/>
    <col min="19" max="19" width="11.28515625" customWidth="1"/>
  </cols>
  <sheetData>
    <row r="3" spans="2:31" x14ac:dyDescent="0.25">
      <c r="B3" t="s">
        <v>0</v>
      </c>
    </row>
    <row r="5" spans="2:31" x14ac:dyDescent="0.25">
      <c r="B5" s="8"/>
      <c r="C5" s="8"/>
      <c r="D5" s="8"/>
      <c r="E5" s="8"/>
      <c r="F5" s="59"/>
      <c r="G5" s="12"/>
      <c r="H5" s="8"/>
      <c r="I5" s="8"/>
      <c r="J5" s="8"/>
      <c r="K5" s="8"/>
      <c r="L5" s="8"/>
      <c r="M5" s="8"/>
      <c r="N5" s="8"/>
      <c r="O5" s="8"/>
      <c r="P5" s="8"/>
      <c r="Q5" s="12"/>
      <c r="R5" s="8"/>
      <c r="S5" s="8"/>
      <c r="T5" s="8"/>
      <c r="U5" s="8"/>
      <c r="V5" s="8"/>
      <c r="W5" s="8"/>
      <c r="X5" s="8"/>
      <c r="Y5" s="8"/>
      <c r="Z5" s="8"/>
      <c r="AA5" s="8"/>
      <c r="AB5" s="59"/>
      <c r="AC5" s="8"/>
      <c r="AD5" s="8"/>
      <c r="AE5" s="8"/>
    </row>
    <row r="6" spans="2:31" x14ac:dyDescent="0.25">
      <c r="B6" s="59"/>
      <c r="C6" s="12"/>
      <c r="D6" s="12"/>
      <c r="E6" s="12"/>
      <c r="F6" s="12"/>
      <c r="G6" s="12"/>
      <c r="H6" s="12"/>
      <c r="I6" s="12"/>
      <c r="J6" s="8"/>
      <c r="K6" s="8"/>
      <c r="L6" s="8"/>
      <c r="M6" s="59"/>
      <c r="N6" s="12"/>
      <c r="O6" s="12"/>
      <c r="P6" s="12"/>
      <c r="Q6" s="12"/>
      <c r="R6" s="12"/>
      <c r="S6" s="12"/>
      <c r="T6" s="12"/>
      <c r="U6" s="8"/>
      <c r="V6" s="8"/>
      <c r="W6" s="8"/>
      <c r="X6" s="59"/>
      <c r="Y6" s="12"/>
      <c r="Z6" s="12"/>
      <c r="AA6" s="12"/>
      <c r="AB6" s="12"/>
      <c r="AC6" s="12"/>
      <c r="AD6" s="12"/>
      <c r="AE6" s="12"/>
    </row>
    <row r="7" spans="2:31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2:3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2:31" x14ac:dyDescent="0.25">
      <c r="B9" s="8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9"/>
    </row>
    <row r="10" spans="2:31" x14ac:dyDescent="0.25">
      <c r="B10" s="8"/>
      <c r="C10" s="8"/>
      <c r="D10" s="8"/>
      <c r="E10" s="8"/>
      <c r="F10" s="8"/>
      <c r="G10" s="8"/>
      <c r="H10" s="8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2:3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9"/>
    </row>
    <row r="12" spans="2:3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2:31" x14ac:dyDescent="0.25">
      <c r="B13" s="8"/>
      <c r="C13" s="8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  <c r="U13" s="8"/>
      <c r="V13" s="8"/>
      <c r="W13" s="8"/>
      <c r="X13" s="8"/>
      <c r="Y13" s="8"/>
      <c r="Z13" s="8"/>
      <c r="AA13" s="8"/>
      <c r="AB13" s="8"/>
      <c r="AC13" s="8"/>
      <c r="AD13" s="8"/>
      <c r="AE13" s="9"/>
    </row>
    <row r="14" spans="2:31" x14ac:dyDescent="0.25">
      <c r="B14" s="8"/>
      <c r="C14" s="8"/>
      <c r="D14" s="8"/>
      <c r="E14" s="8"/>
      <c r="F14" s="8"/>
      <c r="G14" s="8"/>
      <c r="H14" s="8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9"/>
      <c r="U14" s="8"/>
      <c r="V14" s="8"/>
      <c r="W14" s="8"/>
      <c r="X14" s="8"/>
      <c r="Y14" s="8"/>
      <c r="Z14" s="8"/>
      <c r="AA14" s="8"/>
      <c r="AB14" s="8"/>
      <c r="AC14" s="8"/>
      <c r="AD14" s="8"/>
      <c r="AE14" s="9"/>
    </row>
    <row r="17" spans="2:19" x14ac:dyDescent="0.25">
      <c r="B17" s="69" t="s">
        <v>1</v>
      </c>
      <c r="C17" s="71" t="s">
        <v>61</v>
      </c>
      <c r="D17" s="71"/>
      <c r="E17" s="71"/>
      <c r="F17" s="69" t="s">
        <v>28</v>
      </c>
      <c r="G17" s="69" t="s">
        <v>60</v>
      </c>
    </row>
    <row r="18" spans="2:19" x14ac:dyDescent="0.25">
      <c r="B18" s="70"/>
      <c r="C18" s="31" t="s">
        <v>4</v>
      </c>
      <c r="D18" s="31" t="s">
        <v>5</v>
      </c>
      <c r="E18" s="31" t="s">
        <v>6</v>
      </c>
      <c r="F18" s="70"/>
      <c r="G18" s="70"/>
    </row>
    <row r="19" spans="2:19" x14ac:dyDescent="0.25">
      <c r="B19" s="32" t="s">
        <v>44</v>
      </c>
      <c r="C19" s="48">
        <v>3</v>
      </c>
      <c r="D19" s="48">
        <v>3.75</v>
      </c>
      <c r="E19" s="48">
        <v>3.2</v>
      </c>
      <c r="F19" s="48">
        <f>SUM(C19:E19)</f>
        <v>9.9499999999999993</v>
      </c>
      <c r="G19" s="48">
        <f>AVERAGE(C19:E19)</f>
        <v>3.3166666666666664</v>
      </c>
    </row>
    <row r="20" spans="2:19" x14ac:dyDescent="0.25">
      <c r="B20" s="32" t="s">
        <v>45</v>
      </c>
      <c r="C20" s="48">
        <v>3</v>
      </c>
      <c r="D20" s="48">
        <v>4.2</v>
      </c>
      <c r="E20" s="48">
        <v>4</v>
      </c>
      <c r="F20" s="48">
        <f t="shared" ref="F20:F26" si="0">SUM(C20:E20)</f>
        <v>11.2</v>
      </c>
      <c r="G20" s="48">
        <f t="shared" ref="G20:G26" si="1">AVERAGE(C20:E20)</f>
        <v>3.7333333333333329</v>
      </c>
      <c r="I20" t="s">
        <v>15</v>
      </c>
      <c r="J20">
        <v>3</v>
      </c>
    </row>
    <row r="21" spans="2:19" x14ac:dyDescent="0.25">
      <c r="B21" s="32" t="s">
        <v>46</v>
      </c>
      <c r="C21" s="48">
        <v>4.333333333333333</v>
      </c>
      <c r="D21" s="48">
        <v>4.5</v>
      </c>
      <c r="E21" s="48">
        <v>4.166666666666667</v>
      </c>
      <c r="F21" s="48">
        <f t="shared" si="0"/>
        <v>13</v>
      </c>
      <c r="G21" s="48">
        <f t="shared" si="1"/>
        <v>4.333333333333333</v>
      </c>
      <c r="I21" t="s">
        <v>17</v>
      </c>
      <c r="J21">
        <v>2</v>
      </c>
    </row>
    <row r="22" spans="2:19" x14ac:dyDescent="0.25">
      <c r="B22" s="32" t="s">
        <v>47</v>
      </c>
      <c r="C22" s="48">
        <v>3.8333333333333335</v>
      </c>
      <c r="D22" s="48">
        <v>4.4000000000000004</v>
      </c>
      <c r="E22" s="48">
        <v>4</v>
      </c>
      <c r="F22" s="48">
        <f t="shared" si="0"/>
        <v>12.233333333333334</v>
      </c>
      <c r="G22" s="48">
        <f t="shared" si="1"/>
        <v>4.0777777777777784</v>
      </c>
      <c r="I22" t="s">
        <v>16</v>
      </c>
      <c r="J22">
        <v>4</v>
      </c>
    </row>
    <row r="23" spans="2:19" x14ac:dyDescent="0.25">
      <c r="B23" s="32" t="s">
        <v>48</v>
      </c>
      <c r="C23" s="48">
        <v>3.4</v>
      </c>
      <c r="D23" s="48">
        <v>3</v>
      </c>
      <c r="E23" s="48">
        <v>3.3333333333333335</v>
      </c>
      <c r="F23" s="48">
        <f t="shared" si="0"/>
        <v>9.7333333333333343</v>
      </c>
      <c r="G23" s="48">
        <f t="shared" si="1"/>
        <v>3.2444444444444449</v>
      </c>
      <c r="I23" t="s">
        <v>18</v>
      </c>
      <c r="J23">
        <f>F27^2/24</f>
        <v>344.66260416666665</v>
      </c>
    </row>
    <row r="24" spans="2:19" x14ac:dyDescent="0.25">
      <c r="B24" s="32" t="s">
        <v>49</v>
      </c>
      <c r="C24" s="48">
        <v>4</v>
      </c>
      <c r="D24" s="48">
        <v>4.166666666666667</v>
      </c>
      <c r="E24" s="48">
        <v>4</v>
      </c>
      <c r="F24" s="48">
        <f t="shared" si="0"/>
        <v>12.166666666666668</v>
      </c>
      <c r="G24" s="48">
        <f t="shared" si="1"/>
        <v>4.0555555555555562</v>
      </c>
    </row>
    <row r="25" spans="2:19" x14ac:dyDescent="0.25">
      <c r="B25" s="32" t="s">
        <v>50</v>
      </c>
      <c r="C25" s="48">
        <v>3.6666666666666665</v>
      </c>
      <c r="D25" s="48">
        <v>4.166666666666667</v>
      </c>
      <c r="E25" s="48">
        <v>3.8333333333333335</v>
      </c>
      <c r="F25" s="48">
        <f t="shared" si="0"/>
        <v>11.666666666666668</v>
      </c>
      <c r="G25" s="48">
        <f t="shared" si="1"/>
        <v>3.8888888888888893</v>
      </c>
      <c r="L25" s="25" t="s">
        <v>19</v>
      </c>
      <c r="M25" s="25" t="s">
        <v>20</v>
      </c>
      <c r="N25" s="25" t="s">
        <v>21</v>
      </c>
      <c r="O25" s="25" t="s">
        <v>22</v>
      </c>
      <c r="P25" s="25" t="s">
        <v>23</v>
      </c>
      <c r="Q25" s="25" t="s">
        <v>29</v>
      </c>
      <c r="R25" s="27">
        <v>0.05</v>
      </c>
      <c r="S25" s="27">
        <v>0.01</v>
      </c>
    </row>
    <row r="26" spans="2:19" x14ac:dyDescent="0.25">
      <c r="B26" s="32" t="s">
        <v>51</v>
      </c>
      <c r="C26" s="48">
        <v>3.3333333333333335</v>
      </c>
      <c r="D26" s="48">
        <v>3.8333333333333335</v>
      </c>
      <c r="E26" s="48">
        <v>3.8333333333333335</v>
      </c>
      <c r="F26" s="48">
        <f t="shared" si="0"/>
        <v>11</v>
      </c>
      <c r="G26" s="48">
        <f t="shared" si="1"/>
        <v>3.6666666666666665</v>
      </c>
      <c r="L26" s="25" t="s">
        <v>24</v>
      </c>
      <c r="M26" s="25">
        <f>J20-1</f>
        <v>2</v>
      </c>
      <c r="N26" s="28">
        <f>SUMSQ(C27:E27)/8-J23</f>
        <v>0.74437500000004775</v>
      </c>
      <c r="O26" s="28">
        <f>N26/M26</f>
        <v>0.37218750000002387</v>
      </c>
      <c r="P26" s="29">
        <f>O26/$O$31</f>
        <v>5.1295262402301596</v>
      </c>
      <c r="Q26" s="25" t="str">
        <f>IF(P26&lt;R26,"tn",IF(P26&lt;S26,"*","**"))</f>
        <v>*</v>
      </c>
      <c r="R26" s="29">
        <f>FINV(5%,$M26,$M$31)</f>
        <v>3.7388918324407361</v>
      </c>
      <c r="S26" s="29">
        <f>FINV(1%,$M26,$M$31)</f>
        <v>6.5148841021827506</v>
      </c>
    </row>
    <row r="27" spans="2:19" x14ac:dyDescent="0.25">
      <c r="B27" s="33" t="s">
        <v>28</v>
      </c>
      <c r="C27" s="50">
        <f>SUM(C19:C26)</f>
        <v>28.566666666666666</v>
      </c>
      <c r="D27" s="33">
        <f>SUM(D19:D26)</f>
        <v>32.016666666666673</v>
      </c>
      <c r="E27" s="33">
        <f>SUM(E19:E26)</f>
        <v>30.366666666666664</v>
      </c>
      <c r="F27" s="96">
        <f>SUM(F19:F26)</f>
        <v>90.95</v>
      </c>
      <c r="G27" s="94"/>
      <c r="L27" s="25" t="s">
        <v>1</v>
      </c>
      <c r="M27" s="25">
        <f>(J21*J22)-1</f>
        <v>7</v>
      </c>
      <c r="N27" s="28">
        <f>SUMSQ(F19:F26)/3-J23</f>
        <v>2.9952662037037499</v>
      </c>
      <c r="O27" s="28">
        <f t="shared" ref="O27:O30" si="2">N27/M27</f>
        <v>0.42789517195767857</v>
      </c>
      <c r="P27" s="29">
        <f t="shared" ref="P27:P30" si="3">O27/$O$31</f>
        <v>5.8972950800995942</v>
      </c>
      <c r="Q27" s="25" t="str">
        <f t="shared" ref="Q27:Q30" si="4">IF(P27&lt;R27,"tn",IF(P27&lt;S27,"*","**"))</f>
        <v>**</v>
      </c>
      <c r="R27" s="29">
        <f t="shared" ref="R27:R30" si="5">FINV(5%,$M27,$M$31)</f>
        <v>2.7641992567781792</v>
      </c>
      <c r="S27" s="29">
        <f t="shared" ref="S27:S30" si="6">FINV(1%,$M27,$M$31)</f>
        <v>4.2778818532656411</v>
      </c>
    </row>
    <row r="28" spans="2:19" x14ac:dyDescent="0.25">
      <c r="B28" s="31" t="s">
        <v>2</v>
      </c>
      <c r="C28" s="49">
        <f>AVERAGE(C19:C26)</f>
        <v>3.5708333333333333</v>
      </c>
      <c r="D28" s="49">
        <f>AVERAGE(D19:D26)</f>
        <v>4.0020833333333341</v>
      </c>
      <c r="E28" s="49">
        <f>AVERAGE(E19:E26)</f>
        <v>3.7958333333333329</v>
      </c>
      <c r="F28" s="95"/>
      <c r="G28" s="95"/>
      <c r="L28" s="25" t="s">
        <v>26</v>
      </c>
      <c r="M28" s="25">
        <f>J21-1</f>
        <v>1</v>
      </c>
      <c r="N28" s="28">
        <f>SUMSQ(G33:G34)/12-J23</f>
        <v>0.21093750000011369</v>
      </c>
      <c r="O28" s="28">
        <f t="shared" si="2"/>
        <v>0.21093750000011369</v>
      </c>
      <c r="P28" s="29">
        <f t="shared" si="3"/>
        <v>2.9071622268320754</v>
      </c>
      <c r="Q28" s="25" t="str">
        <f t="shared" si="4"/>
        <v>tn</v>
      </c>
      <c r="R28" s="29">
        <f t="shared" si="5"/>
        <v>4.6001099366694227</v>
      </c>
      <c r="S28" s="29">
        <f t="shared" si="6"/>
        <v>8.8615926651764276</v>
      </c>
    </row>
    <row r="29" spans="2:19" x14ac:dyDescent="0.25">
      <c r="L29" s="25" t="s">
        <v>25</v>
      </c>
      <c r="M29" s="25">
        <f>J22-1</f>
        <v>3</v>
      </c>
      <c r="N29" s="28">
        <f>SUMSQ(C35:F35)/6-J23</f>
        <v>1.5759606481482251</v>
      </c>
      <c r="O29" s="28">
        <f t="shared" si="2"/>
        <v>0.52532021604940837</v>
      </c>
      <c r="P29" s="29">
        <f t="shared" si="3"/>
        <v>7.2400170149417802</v>
      </c>
      <c r="Q29" s="25" t="str">
        <f t="shared" si="4"/>
        <v>**</v>
      </c>
      <c r="R29" s="29">
        <f t="shared" si="5"/>
        <v>3.3438886781189128</v>
      </c>
      <c r="S29" s="29">
        <f t="shared" si="6"/>
        <v>5.5638858396937421</v>
      </c>
    </row>
    <row r="30" spans="2:19" x14ac:dyDescent="0.25">
      <c r="L30" s="25" t="s">
        <v>52</v>
      </c>
      <c r="M30" s="25">
        <f>M28*M29</f>
        <v>3</v>
      </c>
      <c r="N30" s="28">
        <f>N27-N28-N29</f>
        <v>1.208368055555411</v>
      </c>
      <c r="O30" s="28">
        <f t="shared" si="2"/>
        <v>0.4027893518518037</v>
      </c>
      <c r="P30" s="29">
        <f t="shared" si="3"/>
        <v>5.5512840963465804</v>
      </c>
      <c r="Q30" s="25" t="str">
        <f t="shared" si="4"/>
        <v>*</v>
      </c>
      <c r="R30" s="29">
        <f t="shared" si="5"/>
        <v>3.3438886781189128</v>
      </c>
      <c r="S30" s="29">
        <f t="shared" si="6"/>
        <v>5.5638858396937421</v>
      </c>
    </row>
    <row r="31" spans="2:19" x14ac:dyDescent="0.25">
      <c r="B31" t="s">
        <v>7</v>
      </c>
      <c r="L31" s="25" t="s">
        <v>27</v>
      </c>
      <c r="M31" s="25">
        <f>M32-M27-M26</f>
        <v>14</v>
      </c>
      <c r="N31" s="28">
        <f>N32-N26-N27</f>
        <v>1.0158101851851598</v>
      </c>
      <c r="O31" s="28">
        <f>N31/M31</f>
        <v>7.2557870370368552E-2</v>
      </c>
      <c r="P31" s="66"/>
      <c r="Q31" s="66"/>
      <c r="R31" s="66"/>
      <c r="S31" s="66"/>
    </row>
    <row r="32" spans="2:19" x14ac:dyDescent="0.25">
      <c r="B32" s="3" t="s">
        <v>1</v>
      </c>
      <c r="C32" s="3" t="s">
        <v>8</v>
      </c>
      <c r="D32" s="3" t="s">
        <v>11</v>
      </c>
      <c r="E32" s="3" t="s">
        <v>12</v>
      </c>
      <c r="F32" s="3" t="s">
        <v>13</v>
      </c>
      <c r="G32" s="3" t="s">
        <v>14</v>
      </c>
      <c r="H32" s="3" t="s">
        <v>2</v>
      </c>
      <c r="L32" s="25" t="s">
        <v>28</v>
      </c>
      <c r="M32" s="25">
        <f>(J20*J21*J22)-1</f>
        <v>23</v>
      </c>
      <c r="N32" s="28">
        <f>SUMSQ(C19:E26)-J23</f>
        <v>4.7554513888889574</v>
      </c>
      <c r="O32" s="66"/>
      <c r="P32" s="66"/>
      <c r="Q32" s="66"/>
      <c r="R32" s="66"/>
      <c r="S32" s="66"/>
    </row>
    <row r="33" spans="2:33" x14ac:dyDescent="0.25">
      <c r="B33" s="3" t="s">
        <v>9</v>
      </c>
      <c r="C33" s="7">
        <f>F19</f>
        <v>9.9499999999999993</v>
      </c>
      <c r="D33" s="7">
        <f>F21</f>
        <v>13</v>
      </c>
      <c r="E33" s="7">
        <f>F23</f>
        <v>9.7333333333333343</v>
      </c>
      <c r="F33" s="7">
        <f>F25</f>
        <v>11.666666666666668</v>
      </c>
      <c r="G33" s="7">
        <f>SUM(C33:F33)</f>
        <v>44.350000000000009</v>
      </c>
      <c r="H33" s="7">
        <f>G33/12</f>
        <v>3.6958333333333342</v>
      </c>
      <c r="T33" s="11">
        <f>T40+T42</f>
        <v>3.8837803760525516</v>
      </c>
      <c r="V33" s="11">
        <f>V41+T42</f>
        <v>4.3060025982747732</v>
      </c>
    </row>
    <row r="34" spans="2:33" x14ac:dyDescent="0.25">
      <c r="B34" s="3" t="s">
        <v>10</v>
      </c>
      <c r="C34" s="7">
        <f>F20</f>
        <v>11.2</v>
      </c>
      <c r="D34" s="7">
        <f>F22</f>
        <v>12.233333333333334</v>
      </c>
      <c r="E34" s="7">
        <f>F24</f>
        <v>12.166666666666668</v>
      </c>
      <c r="F34" s="7">
        <f>F26</f>
        <v>11</v>
      </c>
      <c r="G34" s="7">
        <f>SUM(C34:F34)</f>
        <v>46.6</v>
      </c>
      <c r="H34" s="7">
        <f>G34/12</f>
        <v>3.8833333333333333</v>
      </c>
      <c r="N34" s="1"/>
      <c r="O34" s="2"/>
      <c r="P34" s="2"/>
      <c r="T34" s="11">
        <f>T38+T42</f>
        <v>3.9560025982747731</v>
      </c>
      <c r="V34" s="11">
        <f>V38+T42</f>
        <v>4.3726692649414396</v>
      </c>
    </row>
    <row r="35" spans="2:33" x14ac:dyDescent="0.25">
      <c r="B35" s="3" t="s">
        <v>3</v>
      </c>
      <c r="C35" s="7">
        <f>SUM(C33:C34)</f>
        <v>21.15</v>
      </c>
      <c r="D35" s="7">
        <f>SUM(D33:D34)</f>
        <v>25.233333333333334</v>
      </c>
      <c r="E35" s="7">
        <f>SUM(E33:E34)</f>
        <v>21.900000000000002</v>
      </c>
      <c r="F35" s="7">
        <f>SUM(F33:F34)</f>
        <v>22.666666666666668</v>
      </c>
      <c r="G35" s="7">
        <f>SUM(C35:F35)</f>
        <v>90.95</v>
      </c>
      <c r="H35" s="3"/>
      <c r="L35" s="12"/>
      <c r="M35" s="12"/>
      <c r="N35" s="12"/>
      <c r="O35" s="2"/>
      <c r="P35" s="2"/>
      <c r="T35" s="11">
        <f>T41+T42</f>
        <v>4.5282248204969964</v>
      </c>
      <c r="V35" s="11">
        <f>V40+T42</f>
        <v>4.6948914871636633</v>
      </c>
      <c r="Z35" s="11">
        <f>Z39+Z41</f>
        <v>3.7883538183493197</v>
      </c>
      <c r="AB35" s="11">
        <f>AB40+Z41</f>
        <v>4.5494649294604317</v>
      </c>
      <c r="AD35" s="11">
        <f>AD39+Z41</f>
        <v>3.7161315961270982</v>
      </c>
      <c r="AF35" s="11">
        <f>AF40+Z41</f>
        <v>4.1383538183493203</v>
      </c>
    </row>
    <row r="36" spans="2:33" x14ac:dyDescent="0.25">
      <c r="B36" t="s">
        <v>2</v>
      </c>
      <c r="C36" s="1">
        <f>C35/6</f>
        <v>3.5249999999999999</v>
      </c>
      <c r="D36" s="1">
        <f t="shared" ref="D36:F36" si="7">D35/6</f>
        <v>4.2055555555555557</v>
      </c>
      <c r="E36" s="1">
        <f t="shared" si="7"/>
        <v>3.6500000000000004</v>
      </c>
      <c r="F36" s="1">
        <f t="shared" si="7"/>
        <v>3.7777777777777781</v>
      </c>
      <c r="L36" s="8"/>
      <c r="M36" s="8"/>
      <c r="N36" s="8"/>
      <c r="O36" s="2"/>
      <c r="P36" s="2"/>
      <c r="T36" s="11">
        <f>T39+T42</f>
        <v>4.9726692649414401</v>
      </c>
      <c r="V36" s="11">
        <f>V39+T42</f>
        <v>4.7171137093858855</v>
      </c>
      <c r="Z36" s="11">
        <f>Z40+Z41</f>
        <v>4.2050204850159867</v>
      </c>
      <c r="AB36" s="11">
        <f>AB39+Z41</f>
        <v>4.8050204850159863</v>
      </c>
      <c r="AD36" s="11">
        <f>AD40+Z41</f>
        <v>4.5272427072382095</v>
      </c>
      <c r="AF36" s="11">
        <f>AF39+Z41</f>
        <v>4.3605760405715426</v>
      </c>
    </row>
    <row r="37" spans="2:33" x14ac:dyDescent="0.25">
      <c r="L37" s="8"/>
      <c r="M37" s="13"/>
      <c r="N37" s="8"/>
      <c r="O37" s="2"/>
      <c r="P37" s="2" t="s">
        <v>40</v>
      </c>
      <c r="S37" s="4" t="s">
        <v>25</v>
      </c>
      <c r="T37" s="4" t="s">
        <v>9</v>
      </c>
      <c r="U37" s="4" t="s">
        <v>29</v>
      </c>
      <c r="V37" s="4" t="s">
        <v>10</v>
      </c>
      <c r="W37" s="4" t="s">
        <v>29</v>
      </c>
    </row>
    <row r="38" spans="2:33" x14ac:dyDescent="0.25">
      <c r="L38" s="8"/>
      <c r="M38" s="13"/>
      <c r="N38" s="8"/>
      <c r="O38" s="10"/>
      <c r="P38" s="2"/>
      <c r="S38" s="3" t="s">
        <v>8</v>
      </c>
      <c r="T38" s="5">
        <f>G19</f>
        <v>3.3166666666666664</v>
      </c>
      <c r="U38" s="3" t="s">
        <v>53</v>
      </c>
      <c r="V38" s="5">
        <f>G20</f>
        <v>3.7333333333333329</v>
      </c>
      <c r="W38" s="3" t="s">
        <v>42</v>
      </c>
      <c r="Y38" s="3"/>
      <c r="Z38" s="3" t="s">
        <v>8</v>
      </c>
      <c r="AA38" s="3"/>
      <c r="AB38" s="3" t="s">
        <v>11</v>
      </c>
      <c r="AC38" s="3"/>
      <c r="AD38" s="3" t="s">
        <v>12</v>
      </c>
      <c r="AE38" s="3"/>
      <c r="AF38" s="3" t="s">
        <v>13</v>
      </c>
      <c r="AG38" s="3"/>
    </row>
    <row r="39" spans="2:33" x14ac:dyDescent="0.25">
      <c r="L39" s="8"/>
      <c r="M39" s="13"/>
      <c r="N39" s="8"/>
      <c r="O39" s="10"/>
      <c r="P39" s="11">
        <f>M41+M37</f>
        <v>0</v>
      </c>
      <c r="S39" s="3" t="s">
        <v>11</v>
      </c>
      <c r="T39" s="5">
        <f>G21</f>
        <v>4.333333333333333</v>
      </c>
      <c r="U39" s="3" t="s">
        <v>54</v>
      </c>
      <c r="V39" s="5">
        <f>G22</f>
        <v>4.0777777777777784</v>
      </c>
      <c r="W39" s="3" t="s">
        <v>42</v>
      </c>
      <c r="Y39" s="3" t="s">
        <v>9</v>
      </c>
      <c r="Z39" s="5">
        <f>G19</f>
        <v>3.3166666666666664</v>
      </c>
      <c r="AA39" s="3" t="s">
        <v>39</v>
      </c>
      <c r="AB39" s="5">
        <f>G21</f>
        <v>4.333333333333333</v>
      </c>
      <c r="AC39" s="3" t="s">
        <v>39</v>
      </c>
      <c r="AD39" s="5">
        <f>G23</f>
        <v>3.2444444444444449</v>
      </c>
      <c r="AE39" s="3" t="s">
        <v>39</v>
      </c>
      <c r="AF39" s="5">
        <f>G25</f>
        <v>3.8888888888888893</v>
      </c>
      <c r="AG39" s="3" t="s">
        <v>39</v>
      </c>
    </row>
    <row r="40" spans="2:33" x14ac:dyDescent="0.25">
      <c r="L40" s="8"/>
      <c r="M40" s="13"/>
      <c r="N40" s="8"/>
      <c r="O40" s="8"/>
      <c r="P40" s="11">
        <f>M39+M41</f>
        <v>0</v>
      </c>
      <c r="S40" s="3" t="s">
        <v>12</v>
      </c>
      <c r="T40" s="5">
        <f>G23</f>
        <v>3.2444444444444449</v>
      </c>
      <c r="U40" s="3" t="s">
        <v>42</v>
      </c>
      <c r="V40" s="5">
        <f>G24</f>
        <v>4.0555555555555562</v>
      </c>
      <c r="W40" s="3" t="s">
        <v>42</v>
      </c>
      <c r="Y40" s="3" t="s">
        <v>10</v>
      </c>
      <c r="Z40" s="5">
        <f>G20</f>
        <v>3.7333333333333329</v>
      </c>
      <c r="AA40" s="3" t="s">
        <v>39</v>
      </c>
      <c r="AB40" s="5">
        <f>G22</f>
        <v>4.0777777777777784</v>
      </c>
      <c r="AC40" s="3" t="s">
        <v>39</v>
      </c>
      <c r="AD40" s="5">
        <f>G24</f>
        <v>4.0555555555555562</v>
      </c>
      <c r="AE40" s="3" t="s">
        <v>41</v>
      </c>
      <c r="AF40" s="5">
        <f>G26</f>
        <v>3.6666666666666665</v>
      </c>
      <c r="AG40" s="3" t="s">
        <v>39</v>
      </c>
    </row>
    <row r="41" spans="2:33" x14ac:dyDescent="0.25">
      <c r="J41" t="s">
        <v>36</v>
      </c>
      <c r="K41">
        <v>4.1109999999999998</v>
      </c>
      <c r="L41" s="8"/>
      <c r="M41" s="8"/>
      <c r="N41" s="8"/>
      <c r="O41" s="8"/>
      <c r="S41" s="3" t="s">
        <v>13</v>
      </c>
      <c r="T41" s="5">
        <f>G25</f>
        <v>3.8888888888888893</v>
      </c>
      <c r="U41" s="3" t="s">
        <v>55</v>
      </c>
      <c r="V41" s="5">
        <f>G26</f>
        <v>3.6666666666666665</v>
      </c>
      <c r="W41" s="3" t="s">
        <v>42</v>
      </c>
      <c r="Y41" s="3" t="s">
        <v>35</v>
      </c>
      <c r="Z41" s="75">
        <f>K45*(O31/J20)^0.5</f>
        <v>0.47168715168265335</v>
      </c>
      <c r="AA41" s="74"/>
      <c r="AB41" s="74"/>
      <c r="AC41" s="74"/>
      <c r="AD41" s="74"/>
      <c r="AE41" s="74"/>
      <c r="AF41" s="74"/>
      <c r="AG41" s="76"/>
    </row>
    <row r="42" spans="2:33" x14ac:dyDescent="0.25">
      <c r="L42" s="8"/>
      <c r="M42" s="13"/>
      <c r="N42" s="8"/>
      <c r="O42" s="8"/>
      <c r="S42" s="3" t="s">
        <v>34</v>
      </c>
      <c r="T42" s="75">
        <f>K41*(O31/J20)^0.5</f>
        <v>0.63933593160810676</v>
      </c>
      <c r="U42" s="74"/>
      <c r="V42" s="74"/>
      <c r="W42" s="76"/>
    </row>
    <row r="43" spans="2:33" x14ac:dyDescent="0.25">
      <c r="L43" s="8"/>
      <c r="M43" s="13"/>
      <c r="N43" s="8"/>
      <c r="O43" s="8"/>
    </row>
    <row r="44" spans="2:33" x14ac:dyDescent="0.25">
      <c r="L44" s="8"/>
      <c r="M44" s="13"/>
      <c r="N44" s="8"/>
      <c r="O44" s="8"/>
      <c r="S44" s="69" t="s">
        <v>1</v>
      </c>
      <c r="T44" s="69" t="s">
        <v>56</v>
      </c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 t="s">
        <v>35</v>
      </c>
    </row>
    <row r="45" spans="2:33" x14ac:dyDescent="0.25">
      <c r="J45" t="s">
        <v>37</v>
      </c>
      <c r="K45">
        <v>3.0329999999999999</v>
      </c>
      <c r="L45" s="8"/>
      <c r="M45" s="8"/>
      <c r="N45" s="8"/>
      <c r="O45" s="8"/>
      <c r="S45" s="70"/>
      <c r="T45" s="77" t="s">
        <v>8</v>
      </c>
      <c r="U45" s="77"/>
      <c r="V45" s="77"/>
      <c r="W45" s="71" t="s">
        <v>11</v>
      </c>
      <c r="X45" s="71"/>
      <c r="Y45" s="71"/>
      <c r="Z45" s="71" t="s">
        <v>12</v>
      </c>
      <c r="AA45" s="71"/>
      <c r="AB45" s="71"/>
      <c r="AC45" s="71" t="s">
        <v>13</v>
      </c>
      <c r="AD45" s="71"/>
      <c r="AE45" s="71"/>
      <c r="AF45" s="70"/>
    </row>
    <row r="46" spans="2:33" x14ac:dyDescent="0.25">
      <c r="L46" s="8"/>
      <c r="M46" s="9"/>
      <c r="N46" s="8"/>
      <c r="O46" s="8"/>
      <c r="S46" s="12" t="s">
        <v>9</v>
      </c>
      <c r="T46" s="16">
        <f>G19</f>
        <v>3.3166666666666664</v>
      </c>
      <c r="U46" s="12" t="s">
        <v>39</v>
      </c>
      <c r="V46" s="12" t="s">
        <v>53</v>
      </c>
      <c r="W46" s="16">
        <f>G21</f>
        <v>4.333333333333333</v>
      </c>
      <c r="X46" s="12" t="s">
        <v>39</v>
      </c>
      <c r="Y46" s="12" t="s">
        <v>54</v>
      </c>
      <c r="Z46" s="16">
        <f>G23</f>
        <v>3.2444444444444449</v>
      </c>
      <c r="AA46" s="12" t="s">
        <v>39</v>
      </c>
      <c r="AB46" s="12" t="s">
        <v>42</v>
      </c>
      <c r="AC46" s="16">
        <f>G25</f>
        <v>3.8888888888888893</v>
      </c>
      <c r="AD46" s="12" t="s">
        <v>39</v>
      </c>
      <c r="AE46" s="12" t="s">
        <v>55</v>
      </c>
      <c r="AF46" s="72">
        <f>T42</f>
        <v>0.63933593160810676</v>
      </c>
    </row>
    <row r="47" spans="2:33" x14ac:dyDescent="0.25">
      <c r="S47" s="12" t="s">
        <v>10</v>
      </c>
      <c r="T47" s="16">
        <f>G20</f>
        <v>3.7333333333333329</v>
      </c>
      <c r="U47" s="12" t="s">
        <v>39</v>
      </c>
      <c r="V47" s="12" t="s">
        <v>42</v>
      </c>
      <c r="W47" s="16">
        <f>G22</f>
        <v>4.0777777777777784</v>
      </c>
      <c r="X47" s="12" t="s">
        <v>39</v>
      </c>
      <c r="Y47" s="12" t="s">
        <v>42</v>
      </c>
      <c r="Z47" s="16">
        <f>G24</f>
        <v>4.0555555555555562</v>
      </c>
      <c r="AA47" s="12" t="s">
        <v>41</v>
      </c>
      <c r="AB47" s="12" t="s">
        <v>42</v>
      </c>
      <c r="AC47" s="16">
        <f>G26</f>
        <v>3.6666666666666665</v>
      </c>
      <c r="AD47" s="12" t="s">
        <v>39</v>
      </c>
      <c r="AE47" s="12" t="s">
        <v>42</v>
      </c>
      <c r="AF47" s="73"/>
    </row>
    <row r="48" spans="2:33" x14ac:dyDescent="0.25">
      <c r="S48" s="15" t="s">
        <v>34</v>
      </c>
      <c r="T48" s="74">
        <f>Z41</f>
        <v>0.47168715168265335</v>
      </c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0"/>
    </row>
  </sheetData>
  <mergeCells count="15">
    <mergeCell ref="T44:AE44"/>
    <mergeCell ref="AF46:AF48"/>
    <mergeCell ref="T48:AE48"/>
    <mergeCell ref="Z41:AG41"/>
    <mergeCell ref="T42:W42"/>
    <mergeCell ref="T45:V45"/>
    <mergeCell ref="W45:Y45"/>
    <mergeCell ref="Z45:AB45"/>
    <mergeCell ref="AC45:AE45"/>
    <mergeCell ref="AF44:AF45"/>
    <mergeCell ref="B17:B18"/>
    <mergeCell ref="C17:E17"/>
    <mergeCell ref="F17:F18"/>
    <mergeCell ref="G17:G18"/>
    <mergeCell ref="S44:S45"/>
  </mergeCells>
  <pageMargins left="0.7" right="0.7" top="0.75" bottom="0.75" header="0.3" footer="0.3"/>
  <pageSetup paperSize="256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4"/>
  <sheetViews>
    <sheetView topLeftCell="A17" zoomScale="82" zoomScaleNormal="82" workbookViewId="0">
      <selection activeCell="G27" activeCellId="11" sqref="P31:S31 O32 P32:Q32 Q32 R32 S32 H35 H36 G36 F28:G28 G28 G27"/>
    </sheetView>
  </sheetViews>
  <sheetFormatPr defaultRowHeight="15" x14ac:dyDescent="0.25"/>
  <cols>
    <col min="2" max="2" width="10.140625" customWidth="1"/>
    <col min="3" max="3" width="9.5703125" bestFit="1" customWidth="1"/>
    <col min="6" max="6" width="9.5703125" bestFit="1" customWidth="1"/>
    <col min="12" max="12" width="10.140625" customWidth="1"/>
    <col min="16" max="16" width="10.28515625" bestFit="1" customWidth="1"/>
  </cols>
  <sheetData>
    <row r="5" spans="2:31" x14ac:dyDescent="0.25">
      <c r="B5" s="8"/>
      <c r="C5" s="8"/>
      <c r="D5" s="8"/>
      <c r="E5" s="8"/>
      <c r="F5" s="59"/>
      <c r="G5" s="12"/>
      <c r="H5" s="8"/>
      <c r="I5" s="8"/>
      <c r="J5" s="8"/>
      <c r="K5" s="8"/>
      <c r="L5" s="8"/>
      <c r="M5" s="8"/>
      <c r="N5" s="8"/>
      <c r="O5" s="8"/>
      <c r="P5" s="8"/>
      <c r="Q5" s="12"/>
      <c r="R5" s="8"/>
      <c r="S5" s="8"/>
      <c r="T5" s="8"/>
      <c r="U5" s="8"/>
      <c r="V5" s="8"/>
      <c r="W5" s="8"/>
      <c r="X5" s="8"/>
      <c r="Y5" s="8"/>
      <c r="Z5" s="8"/>
      <c r="AA5" s="8"/>
      <c r="AB5" s="59"/>
      <c r="AC5" s="8"/>
      <c r="AD5" s="8"/>
      <c r="AE5" s="8"/>
    </row>
    <row r="6" spans="2:31" x14ac:dyDescent="0.25">
      <c r="B6" s="59"/>
      <c r="C6" s="12"/>
      <c r="D6" s="12"/>
      <c r="E6" s="12"/>
      <c r="F6" s="12"/>
      <c r="G6" s="12"/>
      <c r="H6" s="12"/>
      <c r="I6" s="12"/>
      <c r="J6" s="8"/>
      <c r="K6" s="8"/>
      <c r="L6" s="8"/>
      <c r="M6" s="59"/>
      <c r="N6" s="12"/>
      <c r="O6" s="12"/>
      <c r="P6" s="12"/>
      <c r="Q6" s="12"/>
      <c r="R6" s="12"/>
      <c r="S6" s="12"/>
      <c r="T6" s="12"/>
      <c r="U6" s="8"/>
      <c r="V6" s="8"/>
      <c r="W6" s="8"/>
      <c r="X6" s="59"/>
      <c r="Y6" s="12"/>
      <c r="Z6" s="12"/>
      <c r="AA6" s="12"/>
      <c r="AB6" s="12"/>
      <c r="AC6" s="12"/>
      <c r="AD6" s="12"/>
      <c r="AE6" s="12"/>
    </row>
    <row r="7" spans="2:31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2:3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2:3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2:31" x14ac:dyDescent="0.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2:3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2:3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2:31" x14ac:dyDescent="0.2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2:31" x14ac:dyDescent="0.25">
      <c r="B14" t="s">
        <v>30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7" spans="2:19" x14ac:dyDescent="0.25">
      <c r="B17" s="79" t="s">
        <v>1</v>
      </c>
      <c r="C17" s="78"/>
      <c r="D17" s="78"/>
      <c r="E17" s="78"/>
      <c r="F17" s="79" t="s">
        <v>28</v>
      </c>
      <c r="G17" s="79" t="s">
        <v>60</v>
      </c>
    </row>
    <row r="18" spans="2:19" x14ac:dyDescent="0.25">
      <c r="B18" s="80"/>
      <c r="C18" s="35" t="s">
        <v>4</v>
      </c>
      <c r="D18" s="35" t="s">
        <v>5</v>
      </c>
      <c r="E18" s="35" t="s">
        <v>6</v>
      </c>
      <c r="F18" s="80"/>
      <c r="G18" s="80"/>
    </row>
    <row r="19" spans="2:19" x14ac:dyDescent="0.25">
      <c r="B19" s="36" t="s">
        <v>44</v>
      </c>
      <c r="C19" s="44">
        <v>4.333333333333333</v>
      </c>
      <c r="D19" s="44">
        <v>4.333333333333333</v>
      </c>
      <c r="E19" s="44">
        <v>3.8333333333333335</v>
      </c>
      <c r="F19" s="44">
        <f>SUM(C19:E19)</f>
        <v>12.5</v>
      </c>
      <c r="G19" s="44">
        <f>AVERAGE(C19:E19)</f>
        <v>4.166666666666667</v>
      </c>
    </row>
    <row r="20" spans="2:19" x14ac:dyDescent="0.25">
      <c r="B20" s="36" t="s">
        <v>45</v>
      </c>
      <c r="C20" s="44">
        <v>4.333333333333333</v>
      </c>
      <c r="D20" s="44">
        <v>5.5</v>
      </c>
      <c r="E20" s="44">
        <v>5.166666666666667</v>
      </c>
      <c r="F20" s="44">
        <f t="shared" ref="F20:F26" si="0">SUM(C20:E20)</f>
        <v>15</v>
      </c>
      <c r="G20" s="44">
        <f t="shared" ref="G20:G26" si="1">AVERAGE(C20:E20)</f>
        <v>5</v>
      </c>
      <c r="I20" t="s">
        <v>15</v>
      </c>
      <c r="J20">
        <v>3</v>
      </c>
    </row>
    <row r="21" spans="2:19" x14ac:dyDescent="0.25">
      <c r="B21" s="36" t="s">
        <v>46</v>
      </c>
      <c r="C21" s="44">
        <v>5.333333333333333</v>
      </c>
      <c r="D21" s="44">
        <v>5.166666666666667</v>
      </c>
      <c r="E21" s="44">
        <v>5.833333333333333</v>
      </c>
      <c r="F21" s="44">
        <f t="shared" si="0"/>
        <v>16.333333333333332</v>
      </c>
      <c r="G21" s="44">
        <f t="shared" si="1"/>
        <v>5.4444444444444438</v>
      </c>
      <c r="I21" t="s">
        <v>17</v>
      </c>
      <c r="J21">
        <v>2</v>
      </c>
    </row>
    <row r="22" spans="2:19" x14ac:dyDescent="0.25">
      <c r="B22" s="36" t="s">
        <v>47</v>
      </c>
      <c r="C22" s="44">
        <v>5.333333333333333</v>
      </c>
      <c r="D22" s="44">
        <v>5</v>
      </c>
      <c r="E22" s="44">
        <v>4.5</v>
      </c>
      <c r="F22" s="44">
        <f t="shared" si="0"/>
        <v>14.833333333333332</v>
      </c>
      <c r="G22" s="44">
        <f t="shared" si="1"/>
        <v>4.9444444444444438</v>
      </c>
      <c r="I22" t="s">
        <v>16</v>
      </c>
      <c r="J22">
        <v>4</v>
      </c>
    </row>
    <row r="23" spans="2:19" x14ac:dyDescent="0.25">
      <c r="B23" s="36" t="s">
        <v>48</v>
      </c>
      <c r="C23" s="44">
        <v>5.666666666666667</v>
      </c>
      <c r="D23" s="44">
        <v>4.5</v>
      </c>
      <c r="E23" s="44">
        <v>4.833333333333333</v>
      </c>
      <c r="F23" s="44">
        <f t="shared" si="0"/>
        <v>15</v>
      </c>
      <c r="G23" s="44">
        <f t="shared" si="1"/>
        <v>5</v>
      </c>
      <c r="I23" t="s">
        <v>18</v>
      </c>
      <c r="J23">
        <f>F27^2/24</f>
        <v>567.12962962962945</v>
      </c>
    </row>
    <row r="24" spans="2:19" x14ac:dyDescent="0.25">
      <c r="B24" s="36" t="s">
        <v>49</v>
      </c>
      <c r="C24" s="44">
        <v>5.833333333333333</v>
      </c>
      <c r="D24" s="44">
        <v>5.166666666666667</v>
      </c>
      <c r="E24" s="44">
        <v>4.333333333333333</v>
      </c>
      <c r="F24" s="44">
        <f t="shared" si="0"/>
        <v>15.333333333333332</v>
      </c>
      <c r="G24" s="44">
        <f t="shared" si="1"/>
        <v>5.1111111111111107</v>
      </c>
    </row>
    <row r="25" spans="2:19" x14ac:dyDescent="0.25">
      <c r="B25" s="36" t="s">
        <v>50</v>
      </c>
      <c r="C25" s="44">
        <v>5.666666666666667</v>
      </c>
      <c r="D25" s="44">
        <v>4.666666666666667</v>
      </c>
      <c r="E25" s="44">
        <v>4</v>
      </c>
      <c r="F25" s="44">
        <f t="shared" si="0"/>
        <v>14.333333333333334</v>
      </c>
      <c r="G25" s="44">
        <f t="shared" si="1"/>
        <v>4.7777777777777777</v>
      </c>
      <c r="L25" s="25" t="s">
        <v>19</v>
      </c>
      <c r="M25" s="25" t="s">
        <v>20</v>
      </c>
      <c r="N25" s="25" t="s">
        <v>21</v>
      </c>
      <c r="O25" s="25" t="s">
        <v>22</v>
      </c>
      <c r="P25" s="25" t="s">
        <v>23</v>
      </c>
      <c r="Q25" s="25" t="s">
        <v>29</v>
      </c>
      <c r="R25" s="27">
        <v>0.05</v>
      </c>
      <c r="S25" s="27">
        <v>0.01</v>
      </c>
    </row>
    <row r="26" spans="2:19" x14ac:dyDescent="0.25">
      <c r="B26" s="36" t="s">
        <v>51</v>
      </c>
      <c r="C26" s="44">
        <v>4.166666666666667</v>
      </c>
      <c r="D26" s="44">
        <v>4.333333333333333</v>
      </c>
      <c r="E26" s="44">
        <v>4.833333333333333</v>
      </c>
      <c r="F26" s="44">
        <f t="shared" si="0"/>
        <v>13.333333333333332</v>
      </c>
      <c r="G26" s="44">
        <f t="shared" si="1"/>
        <v>4.4444444444444438</v>
      </c>
      <c r="L26" s="25" t="s">
        <v>24</v>
      </c>
      <c r="M26" s="25">
        <f>J20-1</f>
        <v>2</v>
      </c>
      <c r="N26" s="28">
        <f>SUMSQ(C27:E27)/8-J23</f>
        <v>0.70370370370392266</v>
      </c>
      <c r="O26" s="28">
        <f>N26/M26</f>
        <v>0.35185185185196133</v>
      </c>
      <c r="P26" s="28">
        <f>O26/$O$31</f>
        <v>1.1515151515155879</v>
      </c>
      <c r="Q26" s="25" t="str">
        <f>IF(P26&lt;R26,"tn",IF(P26&lt;S26,"*","**"))</f>
        <v>tn</v>
      </c>
      <c r="R26" s="29">
        <f>FINV(5%,$M26,$M$31)</f>
        <v>3.7388918324407361</v>
      </c>
      <c r="S26" s="29">
        <f>FINV(1%,$M26,$M$31)</f>
        <v>6.5148841021827506</v>
      </c>
    </row>
    <row r="27" spans="2:19" x14ac:dyDescent="0.25">
      <c r="B27" s="34" t="s">
        <v>28</v>
      </c>
      <c r="C27" s="46">
        <f>SUM(C19:C26)</f>
        <v>40.666666666666664</v>
      </c>
      <c r="D27" s="46">
        <f>SUM(D19:D26)</f>
        <v>38.666666666666671</v>
      </c>
      <c r="E27" s="46">
        <f>SUM(E19:E26)</f>
        <v>37.333333333333336</v>
      </c>
      <c r="F27" s="46">
        <f>SUM(F19:F26)</f>
        <v>116.66666666666664</v>
      </c>
      <c r="G27" s="64"/>
      <c r="L27" s="25" t="s">
        <v>1</v>
      </c>
      <c r="M27" s="25">
        <f>(J21*J22)-1</f>
        <v>7</v>
      </c>
      <c r="N27" s="28">
        <f>SUMSQ(F19:F26)/3-J23</f>
        <v>3.3333333333334849</v>
      </c>
      <c r="O27" s="28">
        <f t="shared" ref="O27:O30" si="2">N27/M27</f>
        <v>0.47619047619049787</v>
      </c>
      <c r="P27" s="28">
        <f t="shared" ref="P27:P30" si="3">O27/$O$31</f>
        <v>1.558441558441735</v>
      </c>
      <c r="Q27" s="25" t="str">
        <f t="shared" ref="Q27:Q30" si="4">IF(P27&lt;R27,"tn",IF(P27&lt;S27,"*","**"))</f>
        <v>tn</v>
      </c>
      <c r="R27" s="29">
        <f t="shared" ref="R27:R30" si="5">FINV(5%,$M27,$M$31)</f>
        <v>2.7641992567781792</v>
      </c>
      <c r="S27" s="29">
        <f t="shared" ref="S27:S30" si="6">FINV(1%,$M27,$M$31)</f>
        <v>4.2778818532656411</v>
      </c>
    </row>
    <row r="28" spans="2:19" x14ac:dyDescent="0.25">
      <c r="B28" s="35" t="s">
        <v>60</v>
      </c>
      <c r="C28" s="47">
        <f>AVERAGE(C19:C26)</f>
        <v>5.083333333333333</v>
      </c>
      <c r="D28" s="47">
        <f>AVERAGE(D19:D26)</f>
        <v>4.8333333333333339</v>
      </c>
      <c r="E28" s="47">
        <f>AVERAGE(E19:E26)</f>
        <v>4.666666666666667</v>
      </c>
      <c r="F28" s="63"/>
      <c r="G28" s="63"/>
      <c r="L28" s="25" t="s">
        <v>26</v>
      </c>
      <c r="M28" s="25">
        <f>J21-1</f>
        <v>1</v>
      </c>
      <c r="N28" s="28">
        <f>SUMSQ(G33:G34)/12-J23</f>
        <v>4.6296296297896333E-3</v>
      </c>
      <c r="O28" s="29">
        <f t="shared" si="2"/>
        <v>4.6296296297896333E-3</v>
      </c>
      <c r="P28" s="28">
        <f t="shared" si="3"/>
        <v>1.5151515152039828E-2</v>
      </c>
      <c r="Q28" s="25" t="str">
        <f t="shared" si="4"/>
        <v>tn</v>
      </c>
      <c r="R28" s="29">
        <f t="shared" si="5"/>
        <v>4.6001099366694227</v>
      </c>
      <c r="S28" s="29">
        <f t="shared" si="6"/>
        <v>8.8615926651764276</v>
      </c>
    </row>
    <row r="29" spans="2:19" x14ac:dyDescent="0.25">
      <c r="L29" s="25" t="s">
        <v>25</v>
      </c>
      <c r="M29" s="25">
        <f>J22-1</f>
        <v>3</v>
      </c>
      <c r="N29" s="28">
        <f>SUMSQ(C35:F35)/6-J23</f>
        <v>1.7314814814815236</v>
      </c>
      <c r="O29" s="28">
        <f t="shared" si="2"/>
        <v>0.57716049382717449</v>
      </c>
      <c r="P29" s="28">
        <f t="shared" si="3"/>
        <v>1.8888888888890629</v>
      </c>
      <c r="Q29" s="25" t="str">
        <f t="shared" si="4"/>
        <v>tn</v>
      </c>
      <c r="R29" s="29">
        <f t="shared" si="5"/>
        <v>3.3438886781189128</v>
      </c>
      <c r="S29" s="29">
        <f t="shared" si="6"/>
        <v>5.5638858396937421</v>
      </c>
    </row>
    <row r="30" spans="2:19" x14ac:dyDescent="0.25">
      <c r="L30" s="25" t="s">
        <v>52</v>
      </c>
      <c r="M30" s="25">
        <f>M28*M29</f>
        <v>3</v>
      </c>
      <c r="N30" s="26">
        <f>N27-N28-N29</f>
        <v>1.5972222222221717</v>
      </c>
      <c r="O30" s="28">
        <f t="shared" si="2"/>
        <v>0.53240740740739056</v>
      </c>
      <c r="P30" s="28">
        <f t="shared" si="3"/>
        <v>1.7424242424243055</v>
      </c>
      <c r="Q30" s="25" t="str">
        <f t="shared" si="4"/>
        <v>tn</v>
      </c>
      <c r="R30" s="29">
        <f t="shared" si="5"/>
        <v>3.3438886781189128</v>
      </c>
      <c r="S30" s="29">
        <f t="shared" si="6"/>
        <v>5.5638858396937421</v>
      </c>
    </row>
    <row r="31" spans="2:19" x14ac:dyDescent="0.25">
      <c r="B31" t="s">
        <v>7</v>
      </c>
      <c r="L31" s="25" t="s">
        <v>27</v>
      </c>
      <c r="M31" s="25">
        <f>M32-M27-M26</f>
        <v>14</v>
      </c>
      <c r="N31" s="28">
        <f>N32-N26-N27</f>
        <v>4.2777777777774872</v>
      </c>
      <c r="O31" s="28">
        <f>N31/M31</f>
        <v>0.30555555555553482</v>
      </c>
      <c r="P31" s="66"/>
      <c r="Q31" s="66"/>
      <c r="R31" s="66"/>
      <c r="S31" s="66"/>
    </row>
    <row r="32" spans="2:19" x14ac:dyDescent="0.25">
      <c r="B32" s="3" t="s">
        <v>1</v>
      </c>
      <c r="C32" s="3" t="s">
        <v>8</v>
      </c>
      <c r="D32" s="3" t="s">
        <v>11</v>
      </c>
      <c r="E32" s="3" t="s">
        <v>12</v>
      </c>
      <c r="F32" s="3" t="s">
        <v>13</v>
      </c>
      <c r="G32" s="3" t="s">
        <v>14</v>
      </c>
      <c r="H32" s="3" t="s">
        <v>2</v>
      </c>
      <c r="L32" s="25" t="s">
        <v>28</v>
      </c>
      <c r="M32" s="25">
        <f>(J20*J21*J22)-1</f>
        <v>23</v>
      </c>
      <c r="N32" s="28">
        <f>SUMSQ(C19:E26)-J23</f>
        <v>8.3148148148148948</v>
      </c>
      <c r="O32" s="66"/>
      <c r="P32" s="66"/>
      <c r="Q32" s="66"/>
      <c r="R32" s="66"/>
      <c r="S32" s="66"/>
    </row>
    <row r="33" spans="2:16" x14ac:dyDescent="0.25">
      <c r="B33" s="3" t="s">
        <v>9</v>
      </c>
      <c r="C33" s="7">
        <f>F19</f>
        <v>12.5</v>
      </c>
      <c r="D33" s="7">
        <f>F21</f>
        <v>16.333333333333332</v>
      </c>
      <c r="E33" s="7">
        <f>F23</f>
        <v>15</v>
      </c>
      <c r="F33" s="7">
        <f>F25</f>
        <v>14.333333333333334</v>
      </c>
      <c r="G33" s="7">
        <f>SUM(C33:F33)</f>
        <v>58.166666666666664</v>
      </c>
      <c r="H33" s="7">
        <f>G33/12</f>
        <v>4.8472222222222223</v>
      </c>
    </row>
    <row r="34" spans="2:16" x14ac:dyDescent="0.25">
      <c r="B34" s="3" t="s">
        <v>10</v>
      </c>
      <c r="C34" s="7">
        <f>F20</f>
        <v>15</v>
      </c>
      <c r="D34" s="7">
        <f>F22</f>
        <v>14.833333333333332</v>
      </c>
      <c r="E34" s="7">
        <f>F24</f>
        <v>15.333333333333332</v>
      </c>
      <c r="F34" s="7">
        <f>F26</f>
        <v>13.333333333333332</v>
      </c>
      <c r="G34" s="7">
        <f>SUM(C34:F34)</f>
        <v>58.5</v>
      </c>
      <c r="H34" s="7">
        <f>G34/12</f>
        <v>4.875</v>
      </c>
      <c r="N34" s="1"/>
      <c r="O34" s="2"/>
      <c r="P34" s="2"/>
    </row>
    <row r="35" spans="2:16" x14ac:dyDescent="0.25">
      <c r="B35" s="3" t="s">
        <v>3</v>
      </c>
      <c r="C35" s="7">
        <f>SUM(C33:C34)</f>
        <v>27.5</v>
      </c>
      <c r="D35" s="7">
        <f>SUM(D33:D34)</f>
        <v>31.166666666666664</v>
      </c>
      <c r="E35" s="7">
        <f>SUM(E33:E34)</f>
        <v>30.333333333333332</v>
      </c>
      <c r="F35" s="7">
        <f>SUM(F33:F34)</f>
        <v>27.666666666666664</v>
      </c>
      <c r="G35" s="7">
        <f>SUM(C35:F35)</f>
        <v>116.66666666666666</v>
      </c>
      <c r="H35" s="61"/>
      <c r="N35" s="1"/>
      <c r="O35" s="2"/>
      <c r="P35" s="2"/>
    </row>
    <row r="36" spans="2:16" x14ac:dyDescent="0.25">
      <c r="B36" s="3" t="s">
        <v>2</v>
      </c>
      <c r="C36" s="7">
        <f>C35/6</f>
        <v>4.583333333333333</v>
      </c>
      <c r="D36" s="7">
        <f t="shared" ref="D36:F36" si="7">D35/6</f>
        <v>5.1944444444444438</v>
      </c>
      <c r="E36" s="7">
        <f t="shared" si="7"/>
        <v>5.0555555555555554</v>
      </c>
      <c r="F36" s="7">
        <f t="shared" si="7"/>
        <v>4.6111111111111107</v>
      </c>
      <c r="G36" s="61"/>
      <c r="H36" s="61"/>
      <c r="L36" s="20" t="s">
        <v>1</v>
      </c>
      <c r="M36" s="20" t="s">
        <v>57</v>
      </c>
      <c r="N36" s="60"/>
      <c r="O36" s="43"/>
      <c r="P36" s="2"/>
    </row>
    <row r="37" spans="2:16" x14ac:dyDescent="0.25">
      <c r="L37" s="19" t="s">
        <v>9</v>
      </c>
      <c r="M37" s="18">
        <f>H33</f>
        <v>4.8472222222222223</v>
      </c>
      <c r="N37" s="60"/>
      <c r="O37" s="44"/>
      <c r="P37" s="2"/>
    </row>
    <row r="38" spans="2:16" x14ac:dyDescent="0.25">
      <c r="L38" s="19" t="s">
        <v>10</v>
      </c>
      <c r="M38" s="18">
        <f>H34</f>
        <v>4.875</v>
      </c>
      <c r="N38" s="60"/>
      <c r="O38" s="44"/>
      <c r="P38" s="2"/>
    </row>
    <row r="39" spans="2:16" x14ac:dyDescent="0.25">
      <c r="L39" s="20" t="s">
        <v>35</v>
      </c>
      <c r="M39" s="20" t="s">
        <v>38</v>
      </c>
      <c r="N39" s="60"/>
      <c r="O39" s="45"/>
    </row>
    <row r="40" spans="2:16" x14ac:dyDescent="0.25">
      <c r="L40" s="19" t="s">
        <v>8</v>
      </c>
      <c r="M40" s="21">
        <f>C36</f>
        <v>4.583333333333333</v>
      </c>
      <c r="N40" s="60"/>
      <c r="O40" s="45"/>
    </row>
    <row r="41" spans="2:16" x14ac:dyDescent="0.25">
      <c r="L41" s="19" t="s">
        <v>11</v>
      </c>
      <c r="M41" s="21">
        <f>D36</f>
        <v>5.1944444444444438</v>
      </c>
      <c r="N41" s="60"/>
      <c r="O41" s="24"/>
    </row>
    <row r="42" spans="2:16" x14ac:dyDescent="0.25">
      <c r="L42" s="19" t="s">
        <v>12</v>
      </c>
      <c r="M42" s="21">
        <f>E36</f>
        <v>5.0555555555555554</v>
      </c>
      <c r="N42" s="60"/>
      <c r="O42" s="24"/>
    </row>
    <row r="43" spans="2:16" x14ac:dyDescent="0.25">
      <c r="L43" s="19" t="s">
        <v>13</v>
      </c>
      <c r="M43" s="21">
        <f>F36</f>
        <v>4.6111111111111107</v>
      </c>
      <c r="N43" s="60"/>
      <c r="O43" s="24"/>
    </row>
    <row r="44" spans="2:16" x14ac:dyDescent="0.25">
      <c r="L44" s="20" t="s">
        <v>35</v>
      </c>
      <c r="M44" s="20" t="s">
        <v>38</v>
      </c>
      <c r="N44" s="60"/>
      <c r="O44" s="24"/>
    </row>
  </sheetData>
  <mergeCells count="4">
    <mergeCell ref="C17:E17"/>
    <mergeCell ref="G17:G18"/>
    <mergeCell ref="F17:F18"/>
    <mergeCell ref="B17:B18"/>
  </mergeCells>
  <pageMargins left="0.7" right="0.7" top="0.75" bottom="0.75" header="0.3" footer="0.3"/>
  <pageSetup paperSize="256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7"/>
  <sheetViews>
    <sheetView topLeftCell="A18" zoomScale="77" zoomScaleNormal="77" workbookViewId="0">
      <selection activeCell="H12" sqref="H12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6" max="16" width="10.28515625" bestFit="1" customWidth="1"/>
  </cols>
  <sheetData>
    <row r="5" spans="2:31" x14ac:dyDescent="0.25">
      <c r="B5" s="8"/>
      <c r="C5" s="8"/>
      <c r="D5" s="8"/>
      <c r="E5" s="8"/>
      <c r="F5" s="59"/>
      <c r="G5" s="12"/>
      <c r="H5" s="8"/>
      <c r="I5" s="8"/>
      <c r="J5" s="8"/>
      <c r="K5" s="8"/>
      <c r="L5" s="8"/>
      <c r="M5" s="8"/>
      <c r="N5" s="8"/>
      <c r="O5" s="8"/>
      <c r="P5" s="8"/>
      <c r="Q5" s="12"/>
      <c r="R5" s="8"/>
      <c r="S5" s="8"/>
      <c r="T5" s="8"/>
      <c r="U5" s="8"/>
      <c r="V5" s="8"/>
      <c r="W5" s="8"/>
      <c r="X5" s="8"/>
      <c r="Y5" s="8"/>
      <c r="Z5" s="8"/>
      <c r="AA5" s="8"/>
      <c r="AB5" s="59"/>
      <c r="AC5" s="8"/>
      <c r="AD5" s="8"/>
      <c r="AE5" s="8"/>
    </row>
    <row r="6" spans="2:31" x14ac:dyDescent="0.25">
      <c r="B6" s="59"/>
      <c r="C6" s="12"/>
      <c r="D6" s="12"/>
      <c r="E6" s="12"/>
      <c r="F6" s="12"/>
      <c r="G6" s="12"/>
      <c r="H6" s="12"/>
      <c r="I6" s="12"/>
      <c r="J6" s="8"/>
      <c r="K6" s="8"/>
      <c r="L6" s="8"/>
      <c r="M6" s="59"/>
      <c r="N6" s="12"/>
      <c r="O6" s="12"/>
      <c r="P6" s="12"/>
      <c r="Q6" s="12"/>
      <c r="R6" s="12"/>
      <c r="S6" s="12"/>
      <c r="T6" s="12"/>
      <c r="U6" s="8"/>
      <c r="V6" s="8"/>
      <c r="W6" s="8"/>
      <c r="X6" s="59"/>
      <c r="Y6" s="12"/>
      <c r="Z6" s="12"/>
      <c r="AA6" s="12"/>
      <c r="AB6" s="12"/>
      <c r="AC6" s="12"/>
      <c r="AD6" s="12"/>
      <c r="AE6" s="12"/>
    </row>
    <row r="7" spans="2:31" x14ac:dyDescent="0.25">
      <c r="B7" s="8"/>
      <c r="C7" s="8"/>
      <c r="D7" s="8"/>
      <c r="E7" s="8"/>
      <c r="F7" s="8"/>
      <c r="G7" s="8"/>
      <c r="H7" s="8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2:31" x14ac:dyDescent="0.25">
      <c r="B8" s="8"/>
      <c r="C8" s="8"/>
      <c r="D8" s="8"/>
      <c r="E8" s="8"/>
      <c r="F8" s="8"/>
      <c r="G8" s="8"/>
      <c r="H8" s="8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9"/>
    </row>
    <row r="9" spans="2:3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9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2:31" x14ac:dyDescent="0.25">
      <c r="B10" s="8"/>
      <c r="C10" s="8"/>
      <c r="D10" s="8"/>
      <c r="E10" s="8"/>
      <c r="F10" s="8"/>
      <c r="G10" s="8"/>
      <c r="H10" s="8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9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2:31" x14ac:dyDescent="0.25">
      <c r="B11" s="8"/>
      <c r="C11" s="8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9"/>
      <c r="U11" s="8"/>
      <c r="V11" s="8"/>
      <c r="W11" s="8"/>
      <c r="X11" s="8"/>
      <c r="Y11" s="8"/>
      <c r="Z11" s="8"/>
      <c r="AA11" s="8"/>
      <c r="AB11" s="8"/>
      <c r="AC11" s="8"/>
      <c r="AD11" s="8"/>
      <c r="AE11" s="9"/>
    </row>
    <row r="12" spans="2:31" x14ac:dyDescent="0.25">
      <c r="B12" s="8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9"/>
    </row>
    <row r="13" spans="2:31" x14ac:dyDescent="0.25">
      <c r="B13" s="8"/>
      <c r="C13" s="8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  <c r="U13" s="8"/>
      <c r="V13" s="8"/>
      <c r="W13" s="8"/>
      <c r="X13" s="8"/>
      <c r="Y13" s="8"/>
      <c r="Z13" s="8"/>
      <c r="AA13" s="8"/>
      <c r="AB13" s="8"/>
      <c r="AC13" s="8"/>
      <c r="AD13" s="8"/>
      <c r="AE13" s="9"/>
    </row>
    <row r="14" spans="2:31" x14ac:dyDescent="0.25">
      <c r="B14" t="s">
        <v>31</v>
      </c>
      <c r="H14" s="8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7" spans="2:19" x14ac:dyDescent="0.25">
      <c r="B17" s="79" t="s">
        <v>1</v>
      </c>
      <c r="C17" s="78" t="s">
        <v>61</v>
      </c>
      <c r="D17" s="78"/>
      <c r="E17" s="78"/>
      <c r="F17" s="79" t="s">
        <v>28</v>
      </c>
      <c r="G17" s="79" t="s">
        <v>60</v>
      </c>
    </row>
    <row r="18" spans="2:19" x14ac:dyDescent="0.25">
      <c r="B18" s="80"/>
      <c r="C18" s="35" t="s">
        <v>4</v>
      </c>
      <c r="D18" s="35" t="s">
        <v>5</v>
      </c>
      <c r="E18" s="35" t="s">
        <v>6</v>
      </c>
      <c r="F18" s="80"/>
      <c r="G18" s="80"/>
    </row>
    <row r="19" spans="2:19" x14ac:dyDescent="0.25">
      <c r="B19" s="36" t="s">
        <v>44</v>
      </c>
      <c r="C19" s="44">
        <v>5.166666666666667</v>
      </c>
      <c r="D19" s="44">
        <v>5</v>
      </c>
      <c r="E19" s="44">
        <v>5.5</v>
      </c>
      <c r="F19" s="44">
        <f>SUM(C19:E19)</f>
        <v>15.666666666666668</v>
      </c>
      <c r="G19" s="44">
        <f>AVERAGE(C19:E19)</f>
        <v>5.2222222222222223</v>
      </c>
    </row>
    <row r="20" spans="2:19" x14ac:dyDescent="0.25">
      <c r="B20" s="36" t="s">
        <v>45</v>
      </c>
      <c r="C20" s="44">
        <v>5.833333333333333</v>
      </c>
      <c r="D20" s="44">
        <v>6.5</v>
      </c>
      <c r="E20" s="44">
        <v>6.666666666666667</v>
      </c>
      <c r="F20" s="44">
        <f t="shared" ref="F20:F26" si="0">SUM(C20:E20)</f>
        <v>19</v>
      </c>
      <c r="G20" s="44">
        <f t="shared" ref="G20:G26" si="1">AVERAGE(C20:E20)</f>
        <v>6.333333333333333</v>
      </c>
      <c r="I20" t="s">
        <v>15</v>
      </c>
      <c r="J20">
        <v>3</v>
      </c>
    </row>
    <row r="21" spans="2:19" x14ac:dyDescent="0.25">
      <c r="B21" s="36" t="s">
        <v>46</v>
      </c>
      <c r="C21" s="44">
        <v>7</v>
      </c>
      <c r="D21" s="44">
        <v>6.666666666666667</v>
      </c>
      <c r="E21" s="44">
        <v>7</v>
      </c>
      <c r="F21" s="44">
        <f t="shared" si="0"/>
        <v>20.666666666666668</v>
      </c>
      <c r="G21" s="44">
        <f t="shared" si="1"/>
        <v>6.8888888888888893</v>
      </c>
      <c r="I21" t="s">
        <v>17</v>
      </c>
      <c r="J21">
        <v>2</v>
      </c>
    </row>
    <row r="22" spans="2:19" x14ac:dyDescent="0.25">
      <c r="B22" s="36" t="s">
        <v>47</v>
      </c>
      <c r="C22" s="44">
        <v>6.333333333333333</v>
      </c>
      <c r="D22" s="44">
        <v>5.833333333333333</v>
      </c>
      <c r="E22" s="44">
        <v>6.5</v>
      </c>
      <c r="F22" s="44">
        <f t="shared" si="0"/>
        <v>18.666666666666664</v>
      </c>
      <c r="G22" s="44">
        <f t="shared" si="1"/>
        <v>6.2222222222222214</v>
      </c>
      <c r="I22" t="s">
        <v>16</v>
      </c>
      <c r="J22">
        <v>4</v>
      </c>
    </row>
    <row r="23" spans="2:19" x14ac:dyDescent="0.25">
      <c r="B23" s="36" t="s">
        <v>48</v>
      </c>
      <c r="C23" s="44">
        <v>6.666666666666667</v>
      </c>
      <c r="D23" s="44">
        <v>5.833333333333333</v>
      </c>
      <c r="E23" s="44">
        <v>6.166666666666667</v>
      </c>
      <c r="F23" s="44">
        <f t="shared" si="0"/>
        <v>18.666666666666668</v>
      </c>
      <c r="G23" s="44">
        <f t="shared" si="1"/>
        <v>6.2222222222222223</v>
      </c>
      <c r="I23" t="s">
        <v>18</v>
      </c>
      <c r="J23">
        <f>F27^2/24</f>
        <v>914.7233796296299</v>
      </c>
    </row>
    <row r="24" spans="2:19" x14ac:dyDescent="0.25">
      <c r="B24" s="36" t="s">
        <v>49</v>
      </c>
      <c r="C24" s="44">
        <v>6.666666666666667</v>
      </c>
      <c r="D24" s="44">
        <v>6.5</v>
      </c>
      <c r="E24" s="44">
        <v>5.833333333333333</v>
      </c>
      <c r="F24" s="44">
        <f t="shared" si="0"/>
        <v>19</v>
      </c>
      <c r="G24" s="44">
        <f t="shared" si="1"/>
        <v>6.333333333333333</v>
      </c>
    </row>
    <row r="25" spans="2:19" x14ac:dyDescent="0.25">
      <c r="B25" s="36" t="s">
        <v>50</v>
      </c>
      <c r="C25" s="44">
        <v>7.333333333333333</v>
      </c>
      <c r="D25" s="44">
        <v>6.166666666666667</v>
      </c>
      <c r="E25" s="44">
        <v>6.166666666666667</v>
      </c>
      <c r="F25" s="44">
        <f t="shared" si="0"/>
        <v>19.666666666666668</v>
      </c>
      <c r="G25" s="44">
        <f t="shared" si="1"/>
        <v>6.5555555555555562</v>
      </c>
      <c r="L25" s="25" t="s">
        <v>19</v>
      </c>
      <c r="M25" s="25" t="s">
        <v>20</v>
      </c>
      <c r="N25" s="25" t="s">
        <v>21</v>
      </c>
      <c r="O25" s="25" t="s">
        <v>22</v>
      </c>
      <c r="P25" s="25" t="s">
        <v>23</v>
      </c>
      <c r="Q25" s="25" t="s">
        <v>29</v>
      </c>
      <c r="R25" s="27">
        <v>0.05</v>
      </c>
      <c r="S25" s="27">
        <v>0.01</v>
      </c>
    </row>
    <row r="26" spans="2:19" x14ac:dyDescent="0.25">
      <c r="B26" s="36" t="s">
        <v>51</v>
      </c>
      <c r="C26" s="44">
        <v>5.333333333333333</v>
      </c>
      <c r="D26" s="44">
        <v>5.5</v>
      </c>
      <c r="E26" s="44">
        <v>6</v>
      </c>
      <c r="F26" s="44">
        <f t="shared" si="0"/>
        <v>16.833333333333332</v>
      </c>
      <c r="G26" s="44">
        <f t="shared" si="1"/>
        <v>5.6111111111111107</v>
      </c>
      <c r="L26" s="25" t="s">
        <v>24</v>
      </c>
      <c r="M26" s="25">
        <f>J20-1</f>
        <v>2</v>
      </c>
      <c r="N26" s="29">
        <f>SUMSQ(C27:E27)/8-J23</f>
        <v>0.37731481481444007</v>
      </c>
      <c r="O26" s="29">
        <f>N26/M26</f>
        <v>0.18865740740722003</v>
      </c>
      <c r="P26" s="29">
        <f>O26/$O$31</f>
        <v>1.1263573543915089</v>
      </c>
      <c r="Q26" s="25" t="str">
        <f>IF(P26&lt;R26,"tn",IF(P26&lt;S26,"*","**"))</f>
        <v>tn</v>
      </c>
      <c r="R26" s="29">
        <f>FINV(5%,$M26,$M$31)</f>
        <v>3.7388918324407361</v>
      </c>
      <c r="S26" s="29">
        <f>FINV(1%,$M26,$M$31)</f>
        <v>6.5148841021827506</v>
      </c>
    </row>
    <row r="27" spans="2:19" x14ac:dyDescent="0.25">
      <c r="B27" s="34" t="s">
        <v>28</v>
      </c>
      <c r="C27" s="46">
        <f>SUM(C19:C26)</f>
        <v>50.333333333333336</v>
      </c>
      <c r="D27" s="34">
        <f>SUM(D19:D26)</f>
        <v>47.999999999999993</v>
      </c>
      <c r="E27" s="46">
        <f>SUM(E19:E26)</f>
        <v>49.833333333333336</v>
      </c>
      <c r="F27" s="46">
        <f>SUM(F19:F26)</f>
        <v>148.16666666666669</v>
      </c>
      <c r="G27" s="64"/>
      <c r="L27" s="25" t="s">
        <v>1</v>
      </c>
      <c r="M27" s="25">
        <f>(J21*J22)-1</f>
        <v>7</v>
      </c>
      <c r="N27" s="29">
        <f>SUMSQ(F19:F26)/3-J23</f>
        <v>5.8043981481478113</v>
      </c>
      <c r="O27" s="29">
        <f t="shared" ref="O27:O30" si="2">N27/M27</f>
        <v>0.82919973544968728</v>
      </c>
      <c r="P27" s="29">
        <f t="shared" ref="P27:P30" si="3">O27/$O$31</f>
        <v>4.9506416584388244</v>
      </c>
      <c r="Q27" s="25" t="str">
        <f t="shared" ref="Q27:Q30" si="4">IF(P27&lt;R27,"tn",IF(P27&lt;S27,"*","**"))</f>
        <v>**</v>
      </c>
      <c r="R27" s="29">
        <f t="shared" ref="R27:R30" si="5">FINV(5%,$M27,$M$31)</f>
        <v>2.7641992567781792</v>
      </c>
      <c r="S27" s="29">
        <f t="shared" ref="S27:S30" si="6">FINV(1%,$M27,$M$31)</f>
        <v>4.2778818532656411</v>
      </c>
    </row>
    <row r="28" spans="2:19" x14ac:dyDescent="0.25">
      <c r="B28" s="35" t="s">
        <v>60</v>
      </c>
      <c r="C28" s="47">
        <f>AVERAGE(C19:C26)</f>
        <v>6.291666666666667</v>
      </c>
      <c r="D28" s="47">
        <f>AVERAGE(D19:D26)</f>
        <v>5.9999999999999991</v>
      </c>
      <c r="E28" s="47">
        <f>AVERAGE(E19:E26)</f>
        <v>6.229166666666667</v>
      </c>
      <c r="F28" s="63"/>
      <c r="G28" s="63"/>
      <c r="L28" s="25" t="s">
        <v>26</v>
      </c>
      <c r="M28" s="25">
        <f>J21-1</f>
        <v>1</v>
      </c>
      <c r="N28" s="29">
        <f>SUMSQ(G33:G34)/12-J23</f>
        <v>5.6712962962819802E-2</v>
      </c>
      <c r="O28" s="29">
        <f t="shared" si="2"/>
        <v>5.6712962962819802E-2</v>
      </c>
      <c r="P28" s="29">
        <f t="shared" si="3"/>
        <v>0.33859822309876947</v>
      </c>
      <c r="Q28" s="25" t="str">
        <f t="shared" si="4"/>
        <v>tn</v>
      </c>
      <c r="R28" s="29">
        <f t="shared" si="5"/>
        <v>4.6001099366694227</v>
      </c>
      <c r="S28" s="29">
        <f t="shared" si="6"/>
        <v>8.8615926651764276</v>
      </c>
    </row>
    <row r="29" spans="2:19" x14ac:dyDescent="0.25">
      <c r="L29" s="25" t="s">
        <v>25</v>
      </c>
      <c r="M29" s="25">
        <f>J22-1</f>
        <v>3</v>
      </c>
      <c r="N29" s="29">
        <f>SUMSQ(C35:F35)/6-J23</f>
        <v>1.929398148147925</v>
      </c>
      <c r="O29" s="29">
        <f>N29/M29</f>
        <v>0.64313271604930833</v>
      </c>
      <c r="P29" s="29">
        <f>O29/$O$31</f>
        <v>3.8397499177347503</v>
      </c>
      <c r="Q29" s="25" t="str">
        <f>IF(P29&lt;R29,"tn",IF(P29&lt;S29,"*","**"))</f>
        <v>*</v>
      </c>
      <c r="R29" s="29">
        <f t="shared" si="5"/>
        <v>3.3438886781189128</v>
      </c>
      <c r="S29" s="29">
        <f t="shared" si="6"/>
        <v>5.5638858396937421</v>
      </c>
    </row>
    <row r="30" spans="2:19" x14ac:dyDescent="0.25">
      <c r="L30" s="25" t="s">
        <v>52</v>
      </c>
      <c r="M30" s="25">
        <f>M28*M29</f>
        <v>3</v>
      </c>
      <c r="N30" s="29">
        <f>N27-N28-N29</f>
        <v>3.8182870370370665</v>
      </c>
      <c r="O30" s="29">
        <f t="shared" si="2"/>
        <v>1.2727623456790222</v>
      </c>
      <c r="P30" s="29">
        <f t="shared" si="3"/>
        <v>7.5988812109229187</v>
      </c>
      <c r="Q30" s="25" t="str">
        <f t="shared" si="4"/>
        <v>**</v>
      </c>
      <c r="R30" s="29">
        <f t="shared" si="5"/>
        <v>3.3438886781189128</v>
      </c>
      <c r="S30" s="29">
        <f t="shared" si="6"/>
        <v>5.5638858396937421</v>
      </c>
    </row>
    <row r="31" spans="2:19" x14ac:dyDescent="0.25">
      <c r="B31" t="s">
        <v>7</v>
      </c>
      <c r="L31" s="25" t="s">
        <v>27</v>
      </c>
      <c r="M31" s="25">
        <f>M32-M27-M26</f>
        <v>14</v>
      </c>
      <c r="N31" s="29">
        <f>N32-N26-N27</f>
        <v>2.344907407407959</v>
      </c>
      <c r="O31" s="29">
        <f>N31/M31</f>
        <v>0.16749338624342563</v>
      </c>
      <c r="P31" s="66"/>
      <c r="Q31" s="66"/>
      <c r="R31" s="66"/>
      <c r="S31" s="66"/>
    </row>
    <row r="32" spans="2:19" x14ac:dyDescent="0.25">
      <c r="B32" s="6" t="s">
        <v>1</v>
      </c>
      <c r="C32" s="6" t="s">
        <v>8</v>
      </c>
      <c r="D32" s="6" t="s">
        <v>11</v>
      </c>
      <c r="E32" s="6" t="s">
        <v>12</v>
      </c>
      <c r="F32" s="6" t="s">
        <v>13</v>
      </c>
      <c r="G32" s="6" t="s">
        <v>14</v>
      </c>
      <c r="H32" s="6" t="s">
        <v>2</v>
      </c>
      <c r="L32" s="25" t="s">
        <v>28</v>
      </c>
      <c r="M32" s="25">
        <f>(J20*J21*J22)-1</f>
        <v>23</v>
      </c>
      <c r="N32" s="29">
        <f>SUMSQ(C19:E26)-J23</f>
        <v>8.5266203703702104</v>
      </c>
      <c r="O32" s="66"/>
      <c r="P32" s="66"/>
      <c r="Q32" s="66"/>
      <c r="R32" s="66"/>
      <c r="S32" s="66"/>
    </row>
    <row r="33" spans="2:26" x14ac:dyDescent="0.25">
      <c r="B33" s="3" t="s">
        <v>9</v>
      </c>
      <c r="C33" s="7">
        <f>F19</f>
        <v>15.666666666666668</v>
      </c>
      <c r="D33" s="7">
        <f>F21</f>
        <v>20.666666666666668</v>
      </c>
      <c r="E33" s="7">
        <f>F23</f>
        <v>18.666666666666668</v>
      </c>
      <c r="F33" s="7">
        <f>F25</f>
        <v>19.666666666666668</v>
      </c>
      <c r="G33" s="7">
        <f>SUM(C33:F33)</f>
        <v>74.666666666666671</v>
      </c>
      <c r="H33" s="7">
        <f>G33/12</f>
        <v>6.2222222222222223</v>
      </c>
      <c r="S33" s="41">
        <f>S36+S38</f>
        <v>5.3906343025908159</v>
      </c>
      <c r="U33" s="41">
        <f>U36+S38</f>
        <v>7.0573009692574828</v>
      </c>
      <c r="W33" s="41">
        <f>W36+S38</f>
        <v>6.3906343025908159</v>
      </c>
      <c r="Y33" s="41">
        <f>Y36+S38</f>
        <v>6.7239676359241498</v>
      </c>
    </row>
    <row r="34" spans="2:26" x14ac:dyDescent="0.25">
      <c r="B34" s="3" t="s">
        <v>10</v>
      </c>
      <c r="C34" s="7">
        <f>F20</f>
        <v>19</v>
      </c>
      <c r="D34" s="7">
        <f>F22</f>
        <v>18.666666666666664</v>
      </c>
      <c r="E34" s="7">
        <f>F24</f>
        <v>19</v>
      </c>
      <c r="F34" s="7">
        <f>F26</f>
        <v>16.833333333333332</v>
      </c>
      <c r="G34" s="7">
        <f>SUM(C34:F34)</f>
        <v>73.5</v>
      </c>
      <c r="H34" s="7">
        <f>G34/12</f>
        <v>6.125</v>
      </c>
      <c r="N34" s="1"/>
      <c r="O34" s="2"/>
      <c r="P34" s="2"/>
      <c r="S34" s="41">
        <f>S37+S38</f>
        <v>6.5017454137019266</v>
      </c>
      <c r="U34" s="41">
        <f>U37+S38</f>
        <v>6.390634302590815</v>
      </c>
      <c r="W34" s="41">
        <f>W37+S38</f>
        <v>6.5017454137019266</v>
      </c>
      <c r="Y34" s="41">
        <f>Y37+S38</f>
        <v>5.7795231914797043</v>
      </c>
    </row>
    <row r="35" spans="2:26" x14ac:dyDescent="0.25">
      <c r="B35" s="3" t="s">
        <v>3</v>
      </c>
      <c r="C35" s="7">
        <f>SUM(C33:C34)</f>
        <v>34.666666666666671</v>
      </c>
      <c r="D35" s="7">
        <f>SUM(D33:D34)</f>
        <v>39.333333333333329</v>
      </c>
      <c r="E35" s="7">
        <f>SUM(E33:E34)</f>
        <v>37.666666666666671</v>
      </c>
      <c r="F35" s="7">
        <f>SUM(F33:F34)</f>
        <v>36.5</v>
      </c>
      <c r="G35" s="7">
        <f>SUM(C35:F35)</f>
        <v>148.16666666666669</v>
      </c>
      <c r="H35" s="61"/>
      <c r="J35" s="41">
        <f>M36+M40</f>
        <v>5.4182920529488241</v>
      </c>
      <c r="K35" s="41">
        <f>O36+M40</f>
        <v>6.5294031640599348</v>
      </c>
      <c r="L35" s="4" t="s">
        <v>25</v>
      </c>
      <c r="M35" s="4" t="s">
        <v>9</v>
      </c>
      <c r="N35" s="4"/>
      <c r="O35" s="4" t="s">
        <v>10</v>
      </c>
      <c r="P35" s="4"/>
      <c r="R35" s="3"/>
      <c r="S35" s="3" t="s">
        <v>8</v>
      </c>
      <c r="T35" s="3"/>
      <c r="U35" s="3" t="s">
        <v>11</v>
      </c>
      <c r="V35" s="3"/>
      <c r="W35" s="3" t="s">
        <v>12</v>
      </c>
      <c r="X35" s="3"/>
      <c r="Y35" s="3" t="s">
        <v>13</v>
      </c>
      <c r="Z35" s="3"/>
    </row>
    <row r="36" spans="2:26" x14ac:dyDescent="0.25">
      <c r="B36" s="3" t="s">
        <v>2</v>
      </c>
      <c r="C36" s="7">
        <f>C35/6</f>
        <v>5.7777777777777786</v>
      </c>
      <c r="D36" s="7">
        <f t="shared" ref="D36:F36" si="7">D35/6</f>
        <v>6.5555555555555545</v>
      </c>
      <c r="E36" s="7">
        <f t="shared" si="7"/>
        <v>6.2777777777777786</v>
      </c>
      <c r="F36" s="7">
        <f t="shared" si="7"/>
        <v>6.083333333333333</v>
      </c>
      <c r="G36" s="61"/>
      <c r="H36" s="61"/>
      <c r="J36" s="41">
        <f>M37+M40</f>
        <v>7.0849587196154911</v>
      </c>
      <c r="K36" s="41">
        <f>O37+M40</f>
        <v>6.4182920529488232</v>
      </c>
      <c r="L36" s="3" t="s">
        <v>8</v>
      </c>
      <c r="M36" s="5">
        <f>G19</f>
        <v>5.2222222222222223</v>
      </c>
      <c r="N36" s="3" t="s">
        <v>42</v>
      </c>
      <c r="O36" s="5">
        <f>G20</f>
        <v>6.333333333333333</v>
      </c>
      <c r="P36" s="3" t="s">
        <v>43</v>
      </c>
      <c r="R36" s="3" t="s">
        <v>9</v>
      </c>
      <c r="S36" s="5">
        <f>G19</f>
        <v>5.2222222222222223</v>
      </c>
      <c r="T36" s="3" t="s">
        <v>39</v>
      </c>
      <c r="U36" s="5">
        <f>G21</f>
        <v>6.8888888888888893</v>
      </c>
      <c r="V36" s="3" t="s">
        <v>41</v>
      </c>
      <c r="W36" s="5">
        <f>G23</f>
        <v>6.2222222222222223</v>
      </c>
      <c r="X36" s="3" t="s">
        <v>39</v>
      </c>
      <c r="Y36" s="5">
        <f>G25</f>
        <v>6.5555555555555562</v>
      </c>
      <c r="Z36" s="3" t="s">
        <v>41</v>
      </c>
    </row>
    <row r="37" spans="2:26" x14ac:dyDescent="0.25">
      <c r="J37" s="41">
        <f>M38+M40</f>
        <v>6.4182920529488241</v>
      </c>
      <c r="K37" s="41">
        <f>O38+M40</f>
        <v>6.5294031640599348</v>
      </c>
      <c r="L37" s="3" t="s">
        <v>11</v>
      </c>
      <c r="M37" s="5">
        <f>G21</f>
        <v>6.8888888888888893</v>
      </c>
      <c r="N37" s="3" t="s">
        <v>62</v>
      </c>
      <c r="O37" s="5">
        <f>G22</f>
        <v>6.2222222222222214</v>
      </c>
      <c r="P37" s="3" t="s">
        <v>43</v>
      </c>
      <c r="R37" s="3" t="s">
        <v>10</v>
      </c>
      <c r="S37" s="5">
        <f>G20</f>
        <v>6.333333333333333</v>
      </c>
      <c r="T37" s="3" t="s">
        <v>41</v>
      </c>
      <c r="U37" s="5">
        <f>G22</f>
        <v>6.2222222222222214</v>
      </c>
      <c r="V37" s="3" t="s">
        <v>39</v>
      </c>
      <c r="W37" s="5">
        <f>G24</f>
        <v>6.333333333333333</v>
      </c>
      <c r="X37" s="3" t="s">
        <v>39</v>
      </c>
      <c r="Y37" s="5">
        <f>G26</f>
        <v>5.6111111111111107</v>
      </c>
      <c r="Z37" s="3" t="s">
        <v>39</v>
      </c>
    </row>
    <row r="38" spans="2:26" x14ac:dyDescent="0.25">
      <c r="J38" s="41">
        <f>M39+M40</f>
        <v>6.751625386282158</v>
      </c>
      <c r="K38" s="41">
        <f>O39+M40</f>
        <v>5.8071809418377125</v>
      </c>
      <c r="L38" s="3" t="s">
        <v>12</v>
      </c>
      <c r="M38" s="5">
        <f>G23</f>
        <v>6.2222222222222223</v>
      </c>
      <c r="N38" s="68" t="s">
        <v>43</v>
      </c>
      <c r="O38" s="5">
        <f>G24</f>
        <v>6.333333333333333</v>
      </c>
      <c r="P38" s="3" t="s">
        <v>43</v>
      </c>
      <c r="R38" s="3" t="s">
        <v>34</v>
      </c>
      <c r="S38" s="75">
        <f>O31*(J45/J20)^0.5</f>
        <v>0.16841208036859334</v>
      </c>
      <c r="T38" s="74"/>
      <c r="U38" s="74"/>
      <c r="V38" s="74"/>
      <c r="W38" s="74"/>
      <c r="X38" s="74"/>
      <c r="Y38" s="74"/>
      <c r="Z38" s="76"/>
    </row>
    <row r="39" spans="2:26" x14ac:dyDescent="0.25">
      <c r="L39" s="3" t="s">
        <v>13</v>
      </c>
      <c r="M39" s="5">
        <f>G25</f>
        <v>6.5555555555555562</v>
      </c>
      <c r="N39" s="3" t="s">
        <v>54</v>
      </c>
      <c r="O39" s="5">
        <f>G26</f>
        <v>5.6111111111111107</v>
      </c>
      <c r="P39" s="3" t="s">
        <v>42</v>
      </c>
    </row>
    <row r="40" spans="2:26" x14ac:dyDescent="0.25">
      <c r="L40" s="3" t="s">
        <v>34</v>
      </c>
      <c r="M40" s="75">
        <f>O31*(J41/J20)^0.5</f>
        <v>0.19606983072660156</v>
      </c>
      <c r="N40" s="74"/>
      <c r="O40" s="74"/>
      <c r="P40" s="76"/>
    </row>
    <row r="41" spans="2:26" x14ac:dyDescent="0.25">
      <c r="I41" t="s">
        <v>36</v>
      </c>
      <c r="J41">
        <v>4.1109999999999998</v>
      </c>
      <c r="L41" s="8"/>
      <c r="M41" s="8"/>
      <c r="N41" s="8"/>
    </row>
    <row r="42" spans="2:26" x14ac:dyDescent="0.25">
      <c r="L42" s="8"/>
      <c r="M42" s="13"/>
      <c r="N42" s="8"/>
    </row>
    <row r="43" spans="2:26" x14ac:dyDescent="0.25">
      <c r="L43" s="79" t="s">
        <v>1</v>
      </c>
      <c r="M43" s="78" t="s">
        <v>58</v>
      </c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9" t="s">
        <v>35</v>
      </c>
    </row>
    <row r="44" spans="2:26" x14ac:dyDescent="0.25">
      <c r="L44" s="80"/>
      <c r="M44" s="84" t="s">
        <v>8</v>
      </c>
      <c r="N44" s="84"/>
      <c r="O44" s="84"/>
      <c r="P44" s="78" t="s">
        <v>11</v>
      </c>
      <c r="Q44" s="78"/>
      <c r="R44" s="78"/>
      <c r="S44" s="78" t="s">
        <v>12</v>
      </c>
      <c r="T44" s="78"/>
      <c r="U44" s="78"/>
      <c r="V44" s="78" t="s">
        <v>13</v>
      </c>
      <c r="W44" s="78"/>
      <c r="X44" s="78"/>
      <c r="Y44" s="80"/>
    </row>
    <row r="45" spans="2:26" x14ac:dyDescent="0.25">
      <c r="I45" t="s">
        <v>37</v>
      </c>
      <c r="J45">
        <v>3.0329999999999999</v>
      </c>
      <c r="L45" s="22" t="s">
        <v>9</v>
      </c>
      <c r="M45" s="23">
        <f>G19</f>
        <v>5.2222222222222223</v>
      </c>
      <c r="N45" s="22" t="s">
        <v>39</v>
      </c>
      <c r="O45" s="22" t="s">
        <v>42</v>
      </c>
      <c r="P45" s="23">
        <f>G21</f>
        <v>6.8888888888888893</v>
      </c>
      <c r="Q45" s="22" t="s">
        <v>41</v>
      </c>
      <c r="R45" s="22" t="s">
        <v>62</v>
      </c>
      <c r="S45" s="23">
        <f>G23</f>
        <v>6.2222222222222223</v>
      </c>
      <c r="T45" s="22" t="s">
        <v>39</v>
      </c>
      <c r="U45" s="22" t="s">
        <v>53</v>
      </c>
      <c r="V45" s="23">
        <f>G25</f>
        <v>6.5555555555555562</v>
      </c>
      <c r="W45" s="22" t="s">
        <v>41</v>
      </c>
      <c r="X45" s="22" t="s">
        <v>54</v>
      </c>
      <c r="Y45" s="81">
        <f>M40</f>
        <v>0.19606983072660156</v>
      </c>
    </row>
    <row r="46" spans="2:26" x14ac:dyDescent="0.25">
      <c r="L46" s="22" t="s">
        <v>10</v>
      </c>
      <c r="M46" s="23">
        <f>G20</f>
        <v>6.333333333333333</v>
      </c>
      <c r="N46" s="22" t="s">
        <v>41</v>
      </c>
      <c r="O46" s="22" t="s">
        <v>43</v>
      </c>
      <c r="P46" s="23">
        <f>G22</f>
        <v>6.2222222222222214</v>
      </c>
      <c r="Q46" s="22" t="s">
        <v>39</v>
      </c>
      <c r="R46" s="22" t="s">
        <v>43</v>
      </c>
      <c r="S46" s="23">
        <f>G24</f>
        <v>6.333333333333333</v>
      </c>
      <c r="T46" s="22" t="s">
        <v>39</v>
      </c>
      <c r="U46" s="22" t="s">
        <v>43</v>
      </c>
      <c r="V46" s="23">
        <f>G26</f>
        <v>5.6111111111111107</v>
      </c>
      <c r="W46" s="22" t="s">
        <v>39</v>
      </c>
      <c r="X46" s="22" t="s">
        <v>42</v>
      </c>
      <c r="Y46" s="82"/>
    </row>
    <row r="47" spans="2:26" x14ac:dyDescent="0.25">
      <c r="L47" s="54" t="s">
        <v>34</v>
      </c>
      <c r="M47" s="83">
        <f>S38</f>
        <v>0.16841208036859334</v>
      </c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0"/>
    </row>
  </sheetData>
  <mergeCells count="15">
    <mergeCell ref="Y45:Y47"/>
    <mergeCell ref="M47:X47"/>
    <mergeCell ref="B17:B18"/>
    <mergeCell ref="G17:G18"/>
    <mergeCell ref="F17:F18"/>
    <mergeCell ref="C17:E17"/>
    <mergeCell ref="S38:Z38"/>
    <mergeCell ref="M40:P40"/>
    <mergeCell ref="L43:L44"/>
    <mergeCell ref="M43:X43"/>
    <mergeCell ref="Y43:Y44"/>
    <mergeCell ref="M44:O44"/>
    <mergeCell ref="P44:R44"/>
    <mergeCell ref="S44:U44"/>
    <mergeCell ref="V44:X44"/>
  </mergeCells>
  <pageMargins left="0.7" right="0.7" top="0.75" bottom="0.75" header="0.3" footer="0.3"/>
  <pageSetup paperSize="256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7"/>
  <sheetViews>
    <sheetView topLeftCell="F18" zoomScale="77" zoomScaleNormal="77" workbookViewId="0">
      <selection activeCell="Q40" sqref="Q40:T40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6" max="16" width="10.28515625" bestFit="1" customWidth="1"/>
  </cols>
  <sheetData>
    <row r="5" spans="2:31" x14ac:dyDescent="0.25">
      <c r="B5" s="8"/>
      <c r="C5" s="8"/>
      <c r="D5" s="8"/>
      <c r="E5" s="8"/>
      <c r="F5" s="53"/>
      <c r="G5" s="12"/>
      <c r="H5" s="8"/>
      <c r="I5" s="8"/>
      <c r="J5" s="8"/>
      <c r="K5" s="8"/>
      <c r="L5" s="8"/>
      <c r="M5" s="8"/>
      <c r="N5" s="8"/>
      <c r="O5" s="8"/>
      <c r="P5" s="8"/>
      <c r="Q5" s="12"/>
      <c r="R5" s="8"/>
      <c r="S5" s="8"/>
      <c r="T5" s="8"/>
      <c r="U5" s="8"/>
      <c r="V5" s="8"/>
      <c r="W5" s="8"/>
      <c r="X5" s="8"/>
      <c r="Y5" s="8"/>
      <c r="Z5" s="8"/>
      <c r="AA5" s="8"/>
      <c r="AB5" s="53"/>
      <c r="AC5" s="8"/>
      <c r="AD5" s="8"/>
      <c r="AE5" s="8"/>
    </row>
    <row r="6" spans="2:31" x14ac:dyDescent="0.25">
      <c r="B6" s="53"/>
      <c r="C6" s="12"/>
      <c r="D6" s="12"/>
      <c r="E6" s="12"/>
      <c r="F6" s="12"/>
      <c r="G6" s="12"/>
      <c r="H6" s="12"/>
      <c r="I6" s="12"/>
      <c r="J6" s="8"/>
      <c r="K6" s="8"/>
      <c r="L6" s="8"/>
      <c r="M6" s="53"/>
      <c r="N6" s="12"/>
      <c r="O6" s="12"/>
      <c r="P6" s="12"/>
      <c r="Q6" s="12"/>
      <c r="R6" s="12"/>
      <c r="S6" s="12"/>
      <c r="T6" s="12"/>
      <c r="U6" s="8"/>
      <c r="V6" s="8"/>
      <c r="W6" s="8"/>
      <c r="X6" s="53"/>
      <c r="Y6" s="12"/>
      <c r="Z6" s="12"/>
      <c r="AA6" s="12"/>
      <c r="AB6" s="12"/>
      <c r="AC6" s="12"/>
      <c r="AD6" s="12"/>
      <c r="AE6" s="12"/>
    </row>
    <row r="7" spans="2:31" x14ac:dyDescent="0.25">
      <c r="B7" s="8"/>
      <c r="C7" s="8"/>
      <c r="D7" s="8"/>
      <c r="E7" s="8"/>
      <c r="F7" s="8"/>
      <c r="G7" s="8"/>
      <c r="H7" s="8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9"/>
      <c r="U7" s="8"/>
      <c r="V7" s="8"/>
      <c r="W7" s="8"/>
      <c r="X7" s="8"/>
      <c r="Y7" s="8"/>
      <c r="Z7" s="8"/>
      <c r="AA7" s="8"/>
      <c r="AB7" s="8"/>
      <c r="AC7" s="8"/>
      <c r="AD7" s="8"/>
      <c r="AE7" s="9"/>
    </row>
    <row r="8" spans="2:31" x14ac:dyDescent="0.25">
      <c r="B8" s="8"/>
      <c r="C8" s="8"/>
      <c r="D8" s="8"/>
      <c r="E8" s="8"/>
      <c r="F8" s="8"/>
      <c r="G8" s="8"/>
      <c r="H8" s="8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9"/>
      <c r="U8" s="8"/>
      <c r="V8" s="8"/>
      <c r="W8" s="8"/>
      <c r="X8" s="8"/>
      <c r="Y8" s="8"/>
      <c r="Z8" s="8"/>
      <c r="AA8" s="8"/>
      <c r="AB8" s="8"/>
      <c r="AC8" s="8"/>
      <c r="AD8" s="8"/>
      <c r="AE8" s="9"/>
    </row>
    <row r="9" spans="2:31" x14ac:dyDescent="0.25">
      <c r="B9" s="8"/>
      <c r="C9" s="8"/>
      <c r="D9" s="8"/>
      <c r="E9" s="8"/>
      <c r="F9" s="8"/>
      <c r="G9" s="8"/>
      <c r="H9" s="8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9"/>
      <c r="U9" s="8"/>
      <c r="V9" s="8"/>
      <c r="W9" s="8"/>
      <c r="X9" s="8"/>
      <c r="Y9" s="8"/>
      <c r="Z9" s="8"/>
      <c r="AA9" s="8"/>
      <c r="AB9" s="8"/>
      <c r="AC9" s="8"/>
      <c r="AD9" s="8"/>
      <c r="AE9" s="9"/>
    </row>
    <row r="10" spans="2:31" x14ac:dyDescent="0.25">
      <c r="B10" s="8"/>
      <c r="C10" s="8"/>
      <c r="D10" s="8"/>
      <c r="E10" s="8"/>
      <c r="F10" s="8"/>
      <c r="G10" s="8"/>
      <c r="H10" s="8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9"/>
      <c r="U10" s="8"/>
      <c r="V10" s="8"/>
      <c r="W10" s="8"/>
      <c r="X10" s="8"/>
      <c r="Y10" s="8"/>
      <c r="Z10" s="8"/>
      <c r="AA10" s="8"/>
      <c r="AB10" s="8"/>
      <c r="AC10" s="8"/>
      <c r="AD10" s="8"/>
      <c r="AE10" s="9"/>
    </row>
    <row r="11" spans="2:31" x14ac:dyDescent="0.25">
      <c r="B11" s="8"/>
      <c r="C11" s="8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9"/>
      <c r="U11" s="8"/>
      <c r="V11" s="8"/>
      <c r="W11" s="8"/>
      <c r="X11" s="8"/>
      <c r="Y11" s="8"/>
      <c r="Z11" s="8"/>
      <c r="AA11" s="8"/>
      <c r="AB11" s="8"/>
      <c r="AC11" s="8"/>
      <c r="AD11" s="8"/>
      <c r="AE11" s="9"/>
    </row>
    <row r="12" spans="2:31" x14ac:dyDescent="0.25">
      <c r="B12" s="8"/>
      <c r="C12" s="8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8"/>
      <c r="V12" s="8"/>
      <c r="W12" s="8"/>
      <c r="X12" s="8"/>
      <c r="Y12" s="8"/>
      <c r="Z12" s="8"/>
      <c r="AA12" s="8"/>
      <c r="AB12" s="8"/>
      <c r="AC12" s="8"/>
      <c r="AD12" s="8"/>
      <c r="AE12" s="9"/>
    </row>
    <row r="13" spans="2:31" x14ac:dyDescent="0.25">
      <c r="B13" s="8"/>
      <c r="C13" s="8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9"/>
      <c r="U13" s="8"/>
      <c r="V13" s="8"/>
      <c r="W13" s="8"/>
      <c r="X13" s="8"/>
      <c r="Y13" s="8"/>
      <c r="Z13" s="8"/>
      <c r="AA13" s="8"/>
      <c r="AB13" s="8"/>
      <c r="AC13" s="8"/>
      <c r="AD13" s="8"/>
      <c r="AE13" s="9"/>
    </row>
    <row r="14" spans="2:31" x14ac:dyDescent="0.25">
      <c r="B14" t="s">
        <v>32</v>
      </c>
      <c r="H14" s="8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9"/>
      <c r="U14" s="8"/>
      <c r="V14" s="8"/>
      <c r="W14" s="8"/>
      <c r="X14" s="8"/>
      <c r="Y14" s="8"/>
      <c r="Z14" s="8"/>
      <c r="AA14" s="8"/>
      <c r="AB14" s="8"/>
      <c r="AC14" s="8"/>
      <c r="AD14" s="8"/>
      <c r="AE14" s="9"/>
    </row>
    <row r="17" spans="2:29" x14ac:dyDescent="0.25">
      <c r="B17" s="79" t="s">
        <v>1</v>
      </c>
      <c r="C17" s="85" t="s">
        <v>61</v>
      </c>
      <c r="D17" s="85"/>
      <c r="E17" s="85"/>
      <c r="F17" s="79" t="s">
        <v>28</v>
      </c>
      <c r="G17" s="79" t="s">
        <v>60</v>
      </c>
    </row>
    <row r="18" spans="2:29" x14ac:dyDescent="0.25">
      <c r="B18" s="80"/>
      <c r="C18" s="35" t="s">
        <v>4</v>
      </c>
      <c r="D18" s="35" t="s">
        <v>5</v>
      </c>
      <c r="E18" s="35" t="s">
        <v>6</v>
      </c>
      <c r="F18" s="80"/>
      <c r="G18" s="80"/>
    </row>
    <row r="19" spans="2:29" x14ac:dyDescent="0.25">
      <c r="B19" s="51" t="s">
        <v>44</v>
      </c>
      <c r="C19" s="44">
        <v>6.333333333333333</v>
      </c>
      <c r="D19" s="44">
        <v>6.833333333333333</v>
      </c>
      <c r="E19" s="44">
        <v>9</v>
      </c>
      <c r="F19" s="44">
        <f>SUM(C19:E19)</f>
        <v>22.166666666666664</v>
      </c>
      <c r="G19" s="44">
        <f>AVERAGE(C19:E19)</f>
        <v>7.3888888888888884</v>
      </c>
    </row>
    <row r="20" spans="2:29" x14ac:dyDescent="0.25">
      <c r="B20" s="51" t="s">
        <v>45</v>
      </c>
      <c r="C20" s="44">
        <v>8.1666666666666661</v>
      </c>
      <c r="D20" s="44">
        <v>9</v>
      </c>
      <c r="E20" s="44">
        <v>9.3333333333333339</v>
      </c>
      <c r="F20" s="44">
        <f t="shared" ref="F20:F26" si="0">SUM(C20:E20)</f>
        <v>26.5</v>
      </c>
      <c r="G20" s="44">
        <f t="shared" ref="G20:G26" si="1">AVERAGE(C20:E20)</f>
        <v>8.8333333333333339</v>
      </c>
      <c r="I20" t="s">
        <v>15</v>
      </c>
      <c r="J20">
        <v>3</v>
      </c>
    </row>
    <row r="21" spans="2:29" x14ac:dyDescent="0.25">
      <c r="B21" s="51" t="s">
        <v>46</v>
      </c>
      <c r="C21" s="44">
        <v>9.3333333333333339</v>
      </c>
      <c r="D21" s="44">
        <v>10.25</v>
      </c>
      <c r="E21" s="44">
        <v>11</v>
      </c>
      <c r="F21" s="44">
        <f t="shared" si="0"/>
        <v>30.583333333333336</v>
      </c>
      <c r="G21" s="44">
        <f t="shared" si="1"/>
        <v>10.194444444444445</v>
      </c>
      <c r="I21" t="s">
        <v>17</v>
      </c>
      <c r="J21">
        <v>2</v>
      </c>
    </row>
    <row r="22" spans="2:29" x14ac:dyDescent="0.25">
      <c r="B22" s="51" t="s">
        <v>47</v>
      </c>
      <c r="C22" s="44">
        <v>8.6</v>
      </c>
      <c r="D22" s="44">
        <v>9</v>
      </c>
      <c r="E22" s="44">
        <v>9.1999999999999993</v>
      </c>
      <c r="F22" s="44">
        <f t="shared" si="0"/>
        <v>26.8</v>
      </c>
      <c r="G22" s="44">
        <f t="shared" si="1"/>
        <v>8.9333333333333336</v>
      </c>
      <c r="I22" t="s">
        <v>16</v>
      </c>
      <c r="J22">
        <v>4</v>
      </c>
    </row>
    <row r="23" spans="2:29" x14ac:dyDescent="0.25">
      <c r="B23" s="51" t="s">
        <v>48</v>
      </c>
      <c r="C23" s="44">
        <v>9.5</v>
      </c>
      <c r="D23" s="44">
        <v>7.6</v>
      </c>
      <c r="E23" s="44">
        <v>9.5</v>
      </c>
      <c r="F23" s="44">
        <f t="shared" si="0"/>
        <v>26.6</v>
      </c>
      <c r="G23" s="44">
        <f t="shared" si="1"/>
        <v>8.8666666666666671</v>
      </c>
      <c r="I23" t="s">
        <v>18</v>
      </c>
      <c r="J23">
        <f>F27^2/24</f>
        <v>1934.4118518518519</v>
      </c>
    </row>
    <row r="24" spans="2:29" x14ac:dyDescent="0.25">
      <c r="B24" s="51" t="s">
        <v>49</v>
      </c>
      <c r="C24" s="44">
        <v>10.4</v>
      </c>
      <c r="D24" s="44">
        <v>9</v>
      </c>
      <c r="E24" s="44">
        <v>9.8000000000000007</v>
      </c>
      <c r="F24" s="44">
        <f t="shared" si="0"/>
        <v>29.2</v>
      </c>
      <c r="G24" s="44">
        <f t="shared" si="1"/>
        <v>9.7333333333333325</v>
      </c>
    </row>
    <row r="25" spans="2:29" x14ac:dyDescent="0.25">
      <c r="B25" s="51" t="s">
        <v>50</v>
      </c>
      <c r="C25" s="44">
        <v>10.666666666666666</v>
      </c>
      <c r="D25" s="44">
        <v>8.1999999999999993</v>
      </c>
      <c r="E25" s="44">
        <v>9.5</v>
      </c>
      <c r="F25" s="44">
        <f t="shared" si="0"/>
        <v>28.366666666666667</v>
      </c>
      <c r="G25" s="44">
        <f t="shared" si="1"/>
        <v>9.4555555555555557</v>
      </c>
      <c r="L25" s="25" t="s">
        <v>19</v>
      </c>
      <c r="M25" s="25" t="s">
        <v>20</v>
      </c>
      <c r="N25" s="25" t="s">
        <v>21</v>
      </c>
      <c r="O25" s="25" t="s">
        <v>22</v>
      </c>
      <c r="P25" s="25" t="s">
        <v>23</v>
      </c>
      <c r="Q25" s="25" t="s">
        <v>29</v>
      </c>
      <c r="R25" s="27">
        <v>0.05</v>
      </c>
      <c r="S25" s="27">
        <v>0.01</v>
      </c>
    </row>
    <row r="26" spans="2:29" x14ac:dyDescent="0.25">
      <c r="B26" s="51" t="s">
        <v>51</v>
      </c>
      <c r="C26" s="44">
        <v>8</v>
      </c>
      <c r="D26" s="44">
        <v>8</v>
      </c>
      <c r="E26" s="44">
        <v>9.25</v>
      </c>
      <c r="F26" s="44">
        <f t="shared" si="0"/>
        <v>25.25</v>
      </c>
      <c r="G26" s="44">
        <f t="shared" si="1"/>
        <v>8.4166666666666661</v>
      </c>
      <c r="L26" s="25" t="s">
        <v>24</v>
      </c>
      <c r="M26" s="25">
        <f>J20-1</f>
        <v>2</v>
      </c>
      <c r="N26" s="28">
        <f>SUMSQ(C27:E27)/8-J23</f>
        <v>4.8573842592591063</v>
      </c>
      <c r="O26" s="28">
        <f>N26/M26</f>
        <v>2.4286921296295532</v>
      </c>
      <c r="P26" s="28">
        <f>O26/$O$31</f>
        <v>3.8017361641330534</v>
      </c>
      <c r="Q26" s="25" t="str">
        <f>IF(P26&lt;R26,"tn",IF(P26&lt;S26,"*","**"))</f>
        <v>*</v>
      </c>
      <c r="R26" s="29">
        <f>FINV(5%,$M26,$M$31)</f>
        <v>3.7388918324407361</v>
      </c>
      <c r="S26" s="29">
        <f>FINV(1%,$M26,$M$31)</f>
        <v>6.5148841021827506</v>
      </c>
    </row>
    <row r="27" spans="2:29" x14ac:dyDescent="0.25">
      <c r="B27" s="34" t="s">
        <v>28</v>
      </c>
      <c r="C27" s="46">
        <f>SUM(C19:C26)</f>
        <v>71</v>
      </c>
      <c r="D27" s="46">
        <f>SUM(D19:D26)</f>
        <v>67.883333333333326</v>
      </c>
      <c r="E27" s="46">
        <f>SUM(E19:E26)</f>
        <v>76.583333333333329</v>
      </c>
      <c r="F27" s="46">
        <f>SUM(F19:F26)</f>
        <v>215.46666666666667</v>
      </c>
      <c r="G27" s="64"/>
      <c r="L27" s="25" t="s">
        <v>1</v>
      </c>
      <c r="M27" s="25">
        <f>(J21*J22)-1</f>
        <v>7</v>
      </c>
      <c r="N27" s="28">
        <f>SUMSQ(F19:F26)/3-J23</f>
        <v>15.462037037037135</v>
      </c>
      <c r="O27" s="28">
        <f t="shared" ref="O27:O29" si="2">N27/M27</f>
        <v>2.2088624338624476</v>
      </c>
      <c r="P27" s="28">
        <f t="shared" ref="P27:P30" si="3">O27/$O$31</f>
        <v>3.457627294115162</v>
      </c>
      <c r="Q27" s="25" t="str">
        <f t="shared" ref="Q27:Q30" si="4">IF(P27&lt;R27,"tn",IF(P27&lt;S27,"*","**"))</f>
        <v>*</v>
      </c>
      <c r="R27" s="29">
        <f t="shared" ref="R27:R30" si="5">FINV(5%,$M27,$M$31)</f>
        <v>2.7641992567781792</v>
      </c>
      <c r="S27" s="29">
        <f t="shared" ref="S27:S30" si="6">FINV(1%,$M27,$M$31)</f>
        <v>4.2778818532656411</v>
      </c>
    </row>
    <row r="28" spans="2:29" x14ac:dyDescent="0.25">
      <c r="B28" s="35" t="s">
        <v>60</v>
      </c>
      <c r="C28" s="47">
        <f>AVERAGE(C19:C26)</f>
        <v>8.875</v>
      </c>
      <c r="D28" s="47">
        <f>AVERAGE(D19:D26)</f>
        <v>8.4854166666666657</v>
      </c>
      <c r="E28" s="47">
        <f>AVERAGE(E19:E26)</f>
        <v>9.5729166666666661</v>
      </c>
      <c r="F28" s="63"/>
      <c r="G28" s="63"/>
      <c r="L28" s="25" t="s">
        <v>26</v>
      </c>
      <c r="M28" s="25">
        <f>J21-1</f>
        <v>1</v>
      </c>
      <c r="N28" s="52">
        <f>SUMSQ(G33:G34)/12-J23</f>
        <v>4.6296296204673126E-5</v>
      </c>
      <c r="O28" s="52">
        <f t="shared" si="2"/>
        <v>4.6296296204673126E-5</v>
      </c>
      <c r="P28" s="28">
        <f t="shared" si="3"/>
        <v>7.2469582043553532E-5</v>
      </c>
      <c r="Q28" s="25" t="str">
        <f t="shared" si="4"/>
        <v>tn</v>
      </c>
      <c r="R28" s="29">
        <f t="shared" si="5"/>
        <v>4.6001099366694227</v>
      </c>
      <c r="S28" s="29">
        <f t="shared" si="6"/>
        <v>8.8615926651764276</v>
      </c>
    </row>
    <row r="29" spans="2:29" x14ac:dyDescent="0.25">
      <c r="L29" s="25" t="s">
        <v>25</v>
      </c>
      <c r="M29" s="25">
        <f>J22-1</f>
        <v>3</v>
      </c>
      <c r="N29" s="28">
        <f>SUMSQ(C35:F35)/6-J23</f>
        <v>7.2012037037038681</v>
      </c>
      <c r="O29" s="28">
        <f t="shared" si="2"/>
        <v>2.4004012345679562</v>
      </c>
      <c r="P29" s="28">
        <f t="shared" si="3"/>
        <v>3.7574512102851685</v>
      </c>
      <c r="Q29" s="25" t="str">
        <f t="shared" si="4"/>
        <v>*</v>
      </c>
      <c r="R29" s="29">
        <f t="shared" si="5"/>
        <v>3.3438886781189128</v>
      </c>
      <c r="S29" s="29">
        <f t="shared" si="6"/>
        <v>5.5638858396937421</v>
      </c>
    </row>
    <row r="30" spans="2:29" x14ac:dyDescent="0.25">
      <c r="L30" s="25" t="s">
        <v>52</v>
      </c>
      <c r="M30" s="25">
        <f>M28*M29</f>
        <v>3</v>
      </c>
      <c r="N30" s="30">
        <f>N27-N28-N29</f>
        <v>8.260787037037062</v>
      </c>
      <c r="O30" s="30">
        <f>N30/M30</f>
        <v>2.7535956790123541</v>
      </c>
      <c r="P30" s="28">
        <f t="shared" si="3"/>
        <v>4.3103216527895292</v>
      </c>
      <c r="Q30" s="25" t="str">
        <f t="shared" si="4"/>
        <v>*</v>
      </c>
      <c r="R30" s="29">
        <f t="shared" si="5"/>
        <v>3.3438886781189128</v>
      </c>
      <c r="S30" s="29">
        <f t="shared" si="6"/>
        <v>5.5638858396937421</v>
      </c>
      <c r="U30" s="11">
        <f>Q36+Q40</f>
        <v>9.2859533801779879</v>
      </c>
      <c r="V30" s="11">
        <f>S39+Q40</f>
        <v>10.313731157955766</v>
      </c>
    </row>
    <row r="31" spans="2:29" x14ac:dyDescent="0.25">
      <c r="B31" t="s">
        <v>7</v>
      </c>
      <c r="L31" s="25" t="s">
        <v>27</v>
      </c>
      <c r="M31" s="25">
        <f>M32-M27-M26</f>
        <v>14</v>
      </c>
      <c r="N31" s="28">
        <f>N32-N26-N27</f>
        <v>8.9437268518520341</v>
      </c>
      <c r="O31" s="28">
        <f>N31/M31</f>
        <v>0.63883763227514534</v>
      </c>
      <c r="P31" s="66"/>
      <c r="Q31" s="66"/>
      <c r="R31" s="66"/>
      <c r="S31" s="66"/>
      <c r="U31" s="11">
        <f>Q38+Q40</f>
        <v>10.763731157955768</v>
      </c>
      <c r="V31" s="11">
        <f>S37+Q40</f>
        <v>10.830397824622434</v>
      </c>
    </row>
    <row r="32" spans="2:29" x14ac:dyDescent="0.25">
      <c r="B32" s="3" t="s">
        <v>1</v>
      </c>
      <c r="C32" s="3" t="s">
        <v>8</v>
      </c>
      <c r="D32" s="3" t="s">
        <v>11</v>
      </c>
      <c r="E32" s="3" t="s">
        <v>12</v>
      </c>
      <c r="F32" s="3" t="s">
        <v>13</v>
      </c>
      <c r="G32" s="3" t="s">
        <v>14</v>
      </c>
      <c r="H32" s="3" t="s">
        <v>2</v>
      </c>
      <c r="L32" s="25" t="s">
        <v>28</v>
      </c>
      <c r="M32" s="25">
        <f>(J20*J21*J22)-1</f>
        <v>23</v>
      </c>
      <c r="N32" s="28">
        <f>SUMSQ(C19:E26)-J23</f>
        <v>29.263148148148275</v>
      </c>
      <c r="O32" s="66"/>
      <c r="P32" s="66"/>
      <c r="Q32" s="66"/>
      <c r="R32" s="66"/>
      <c r="S32" s="66"/>
      <c r="U32" s="11">
        <f>Q39+Q40</f>
        <v>11.352620046844656</v>
      </c>
      <c r="V32" s="11">
        <f>S36+Q40</f>
        <v>10.730397824622434</v>
      </c>
      <c r="W32" s="11">
        <f>W36+W38</f>
        <v>8.7884988626373293</v>
      </c>
      <c r="Y32" s="11">
        <f>Y37+W38</f>
        <v>10.332943307081774</v>
      </c>
      <c r="AA32" s="11">
        <f>AA36+W38</f>
        <v>10.266276640415107</v>
      </c>
      <c r="AC32" s="11">
        <f>AC37+W38</f>
        <v>9.8162766404151078</v>
      </c>
    </row>
    <row r="33" spans="2:30" x14ac:dyDescent="0.25">
      <c r="B33" s="3" t="s">
        <v>9</v>
      </c>
      <c r="C33" s="7">
        <f>F19</f>
        <v>22.166666666666664</v>
      </c>
      <c r="D33" s="7">
        <f>F21</f>
        <v>30.583333333333336</v>
      </c>
      <c r="E33" s="7">
        <f>F23</f>
        <v>26.6</v>
      </c>
      <c r="F33" s="7">
        <f>F25</f>
        <v>28.366666666666667</v>
      </c>
      <c r="G33" s="7">
        <f>SUM(C33:F33)</f>
        <v>107.71666666666667</v>
      </c>
      <c r="H33" s="7">
        <f>G33/12</f>
        <v>8.9763888888888896</v>
      </c>
      <c r="U33" s="11">
        <f>Q37+Q40</f>
        <v>12.091508935733545</v>
      </c>
      <c r="V33" s="11">
        <f>S38+Q40</f>
        <v>11.630397824622433</v>
      </c>
      <c r="W33" s="11">
        <f>W37+W38</f>
        <v>10.232943307081776</v>
      </c>
      <c r="Y33" s="11">
        <f>Y36+W38</f>
        <v>11.594054418192886</v>
      </c>
      <c r="AA33" s="11">
        <f>AA37+W38</f>
        <v>11.132943307081774</v>
      </c>
      <c r="AC33" s="11">
        <f>AC36+W38</f>
        <v>10.855165529303996</v>
      </c>
    </row>
    <row r="34" spans="2:30" x14ac:dyDescent="0.25">
      <c r="B34" s="3" t="s">
        <v>10</v>
      </c>
      <c r="C34" s="7">
        <f>F20</f>
        <v>26.5</v>
      </c>
      <c r="D34" s="7">
        <f>F22</f>
        <v>26.8</v>
      </c>
      <c r="E34" s="7">
        <f>F24</f>
        <v>29.2</v>
      </c>
      <c r="F34" s="7">
        <f>F26</f>
        <v>25.25</v>
      </c>
      <c r="G34" s="7">
        <f>SUM(C34:F34)</f>
        <v>107.75</v>
      </c>
      <c r="H34" s="7">
        <f>G34/12</f>
        <v>8.9791666666666661</v>
      </c>
      <c r="N34" s="1"/>
      <c r="O34" s="2"/>
      <c r="P34" s="2"/>
    </row>
    <row r="35" spans="2:30" x14ac:dyDescent="0.25">
      <c r="B35" s="3" t="s">
        <v>3</v>
      </c>
      <c r="C35" s="7">
        <f>SUM(C33:C34)</f>
        <v>48.666666666666664</v>
      </c>
      <c r="D35" s="7">
        <f>SUM(D33:D34)</f>
        <v>57.38333333333334</v>
      </c>
      <c r="E35" s="7">
        <f>SUM(E33:E34)</f>
        <v>55.8</v>
      </c>
      <c r="F35" s="7">
        <f>SUM(F33:F34)</f>
        <v>53.616666666666667</v>
      </c>
      <c r="G35" s="7">
        <f>SUM(C35:F35)</f>
        <v>215.4666666666667</v>
      </c>
      <c r="H35" s="61"/>
      <c r="L35" s="12"/>
      <c r="M35" s="12"/>
      <c r="N35" s="12"/>
      <c r="P35" s="4" t="s">
        <v>25</v>
      </c>
      <c r="Q35" s="4" t="s">
        <v>9</v>
      </c>
      <c r="R35" s="4" t="s">
        <v>29</v>
      </c>
      <c r="S35" s="4" t="s">
        <v>10</v>
      </c>
      <c r="T35" s="4" t="s">
        <v>29</v>
      </c>
      <c r="V35" s="3"/>
      <c r="W35" s="3" t="s">
        <v>8</v>
      </c>
      <c r="X35" s="3"/>
      <c r="Y35" s="3" t="s">
        <v>11</v>
      </c>
      <c r="Z35" s="3"/>
      <c r="AA35" s="3" t="s">
        <v>12</v>
      </c>
      <c r="AB35" s="3"/>
      <c r="AC35" s="3" t="s">
        <v>13</v>
      </c>
      <c r="AD35" s="3"/>
    </row>
    <row r="36" spans="2:30" x14ac:dyDescent="0.25">
      <c r="B36" s="3" t="s">
        <v>2</v>
      </c>
      <c r="C36" s="7">
        <f>C35/6</f>
        <v>8.1111111111111107</v>
      </c>
      <c r="D36" s="7">
        <f t="shared" ref="D36:F36" si="7">D35/6</f>
        <v>9.56388888888889</v>
      </c>
      <c r="E36" s="7">
        <f t="shared" si="7"/>
        <v>9.2999999999999989</v>
      </c>
      <c r="F36" s="7">
        <f t="shared" si="7"/>
        <v>8.9361111111111118</v>
      </c>
      <c r="G36" s="61"/>
      <c r="H36" s="61"/>
      <c r="L36" s="8"/>
      <c r="M36" s="8"/>
      <c r="N36" s="8"/>
      <c r="P36" s="3" t="s">
        <v>8</v>
      </c>
      <c r="Q36" s="5">
        <f>G19</f>
        <v>7.3888888888888884</v>
      </c>
      <c r="R36" s="3" t="s">
        <v>42</v>
      </c>
      <c r="S36" s="5">
        <f>G20</f>
        <v>8.8333333333333339</v>
      </c>
      <c r="T36" s="3" t="s">
        <v>42</v>
      </c>
      <c r="V36" s="3" t="s">
        <v>9</v>
      </c>
      <c r="W36" s="5">
        <f>G19</f>
        <v>7.3888888888888884</v>
      </c>
      <c r="X36" s="3" t="s">
        <v>39</v>
      </c>
      <c r="Y36" s="5">
        <f>G21</f>
        <v>10.194444444444445</v>
      </c>
      <c r="Z36" s="3" t="s">
        <v>39</v>
      </c>
      <c r="AA36" s="5">
        <f>G23</f>
        <v>8.8666666666666671</v>
      </c>
      <c r="AB36" s="3" t="s">
        <v>39</v>
      </c>
      <c r="AC36" s="5">
        <f>G25</f>
        <v>9.4555555555555557</v>
      </c>
      <c r="AD36" s="3" t="s">
        <v>39</v>
      </c>
    </row>
    <row r="37" spans="2:30" x14ac:dyDescent="0.25">
      <c r="L37" s="8"/>
      <c r="M37" s="13"/>
      <c r="N37" s="8"/>
      <c r="P37" s="3" t="s">
        <v>11</v>
      </c>
      <c r="Q37" s="5">
        <f>G21</f>
        <v>10.194444444444445</v>
      </c>
      <c r="R37" s="3" t="s">
        <v>43</v>
      </c>
      <c r="S37" s="5">
        <f>G22</f>
        <v>8.9333333333333336</v>
      </c>
      <c r="T37" s="3" t="s">
        <v>42</v>
      </c>
      <c r="V37" s="3" t="s">
        <v>10</v>
      </c>
      <c r="W37" s="5">
        <f>G20</f>
        <v>8.8333333333333339</v>
      </c>
      <c r="X37" s="3" t="s">
        <v>41</v>
      </c>
      <c r="Y37" s="5">
        <f>G22</f>
        <v>8.9333333333333336</v>
      </c>
      <c r="Z37" s="3" t="s">
        <v>39</v>
      </c>
      <c r="AA37" s="5">
        <f>G24</f>
        <v>9.7333333333333325</v>
      </c>
      <c r="AB37" s="3" t="s">
        <v>39</v>
      </c>
      <c r="AC37" s="5">
        <f>G26</f>
        <v>8.4166666666666661</v>
      </c>
      <c r="AD37" s="3" t="s">
        <v>39</v>
      </c>
    </row>
    <row r="38" spans="2:30" x14ac:dyDescent="0.25">
      <c r="L38" s="8"/>
      <c r="M38" s="13"/>
      <c r="N38" s="8"/>
      <c r="P38" s="3" t="s">
        <v>12</v>
      </c>
      <c r="Q38" s="5">
        <f>G23</f>
        <v>8.8666666666666671</v>
      </c>
      <c r="R38" s="3" t="s">
        <v>53</v>
      </c>
      <c r="S38" s="5">
        <f>G24</f>
        <v>9.7333333333333325</v>
      </c>
      <c r="T38" s="3" t="s">
        <v>42</v>
      </c>
      <c r="V38" s="3" t="s">
        <v>35</v>
      </c>
      <c r="W38" s="75">
        <f>K45*(O31/J20)^0.5</f>
        <v>1.3996099737484409</v>
      </c>
      <c r="X38" s="74"/>
      <c r="Y38" s="74"/>
      <c r="Z38" s="74"/>
      <c r="AA38" s="74"/>
      <c r="AB38" s="74"/>
      <c r="AC38" s="74"/>
      <c r="AD38" s="76"/>
    </row>
    <row r="39" spans="2:30" x14ac:dyDescent="0.25">
      <c r="L39" s="8"/>
      <c r="M39" s="13"/>
      <c r="N39" s="8"/>
      <c r="P39" s="3" t="s">
        <v>13</v>
      </c>
      <c r="Q39" s="5">
        <f>G25</f>
        <v>9.4555555555555557</v>
      </c>
      <c r="R39" s="3" t="s">
        <v>43</v>
      </c>
      <c r="S39" s="5">
        <f>G26</f>
        <v>8.4166666666666661</v>
      </c>
      <c r="T39" s="3" t="s">
        <v>42</v>
      </c>
    </row>
    <row r="40" spans="2:30" x14ac:dyDescent="0.25">
      <c r="L40" s="8"/>
      <c r="M40" s="13"/>
      <c r="N40" s="8"/>
      <c r="P40" s="3" t="s">
        <v>34</v>
      </c>
      <c r="Q40" s="75">
        <f>K41*(O31/J20)^0.5</f>
        <v>1.8970644912891002</v>
      </c>
      <c r="R40" s="74"/>
      <c r="S40" s="74"/>
      <c r="T40" s="76"/>
    </row>
    <row r="41" spans="2:30" x14ac:dyDescent="0.25">
      <c r="J41" t="s">
        <v>36</v>
      </c>
      <c r="K41">
        <v>4.1109999999999998</v>
      </c>
      <c r="L41" s="8"/>
      <c r="M41" s="8"/>
      <c r="N41" s="8"/>
    </row>
    <row r="42" spans="2:30" x14ac:dyDescent="0.25">
      <c r="L42" s="8"/>
      <c r="M42" s="13"/>
      <c r="N42" s="8"/>
    </row>
    <row r="43" spans="2:30" x14ac:dyDescent="0.25">
      <c r="L43" s="8"/>
      <c r="M43" s="13"/>
      <c r="N43" s="8"/>
      <c r="P43" s="79" t="s">
        <v>1</v>
      </c>
      <c r="Q43" s="78" t="s">
        <v>58</v>
      </c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9" t="s">
        <v>35</v>
      </c>
    </row>
    <row r="44" spans="2:30" x14ac:dyDescent="0.25">
      <c r="L44" s="8"/>
      <c r="M44" s="13"/>
      <c r="N44" s="8"/>
      <c r="P44" s="80"/>
      <c r="Q44" s="84" t="s">
        <v>8</v>
      </c>
      <c r="R44" s="84"/>
      <c r="S44" s="84"/>
      <c r="T44" s="78" t="s">
        <v>11</v>
      </c>
      <c r="U44" s="78"/>
      <c r="V44" s="78"/>
      <c r="W44" s="78" t="s">
        <v>12</v>
      </c>
      <c r="X44" s="78"/>
      <c r="Y44" s="78"/>
      <c r="Z44" s="78" t="s">
        <v>13</v>
      </c>
      <c r="AA44" s="78"/>
      <c r="AB44" s="78"/>
      <c r="AC44" s="80"/>
    </row>
    <row r="45" spans="2:30" x14ac:dyDescent="0.25">
      <c r="J45" t="s">
        <v>37</v>
      </c>
      <c r="K45">
        <v>3.0329999999999999</v>
      </c>
      <c r="L45" s="8"/>
      <c r="M45" s="8"/>
      <c r="N45" s="8"/>
      <c r="P45" s="22" t="s">
        <v>9</v>
      </c>
      <c r="Q45" s="23">
        <f>G19</f>
        <v>7.3888888888888884</v>
      </c>
      <c r="R45" s="22" t="s">
        <v>39</v>
      </c>
      <c r="S45" s="22" t="s">
        <v>42</v>
      </c>
      <c r="T45" s="23">
        <f>G21</f>
        <v>10.194444444444445</v>
      </c>
      <c r="U45" s="22" t="s">
        <v>39</v>
      </c>
      <c r="V45" s="22" t="s">
        <v>43</v>
      </c>
      <c r="W45" s="23">
        <f>G23</f>
        <v>8.8666666666666671</v>
      </c>
      <c r="X45" s="22" t="s">
        <v>39</v>
      </c>
      <c r="Y45" s="22" t="s">
        <v>53</v>
      </c>
      <c r="Z45" s="23">
        <f>G25</f>
        <v>9.4555555555555557</v>
      </c>
      <c r="AA45" s="22" t="s">
        <v>39</v>
      </c>
      <c r="AB45" s="22" t="s">
        <v>43</v>
      </c>
      <c r="AC45" s="81">
        <f>Q40</f>
        <v>1.8970644912891002</v>
      </c>
    </row>
    <row r="46" spans="2:30" x14ac:dyDescent="0.25">
      <c r="P46" s="22" t="s">
        <v>10</v>
      </c>
      <c r="Q46" s="23">
        <f>G20</f>
        <v>8.8333333333333339</v>
      </c>
      <c r="R46" s="22" t="s">
        <v>41</v>
      </c>
      <c r="S46" s="22" t="s">
        <v>42</v>
      </c>
      <c r="T46" s="23">
        <f>G22</f>
        <v>8.9333333333333336</v>
      </c>
      <c r="U46" s="22" t="s">
        <v>39</v>
      </c>
      <c r="V46" s="22" t="s">
        <v>42</v>
      </c>
      <c r="W46" s="23">
        <f>G24</f>
        <v>9.7333333333333325</v>
      </c>
      <c r="X46" s="22" t="s">
        <v>39</v>
      </c>
      <c r="Y46" s="22" t="s">
        <v>42</v>
      </c>
      <c r="Z46" s="23">
        <f>G26</f>
        <v>8.4166666666666661</v>
      </c>
      <c r="AA46" s="22" t="s">
        <v>39</v>
      </c>
      <c r="AB46" s="22" t="s">
        <v>42</v>
      </c>
      <c r="AC46" s="82"/>
    </row>
    <row r="47" spans="2:30" x14ac:dyDescent="0.25">
      <c r="P47" s="17" t="s">
        <v>34</v>
      </c>
      <c r="Q47" s="83">
        <f>W38</f>
        <v>1.3996099737484409</v>
      </c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0"/>
    </row>
  </sheetData>
  <mergeCells count="15">
    <mergeCell ref="P43:P44"/>
    <mergeCell ref="Q43:AB43"/>
    <mergeCell ref="AC43:AC44"/>
    <mergeCell ref="AC45:AC47"/>
    <mergeCell ref="Q47:AB47"/>
    <mergeCell ref="W38:AD38"/>
    <mergeCell ref="Q44:S44"/>
    <mergeCell ref="T44:V44"/>
    <mergeCell ref="W44:Y44"/>
    <mergeCell ref="Z44:AB44"/>
    <mergeCell ref="B17:B18"/>
    <mergeCell ref="C17:E17"/>
    <mergeCell ref="F17:F18"/>
    <mergeCell ref="G17:G18"/>
    <mergeCell ref="Q40:T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E45"/>
  <sheetViews>
    <sheetView tabSelected="1" workbookViewId="0">
      <selection activeCell="I29" sqref="I29"/>
    </sheetView>
  </sheetViews>
  <sheetFormatPr defaultRowHeight="15" x14ac:dyDescent="0.25"/>
  <cols>
    <col min="2" max="2" width="9.85546875" customWidth="1"/>
    <col min="3" max="3" width="9.5703125" bestFit="1" customWidth="1"/>
    <col min="6" max="6" width="9.5703125" bestFit="1" customWidth="1"/>
    <col min="12" max="12" width="10.140625" customWidth="1"/>
    <col min="16" max="16" width="10.28515625" bestFit="1" customWidth="1"/>
  </cols>
  <sheetData>
    <row r="5" spans="2:31" x14ac:dyDescent="0.25">
      <c r="B5" s="8"/>
      <c r="C5" s="8"/>
      <c r="D5" s="8"/>
      <c r="E5" s="8"/>
      <c r="F5" s="53"/>
      <c r="G5" s="12"/>
      <c r="H5" s="8"/>
      <c r="I5" s="8"/>
      <c r="J5" s="8"/>
      <c r="K5" s="8"/>
      <c r="L5" s="8"/>
      <c r="M5" s="8"/>
      <c r="N5" s="8"/>
      <c r="O5" s="8"/>
      <c r="P5" s="8"/>
      <c r="Q5" s="12"/>
      <c r="R5" s="8"/>
      <c r="S5" s="8"/>
      <c r="T5" s="8"/>
      <c r="U5" s="8"/>
      <c r="V5" s="8"/>
      <c r="W5" s="8"/>
      <c r="X5" s="8"/>
      <c r="Y5" s="8"/>
      <c r="Z5" s="8"/>
      <c r="AA5" s="8"/>
      <c r="AB5" s="53"/>
      <c r="AC5" s="8"/>
      <c r="AD5" s="8"/>
      <c r="AE5" s="8"/>
    </row>
    <row r="6" spans="2:31" x14ac:dyDescent="0.25">
      <c r="B6" s="53"/>
      <c r="C6" s="12"/>
      <c r="D6" s="12"/>
      <c r="E6" s="12"/>
      <c r="F6" s="12"/>
      <c r="G6" s="12"/>
      <c r="H6" s="12"/>
      <c r="I6" s="12"/>
      <c r="J6" s="8"/>
      <c r="K6" s="8"/>
      <c r="L6" s="8"/>
      <c r="M6" s="53"/>
      <c r="N6" s="12"/>
      <c r="O6" s="12"/>
      <c r="P6" s="12"/>
      <c r="Q6" s="12"/>
      <c r="R6" s="12"/>
      <c r="S6" s="12"/>
      <c r="T6" s="12"/>
      <c r="U6" s="8"/>
      <c r="V6" s="8"/>
      <c r="W6" s="8"/>
      <c r="X6" s="53"/>
      <c r="Y6" s="12"/>
      <c r="Z6" s="12"/>
      <c r="AA6" s="12"/>
      <c r="AB6" s="12"/>
      <c r="AC6" s="12"/>
      <c r="AD6" s="12"/>
      <c r="AE6" s="12"/>
    </row>
    <row r="7" spans="2:31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2:31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2:31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2:31" x14ac:dyDescent="0.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2:31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2:31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2:31" x14ac:dyDescent="0.2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2:31" x14ac:dyDescent="0.25">
      <c r="B14" t="s">
        <v>33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7" spans="2:28" x14ac:dyDescent="0.25">
      <c r="B17" s="79" t="s">
        <v>1</v>
      </c>
      <c r="C17" s="78" t="s">
        <v>61</v>
      </c>
      <c r="D17" s="78"/>
      <c r="E17" s="78"/>
      <c r="F17" s="79" t="s">
        <v>28</v>
      </c>
      <c r="G17" s="79" t="s">
        <v>60</v>
      </c>
    </row>
    <row r="18" spans="2:28" x14ac:dyDescent="0.25">
      <c r="B18" s="80"/>
      <c r="C18" s="55" t="s">
        <v>4</v>
      </c>
      <c r="D18" s="55" t="s">
        <v>5</v>
      </c>
      <c r="E18" s="55" t="s">
        <v>6</v>
      </c>
      <c r="F18" s="80"/>
      <c r="G18" s="80"/>
    </row>
    <row r="19" spans="2:28" x14ac:dyDescent="0.25">
      <c r="B19" s="56" t="s">
        <v>44</v>
      </c>
      <c r="C19" s="44">
        <v>8</v>
      </c>
      <c r="D19" s="44">
        <v>7.5</v>
      </c>
      <c r="E19" s="44">
        <v>9.8333333333333339</v>
      </c>
      <c r="F19" s="44">
        <f>SUM(C19:E19)</f>
        <v>25.333333333333336</v>
      </c>
      <c r="G19" s="44">
        <f>AVERAGE(C19:E19)</f>
        <v>8.4444444444444446</v>
      </c>
    </row>
    <row r="20" spans="2:28" x14ac:dyDescent="0.25">
      <c r="B20" s="56" t="s">
        <v>45</v>
      </c>
      <c r="C20" s="44">
        <v>10</v>
      </c>
      <c r="D20" s="44">
        <v>11.166666666666666</v>
      </c>
      <c r="E20" s="44">
        <v>10.166666666666666</v>
      </c>
      <c r="F20" s="44">
        <f t="shared" ref="F20:F26" si="0">SUM(C20:E20)</f>
        <v>31.333333333333329</v>
      </c>
      <c r="G20" s="44">
        <f t="shared" ref="G20:G26" si="1">AVERAGE(C20:E20)</f>
        <v>10.444444444444443</v>
      </c>
      <c r="I20" t="s">
        <v>15</v>
      </c>
      <c r="J20">
        <v>3</v>
      </c>
    </row>
    <row r="21" spans="2:28" x14ac:dyDescent="0.25">
      <c r="B21" s="56" t="s">
        <v>46</v>
      </c>
      <c r="C21" s="44">
        <v>12.5</v>
      </c>
      <c r="D21" s="44">
        <v>12.166666666666666</v>
      </c>
      <c r="E21" s="44">
        <v>11.333333333333334</v>
      </c>
      <c r="F21" s="44">
        <f t="shared" si="0"/>
        <v>36</v>
      </c>
      <c r="G21" s="44">
        <f t="shared" si="1"/>
        <v>12</v>
      </c>
      <c r="I21" t="s">
        <v>17</v>
      </c>
      <c r="J21">
        <v>2</v>
      </c>
    </row>
    <row r="22" spans="2:28" x14ac:dyDescent="0.25">
      <c r="B22" s="56" t="s">
        <v>47</v>
      </c>
      <c r="C22" s="44">
        <v>10.666666666666666</v>
      </c>
      <c r="D22" s="44">
        <v>10</v>
      </c>
      <c r="E22" s="44">
        <v>10.666666666666666</v>
      </c>
      <c r="F22" s="44">
        <f t="shared" si="0"/>
        <v>31.333333333333329</v>
      </c>
      <c r="G22" s="44">
        <f t="shared" si="1"/>
        <v>10.444444444444443</v>
      </c>
      <c r="I22" t="s">
        <v>16</v>
      </c>
      <c r="J22">
        <v>4</v>
      </c>
    </row>
    <row r="23" spans="2:28" x14ac:dyDescent="0.25">
      <c r="B23" s="56" t="s">
        <v>48</v>
      </c>
      <c r="C23" s="44">
        <v>10.833333333333334</v>
      </c>
      <c r="D23" s="44">
        <v>8.5</v>
      </c>
      <c r="E23" s="44">
        <v>10</v>
      </c>
      <c r="F23" s="44">
        <f t="shared" si="0"/>
        <v>29.333333333333336</v>
      </c>
      <c r="G23" s="44">
        <f t="shared" si="1"/>
        <v>9.7777777777777786</v>
      </c>
      <c r="I23" t="s">
        <v>18</v>
      </c>
      <c r="J23">
        <f>F27^2/24</f>
        <v>2507.8518518518508</v>
      </c>
    </row>
    <row r="24" spans="2:28" x14ac:dyDescent="0.25">
      <c r="B24" s="56" t="s">
        <v>49</v>
      </c>
      <c r="C24" s="44">
        <v>12.166666666666666</v>
      </c>
      <c r="D24" s="44">
        <v>10</v>
      </c>
      <c r="E24" s="44">
        <v>10.166666666666666</v>
      </c>
      <c r="F24" s="44">
        <f t="shared" si="0"/>
        <v>32.333333333333329</v>
      </c>
      <c r="G24" s="44">
        <f t="shared" si="1"/>
        <v>10.777777777777777</v>
      </c>
    </row>
    <row r="25" spans="2:28" x14ac:dyDescent="0.25">
      <c r="B25" s="56" t="s">
        <v>50</v>
      </c>
      <c r="C25" s="44">
        <v>12.166666666666666</v>
      </c>
      <c r="D25" s="44">
        <v>9.3333333333333339</v>
      </c>
      <c r="E25" s="44">
        <v>10.166666666666666</v>
      </c>
      <c r="F25" s="44">
        <f t="shared" si="0"/>
        <v>31.666666666666664</v>
      </c>
      <c r="G25" s="44">
        <f t="shared" si="1"/>
        <v>10.555555555555555</v>
      </c>
      <c r="L25" s="25" t="s">
        <v>19</v>
      </c>
      <c r="M25" s="25" t="s">
        <v>20</v>
      </c>
      <c r="N25" s="25" t="s">
        <v>21</v>
      </c>
      <c r="O25" s="25" t="s">
        <v>22</v>
      </c>
      <c r="P25" s="25" t="s">
        <v>23</v>
      </c>
      <c r="Q25" s="25" t="s">
        <v>29</v>
      </c>
      <c r="R25" s="27">
        <v>0.05</v>
      </c>
      <c r="S25" s="27">
        <v>0.01</v>
      </c>
    </row>
    <row r="26" spans="2:28" x14ac:dyDescent="0.25">
      <c r="B26" s="56" t="s">
        <v>51</v>
      </c>
      <c r="C26" s="44">
        <v>9.3333333333333339</v>
      </c>
      <c r="D26" s="44">
        <v>9.8333333333333339</v>
      </c>
      <c r="E26" s="44">
        <v>8.8333333333333339</v>
      </c>
      <c r="F26" s="44">
        <f t="shared" si="0"/>
        <v>28</v>
      </c>
      <c r="G26" s="44">
        <f t="shared" si="1"/>
        <v>9.3333333333333339</v>
      </c>
      <c r="L26" s="25" t="s">
        <v>24</v>
      </c>
      <c r="M26" s="25">
        <f>J20-1</f>
        <v>2</v>
      </c>
      <c r="N26" s="28">
        <f>SUMSQ(C27:E27)/8-J23</f>
        <v>3.2800925925935189</v>
      </c>
      <c r="O26" s="28">
        <f>N26/M26</f>
        <v>1.6400462962967595</v>
      </c>
      <c r="P26" s="28">
        <f>O26/$O$31</f>
        <v>1.9137565116733115</v>
      </c>
      <c r="Q26" s="25" t="str">
        <f>IF(P26&lt;R26,"tn",IF(P26&lt;S26,"*","**"))</f>
        <v>tn</v>
      </c>
      <c r="R26" s="29">
        <f>FINV(5%,$M26,$M$31)</f>
        <v>3.7388918324407361</v>
      </c>
      <c r="S26" s="29">
        <f>FINV(1%,$M26,$M$31)</f>
        <v>6.5148841021827506</v>
      </c>
    </row>
    <row r="27" spans="2:28" x14ac:dyDescent="0.25">
      <c r="B27" s="57" t="s">
        <v>28</v>
      </c>
      <c r="C27" s="46">
        <f>SUM(C19:C26)</f>
        <v>85.666666666666671</v>
      </c>
      <c r="D27" s="57">
        <f>SUM(D19:D26)</f>
        <v>78.499999999999986</v>
      </c>
      <c r="E27" s="46">
        <f>SUM(E19:E26)</f>
        <v>81.166666666666657</v>
      </c>
      <c r="F27" s="46">
        <f>SUM(F19:F26)</f>
        <v>245.33333333333329</v>
      </c>
      <c r="G27" s="64"/>
      <c r="L27" s="25" t="s">
        <v>1</v>
      </c>
      <c r="M27" s="25">
        <f>(J21*J22)-1</f>
        <v>7</v>
      </c>
      <c r="N27" s="28">
        <f>SUMSQ(F19:F26)/3-J23</f>
        <v>23.481481481482206</v>
      </c>
      <c r="O27" s="28">
        <f t="shared" ref="O27:O30" si="2">N27/M27</f>
        <v>3.3544973544974579</v>
      </c>
      <c r="P27" s="28">
        <f t="shared" ref="P27:P30" si="3">O27/$O$31</f>
        <v>3.9143353270307872</v>
      </c>
      <c r="Q27" s="25" t="str">
        <f t="shared" ref="Q27:Q30" si="4">IF(P27&lt;R27,"tn",IF(P27&lt;S27,"*","**"))</f>
        <v>*</v>
      </c>
      <c r="R27" s="29">
        <f t="shared" ref="R27:R28" si="5">FINV(5%,$M27,$M$31)</f>
        <v>2.7641992567781792</v>
      </c>
      <c r="S27" s="29">
        <f t="shared" ref="S27:S30" si="6">FINV(1%,$M27,$M$31)</f>
        <v>4.2778818532656411</v>
      </c>
    </row>
    <row r="28" spans="2:28" x14ac:dyDescent="0.25">
      <c r="B28" s="55" t="s">
        <v>60</v>
      </c>
      <c r="C28" s="47">
        <f>AVERAGE(C19:C26)</f>
        <v>10.708333333333334</v>
      </c>
      <c r="D28" s="47">
        <f>AVERAGE(D19:D26)</f>
        <v>9.8124999999999982</v>
      </c>
      <c r="E28" s="47">
        <f>AVERAGE(E19:E26)</f>
        <v>10.145833333333332</v>
      </c>
      <c r="F28" s="63"/>
      <c r="G28" s="63"/>
      <c r="L28" s="25" t="s">
        <v>26</v>
      </c>
      <c r="M28" s="25">
        <f>J21-1</f>
        <v>1</v>
      </c>
      <c r="N28" s="28">
        <f>SUMSQ(G33:G34)/12-J23</f>
        <v>1.8518518519613281E-2</v>
      </c>
      <c r="O28" s="28">
        <f t="shared" si="2"/>
        <v>1.8518518519613281E-2</v>
      </c>
      <c r="P28" s="28">
        <f t="shared" si="3"/>
        <v>2.1609106696241717E-2</v>
      </c>
      <c r="Q28" s="25" t="str">
        <f t="shared" si="4"/>
        <v>tn</v>
      </c>
      <c r="R28" s="29">
        <f t="shared" si="5"/>
        <v>4.6001099366694227</v>
      </c>
      <c r="S28" s="29">
        <f t="shared" si="6"/>
        <v>8.8615926651764276</v>
      </c>
    </row>
    <row r="29" spans="2:28" x14ac:dyDescent="0.25">
      <c r="G29" s="65"/>
      <c r="I29" s="65"/>
      <c r="L29" s="25" t="s">
        <v>25</v>
      </c>
      <c r="M29" s="25">
        <f>J22-1</f>
        <v>3</v>
      </c>
      <c r="N29" s="28">
        <f>SUMSQ(C35:F35)/6-J23</f>
        <v>10.111111111112223</v>
      </c>
      <c r="O29" s="28">
        <f t="shared" si="2"/>
        <v>3.3703703703707411</v>
      </c>
      <c r="P29" s="28">
        <f t="shared" si="3"/>
        <v>3.9328574184839256</v>
      </c>
      <c r="Q29" s="25" t="str">
        <f t="shared" si="4"/>
        <v>*</v>
      </c>
      <c r="R29" s="29">
        <f>FINV(5%,$M29,$M$31)</f>
        <v>3.3438886781189128</v>
      </c>
      <c r="S29" s="29">
        <f t="shared" si="6"/>
        <v>5.5638858396937421</v>
      </c>
    </row>
    <row r="30" spans="2:28" x14ac:dyDescent="0.25">
      <c r="L30" s="25" t="s">
        <v>52</v>
      </c>
      <c r="M30" s="25">
        <f>M28*M29</f>
        <v>3</v>
      </c>
      <c r="N30" s="28">
        <f>N27-N28-N29</f>
        <v>13.35185185185037</v>
      </c>
      <c r="O30" s="28">
        <f t="shared" si="2"/>
        <v>4.4506172839501232</v>
      </c>
      <c r="P30" s="28">
        <f t="shared" si="3"/>
        <v>5.1933886423558304</v>
      </c>
      <c r="Q30" s="25" t="str">
        <f t="shared" si="4"/>
        <v>*</v>
      </c>
      <c r="R30" s="29">
        <f>FINV(5%,$M30,$M$31)</f>
        <v>3.3438886781189128</v>
      </c>
      <c r="S30" s="29">
        <f t="shared" si="6"/>
        <v>5.5638858396937421</v>
      </c>
    </row>
    <row r="31" spans="2:28" x14ac:dyDescent="0.25">
      <c r="B31" t="s">
        <v>7</v>
      </c>
      <c r="L31" s="25" t="s">
        <v>27</v>
      </c>
      <c r="M31" s="25">
        <f>M32-M27-M26</f>
        <v>14</v>
      </c>
      <c r="N31" s="28">
        <f>N32-N26-N27</f>
        <v>11.997685185185219</v>
      </c>
      <c r="O31" s="28">
        <f>N31/M31</f>
        <v>0.85697751322751559</v>
      </c>
      <c r="P31" s="67"/>
      <c r="Q31" s="66"/>
      <c r="R31" s="66"/>
      <c r="S31" s="66"/>
      <c r="V31" s="41">
        <f>V36+V38</f>
        <v>10.065494763957341</v>
      </c>
      <c r="X31" s="42">
        <f>+X37+V38</f>
        <v>12.065494763957339</v>
      </c>
      <c r="Z31" s="11">
        <f>Z36+V38</f>
        <v>11.398828097290675</v>
      </c>
      <c r="AB31" s="41">
        <f>AB37+V38</f>
        <v>10.95438365284623</v>
      </c>
    </row>
    <row r="32" spans="2:28" x14ac:dyDescent="0.25">
      <c r="B32" s="3" t="s">
        <v>1</v>
      </c>
      <c r="C32" s="3" t="s">
        <v>8</v>
      </c>
      <c r="D32" s="3" t="s">
        <v>11</v>
      </c>
      <c r="E32" s="3" t="s">
        <v>12</v>
      </c>
      <c r="F32" s="3" t="s">
        <v>13</v>
      </c>
      <c r="G32" s="3" t="s">
        <v>14</v>
      </c>
      <c r="H32" s="3" t="s">
        <v>2</v>
      </c>
      <c r="L32" s="25" t="s">
        <v>28</v>
      </c>
      <c r="M32" s="25">
        <f>(J20*J21*J22)-1</f>
        <v>23</v>
      </c>
      <c r="N32" s="28">
        <f>SUMSQ(C19:E26)-J23</f>
        <v>38.759259259260944</v>
      </c>
      <c r="O32" s="66"/>
      <c r="P32" s="66"/>
      <c r="Q32" s="66"/>
      <c r="R32" s="66"/>
      <c r="S32" s="66"/>
      <c r="V32" s="41">
        <f>V37+V38</f>
        <v>12.065494763957339</v>
      </c>
      <c r="X32" s="41">
        <f>X36+V38</f>
        <v>13.621050319512896</v>
      </c>
      <c r="Z32" s="41">
        <f>Z37+V38</f>
        <v>12.398828097290673</v>
      </c>
      <c r="AB32" s="41">
        <f>AB36+V38</f>
        <v>12.176605875068452</v>
      </c>
    </row>
    <row r="33" spans="2:29" x14ac:dyDescent="0.25">
      <c r="B33" s="3" t="s">
        <v>9</v>
      </c>
      <c r="C33" s="7">
        <f>F19</f>
        <v>25.333333333333336</v>
      </c>
      <c r="D33" s="7">
        <f>F21</f>
        <v>36</v>
      </c>
      <c r="E33" s="7">
        <f>F23</f>
        <v>29.333333333333336</v>
      </c>
      <c r="F33" s="7">
        <f>F25</f>
        <v>31.666666666666664</v>
      </c>
      <c r="G33" s="7">
        <f>SUM(C33:F33)</f>
        <v>122.33333333333334</v>
      </c>
      <c r="H33" s="7">
        <f>G33/12</f>
        <v>10.194444444444445</v>
      </c>
    </row>
    <row r="34" spans="2:29" x14ac:dyDescent="0.25">
      <c r="B34" s="3" t="s">
        <v>10</v>
      </c>
      <c r="C34" s="7">
        <f>F20</f>
        <v>31.333333333333329</v>
      </c>
      <c r="D34" s="7">
        <f>F22</f>
        <v>31.333333333333329</v>
      </c>
      <c r="E34" s="7">
        <f>F24</f>
        <v>32.333333333333329</v>
      </c>
      <c r="F34" s="7">
        <f>F26</f>
        <v>28</v>
      </c>
      <c r="G34" s="7">
        <f>SUM(C34:F34)</f>
        <v>122.99999999999999</v>
      </c>
      <c r="H34" s="7">
        <f>G34/12</f>
        <v>10.249999999999998</v>
      </c>
      <c r="N34" s="1"/>
      <c r="O34" s="2"/>
      <c r="P34" s="2"/>
    </row>
    <row r="35" spans="2:29" x14ac:dyDescent="0.25">
      <c r="B35" s="3" t="s">
        <v>3</v>
      </c>
      <c r="C35" s="7">
        <f>SUM(C33:C34)</f>
        <v>56.666666666666664</v>
      </c>
      <c r="D35" s="7">
        <f>SUM(D33:D34)</f>
        <v>67.333333333333329</v>
      </c>
      <c r="E35" s="7">
        <f>SUM(E33:E34)</f>
        <v>61.666666666666664</v>
      </c>
      <c r="F35" s="7">
        <f>SUM(F33:F34)</f>
        <v>59.666666666666664</v>
      </c>
      <c r="G35" s="7">
        <f>SUM(C35:F35)</f>
        <v>245.33333333333331</v>
      </c>
      <c r="H35" s="61"/>
      <c r="N35" s="1"/>
      <c r="O35" s="4" t="s">
        <v>25</v>
      </c>
      <c r="P35" s="4" t="s">
        <v>9</v>
      </c>
      <c r="Q35" s="4" t="s">
        <v>29</v>
      </c>
      <c r="R35" s="4" t="s">
        <v>10</v>
      </c>
      <c r="S35" s="4" t="s">
        <v>29</v>
      </c>
      <c r="U35" s="3"/>
      <c r="V35" s="3" t="s">
        <v>8</v>
      </c>
      <c r="W35" s="3"/>
      <c r="X35" s="37" t="s">
        <v>11</v>
      </c>
      <c r="Y35" s="3"/>
      <c r="Z35" s="3" t="s">
        <v>12</v>
      </c>
      <c r="AA35" s="3"/>
      <c r="AB35" s="3" t="s">
        <v>13</v>
      </c>
      <c r="AC35" s="3"/>
    </row>
    <row r="36" spans="2:29" x14ac:dyDescent="0.25">
      <c r="B36" s="61" t="s">
        <v>2</v>
      </c>
      <c r="C36" s="62">
        <f>C35/6</f>
        <v>9.4444444444444446</v>
      </c>
      <c r="D36" s="62">
        <f t="shared" ref="D36:F36" si="7">D35/6</f>
        <v>11.222222222222221</v>
      </c>
      <c r="E36" s="62">
        <f t="shared" si="7"/>
        <v>10.277777777777777</v>
      </c>
      <c r="F36" s="62">
        <f t="shared" si="7"/>
        <v>9.9444444444444446</v>
      </c>
      <c r="G36" s="61"/>
      <c r="H36" s="61"/>
      <c r="M36" s="40">
        <f>P36+P40</f>
        <v>10.641654422524734</v>
      </c>
      <c r="N36" s="1">
        <f>R39+P40</f>
        <v>11.530543311413624</v>
      </c>
      <c r="O36" s="3" t="s">
        <v>8</v>
      </c>
      <c r="P36" s="5">
        <f>G19</f>
        <v>8.4444444444444446</v>
      </c>
      <c r="Q36" s="3" t="s">
        <v>42</v>
      </c>
      <c r="R36" s="5">
        <f>G20</f>
        <v>10.444444444444443</v>
      </c>
      <c r="S36" s="3" t="s">
        <v>42</v>
      </c>
      <c r="U36" s="3" t="s">
        <v>9</v>
      </c>
      <c r="V36" s="5">
        <f>G19</f>
        <v>8.4444444444444446</v>
      </c>
      <c r="W36" s="3" t="s">
        <v>39</v>
      </c>
      <c r="X36" s="38">
        <f>G21</f>
        <v>12</v>
      </c>
      <c r="Y36" s="3" t="s">
        <v>39</v>
      </c>
      <c r="Z36" s="5">
        <f>G23</f>
        <v>9.7777777777777786</v>
      </c>
      <c r="AA36" s="3" t="s">
        <v>39</v>
      </c>
      <c r="AB36" s="5">
        <f>G25</f>
        <v>10.555555555555555</v>
      </c>
      <c r="AC36" s="3" t="s">
        <v>39</v>
      </c>
    </row>
    <row r="37" spans="2:29" x14ac:dyDescent="0.25">
      <c r="M37" s="40">
        <f>P38+P40</f>
        <v>11.974987755858068</v>
      </c>
      <c r="N37" s="1">
        <f>R36+P40</f>
        <v>12.641654422524732</v>
      </c>
      <c r="O37" s="3" t="s">
        <v>11</v>
      </c>
      <c r="P37" s="5">
        <f>G21</f>
        <v>12</v>
      </c>
      <c r="Q37" s="3" t="s">
        <v>54</v>
      </c>
      <c r="R37" s="5">
        <f>G22</f>
        <v>10.444444444444443</v>
      </c>
      <c r="S37" s="3" t="s">
        <v>42</v>
      </c>
      <c r="U37" s="3" t="s">
        <v>10</v>
      </c>
      <c r="V37" s="5">
        <f>G20</f>
        <v>10.444444444444443</v>
      </c>
      <c r="W37" s="3" t="s">
        <v>41</v>
      </c>
      <c r="X37" s="38">
        <f>G22</f>
        <v>10.444444444444443</v>
      </c>
      <c r="Y37" s="3" t="s">
        <v>39</v>
      </c>
      <c r="Z37" s="5">
        <f>G24</f>
        <v>10.777777777777777</v>
      </c>
      <c r="AA37" s="3" t="s">
        <v>39</v>
      </c>
      <c r="AB37" s="5">
        <f>G26</f>
        <v>9.3333333333333339</v>
      </c>
      <c r="AC37" s="3" t="s">
        <v>39</v>
      </c>
    </row>
    <row r="38" spans="2:29" x14ac:dyDescent="0.25">
      <c r="M38" s="40">
        <f>P39+P40</f>
        <v>12.752765533635845</v>
      </c>
      <c r="N38" s="1">
        <f>R37+P40</f>
        <v>12.641654422524732</v>
      </c>
      <c r="O38" s="3" t="s">
        <v>12</v>
      </c>
      <c r="P38" s="5">
        <f>G23</f>
        <v>9.7777777777777786</v>
      </c>
      <c r="Q38" s="3" t="s">
        <v>53</v>
      </c>
      <c r="R38" s="5">
        <f>G24</f>
        <v>10.777777777777777</v>
      </c>
      <c r="S38" s="3" t="s">
        <v>42</v>
      </c>
      <c r="U38" s="3" t="s">
        <v>35</v>
      </c>
      <c r="V38" s="75">
        <f>L45*(O31/J20)^0.5</f>
        <v>1.6210503195128967</v>
      </c>
      <c r="W38" s="74"/>
      <c r="X38" s="74"/>
      <c r="Y38" s="74"/>
      <c r="Z38" s="74"/>
      <c r="AA38" s="74"/>
      <c r="AB38" s="74"/>
      <c r="AC38" s="76"/>
    </row>
    <row r="39" spans="2:29" x14ac:dyDescent="0.25">
      <c r="M39" s="40">
        <f>P37+P40</f>
        <v>14.19720997808029</v>
      </c>
      <c r="N39" s="2">
        <f>R38+P40</f>
        <v>12.974987755858066</v>
      </c>
      <c r="O39" s="3" t="s">
        <v>13</v>
      </c>
      <c r="P39" s="5">
        <f>G25</f>
        <v>10.555555555555555</v>
      </c>
      <c r="Q39" s="3" t="s">
        <v>55</v>
      </c>
      <c r="R39" s="5">
        <f>G26</f>
        <v>9.3333333333333339</v>
      </c>
      <c r="S39" s="3" t="s">
        <v>42</v>
      </c>
    </row>
    <row r="40" spans="2:29" x14ac:dyDescent="0.25">
      <c r="N40" s="2"/>
      <c r="O40" s="14" t="s">
        <v>34</v>
      </c>
      <c r="P40" s="86">
        <f>L41*(O31/J20)^0.5</f>
        <v>2.1972099780802896</v>
      </c>
      <c r="Q40" s="87"/>
      <c r="R40" s="87"/>
      <c r="S40" s="88"/>
    </row>
    <row r="41" spans="2:29" x14ac:dyDescent="0.25">
      <c r="K41" t="s">
        <v>36</v>
      </c>
      <c r="L41">
        <v>4.1109999999999998</v>
      </c>
      <c r="O41" s="79" t="s">
        <v>1</v>
      </c>
      <c r="P41" s="92" t="s">
        <v>59</v>
      </c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79" t="s">
        <v>35</v>
      </c>
    </row>
    <row r="42" spans="2:29" x14ac:dyDescent="0.25">
      <c r="O42" s="82"/>
      <c r="P42" s="79" t="s">
        <v>8</v>
      </c>
      <c r="Q42" s="79"/>
      <c r="R42" s="79"/>
      <c r="S42" s="93" t="s">
        <v>11</v>
      </c>
      <c r="T42" s="93"/>
      <c r="U42" s="93"/>
      <c r="V42" s="93" t="s">
        <v>12</v>
      </c>
      <c r="W42" s="93"/>
      <c r="X42" s="93"/>
      <c r="Y42" s="93" t="s">
        <v>13</v>
      </c>
      <c r="Z42" s="93"/>
      <c r="AA42" s="93"/>
      <c r="AB42" s="80"/>
    </row>
    <row r="43" spans="2:29" x14ac:dyDescent="0.25">
      <c r="O43" s="22" t="s">
        <v>9</v>
      </c>
      <c r="P43" s="39">
        <f>G19</f>
        <v>8.4444444444444446</v>
      </c>
      <c r="Q43" s="58" t="s">
        <v>39</v>
      </c>
      <c r="R43" s="58" t="s">
        <v>42</v>
      </c>
      <c r="S43" s="39">
        <f>G21</f>
        <v>12</v>
      </c>
      <c r="T43" s="58" t="s">
        <v>39</v>
      </c>
      <c r="U43" s="58" t="s">
        <v>54</v>
      </c>
      <c r="V43" s="39">
        <f>G23</f>
        <v>9.7777777777777786</v>
      </c>
      <c r="W43" s="58" t="s">
        <v>39</v>
      </c>
      <c r="X43" s="58" t="s">
        <v>53</v>
      </c>
      <c r="Y43" s="39">
        <f>G25</f>
        <v>10.555555555555555</v>
      </c>
      <c r="Z43" s="58" t="s">
        <v>39</v>
      </c>
      <c r="AA43" s="58" t="s">
        <v>55</v>
      </c>
      <c r="AB43" s="81">
        <f>P40</f>
        <v>2.1972099780802896</v>
      </c>
    </row>
    <row r="44" spans="2:29" x14ac:dyDescent="0.25">
      <c r="O44" s="22" t="s">
        <v>10</v>
      </c>
      <c r="P44" s="23">
        <f>G20</f>
        <v>10.444444444444443</v>
      </c>
      <c r="Q44" s="22" t="s">
        <v>41</v>
      </c>
      <c r="R44" s="22" t="s">
        <v>42</v>
      </c>
      <c r="S44" s="23">
        <f>G22</f>
        <v>10.444444444444443</v>
      </c>
      <c r="T44" s="22" t="s">
        <v>39</v>
      </c>
      <c r="U44" s="22" t="s">
        <v>42</v>
      </c>
      <c r="V44" s="23">
        <f>G24</f>
        <v>10.777777777777777</v>
      </c>
      <c r="W44" s="22" t="s">
        <v>39</v>
      </c>
      <c r="X44" s="22" t="s">
        <v>42</v>
      </c>
      <c r="Y44" s="23">
        <f>G26</f>
        <v>9.3333333333333339</v>
      </c>
      <c r="Z44" s="22" t="s">
        <v>39</v>
      </c>
      <c r="AA44" s="22" t="s">
        <v>42</v>
      </c>
      <c r="AB44" s="89"/>
    </row>
    <row r="45" spans="2:29" x14ac:dyDescent="0.25">
      <c r="K45" t="s">
        <v>37</v>
      </c>
      <c r="L45">
        <v>3.0329999999999999</v>
      </c>
      <c r="O45" s="54" t="s">
        <v>34</v>
      </c>
      <c r="P45" s="91">
        <f>V38</f>
        <v>1.6210503195128967</v>
      </c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90"/>
    </row>
  </sheetData>
  <mergeCells count="15">
    <mergeCell ref="V38:AC38"/>
    <mergeCell ref="AB43:AB45"/>
    <mergeCell ref="P45:AA45"/>
    <mergeCell ref="O41:O42"/>
    <mergeCell ref="P41:AA41"/>
    <mergeCell ref="AB41:AB42"/>
    <mergeCell ref="P42:R42"/>
    <mergeCell ref="S42:U42"/>
    <mergeCell ref="V42:X42"/>
    <mergeCell ref="Y42:AA42"/>
    <mergeCell ref="P40:S40"/>
    <mergeCell ref="B17:B18"/>
    <mergeCell ref="C17:E17"/>
    <mergeCell ref="F17:F18"/>
    <mergeCell ref="G17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DEDIK</dc:creator>
  <cp:lastModifiedBy>DEDIK</cp:lastModifiedBy>
  <dcterms:created xsi:type="dcterms:W3CDTF">2022-12-24T00:50:27Z</dcterms:created>
  <dcterms:modified xsi:type="dcterms:W3CDTF">2023-03-14T02:30:58Z</dcterms:modified>
</cp:coreProperties>
</file>