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BB" sheetId="1" r:id="rId1"/>
    <sheet name="BK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3" i="1" l="1"/>
  <c r="D33" i="1"/>
  <c r="C33" i="1"/>
  <c r="B33" i="1"/>
  <c r="G31" i="1"/>
  <c r="G30" i="1"/>
  <c r="C36" i="2"/>
  <c r="H33" i="2"/>
  <c r="V29" i="1" l="1"/>
  <c r="T31" i="1"/>
  <c r="T30" i="1"/>
  <c r="T29" i="1"/>
  <c r="P37" i="1"/>
  <c r="T28" i="1"/>
  <c r="S31" i="1"/>
  <c r="S30" i="1"/>
  <c r="S29" i="1"/>
  <c r="S28" i="1"/>
  <c r="AB40" i="1"/>
  <c r="P42" i="1"/>
  <c r="P40" i="1"/>
  <c r="V35" i="1" l="1"/>
  <c r="L23" i="1" l="1"/>
  <c r="L29" i="1"/>
  <c r="L28" i="1" s="1"/>
  <c r="L26" i="1"/>
  <c r="L25" i="1"/>
  <c r="L27" i="1" s="1"/>
  <c r="L24" i="1"/>
  <c r="M31" i="2"/>
  <c r="M32" i="2"/>
  <c r="M29" i="2"/>
  <c r="M28" i="2"/>
  <c r="M30" i="2" s="1"/>
  <c r="M27" i="2"/>
  <c r="M26" i="2"/>
  <c r="R29" i="2" l="1"/>
  <c r="S29" i="2"/>
  <c r="R24" i="1" l="1"/>
  <c r="R25" i="1"/>
  <c r="R26" i="1"/>
  <c r="R27" i="1"/>
  <c r="R23" i="1"/>
  <c r="Q24" i="1"/>
  <c r="Q25" i="1"/>
  <c r="Q26" i="1"/>
  <c r="Q27" i="1"/>
  <c r="Q23" i="1"/>
  <c r="S27" i="2"/>
  <c r="S28" i="2"/>
  <c r="S30" i="2"/>
  <c r="S26" i="2"/>
  <c r="R27" i="2"/>
  <c r="R28" i="2"/>
  <c r="R30" i="2"/>
  <c r="R26" i="2"/>
  <c r="D25" i="1" l="1"/>
  <c r="C25" i="1"/>
  <c r="B25" i="1"/>
  <c r="D24" i="1"/>
  <c r="C24" i="1"/>
  <c r="B24" i="1"/>
  <c r="F23" i="1"/>
  <c r="E23" i="1"/>
  <c r="E31" i="1" s="1"/>
  <c r="F22" i="1"/>
  <c r="E22" i="1"/>
  <c r="E30" i="1" s="1"/>
  <c r="F21" i="1"/>
  <c r="E21" i="1"/>
  <c r="D31" i="1" s="1"/>
  <c r="F20" i="1"/>
  <c r="E20" i="1"/>
  <c r="D30" i="1" s="1"/>
  <c r="D32" i="1" s="1"/>
  <c r="F19" i="1"/>
  <c r="E19" i="1"/>
  <c r="C31" i="1" s="1"/>
  <c r="F18" i="1"/>
  <c r="E18" i="1"/>
  <c r="F17" i="1"/>
  <c r="E17" i="1"/>
  <c r="B31" i="1" s="1"/>
  <c r="F31" i="1" s="1"/>
  <c r="F16" i="1"/>
  <c r="E16" i="1"/>
  <c r="E24" i="1" s="1"/>
  <c r="E28" i="2"/>
  <c r="D28" i="2"/>
  <c r="C28" i="2"/>
  <c r="E27" i="2"/>
  <c r="D27" i="2"/>
  <c r="C27" i="2"/>
  <c r="G26" i="2"/>
  <c r="F26" i="2"/>
  <c r="F34" i="2" s="1"/>
  <c r="G25" i="2"/>
  <c r="F25" i="2"/>
  <c r="F33" i="2" s="1"/>
  <c r="F35" i="2" s="1"/>
  <c r="F36" i="2" s="1"/>
  <c r="M42" i="2" s="1"/>
  <c r="G24" i="2"/>
  <c r="F24" i="2"/>
  <c r="E34" i="2" s="1"/>
  <c r="G23" i="2"/>
  <c r="F23" i="2"/>
  <c r="E33" i="2" s="1"/>
  <c r="E35" i="2" s="1"/>
  <c r="E36" i="2" s="1"/>
  <c r="M41" i="2" s="1"/>
  <c r="G22" i="2"/>
  <c r="F22" i="2"/>
  <c r="D34" i="2" s="1"/>
  <c r="G21" i="2"/>
  <c r="F21" i="2"/>
  <c r="D33" i="2" s="1"/>
  <c r="D35" i="2" s="1"/>
  <c r="D36" i="2" s="1"/>
  <c r="M40" i="2" s="1"/>
  <c r="G20" i="2"/>
  <c r="F20" i="2"/>
  <c r="C34" i="2" s="1"/>
  <c r="G34" i="2" s="1"/>
  <c r="H34" i="2" s="1"/>
  <c r="M37" i="2" s="1"/>
  <c r="G19" i="2"/>
  <c r="F19" i="2"/>
  <c r="F27" i="2" s="1"/>
  <c r="J23" i="2" s="1"/>
  <c r="N27" i="2" l="1"/>
  <c r="N32" i="2"/>
  <c r="C30" i="1"/>
  <c r="I20" i="1"/>
  <c r="M29" i="1" s="1"/>
  <c r="I14" i="1"/>
  <c r="P41" i="1"/>
  <c r="V34" i="1"/>
  <c r="R33" i="1"/>
  <c r="R34" i="1"/>
  <c r="S41" i="1"/>
  <c r="X34" i="1"/>
  <c r="R35" i="1"/>
  <c r="V41" i="1"/>
  <c r="Z34" i="1"/>
  <c r="Y41" i="1"/>
  <c r="AB34" i="1"/>
  <c r="R36" i="1"/>
  <c r="M23" i="1"/>
  <c r="N23" i="1" s="1"/>
  <c r="M24" i="1"/>
  <c r="V33" i="1"/>
  <c r="P33" i="1"/>
  <c r="S40" i="1"/>
  <c r="X33" i="1"/>
  <c r="P34" i="1"/>
  <c r="P35" i="1"/>
  <c r="V40" i="1"/>
  <c r="Z33" i="1"/>
  <c r="Y40" i="1"/>
  <c r="AB33" i="1"/>
  <c r="P36" i="1"/>
  <c r="E32" i="1"/>
  <c r="B30" i="1"/>
  <c r="N26" i="2"/>
  <c r="C33" i="2"/>
  <c r="N31" i="2" l="1"/>
  <c r="M28" i="1"/>
  <c r="N28" i="1" s="1"/>
  <c r="Y18" i="1" s="1"/>
  <c r="C32" i="1"/>
  <c r="F30" i="1"/>
  <c r="Y21" i="1"/>
  <c r="B32" i="1"/>
  <c r="N24" i="1"/>
  <c r="O24" i="1" s="1"/>
  <c r="O27" i="2"/>
  <c r="C35" i="2"/>
  <c r="N29" i="2" s="1"/>
  <c r="O29" i="2" s="1"/>
  <c r="G33" i="2"/>
  <c r="N28" i="2" s="1"/>
  <c r="N30" i="2" s="1"/>
  <c r="O26" i="2"/>
  <c r="O31" i="2"/>
  <c r="P29" i="2" s="1"/>
  <c r="Q29" i="2" s="1"/>
  <c r="Y22" i="1" l="1"/>
  <c r="O23" i="1"/>
  <c r="P23" i="1" s="1"/>
  <c r="X29" i="1"/>
  <c r="Y20" i="1"/>
  <c r="M25" i="1"/>
  <c r="M26" i="1"/>
  <c r="N26" i="1" s="1"/>
  <c r="O26" i="1" s="1"/>
  <c r="Z29" i="1"/>
  <c r="AB30" i="1"/>
  <c r="X30" i="1"/>
  <c r="AB29" i="1"/>
  <c r="Z30" i="1"/>
  <c r="V30" i="1"/>
  <c r="P27" i="2"/>
  <c r="Q27" i="2" s="1"/>
  <c r="P26" i="2"/>
  <c r="Q26" i="2" s="1"/>
  <c r="P24" i="1"/>
  <c r="F32" i="1"/>
  <c r="M36" i="2"/>
  <c r="M39" i="2"/>
  <c r="G35" i="2"/>
  <c r="M27" i="1" l="1"/>
  <c r="N25" i="1"/>
  <c r="O25" i="1" s="1"/>
  <c r="P25" i="1" s="1"/>
  <c r="P26" i="1"/>
  <c r="O28" i="2"/>
  <c r="P28" i="2" s="1"/>
  <c r="Q28" i="2" s="1"/>
  <c r="N27" i="1" l="1"/>
  <c r="O27" i="1" s="1"/>
  <c r="P27" i="1" s="1"/>
  <c r="O30" i="2"/>
  <c r="P30" i="2" s="1"/>
  <c r="Q30" i="2" s="1"/>
</calcChain>
</file>

<file path=xl/sharedStrings.xml><?xml version="1.0" encoding="utf-8"?>
<sst xmlns="http://schemas.openxmlformats.org/spreadsheetml/2006/main" count="177" uniqueCount="61">
  <si>
    <t>Perlakuan</t>
  </si>
  <si>
    <t>Rerata</t>
  </si>
  <si>
    <t>P1T1</t>
  </si>
  <si>
    <t>P1T2</t>
  </si>
  <si>
    <t>P2T1</t>
  </si>
  <si>
    <t>P2T2</t>
  </si>
  <si>
    <t>P3T1</t>
  </si>
  <si>
    <t>P3T2</t>
  </si>
  <si>
    <t>P4T1</t>
  </si>
  <si>
    <t>P4T2</t>
  </si>
  <si>
    <t>I</t>
  </si>
  <si>
    <t>II</t>
  </si>
  <si>
    <t>III</t>
  </si>
  <si>
    <t>Jumlah</t>
  </si>
  <si>
    <t>r</t>
  </si>
  <si>
    <t>p</t>
  </si>
  <si>
    <t>t</t>
  </si>
  <si>
    <t>FK</t>
  </si>
  <si>
    <t>SK</t>
  </si>
  <si>
    <t>DB</t>
  </si>
  <si>
    <t>JK</t>
  </si>
  <si>
    <t>KT</t>
  </si>
  <si>
    <t>F HIT</t>
  </si>
  <si>
    <t>Notasi</t>
  </si>
  <si>
    <t>Kelompok</t>
  </si>
  <si>
    <t>Total</t>
  </si>
  <si>
    <t>P</t>
  </si>
  <si>
    <t>T</t>
  </si>
  <si>
    <t>TABEL DUA ARAH</t>
  </si>
  <si>
    <t>Galat</t>
  </si>
  <si>
    <t>P1</t>
  </si>
  <si>
    <t>P2</t>
  </si>
  <si>
    <t>P3</t>
  </si>
  <si>
    <t>P4</t>
  </si>
  <si>
    <t xml:space="preserve">Jumlah </t>
  </si>
  <si>
    <t>T1</t>
  </si>
  <si>
    <t>T2</t>
  </si>
  <si>
    <t xml:space="preserve">Data Rataan Berat Kering Tanaman Pakcoy </t>
  </si>
  <si>
    <t>BNJ</t>
  </si>
  <si>
    <t>BNJ 5%</t>
  </si>
  <si>
    <t>sd (4,14)</t>
  </si>
  <si>
    <t>sd (2,14)</t>
  </si>
  <si>
    <t xml:space="preserve">P </t>
  </si>
  <si>
    <t>a</t>
  </si>
  <si>
    <t>A</t>
  </si>
  <si>
    <t>T1P1</t>
  </si>
  <si>
    <t>T2P1</t>
  </si>
  <si>
    <t>T1P2</t>
  </si>
  <si>
    <t>T2P2</t>
  </si>
  <si>
    <t>T1P3</t>
  </si>
  <si>
    <t>T2P3</t>
  </si>
  <si>
    <t>T1P4</t>
  </si>
  <si>
    <t>T2P4</t>
  </si>
  <si>
    <t>TP</t>
  </si>
  <si>
    <t>tn</t>
  </si>
  <si>
    <t>Rataan</t>
  </si>
  <si>
    <t>Ulangan</t>
  </si>
  <si>
    <t>UMUR 35</t>
  </si>
  <si>
    <t>AB</t>
  </si>
  <si>
    <t>b</t>
  </si>
  <si>
    <t xml:space="preserve">Data Rataan Berat Basah Tanaman Pakcoy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</si>
</sst>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"/>
    <numFmt numFmtId="167" formatCode="0.0"/>
  </numFmts>
  <fonts count="3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2" borderId="1" xfId="0" applyFill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7" xfId="0" applyBorder="1"/>
    <xf numFmtId="2" fontId="1" fillId="0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2" fontId="0" fillId="0" borderId="0" xfId="0" applyNumberFormat="1" applyBorder="1"/>
    <xf numFmtId="164" fontId="0" fillId="0" borderId="0" xfId="0" applyNumberFormat="1" applyBorder="1"/>
    <xf numFmtId="4" fontId="0" fillId="0" borderId="0" xfId="0" applyNumberFormat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/>
    <xf numFmtId="2" fontId="0" fillId="0" borderId="1" xfId="0" applyNumberFormat="1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42"/>
  <sheetViews>
    <sheetView tabSelected="1" topLeftCell="A11" zoomScale="68" zoomScaleNormal="68" workbookViewId="0">
      <selection activeCell="O30" sqref="O30"/>
    </sheetView>
  </sheetViews>
  <sheetFormatPr defaultRowHeight="15" x14ac:dyDescent="0.25"/>
  <cols>
    <col min="1" max="1" width="9.85546875" customWidth="1"/>
    <col min="2" max="2" width="9.5703125" bestFit="1" customWidth="1"/>
    <col min="5" max="5" width="9.5703125" bestFit="1" customWidth="1"/>
    <col min="11" max="11" width="10.140625" customWidth="1"/>
    <col min="13" max="13" width="8.5703125" bestFit="1" customWidth="1"/>
    <col min="14" max="14" width="9.5703125" bestFit="1" customWidth="1"/>
    <col min="15" max="15" width="10.28515625" bestFit="1" customWidth="1"/>
  </cols>
  <sheetData>
    <row r="3" spans="1:30" x14ac:dyDescent="0.25">
      <c r="A3" s="39"/>
      <c r="B3" s="39"/>
      <c r="C3" s="39"/>
      <c r="D3" s="39"/>
      <c r="E3" s="40"/>
      <c r="F3" s="41"/>
      <c r="G3" s="39"/>
      <c r="H3" s="39"/>
      <c r="I3" s="39"/>
      <c r="J3" s="39"/>
      <c r="K3" s="39"/>
      <c r="L3" s="39"/>
      <c r="M3" s="39"/>
      <c r="N3" s="39"/>
      <c r="O3" s="39"/>
      <c r="P3" s="41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  <c r="AB3" s="39"/>
      <c r="AC3" s="39"/>
      <c r="AD3" s="39"/>
    </row>
    <row r="4" spans="1:30" x14ac:dyDescent="0.25">
      <c r="A4" s="40"/>
      <c r="B4" s="41"/>
      <c r="C4" s="41"/>
      <c r="D4" s="41"/>
      <c r="E4" s="41"/>
      <c r="F4" s="41"/>
      <c r="G4" s="41"/>
      <c r="H4" s="41"/>
      <c r="I4" s="39"/>
      <c r="J4" s="39"/>
      <c r="K4" s="39"/>
      <c r="L4" s="40"/>
      <c r="M4" s="41"/>
      <c r="N4" s="41"/>
      <c r="O4" s="41"/>
      <c r="P4" s="41"/>
      <c r="Q4" s="41"/>
      <c r="R4" s="41"/>
      <c r="S4" s="41"/>
      <c r="T4" s="39"/>
      <c r="U4" s="39"/>
      <c r="V4" s="39"/>
      <c r="W4" s="40"/>
      <c r="X4" s="41"/>
      <c r="Y4" s="41"/>
      <c r="Z4" s="41"/>
      <c r="AA4" s="41"/>
      <c r="AB4" s="41"/>
      <c r="AC4" s="41"/>
      <c r="AD4" s="41"/>
    </row>
    <row r="5" spans="1:30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5">
      <c r="A11" t="s">
        <v>60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4" spans="1:30" x14ac:dyDescent="0.25">
      <c r="A14" s="47" t="s">
        <v>0</v>
      </c>
      <c r="B14" s="46" t="s">
        <v>56</v>
      </c>
      <c r="C14" s="46"/>
      <c r="D14" s="46"/>
      <c r="E14" s="47" t="s">
        <v>25</v>
      </c>
      <c r="F14" s="47" t="s">
        <v>55</v>
      </c>
      <c r="I14">
        <f>E24^2/24</f>
        <v>44533.806712962978</v>
      </c>
      <c r="K14" s="41"/>
      <c r="L14" s="41"/>
      <c r="M14" s="41"/>
      <c r="N14" s="41"/>
      <c r="O14" s="41"/>
      <c r="P14" s="41"/>
      <c r="Q14" s="42"/>
      <c r="R14" s="42"/>
    </row>
    <row r="15" spans="1:30" x14ac:dyDescent="0.25">
      <c r="A15" s="48"/>
      <c r="B15" s="16" t="s">
        <v>10</v>
      </c>
      <c r="C15" s="16" t="s">
        <v>11</v>
      </c>
      <c r="D15" s="16" t="s">
        <v>12</v>
      </c>
      <c r="E15" s="48"/>
      <c r="F15" s="48"/>
      <c r="K15" s="41"/>
      <c r="L15" s="39"/>
      <c r="M15" s="43"/>
      <c r="N15" s="43"/>
      <c r="O15" s="44"/>
      <c r="P15" s="41"/>
      <c r="Q15" s="44"/>
      <c r="R15" s="39"/>
    </row>
    <row r="16" spans="1:30" x14ac:dyDescent="0.25">
      <c r="A16" s="11" t="s">
        <v>45</v>
      </c>
      <c r="B16" s="12">
        <v>33</v>
      </c>
      <c r="C16" s="12">
        <v>14.666666666666666</v>
      </c>
      <c r="D16" s="12">
        <v>37.666666666666664</v>
      </c>
      <c r="E16" s="12">
        <f>SUM(B16:D16)</f>
        <v>85.333333333333329</v>
      </c>
      <c r="F16" s="12">
        <f>AVERAGE(B16:D16)</f>
        <v>28.444444444444443</v>
      </c>
      <c r="K16" s="41"/>
      <c r="L16" s="39"/>
      <c r="M16" s="43"/>
      <c r="N16" s="43"/>
      <c r="O16" s="44"/>
      <c r="P16" s="41"/>
      <c r="Q16" s="44"/>
      <c r="R16" s="39"/>
    </row>
    <row r="17" spans="1:29" x14ac:dyDescent="0.25">
      <c r="A17" s="11" t="s">
        <v>46</v>
      </c>
      <c r="B17" s="12">
        <v>52</v>
      </c>
      <c r="C17" s="12">
        <v>42.5</v>
      </c>
      <c r="D17" s="12">
        <v>51.333333333333336</v>
      </c>
      <c r="E17" s="12">
        <f t="shared" ref="E17:E23" si="0">SUM(B17:D17)</f>
        <v>145.83333333333334</v>
      </c>
      <c r="F17" s="12">
        <f t="shared" ref="F17:F23" si="1">AVERAGE(B17:D17)</f>
        <v>48.611111111111114</v>
      </c>
      <c r="H17" t="s">
        <v>14</v>
      </c>
      <c r="I17">
        <v>3</v>
      </c>
      <c r="K17" s="41"/>
      <c r="L17" s="39"/>
      <c r="M17" s="43"/>
      <c r="N17" s="43"/>
      <c r="O17" s="44"/>
      <c r="P17" s="41"/>
      <c r="Q17" s="44"/>
      <c r="R17" s="39"/>
    </row>
    <row r="18" spans="1:29" x14ac:dyDescent="0.25">
      <c r="A18" s="11" t="s">
        <v>47</v>
      </c>
      <c r="B18" s="29">
        <v>77.6666666666667</v>
      </c>
      <c r="C18" s="12">
        <v>56.833333333333336</v>
      </c>
      <c r="D18" s="12">
        <v>51.333333333333336</v>
      </c>
      <c r="E18" s="12">
        <f t="shared" si="0"/>
        <v>185.83333333333337</v>
      </c>
      <c r="F18" s="12">
        <f t="shared" si="1"/>
        <v>61.944444444444457</v>
      </c>
      <c r="H18" t="s">
        <v>16</v>
      </c>
      <c r="I18">
        <v>2</v>
      </c>
      <c r="K18" s="41"/>
      <c r="L18" s="39"/>
      <c r="M18" s="43"/>
      <c r="N18" s="43"/>
      <c r="O18" s="44"/>
      <c r="P18" s="41"/>
      <c r="Q18" s="44"/>
      <c r="R18" s="39"/>
      <c r="X18" t="s">
        <v>42</v>
      </c>
      <c r="Y18">
        <f>J38*(N28/I17)^0.5</f>
        <v>26.76460187592733</v>
      </c>
    </row>
    <row r="19" spans="1:29" x14ac:dyDescent="0.25">
      <c r="A19" s="11" t="s">
        <v>48</v>
      </c>
      <c r="B19" s="12">
        <v>52</v>
      </c>
      <c r="C19" s="12">
        <v>28.333333333333332</v>
      </c>
      <c r="D19" s="12">
        <v>46.5</v>
      </c>
      <c r="E19" s="12">
        <f t="shared" si="0"/>
        <v>126.83333333333333</v>
      </c>
      <c r="F19" s="12">
        <f t="shared" si="1"/>
        <v>42.277777777777779</v>
      </c>
      <c r="H19" t="s">
        <v>15</v>
      </c>
      <c r="I19">
        <v>4</v>
      </c>
      <c r="K19" s="41"/>
      <c r="L19" s="39"/>
      <c r="M19" s="43"/>
      <c r="N19" s="43"/>
      <c r="O19" s="44"/>
      <c r="P19" s="41"/>
      <c r="Q19" s="44"/>
      <c r="R19" s="39"/>
      <c r="U19" t="s">
        <v>2</v>
      </c>
      <c r="V19" s="2">
        <v>28.444444444444443</v>
      </c>
      <c r="W19" t="s">
        <v>43</v>
      </c>
    </row>
    <row r="20" spans="1:29" x14ac:dyDescent="0.25">
      <c r="A20" s="11" t="s">
        <v>49</v>
      </c>
      <c r="B20" s="12">
        <v>47.5</v>
      </c>
      <c r="C20" s="12">
        <v>17.166666666666668</v>
      </c>
      <c r="D20" s="12">
        <v>44.666666666666664</v>
      </c>
      <c r="E20" s="12">
        <f t="shared" si="0"/>
        <v>109.33333333333334</v>
      </c>
      <c r="F20" s="12">
        <f t="shared" si="1"/>
        <v>36.44444444444445</v>
      </c>
      <c r="H20" t="s">
        <v>17</v>
      </c>
      <c r="I20">
        <f>E24^2/24</f>
        <v>44533.806712962978</v>
      </c>
      <c r="K20" s="41"/>
      <c r="L20" s="39"/>
      <c r="M20" s="43"/>
      <c r="N20" s="43"/>
      <c r="O20" s="39"/>
      <c r="P20" s="39"/>
      <c r="Q20" s="39"/>
      <c r="R20" s="39"/>
      <c r="U20" t="s">
        <v>9</v>
      </c>
      <c r="V20" s="2">
        <v>31.055555555555557</v>
      </c>
      <c r="Y20" s="2">
        <f>P33+P37</f>
        <v>55.209046320371769</v>
      </c>
    </row>
    <row r="21" spans="1:29" x14ac:dyDescent="0.25">
      <c r="A21" s="11" t="s">
        <v>50</v>
      </c>
      <c r="B21" s="30">
        <v>81.1666666666667</v>
      </c>
      <c r="C21" s="12">
        <v>31</v>
      </c>
      <c r="D21" s="12">
        <v>31</v>
      </c>
      <c r="E21" s="12">
        <f t="shared" si="0"/>
        <v>143.16666666666669</v>
      </c>
      <c r="F21" s="12">
        <f t="shared" si="1"/>
        <v>47.722222222222229</v>
      </c>
      <c r="K21" s="41"/>
      <c r="L21" s="39"/>
      <c r="M21" s="43"/>
      <c r="N21" s="39"/>
      <c r="O21" s="39"/>
      <c r="P21" s="39"/>
      <c r="Q21" s="39"/>
      <c r="R21" s="39"/>
      <c r="U21" t="s">
        <v>6</v>
      </c>
      <c r="V21" s="2">
        <v>36.44444444444445</v>
      </c>
      <c r="Y21" s="9">
        <f>P35+P37</f>
        <v>63.209046320371783</v>
      </c>
    </row>
    <row r="22" spans="1:29" x14ac:dyDescent="0.25">
      <c r="A22" s="11" t="s">
        <v>51</v>
      </c>
      <c r="B22" s="29">
        <v>68.3333333333333</v>
      </c>
      <c r="C22" s="12">
        <v>31.333333333333332</v>
      </c>
      <c r="D22" s="12">
        <v>44.666666666666664</v>
      </c>
      <c r="E22" s="12">
        <f t="shared" si="0"/>
        <v>144.33333333333329</v>
      </c>
      <c r="F22" s="12">
        <f t="shared" si="1"/>
        <v>48.111111111111093</v>
      </c>
      <c r="K22" s="31" t="s">
        <v>18</v>
      </c>
      <c r="L22" s="31" t="s">
        <v>19</v>
      </c>
      <c r="M22" s="31" t="s">
        <v>20</v>
      </c>
      <c r="N22" s="31" t="s">
        <v>21</v>
      </c>
      <c r="O22" s="31" t="s">
        <v>22</v>
      </c>
      <c r="P22" s="31" t="s">
        <v>23</v>
      </c>
      <c r="Q22" s="32">
        <v>0.05</v>
      </c>
      <c r="R22" s="32">
        <v>0.01</v>
      </c>
      <c r="U22" t="s">
        <v>5</v>
      </c>
      <c r="V22" s="2">
        <v>42.277777777777779</v>
      </c>
      <c r="Y22" s="9">
        <f>R36+P37</f>
        <v>57.820157431482883</v>
      </c>
    </row>
    <row r="23" spans="1:29" x14ac:dyDescent="0.25">
      <c r="A23" s="11" t="s">
        <v>52</v>
      </c>
      <c r="B23" s="12">
        <v>32.333333333333336</v>
      </c>
      <c r="C23" s="12">
        <v>34</v>
      </c>
      <c r="D23" s="12">
        <v>26.833333333333332</v>
      </c>
      <c r="E23" s="12">
        <f t="shared" si="0"/>
        <v>93.166666666666671</v>
      </c>
      <c r="F23" s="12">
        <f t="shared" si="1"/>
        <v>31.055555555555557</v>
      </c>
      <c r="H23" s="2"/>
      <c r="K23" s="31" t="s">
        <v>24</v>
      </c>
      <c r="L23" s="31">
        <f>I17-1</f>
        <v>2</v>
      </c>
      <c r="M23" s="33">
        <f>SUMSQ(B24:D24)/8-I20</f>
        <v>2234.0300925925767</v>
      </c>
      <c r="N23" s="33">
        <f>M23/L23</f>
        <v>1117.0150462962883</v>
      </c>
      <c r="O23" s="34">
        <f>N23/$N$28</f>
        <v>8.7843806521994772</v>
      </c>
      <c r="P23" s="31" t="str">
        <f>IF(O23&lt;Q23,"tn",IF(O23&lt;R23,"*","**"))</f>
        <v>**</v>
      </c>
      <c r="Q23" s="34">
        <f>FINV(5%,$L23,$L$28)</f>
        <v>3.7388918324407361</v>
      </c>
      <c r="R23" s="34">
        <f>FINV(1%,$L23,$L$28)</f>
        <v>6.5148841021827506</v>
      </c>
      <c r="U23" t="s">
        <v>3</v>
      </c>
      <c r="V23" s="2">
        <v>48.611111111111114</v>
      </c>
    </row>
    <row r="24" spans="1:29" x14ac:dyDescent="0.25">
      <c r="A24" s="13" t="s">
        <v>25</v>
      </c>
      <c r="B24" s="22">
        <f>SUM(B16:B23)</f>
        <v>444</v>
      </c>
      <c r="C24" s="22">
        <f>SUM(C16:C23)</f>
        <v>255.83333333333334</v>
      </c>
      <c r="D24" s="13">
        <f>SUM(D16:D23)</f>
        <v>334</v>
      </c>
      <c r="E24" s="22">
        <f>SUM(E16:E23)</f>
        <v>1033.8333333333335</v>
      </c>
      <c r="F24" s="61"/>
      <c r="K24" s="31" t="s">
        <v>0</v>
      </c>
      <c r="L24" s="31">
        <f>(I18*I19)-1</f>
        <v>7</v>
      </c>
      <c r="M24" s="33">
        <f>SUMSQ(E16:E23)/I17-I20</f>
        <v>2510.350694444438</v>
      </c>
      <c r="N24" s="33">
        <f t="shared" ref="N24:N27" si="2">M24/L24</f>
        <v>358.62152777777686</v>
      </c>
      <c r="O24" s="34">
        <f t="shared" ref="O24:O27" si="3">N24/$N$28</f>
        <v>2.8202556630895299</v>
      </c>
      <c r="P24" s="31" t="str">
        <f t="shared" ref="P24:P27" si="4">IF(O24&lt;Q24,"tn",IF(O24&lt;R24,"*","**"))</f>
        <v>*</v>
      </c>
      <c r="Q24" s="34">
        <f t="shared" ref="Q24:Q27" si="5">FINV(5%,$L24,$L$28)</f>
        <v>2.7641992567781792</v>
      </c>
      <c r="R24" s="34">
        <f t="shared" ref="R24:R27" si="6">FINV(1%,$L24,$L$28)</f>
        <v>4.2778818532656411</v>
      </c>
      <c r="U24" t="s">
        <v>7</v>
      </c>
      <c r="V24" s="2">
        <v>51.055555555555564</v>
      </c>
    </row>
    <row r="25" spans="1:29" x14ac:dyDescent="0.25">
      <c r="A25" s="16" t="s">
        <v>55</v>
      </c>
      <c r="B25" s="21">
        <f>AVERAGE(B16:B23)</f>
        <v>55.5</v>
      </c>
      <c r="C25" s="21">
        <f>AVERAGE(C16:C23)</f>
        <v>31.979166666666668</v>
      </c>
      <c r="D25" s="21">
        <f>AVERAGE(D16:D23)</f>
        <v>41.75</v>
      </c>
      <c r="E25" s="62"/>
      <c r="F25" s="62"/>
      <c r="K25" s="31" t="s">
        <v>27</v>
      </c>
      <c r="L25" s="31">
        <f>I18-1</f>
        <v>1</v>
      </c>
      <c r="M25" s="33">
        <f>SUMSQ(F30:F31)/(I17*I19)-I20</f>
        <v>10.44560185183218</v>
      </c>
      <c r="N25" s="33">
        <f t="shared" si="2"/>
        <v>10.44560185183218</v>
      </c>
      <c r="O25" s="34">
        <f t="shared" si="3"/>
        <v>8.2145843166623544E-2</v>
      </c>
      <c r="P25" s="31" t="str">
        <f t="shared" si="4"/>
        <v>tn</v>
      </c>
      <c r="Q25" s="34">
        <f t="shared" si="5"/>
        <v>4.6001099366694227</v>
      </c>
      <c r="R25" s="34">
        <f t="shared" si="6"/>
        <v>8.8615926651764276</v>
      </c>
      <c r="U25" t="s">
        <v>8</v>
      </c>
      <c r="V25" s="2">
        <v>51.444444444444436</v>
      </c>
    </row>
    <row r="26" spans="1:29" x14ac:dyDescent="0.25">
      <c r="K26" s="31" t="s">
        <v>26</v>
      </c>
      <c r="L26" s="31">
        <f>I19-1</f>
        <v>3</v>
      </c>
      <c r="M26" s="33">
        <f>SUMSQ(B32:E32)/(I17*I18)-I20</f>
        <v>693.02199074072996</v>
      </c>
      <c r="N26" s="33">
        <f>M26/L26</f>
        <v>231.00733024690999</v>
      </c>
      <c r="O26" s="34">
        <f t="shared" si="3"/>
        <v>1.8166776974631287</v>
      </c>
      <c r="P26" s="31" t="str">
        <f t="shared" si="4"/>
        <v>tn</v>
      </c>
      <c r="Q26" s="34">
        <f t="shared" si="5"/>
        <v>3.3438886781189128</v>
      </c>
      <c r="R26" s="34">
        <f t="shared" si="6"/>
        <v>5.5638858396937421</v>
      </c>
      <c r="U26" t="s">
        <v>4</v>
      </c>
      <c r="V26" s="2">
        <v>65.277777777777786</v>
      </c>
    </row>
    <row r="27" spans="1:29" x14ac:dyDescent="0.25">
      <c r="K27" s="31" t="s">
        <v>53</v>
      </c>
      <c r="L27" s="31">
        <f>L25*L26</f>
        <v>3</v>
      </c>
      <c r="M27" s="33">
        <f>M24-M25-M26</f>
        <v>1806.8831018518758</v>
      </c>
      <c r="N27" s="33">
        <f t="shared" si="2"/>
        <v>602.29436728395865</v>
      </c>
      <c r="O27" s="34">
        <f t="shared" si="3"/>
        <v>4.7365369020235661</v>
      </c>
      <c r="P27" s="31" t="str">
        <f t="shared" si="4"/>
        <v>*</v>
      </c>
      <c r="Q27" s="34">
        <f t="shared" si="5"/>
        <v>3.3438886781189128</v>
      </c>
      <c r="R27" s="34">
        <f t="shared" si="6"/>
        <v>5.5638858396937421</v>
      </c>
    </row>
    <row r="28" spans="1:29" x14ac:dyDescent="0.25">
      <c r="A28" t="s">
        <v>28</v>
      </c>
      <c r="K28" s="31" t="s">
        <v>29</v>
      </c>
      <c r="L28" s="31">
        <f>L29-L24-L23</f>
        <v>14</v>
      </c>
      <c r="M28" s="33">
        <f>M29-M23-M24</f>
        <v>1780.2291666666861</v>
      </c>
      <c r="N28" s="33">
        <f>M28/L28</f>
        <v>127.15922619047758</v>
      </c>
      <c r="O28" s="63"/>
      <c r="P28" s="63"/>
      <c r="Q28" s="63"/>
      <c r="R28" s="63"/>
      <c r="S28" s="9">
        <f>P33+P37</f>
        <v>55.209046320371769</v>
      </c>
      <c r="T28" s="9">
        <f>R36+P37</f>
        <v>57.820157431482883</v>
      </c>
      <c r="Y28" t="s">
        <v>27</v>
      </c>
    </row>
    <row r="29" spans="1:29" x14ac:dyDescent="0.25">
      <c r="A29" s="4" t="s">
        <v>0</v>
      </c>
      <c r="B29" s="4" t="s">
        <v>30</v>
      </c>
      <c r="C29" s="4" t="s">
        <v>31</v>
      </c>
      <c r="D29" s="4" t="s">
        <v>32</v>
      </c>
      <c r="E29" s="4" t="s">
        <v>33</v>
      </c>
      <c r="F29" s="4" t="s">
        <v>34</v>
      </c>
      <c r="G29" s="65" t="s">
        <v>1</v>
      </c>
      <c r="K29" s="31" t="s">
        <v>25</v>
      </c>
      <c r="L29" s="31">
        <f>(I17*I18*I19)-1</f>
        <v>23</v>
      </c>
      <c r="M29" s="33">
        <f>SUMSQ(B16:D23)-I20</f>
        <v>6524.6099537037007</v>
      </c>
      <c r="N29" s="63"/>
      <c r="O29" s="63"/>
      <c r="P29" s="63"/>
      <c r="Q29" s="63"/>
      <c r="R29" s="63"/>
      <c r="S29" s="9">
        <f>P35+P37</f>
        <v>63.209046320371783</v>
      </c>
      <c r="T29" s="9">
        <f>R34+P37</f>
        <v>69.042379653705112</v>
      </c>
      <c r="V29" s="9">
        <f>V33+V35</f>
        <v>48.190744004086284</v>
      </c>
      <c r="X29" s="9">
        <f>X34+V35</f>
        <v>62.024077337419612</v>
      </c>
      <c r="Z29" s="9">
        <f>Z33+V35</f>
        <v>56.190744004086284</v>
      </c>
      <c r="AB29" s="9">
        <f>AB34+V35</f>
        <v>50.801855115197398</v>
      </c>
    </row>
    <row r="30" spans="1:29" x14ac:dyDescent="0.25">
      <c r="A30" s="4" t="s">
        <v>35</v>
      </c>
      <c r="B30" s="6">
        <f>E16</f>
        <v>85.333333333333329</v>
      </c>
      <c r="C30" s="6">
        <f>E18</f>
        <v>185.83333333333337</v>
      </c>
      <c r="D30" s="6">
        <f>E20</f>
        <v>109.33333333333334</v>
      </c>
      <c r="E30" s="6">
        <f>E22</f>
        <v>144.33333333333329</v>
      </c>
      <c r="F30" s="6">
        <f>SUM(B30:E30)</f>
        <v>524.83333333333326</v>
      </c>
      <c r="G30" s="4">
        <f>F30/12</f>
        <v>43.736111111111107</v>
      </c>
      <c r="O30" s="64"/>
      <c r="S30" s="9">
        <f>P36+P37</f>
        <v>74.875712987038426</v>
      </c>
      <c r="T30" s="9">
        <f>R35+P37</f>
        <v>74.486824098149555</v>
      </c>
      <c r="V30" s="9">
        <f>V34+V35</f>
        <v>68.357410670752955</v>
      </c>
      <c r="X30" s="9">
        <f>X33+V35</f>
        <v>81.690744004086298</v>
      </c>
      <c r="Z30" s="9">
        <f>Z34+V35</f>
        <v>67.468521781864069</v>
      </c>
      <c r="AB30" s="9">
        <f>AB33+V35</f>
        <v>67.857410670752927</v>
      </c>
    </row>
    <row r="31" spans="1:29" x14ac:dyDescent="0.25">
      <c r="A31" s="4" t="s">
        <v>36</v>
      </c>
      <c r="B31" s="6">
        <f>E17</f>
        <v>145.83333333333334</v>
      </c>
      <c r="C31" s="6">
        <f>E19</f>
        <v>126.83333333333333</v>
      </c>
      <c r="D31" s="6">
        <f>E21</f>
        <v>143.16666666666669</v>
      </c>
      <c r="E31" s="6">
        <f>E23</f>
        <v>93.166666666666671</v>
      </c>
      <c r="F31" s="6">
        <f>SUM(B31:E31)</f>
        <v>509.00000000000006</v>
      </c>
      <c r="G31" s="4">
        <f>F31/12</f>
        <v>42.416666666666671</v>
      </c>
      <c r="M31" s="2"/>
      <c r="N31" s="3"/>
      <c r="O31" s="3"/>
      <c r="S31" s="9">
        <f>P34+P37</f>
        <v>88.709046320371783</v>
      </c>
      <c r="T31" s="9">
        <f>R33+P37</f>
        <v>75.37571298703844</v>
      </c>
    </row>
    <row r="32" spans="1:29" x14ac:dyDescent="0.25">
      <c r="A32" s="4" t="s">
        <v>13</v>
      </c>
      <c r="B32" s="6">
        <f>SUM(B30:B31)</f>
        <v>231.16666666666669</v>
      </c>
      <c r="C32" s="6">
        <f>SUM(C30:C31)</f>
        <v>312.66666666666669</v>
      </c>
      <c r="D32" s="6">
        <f>SUM(D30:D31)</f>
        <v>252.50000000000003</v>
      </c>
      <c r="E32" s="6">
        <f>SUM(E30:E31)</f>
        <v>237.49999999999994</v>
      </c>
      <c r="F32" s="66">
        <f>SUM(B32:E32)</f>
        <v>1033.8333333333333</v>
      </c>
      <c r="G32" s="67"/>
      <c r="K32" s="41"/>
      <c r="L32" s="41"/>
      <c r="M32" s="41"/>
      <c r="O32" s="7" t="s">
        <v>26</v>
      </c>
      <c r="P32" s="7" t="s">
        <v>35</v>
      </c>
      <c r="Q32" s="7" t="s">
        <v>23</v>
      </c>
      <c r="R32" s="7" t="s">
        <v>36</v>
      </c>
      <c r="S32" s="7" t="s">
        <v>23</v>
      </c>
      <c r="U32" s="4"/>
      <c r="V32" s="4" t="s">
        <v>30</v>
      </c>
      <c r="W32" s="4"/>
      <c r="X32" s="4" t="s">
        <v>31</v>
      </c>
      <c r="Y32" s="4"/>
      <c r="Z32" s="4" t="s">
        <v>32</v>
      </c>
      <c r="AA32" s="4"/>
      <c r="AB32" s="4" t="s">
        <v>33</v>
      </c>
      <c r="AC32" s="4"/>
    </row>
    <row r="33" spans="1:29" x14ac:dyDescent="0.25">
      <c r="A33" s="65" t="s">
        <v>1</v>
      </c>
      <c r="B33" s="6">
        <f>B32/6</f>
        <v>38.527777777777779</v>
      </c>
      <c r="C33" s="6">
        <f>C32/6</f>
        <v>52.111111111111114</v>
      </c>
      <c r="D33" s="6">
        <f>D32/6</f>
        <v>42.083333333333336</v>
      </c>
      <c r="E33" s="66">
        <f>E32/6</f>
        <v>39.583333333333321</v>
      </c>
      <c r="F33" s="67"/>
      <c r="G33" s="67"/>
      <c r="K33" s="39"/>
      <c r="L33" s="39"/>
      <c r="M33" s="39"/>
      <c r="O33" s="4" t="s">
        <v>30</v>
      </c>
      <c r="P33" s="8">
        <f>F16</f>
        <v>28.444444444444443</v>
      </c>
      <c r="Q33" s="4" t="s">
        <v>44</v>
      </c>
      <c r="R33" s="8">
        <f>F17</f>
        <v>48.611111111111114</v>
      </c>
      <c r="S33" s="4" t="s">
        <v>44</v>
      </c>
      <c r="U33" s="4" t="s">
        <v>35</v>
      </c>
      <c r="V33" s="8">
        <f>F16</f>
        <v>28.444444444444443</v>
      </c>
      <c r="W33" s="4" t="s">
        <v>43</v>
      </c>
      <c r="X33" s="8">
        <f>F18</f>
        <v>61.944444444444457</v>
      </c>
      <c r="Y33" s="4" t="s">
        <v>59</v>
      </c>
      <c r="Z33" s="8">
        <f>F20</f>
        <v>36.44444444444445</v>
      </c>
      <c r="AA33" s="8" t="s">
        <v>43</v>
      </c>
      <c r="AB33" s="8">
        <f>F22</f>
        <v>48.111111111111093</v>
      </c>
      <c r="AC33" s="4" t="s">
        <v>43</v>
      </c>
    </row>
    <row r="34" spans="1:29" x14ac:dyDescent="0.25">
      <c r="K34" s="39"/>
      <c r="L34" s="45"/>
      <c r="M34" s="39"/>
      <c r="O34" s="4" t="s">
        <v>31</v>
      </c>
      <c r="P34" s="8">
        <f>F18</f>
        <v>61.944444444444457</v>
      </c>
      <c r="Q34" s="4" t="s">
        <v>44</v>
      </c>
      <c r="R34" s="8">
        <f>F19</f>
        <v>42.277777777777779</v>
      </c>
      <c r="S34" s="4" t="s">
        <v>44</v>
      </c>
      <c r="U34" s="4" t="s">
        <v>36</v>
      </c>
      <c r="V34" s="8">
        <f>F17</f>
        <v>48.611111111111114</v>
      </c>
      <c r="W34" s="4" t="s">
        <v>43</v>
      </c>
      <c r="X34" s="8">
        <f>F19</f>
        <v>42.277777777777779</v>
      </c>
      <c r="Y34" s="4" t="s">
        <v>43</v>
      </c>
      <c r="Z34" s="8">
        <f>F21</f>
        <v>47.722222222222229</v>
      </c>
      <c r="AA34" s="4" t="s">
        <v>43</v>
      </c>
      <c r="AB34" s="8">
        <f>F23</f>
        <v>31.055555555555557</v>
      </c>
      <c r="AC34" s="4" t="s">
        <v>43</v>
      </c>
    </row>
    <row r="35" spans="1:29" x14ac:dyDescent="0.25">
      <c r="D35" s="2"/>
      <c r="K35" s="39"/>
      <c r="L35" s="45"/>
      <c r="M35" s="39"/>
      <c r="O35" s="4" t="s">
        <v>32</v>
      </c>
      <c r="P35" s="8">
        <f>F20</f>
        <v>36.44444444444445</v>
      </c>
      <c r="Q35" s="4" t="s">
        <v>58</v>
      </c>
      <c r="R35" s="8">
        <f>F21</f>
        <v>47.722222222222229</v>
      </c>
      <c r="S35" s="4" t="s">
        <v>44</v>
      </c>
      <c r="U35" s="4" t="s">
        <v>39</v>
      </c>
      <c r="V35" s="51">
        <f>J42*(N28/I17)^0.5</f>
        <v>19.746299559641837</v>
      </c>
      <c r="W35" s="52"/>
      <c r="X35" s="52"/>
      <c r="Y35" s="52"/>
      <c r="Z35" s="52"/>
      <c r="AA35" s="52"/>
      <c r="AB35" s="52"/>
      <c r="AC35" s="53"/>
    </row>
    <row r="36" spans="1:29" x14ac:dyDescent="0.25">
      <c r="K36" s="39"/>
      <c r="L36" s="45"/>
      <c r="M36" s="39"/>
      <c r="O36" s="4" t="s">
        <v>33</v>
      </c>
      <c r="P36" s="8">
        <f>F22</f>
        <v>48.111111111111093</v>
      </c>
      <c r="Q36" s="4" t="s">
        <v>58</v>
      </c>
      <c r="R36" s="8">
        <f>F23</f>
        <v>31.055555555555557</v>
      </c>
      <c r="S36" s="4" t="s">
        <v>44</v>
      </c>
    </row>
    <row r="37" spans="1:29" x14ac:dyDescent="0.25">
      <c r="K37" s="39"/>
      <c r="L37" s="45"/>
      <c r="M37" s="39"/>
      <c r="O37" s="28" t="s">
        <v>38</v>
      </c>
      <c r="P37" s="54">
        <f>J38*(N28/I17)^0.5</f>
        <v>26.76460187592733</v>
      </c>
      <c r="Q37" s="55"/>
      <c r="R37" s="55"/>
      <c r="S37" s="56"/>
    </row>
    <row r="38" spans="1:29" ht="15.75" x14ac:dyDescent="0.25">
      <c r="I38" t="s">
        <v>40</v>
      </c>
      <c r="J38">
        <v>4.1109999999999998</v>
      </c>
      <c r="K38" s="39"/>
      <c r="L38" s="39"/>
      <c r="M38" s="39"/>
      <c r="O38" s="60" t="s">
        <v>0</v>
      </c>
      <c r="P38" s="50" t="s">
        <v>57</v>
      </c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60" t="s">
        <v>39</v>
      </c>
    </row>
    <row r="39" spans="1:29" ht="15.75" x14ac:dyDescent="0.25">
      <c r="K39" s="39"/>
      <c r="L39" s="45"/>
      <c r="M39" s="39"/>
      <c r="O39" s="59"/>
      <c r="P39" s="50" t="s">
        <v>30</v>
      </c>
      <c r="Q39" s="50"/>
      <c r="R39" s="50"/>
      <c r="S39" s="50" t="s">
        <v>31</v>
      </c>
      <c r="T39" s="50"/>
      <c r="U39" s="50"/>
      <c r="V39" s="50" t="s">
        <v>32</v>
      </c>
      <c r="W39" s="50"/>
      <c r="X39" s="50"/>
      <c r="Y39" s="50" t="s">
        <v>33</v>
      </c>
      <c r="Z39" s="50"/>
      <c r="AA39" s="50"/>
      <c r="AB39" s="59"/>
    </row>
    <row r="40" spans="1:29" ht="15.75" x14ac:dyDescent="0.25">
      <c r="K40" s="39"/>
      <c r="L40" s="45"/>
      <c r="M40" s="39"/>
      <c r="O40" s="35" t="s">
        <v>35</v>
      </c>
      <c r="P40" s="36">
        <f>F16</f>
        <v>28.444444444444443</v>
      </c>
      <c r="Q40" s="35" t="s">
        <v>43</v>
      </c>
      <c r="R40" s="35" t="s">
        <v>44</v>
      </c>
      <c r="S40" s="36">
        <f>F18</f>
        <v>61.944444444444457</v>
      </c>
      <c r="T40" s="35" t="s">
        <v>59</v>
      </c>
      <c r="U40" s="35" t="s">
        <v>44</v>
      </c>
      <c r="V40" s="36">
        <f>F20</f>
        <v>36.44444444444445</v>
      </c>
      <c r="W40" s="35" t="s">
        <v>43</v>
      </c>
      <c r="X40" s="35" t="s">
        <v>58</v>
      </c>
      <c r="Y40" s="36">
        <f>F22</f>
        <v>48.111111111111093</v>
      </c>
      <c r="Z40" s="35" t="s">
        <v>43</v>
      </c>
      <c r="AA40" s="35" t="s">
        <v>58</v>
      </c>
      <c r="AB40" s="57">
        <f>P37</f>
        <v>26.76460187592733</v>
      </c>
    </row>
    <row r="41" spans="1:29" ht="15.75" x14ac:dyDescent="0.25">
      <c r="K41" s="39"/>
      <c r="L41" s="45"/>
      <c r="M41" s="39"/>
      <c r="O41" s="35" t="s">
        <v>36</v>
      </c>
      <c r="P41" s="36">
        <f>F17</f>
        <v>48.611111111111114</v>
      </c>
      <c r="Q41" s="35" t="s">
        <v>43</v>
      </c>
      <c r="R41" s="35" t="s">
        <v>44</v>
      </c>
      <c r="S41" s="36">
        <f>F19</f>
        <v>42.277777777777779</v>
      </c>
      <c r="T41" s="35" t="s">
        <v>43</v>
      </c>
      <c r="U41" s="35" t="s">
        <v>44</v>
      </c>
      <c r="V41" s="36">
        <f>F21</f>
        <v>47.722222222222229</v>
      </c>
      <c r="W41" s="35" t="s">
        <v>43</v>
      </c>
      <c r="X41" s="35" t="s">
        <v>44</v>
      </c>
      <c r="Y41" s="36">
        <f>F23</f>
        <v>31.055555555555557</v>
      </c>
      <c r="Z41" s="35" t="s">
        <v>43</v>
      </c>
      <c r="AA41" s="35" t="s">
        <v>44</v>
      </c>
      <c r="AB41" s="58"/>
    </row>
    <row r="42" spans="1:29" ht="15.75" x14ac:dyDescent="0.25">
      <c r="I42" t="s">
        <v>41</v>
      </c>
      <c r="J42">
        <v>3.0329999999999999</v>
      </c>
      <c r="K42" s="39"/>
      <c r="L42" s="39"/>
      <c r="M42" s="39"/>
      <c r="O42" s="37" t="s">
        <v>38</v>
      </c>
      <c r="P42" s="49">
        <f>V35</f>
        <v>19.746299559641837</v>
      </c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9"/>
    </row>
  </sheetData>
  <sortState ref="U22:V29">
    <sortCondition ref="V22:V29"/>
  </sortState>
  <mergeCells count="15">
    <mergeCell ref="B14:D14"/>
    <mergeCell ref="A14:A15"/>
    <mergeCell ref="E14:E15"/>
    <mergeCell ref="F14:F15"/>
    <mergeCell ref="P42:AA42"/>
    <mergeCell ref="V35:AC35"/>
    <mergeCell ref="P37:S37"/>
    <mergeCell ref="P39:R39"/>
    <mergeCell ref="S39:U39"/>
    <mergeCell ref="V39:X39"/>
    <mergeCell ref="Y39:AA39"/>
    <mergeCell ref="AB40:AB42"/>
    <mergeCell ref="P38:AA38"/>
    <mergeCell ref="O38:O39"/>
    <mergeCell ref="AB38:AB39"/>
  </mergeCells>
  <pageMargins left="0.7" right="0.7" top="0.75" bottom="0.75" header="0.3" footer="0.3"/>
  <pageSetup paperSize="256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D43"/>
  <sheetViews>
    <sheetView zoomScale="89" zoomScaleNormal="89" workbookViewId="0">
      <selection activeCell="Q13" sqref="Q13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2" max="12" width="10.140625" customWidth="1"/>
    <col min="14" max="14" width="10.5703125" bestFit="1" customWidth="1"/>
    <col min="16" max="16" width="13.140625" bestFit="1" customWidth="1"/>
  </cols>
  <sheetData>
    <row r="5" spans="2:30" x14ac:dyDescent="0.25">
      <c r="B5" s="39"/>
      <c r="C5" s="39"/>
      <c r="D5" s="39"/>
      <c r="E5" s="39"/>
      <c r="F5" s="40"/>
      <c r="G5" s="41"/>
      <c r="H5" s="39"/>
      <c r="I5" s="39"/>
      <c r="J5" s="39"/>
      <c r="K5" s="39"/>
      <c r="L5" s="39"/>
      <c r="M5" s="39"/>
      <c r="N5" s="41"/>
      <c r="O5" s="39"/>
      <c r="P5" s="39"/>
      <c r="Q5" s="39"/>
      <c r="R5" s="39"/>
      <c r="S5" s="39"/>
      <c r="T5" s="39"/>
      <c r="U5" s="39"/>
      <c r="V5" s="40"/>
    </row>
    <row r="6" spans="2:30" x14ac:dyDescent="0.25">
      <c r="B6" s="40"/>
      <c r="C6" s="41"/>
      <c r="D6" s="41"/>
      <c r="E6" s="41"/>
      <c r="F6" s="41"/>
      <c r="G6" s="41"/>
      <c r="H6" s="41"/>
      <c r="I6" s="39"/>
      <c r="J6" s="40"/>
      <c r="K6" s="41"/>
      <c r="L6" s="41"/>
      <c r="M6" s="41"/>
      <c r="N6" s="41"/>
      <c r="O6" s="39"/>
      <c r="P6" s="39"/>
      <c r="Q6" s="39"/>
      <c r="R6" s="40"/>
      <c r="S6" s="41"/>
      <c r="T6" s="41"/>
      <c r="U6" s="41"/>
      <c r="V6" s="41"/>
      <c r="AC6" s="1"/>
      <c r="AD6" s="1"/>
    </row>
    <row r="7" spans="2:30" x14ac:dyDescent="0.25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</row>
    <row r="8" spans="2:30" x14ac:dyDescent="0.25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</row>
    <row r="9" spans="2:30" x14ac:dyDescent="0.25"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2:30" x14ac:dyDescent="0.2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2:30" x14ac:dyDescent="0.2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2:30" x14ac:dyDescent="0.25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2:30" x14ac:dyDescent="0.25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2:30" x14ac:dyDescent="0.25">
      <c r="B14" t="s">
        <v>37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7" spans="2:19" x14ac:dyDescent="0.25">
      <c r="B17" s="47" t="s">
        <v>0</v>
      </c>
      <c r="C17" s="46" t="s">
        <v>56</v>
      </c>
      <c r="D17" s="46"/>
      <c r="E17" s="46"/>
      <c r="F17" s="47" t="s">
        <v>25</v>
      </c>
      <c r="G17" s="47" t="s">
        <v>55</v>
      </c>
    </row>
    <row r="18" spans="2:19" x14ac:dyDescent="0.25">
      <c r="B18" s="48"/>
      <c r="C18" s="16" t="s">
        <v>10</v>
      </c>
      <c r="D18" s="16" t="s">
        <v>11</v>
      </c>
      <c r="E18" s="16" t="s">
        <v>12</v>
      </c>
      <c r="F18" s="48"/>
      <c r="G18" s="48"/>
    </row>
    <row r="19" spans="2:19" x14ac:dyDescent="0.25">
      <c r="B19" s="11" t="s">
        <v>45</v>
      </c>
      <c r="C19" s="12">
        <v>6.333333333333333</v>
      </c>
      <c r="D19" s="12">
        <v>9.3333333333333339</v>
      </c>
      <c r="E19" s="12">
        <v>7.666666666666667</v>
      </c>
      <c r="F19" s="12">
        <f>SUM(C19:E19)</f>
        <v>23.333333333333336</v>
      </c>
      <c r="G19" s="12">
        <f>AVERAGE(C19:E19)</f>
        <v>7.7777777777777786</v>
      </c>
    </row>
    <row r="20" spans="2:19" x14ac:dyDescent="0.25">
      <c r="B20" s="11" t="s">
        <v>46</v>
      </c>
      <c r="C20" s="12">
        <v>20</v>
      </c>
      <c r="D20" s="12">
        <v>18</v>
      </c>
      <c r="E20" s="12">
        <v>7</v>
      </c>
      <c r="F20" s="12">
        <f t="shared" ref="F20:F26" si="0">SUM(C20:E20)</f>
        <v>45</v>
      </c>
      <c r="G20" s="12">
        <f t="shared" ref="G20:G26" si="1">AVERAGE(C20:E20)</f>
        <v>15</v>
      </c>
      <c r="I20" t="s">
        <v>14</v>
      </c>
      <c r="J20">
        <v>3</v>
      </c>
    </row>
    <row r="21" spans="2:19" x14ac:dyDescent="0.25">
      <c r="B21" s="11" t="s">
        <v>47</v>
      </c>
      <c r="C21" s="12">
        <v>13</v>
      </c>
      <c r="D21" s="12">
        <v>29.333333333333332</v>
      </c>
      <c r="E21" s="12">
        <v>10.666666666666666</v>
      </c>
      <c r="F21" s="12">
        <f t="shared" si="0"/>
        <v>52.999999999999993</v>
      </c>
      <c r="G21" s="12">
        <f t="shared" si="1"/>
        <v>17.666666666666664</v>
      </c>
      <c r="I21" t="s">
        <v>16</v>
      </c>
      <c r="J21">
        <v>2</v>
      </c>
    </row>
    <row r="22" spans="2:19" x14ac:dyDescent="0.25">
      <c r="B22" s="11" t="s">
        <v>48</v>
      </c>
      <c r="C22" s="12">
        <v>12.333333333333334</v>
      </c>
      <c r="D22" s="12">
        <v>13</v>
      </c>
      <c r="E22" s="12">
        <v>13.333333333333334</v>
      </c>
      <c r="F22" s="12">
        <f t="shared" si="0"/>
        <v>38.666666666666671</v>
      </c>
      <c r="G22" s="12">
        <f t="shared" si="1"/>
        <v>12.888888888888891</v>
      </c>
      <c r="I22" t="s">
        <v>15</v>
      </c>
      <c r="J22">
        <v>4</v>
      </c>
    </row>
    <row r="23" spans="2:19" x14ac:dyDescent="0.25">
      <c r="B23" s="11" t="s">
        <v>49</v>
      </c>
      <c r="C23" s="12">
        <v>9.3333333333333339</v>
      </c>
      <c r="D23" s="12">
        <v>10.666666666666666</v>
      </c>
      <c r="E23" s="12">
        <v>22.666666666666668</v>
      </c>
      <c r="F23" s="12">
        <f t="shared" si="0"/>
        <v>42.666666666666671</v>
      </c>
      <c r="G23" s="12">
        <f t="shared" si="1"/>
        <v>14.222222222222223</v>
      </c>
      <c r="I23" t="s">
        <v>17</v>
      </c>
      <c r="J23">
        <f>F27^2/24</f>
        <v>5094.4490740740757</v>
      </c>
    </row>
    <row r="24" spans="2:19" x14ac:dyDescent="0.25">
      <c r="B24" s="11" t="s">
        <v>50</v>
      </c>
      <c r="C24" s="12">
        <v>27.666666666666668</v>
      </c>
      <c r="D24" s="12">
        <v>14.333333333333334</v>
      </c>
      <c r="E24" s="12">
        <v>17.666666666666668</v>
      </c>
      <c r="F24" s="12">
        <f t="shared" si="0"/>
        <v>59.666666666666671</v>
      </c>
      <c r="G24" s="12">
        <f t="shared" si="1"/>
        <v>19.888888888888889</v>
      </c>
    </row>
    <row r="25" spans="2:19" x14ac:dyDescent="0.25">
      <c r="B25" s="11" t="s">
        <v>51</v>
      </c>
      <c r="C25" s="12">
        <v>32</v>
      </c>
      <c r="D25" s="12">
        <v>14</v>
      </c>
      <c r="E25" s="12">
        <v>9.6666666666666661</v>
      </c>
      <c r="F25" s="12">
        <f t="shared" si="0"/>
        <v>55.666666666666664</v>
      </c>
      <c r="G25" s="12">
        <f t="shared" si="1"/>
        <v>18.555555555555554</v>
      </c>
      <c r="L25" s="10" t="s">
        <v>18</v>
      </c>
      <c r="M25" s="10" t="s">
        <v>19</v>
      </c>
      <c r="N25" s="10" t="s">
        <v>20</v>
      </c>
      <c r="O25" s="10" t="s">
        <v>21</v>
      </c>
      <c r="P25" s="10" t="s">
        <v>22</v>
      </c>
      <c r="Q25" s="10" t="s">
        <v>23</v>
      </c>
      <c r="R25" s="17">
        <v>0.05</v>
      </c>
      <c r="S25" s="17">
        <v>0.01</v>
      </c>
    </row>
    <row r="26" spans="2:19" x14ac:dyDescent="0.25">
      <c r="B26" s="11" t="s">
        <v>52</v>
      </c>
      <c r="C26" s="12">
        <v>9</v>
      </c>
      <c r="D26" s="12">
        <v>13.666666666666666</v>
      </c>
      <c r="E26" s="12">
        <v>9</v>
      </c>
      <c r="F26" s="12">
        <f t="shared" si="0"/>
        <v>31.666666666666664</v>
      </c>
      <c r="G26" s="12">
        <f t="shared" si="1"/>
        <v>10.555555555555555</v>
      </c>
      <c r="L26" s="10" t="s">
        <v>24</v>
      </c>
      <c r="M26" s="10">
        <f>J20-1</f>
        <v>2</v>
      </c>
      <c r="N26" s="14">
        <f>SUMSQ(C27:E27)/8-J23</f>
        <v>70.259259259259125</v>
      </c>
      <c r="O26" s="14">
        <f>N26/M26</f>
        <v>35.129629629629562</v>
      </c>
      <c r="P26" s="18">
        <f>O26/O31</f>
        <v>0.66564740087222263</v>
      </c>
      <c r="Q26" s="10" t="str">
        <f>IF(P26&lt;R26,"tn",IF(P26&lt;S26,"*","**"))</f>
        <v>tn</v>
      </c>
      <c r="R26" s="18">
        <f>FINV(5%,$M26,$M$31)</f>
        <v>3.7388918324407361</v>
      </c>
      <c r="S26" s="18">
        <f>FINV(1%,$M26,$M$31)</f>
        <v>6.5148841021827506</v>
      </c>
    </row>
    <row r="27" spans="2:19" x14ac:dyDescent="0.25">
      <c r="B27" s="13" t="s">
        <v>25</v>
      </c>
      <c r="C27" s="24">
        <f>SUM(C19:C26)</f>
        <v>129.66666666666669</v>
      </c>
      <c r="D27" s="24">
        <f>SUM(D19:D26)</f>
        <v>122.33333333333334</v>
      </c>
      <c r="E27" s="24">
        <f>SUM(E19:E26)</f>
        <v>97.666666666666686</v>
      </c>
      <c r="F27" s="24">
        <f>SUM(F19:F26)</f>
        <v>349.66666666666674</v>
      </c>
      <c r="G27" s="23"/>
      <c r="L27" s="10" t="s">
        <v>0</v>
      </c>
      <c r="M27" s="10">
        <f>(J21*J22)-1</f>
        <v>7</v>
      </c>
      <c r="N27" s="14">
        <f>SUMSQ(F19:F26)/3-J23</f>
        <v>357.43981481481296</v>
      </c>
      <c r="O27" s="14">
        <f t="shared" ref="O27:O30" si="2">N27/M27</f>
        <v>51.06283068783042</v>
      </c>
      <c r="P27" s="18">
        <f>O27/O31</f>
        <v>0.96755476464985157</v>
      </c>
      <c r="Q27" s="10" t="str">
        <f t="shared" ref="Q27:Q30" si="3">IF(P27&lt;R27,"tn",IF(P27&lt;S27,"*","**"))</f>
        <v>tn</v>
      </c>
      <c r="R27" s="18">
        <f t="shared" ref="R27:R30" si="4">FINV(5%,$M27,$M$31)</f>
        <v>2.7641992567781792</v>
      </c>
      <c r="S27" s="18">
        <f t="shared" ref="S27:S30" si="5">FINV(1%,$M27,$M$31)</f>
        <v>4.2778818532656411</v>
      </c>
    </row>
    <row r="28" spans="2:19" x14ac:dyDescent="0.25">
      <c r="B28" s="25" t="s">
        <v>55</v>
      </c>
      <c r="C28" s="26">
        <f>AVERAGE(C19:C26)</f>
        <v>16.208333333333336</v>
      </c>
      <c r="D28" s="26">
        <f>AVERAGE(D19:D26)</f>
        <v>15.291666666666668</v>
      </c>
      <c r="E28" s="26">
        <f>AVERAGE(E19:E26)</f>
        <v>12.208333333333336</v>
      </c>
      <c r="F28" s="27"/>
      <c r="G28" s="27"/>
      <c r="L28" s="10" t="s">
        <v>27</v>
      </c>
      <c r="M28" s="10">
        <f>J21-1</f>
        <v>1</v>
      </c>
      <c r="N28" s="19">
        <f>SUMSQ(G33:G34)/12-J23</f>
        <v>4.6296296277432702E-3</v>
      </c>
      <c r="O28" s="19">
        <f t="shared" si="2"/>
        <v>4.6296296277432702E-3</v>
      </c>
      <c r="P28" s="20">
        <f>O28/O31</f>
        <v>8.772369538758611E-5</v>
      </c>
      <c r="Q28" s="10" t="str">
        <f t="shared" si="3"/>
        <v>tn</v>
      </c>
      <c r="R28" s="18">
        <f t="shared" si="4"/>
        <v>4.6001099366694227</v>
      </c>
      <c r="S28" s="18">
        <f t="shared" si="5"/>
        <v>8.8615926651764276</v>
      </c>
    </row>
    <row r="29" spans="2:19" x14ac:dyDescent="0.25">
      <c r="L29" s="10" t="s">
        <v>26</v>
      </c>
      <c r="M29" s="10">
        <f>J22-1</f>
        <v>3</v>
      </c>
      <c r="N29" s="14">
        <f>SUMSQ(C35:F35)/6-J23</f>
        <v>100.79166666666515</v>
      </c>
      <c r="O29" s="14">
        <f>N29/M29</f>
        <v>33.597222222221717</v>
      </c>
      <c r="P29" s="20">
        <f>O29/O31</f>
        <v>0.63661085768709225</v>
      </c>
      <c r="Q29" s="10" t="str">
        <f t="shared" si="3"/>
        <v>tn</v>
      </c>
      <c r="R29" s="18">
        <f t="shared" si="4"/>
        <v>3.3438886781189128</v>
      </c>
      <c r="S29" s="18">
        <f t="shared" si="5"/>
        <v>5.5638858396937421</v>
      </c>
    </row>
    <row r="30" spans="2:19" x14ac:dyDescent="0.25">
      <c r="L30" s="10" t="s">
        <v>53</v>
      </c>
      <c r="M30" s="10">
        <f>M28*M29</f>
        <v>3</v>
      </c>
      <c r="N30" s="14">
        <f>N27-N28-N29</f>
        <v>256.64351851852007</v>
      </c>
      <c r="O30" s="14">
        <f t="shared" si="2"/>
        <v>85.547839506173361</v>
      </c>
      <c r="P30" s="18">
        <f>O30/O31</f>
        <v>1.6209876852640992</v>
      </c>
      <c r="Q30" s="10" t="str">
        <f t="shared" si="3"/>
        <v>tn</v>
      </c>
      <c r="R30" s="18">
        <f t="shared" si="4"/>
        <v>3.3438886781189128</v>
      </c>
      <c r="S30" s="18">
        <f t="shared" si="5"/>
        <v>5.5638858396937421</v>
      </c>
    </row>
    <row r="31" spans="2:19" x14ac:dyDescent="0.25">
      <c r="B31" t="s">
        <v>28</v>
      </c>
      <c r="L31" s="10" t="s">
        <v>29</v>
      </c>
      <c r="M31" s="10">
        <f>M32-M27-M26</f>
        <v>14</v>
      </c>
      <c r="N31" s="14">
        <f>N32-N26-N27</f>
        <v>738.85185185185219</v>
      </c>
      <c r="O31" s="14">
        <f>N31/M31</f>
        <v>52.7751322751323</v>
      </c>
      <c r="P31" s="15"/>
      <c r="Q31" s="15"/>
      <c r="R31" s="15"/>
      <c r="S31" s="15"/>
    </row>
    <row r="32" spans="2:19" x14ac:dyDescent="0.25">
      <c r="B32" s="4" t="s">
        <v>0</v>
      </c>
      <c r="C32" s="4" t="s">
        <v>30</v>
      </c>
      <c r="D32" s="4" t="s">
        <v>31</v>
      </c>
      <c r="E32" s="4" t="s">
        <v>32</v>
      </c>
      <c r="F32" s="4" t="s">
        <v>33</v>
      </c>
      <c r="G32" s="4" t="s">
        <v>34</v>
      </c>
      <c r="H32" s="4" t="s">
        <v>1</v>
      </c>
      <c r="L32" s="10" t="s">
        <v>25</v>
      </c>
      <c r="M32" s="10">
        <f>(J20*J21*J22)-1</f>
        <v>23</v>
      </c>
      <c r="N32" s="14">
        <f>SUMSQ(C19:E26)-J23</f>
        <v>1166.5509259259243</v>
      </c>
      <c r="O32" s="15"/>
      <c r="P32" s="15"/>
      <c r="Q32" s="15"/>
      <c r="R32" s="15"/>
      <c r="S32" s="15"/>
    </row>
    <row r="33" spans="2:16" x14ac:dyDescent="0.25">
      <c r="B33" s="4" t="s">
        <v>35</v>
      </c>
      <c r="C33" s="6">
        <f>F19</f>
        <v>23.333333333333336</v>
      </c>
      <c r="D33" s="6">
        <f>F21</f>
        <v>52.999999999999993</v>
      </c>
      <c r="E33" s="6">
        <f>F23</f>
        <v>42.666666666666671</v>
      </c>
      <c r="F33" s="6">
        <f>F25</f>
        <v>55.666666666666664</v>
      </c>
      <c r="G33" s="6">
        <f>SUM(C33:F33)</f>
        <v>174.66666666666666</v>
      </c>
      <c r="H33" s="6">
        <f>G33/12</f>
        <v>14.555555555555555</v>
      </c>
    </row>
    <row r="34" spans="2:16" x14ac:dyDescent="0.25">
      <c r="B34" s="4" t="s">
        <v>36</v>
      </c>
      <c r="C34" s="6">
        <f>F20</f>
        <v>45</v>
      </c>
      <c r="D34" s="6">
        <f>F22</f>
        <v>38.666666666666671</v>
      </c>
      <c r="E34" s="6">
        <f>F24</f>
        <v>59.666666666666671</v>
      </c>
      <c r="F34" s="6">
        <f>F26</f>
        <v>31.666666666666664</v>
      </c>
      <c r="G34" s="6">
        <f>SUM(C34:F34)</f>
        <v>175</v>
      </c>
      <c r="H34" s="6">
        <f>G34/12</f>
        <v>14.583333333333334</v>
      </c>
      <c r="N34" s="2"/>
      <c r="O34" s="3"/>
      <c r="P34" s="3"/>
    </row>
    <row r="35" spans="2:16" ht="15.75" x14ac:dyDescent="0.25">
      <c r="B35" s="4" t="s">
        <v>13</v>
      </c>
      <c r="C35" s="6">
        <f>SUM(C33:C34)</f>
        <v>68.333333333333343</v>
      </c>
      <c r="D35" s="6">
        <f>SUM(D33:D34)</f>
        <v>91.666666666666657</v>
      </c>
      <c r="E35" s="6">
        <f>SUM(E33:E34)</f>
        <v>102.33333333333334</v>
      </c>
      <c r="F35" s="6">
        <f>SUM(F33:F34)</f>
        <v>87.333333333333329</v>
      </c>
      <c r="G35" s="6">
        <f>SUM(C35:F35)</f>
        <v>349.66666666666669</v>
      </c>
      <c r="H35" s="5"/>
      <c r="L35" s="37" t="s">
        <v>0</v>
      </c>
      <c r="M35" s="37"/>
      <c r="N35" s="2"/>
      <c r="O35" s="3"/>
      <c r="P35" s="3"/>
    </row>
    <row r="36" spans="2:16" ht="15.75" x14ac:dyDescent="0.25">
      <c r="B36" t="s">
        <v>1</v>
      </c>
      <c r="C36" s="2">
        <f>C35/6</f>
        <v>11.388888888888891</v>
      </c>
      <c r="D36" s="2">
        <f t="shared" ref="D36:F36" si="6">D35/6</f>
        <v>15.277777777777777</v>
      </c>
      <c r="E36" s="2">
        <f t="shared" si="6"/>
        <v>17.055555555555557</v>
      </c>
      <c r="F36" s="2">
        <f t="shared" si="6"/>
        <v>14.555555555555555</v>
      </c>
      <c r="L36" s="35" t="s">
        <v>35</v>
      </c>
      <c r="M36" s="38">
        <f>H33</f>
        <v>14.555555555555555</v>
      </c>
      <c r="N36" s="2"/>
      <c r="O36" s="3"/>
      <c r="P36" s="3"/>
    </row>
    <row r="37" spans="2:16" ht="15.75" x14ac:dyDescent="0.25">
      <c r="L37" s="35" t="s">
        <v>36</v>
      </c>
      <c r="M37" s="38">
        <f>H34</f>
        <v>14.583333333333334</v>
      </c>
      <c r="N37" s="2"/>
      <c r="O37" s="3"/>
      <c r="P37" s="3"/>
    </row>
    <row r="38" spans="2:16" ht="15.75" x14ac:dyDescent="0.25">
      <c r="L38" s="37" t="s">
        <v>39</v>
      </c>
      <c r="M38" s="37" t="s">
        <v>54</v>
      </c>
      <c r="N38" s="2"/>
      <c r="O38" s="3"/>
      <c r="P38" s="3"/>
    </row>
    <row r="39" spans="2:16" ht="15.75" x14ac:dyDescent="0.25">
      <c r="L39" s="35" t="s">
        <v>30</v>
      </c>
      <c r="M39" s="38">
        <f>C36</f>
        <v>11.388888888888891</v>
      </c>
      <c r="N39" s="3"/>
      <c r="O39" s="3"/>
    </row>
    <row r="40" spans="2:16" ht="15.75" x14ac:dyDescent="0.25">
      <c r="L40" s="35" t="s">
        <v>31</v>
      </c>
      <c r="M40" s="38">
        <f>D36</f>
        <v>15.277777777777777</v>
      </c>
      <c r="N40" s="3"/>
    </row>
    <row r="41" spans="2:16" ht="15.75" x14ac:dyDescent="0.25">
      <c r="L41" s="35" t="s">
        <v>32</v>
      </c>
      <c r="M41" s="38">
        <f>E36</f>
        <v>17.055555555555557</v>
      </c>
    </row>
    <row r="42" spans="2:16" ht="15.75" x14ac:dyDescent="0.25">
      <c r="L42" s="35" t="s">
        <v>33</v>
      </c>
      <c r="M42" s="38">
        <f>F36</f>
        <v>14.555555555555555</v>
      </c>
    </row>
    <row r="43" spans="2:16" ht="15.75" x14ac:dyDescent="0.25">
      <c r="L43" s="37" t="s">
        <v>39</v>
      </c>
      <c r="M43" s="37" t="s">
        <v>54</v>
      </c>
    </row>
  </sheetData>
  <mergeCells count="4">
    <mergeCell ref="C17:E17"/>
    <mergeCell ref="F17:F18"/>
    <mergeCell ref="G17:G18"/>
    <mergeCell ref="B17:B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BB</vt:lpstr>
      <vt:lpstr>BK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DEDIK</dc:creator>
  <cp:lastModifiedBy>DEDIK</cp:lastModifiedBy>
  <dcterms:created xsi:type="dcterms:W3CDTF">2023-01-07T04:02:46Z</dcterms:created>
  <dcterms:modified xsi:type="dcterms:W3CDTF">2023-03-14T02:38:14Z</dcterms:modified>
</cp:coreProperties>
</file>