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20115" windowHeight="6795"/>
  </bookViews>
  <sheets>
    <sheet name="PA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Y34" i="1" l="1"/>
  <c r="AC45" i="1"/>
  <c r="Q47" i="1"/>
  <c r="M31" i="1" l="1"/>
  <c r="M32" i="1"/>
  <c r="M30" i="1"/>
  <c r="M29" i="1"/>
  <c r="M28" i="1"/>
  <c r="S27" i="1" l="1"/>
  <c r="S28" i="1"/>
  <c r="S29" i="1"/>
  <c r="S30" i="1"/>
  <c r="S26" i="1"/>
  <c r="R27" i="1"/>
  <c r="R28" i="1"/>
  <c r="R29" i="1"/>
  <c r="R30" i="1"/>
  <c r="R26" i="1"/>
  <c r="E28" i="1" l="1"/>
  <c r="D28" i="1"/>
  <c r="E27" i="1"/>
  <c r="D27" i="1"/>
  <c r="G26" i="1"/>
  <c r="F25" i="1"/>
  <c r="F33" i="1" s="1"/>
  <c r="G24" i="1"/>
  <c r="G23" i="1"/>
  <c r="F22" i="1"/>
  <c r="D34" i="1" s="1"/>
  <c r="G21" i="1"/>
  <c r="F20" i="1"/>
  <c r="C34" i="1" s="1"/>
  <c r="G19" i="1"/>
  <c r="S39" i="1" l="1"/>
  <c r="W46" i="1"/>
  <c r="AA38" i="1"/>
  <c r="Z46" i="1"/>
  <c r="AC38" i="1"/>
  <c r="S40" i="1"/>
  <c r="Q45" i="1"/>
  <c r="W37" i="1"/>
  <c r="Q37" i="1"/>
  <c r="T45" i="1"/>
  <c r="Y37" i="1"/>
  <c r="Q38" i="1"/>
  <c r="W45" i="1"/>
  <c r="AA37" i="1"/>
  <c r="Q39" i="1"/>
  <c r="F26" i="1"/>
  <c r="F34" i="1" s="1"/>
  <c r="F35" i="1" s="1"/>
  <c r="F36" i="1" s="1"/>
  <c r="F24" i="1"/>
  <c r="E34" i="1" s="1"/>
  <c r="F23" i="1"/>
  <c r="E33" i="1" s="1"/>
  <c r="F21" i="1"/>
  <c r="D33" i="1" s="1"/>
  <c r="D35" i="1" s="1"/>
  <c r="D36" i="1" s="1"/>
  <c r="F19" i="1"/>
  <c r="C28" i="1"/>
  <c r="G20" i="1"/>
  <c r="G22" i="1"/>
  <c r="G25" i="1"/>
  <c r="C27" i="1"/>
  <c r="T46" i="1" l="1"/>
  <c r="Y38" i="1"/>
  <c r="S38" i="1"/>
  <c r="Z45" i="1"/>
  <c r="AC37" i="1"/>
  <c r="Q40" i="1"/>
  <c r="S37" i="1"/>
  <c r="Q46" i="1"/>
  <c r="W38" i="1"/>
  <c r="G34" i="1"/>
  <c r="H34" i="1" s="1"/>
  <c r="E35" i="1"/>
  <c r="E36" i="1" s="1"/>
  <c r="F27" i="1"/>
  <c r="J23" i="1" s="1"/>
  <c r="C33" i="1"/>
  <c r="C35" i="1" l="1"/>
  <c r="N29" i="1" s="1"/>
  <c r="G33" i="1"/>
  <c r="H33" i="1" s="1"/>
  <c r="N27" i="1"/>
  <c r="O27" i="1" s="1"/>
  <c r="N26" i="1"/>
  <c r="O26" i="1" s="1"/>
  <c r="N32" i="1"/>
  <c r="G35" i="1" l="1"/>
  <c r="N28" i="1"/>
  <c r="O28" i="1" s="1"/>
  <c r="C36" i="1"/>
  <c r="N31" i="1"/>
  <c r="O29" i="1"/>
  <c r="N30" i="1" l="1"/>
  <c r="O30" i="1" s="1"/>
  <c r="O31" i="1"/>
  <c r="W39" i="1" l="1"/>
  <c r="Q41" i="1"/>
  <c r="P27" i="1"/>
  <c r="Q27" i="1" s="1"/>
  <c r="P26" i="1"/>
  <c r="Q26" i="1" s="1"/>
  <c r="P28" i="1"/>
  <c r="Q28" i="1" s="1"/>
  <c r="P30" i="1"/>
  <c r="Q30" i="1" s="1"/>
  <c r="P29" i="1"/>
  <c r="Q29" i="1" s="1"/>
  <c r="V31" i="1" l="1"/>
  <c r="V29" i="1"/>
  <c r="U31" i="1"/>
  <c r="U28" i="1"/>
  <c r="V30" i="1"/>
  <c r="V28" i="1"/>
  <c r="U30" i="1"/>
  <c r="U29" i="1"/>
  <c r="AC34" i="1"/>
  <c r="AA34" i="1"/>
  <c r="W34" i="1"/>
  <c r="AC33" i="1"/>
  <c r="AA33" i="1"/>
  <c r="Y33" i="1"/>
  <c r="W33" i="1"/>
</calcChain>
</file>

<file path=xl/sharedStrings.xml><?xml version="1.0" encoding="utf-8"?>
<sst xmlns="http://schemas.openxmlformats.org/spreadsheetml/2006/main" count="108" uniqueCount="51">
  <si>
    <t>Perlakuan</t>
  </si>
  <si>
    <t>Rerata</t>
  </si>
  <si>
    <t>I</t>
  </si>
  <si>
    <t>II</t>
  </si>
  <si>
    <t>III</t>
  </si>
  <si>
    <t>Jumlah</t>
  </si>
  <si>
    <t>r</t>
  </si>
  <si>
    <t>p</t>
  </si>
  <si>
    <t>t</t>
  </si>
  <si>
    <t>FK</t>
  </si>
  <si>
    <t>SK</t>
  </si>
  <si>
    <t>DB</t>
  </si>
  <si>
    <t>JK</t>
  </si>
  <si>
    <t>KT</t>
  </si>
  <si>
    <t>F HIT</t>
  </si>
  <si>
    <t>Notasi</t>
  </si>
  <si>
    <t>Kelompok</t>
  </si>
  <si>
    <t>Total</t>
  </si>
  <si>
    <t>P</t>
  </si>
  <si>
    <t>T</t>
  </si>
  <si>
    <t>TABEL DUA ARAH</t>
  </si>
  <si>
    <t>Galat</t>
  </si>
  <si>
    <t>P1</t>
  </si>
  <si>
    <t>P2</t>
  </si>
  <si>
    <t>P3</t>
  </si>
  <si>
    <t>P4</t>
  </si>
  <si>
    <t xml:space="preserve">Jumlah </t>
  </si>
  <si>
    <t>T1</t>
  </si>
  <si>
    <t>T2</t>
  </si>
  <si>
    <t xml:space="preserve">Data Rataan Panjang Akar Tanaman Pakcoy </t>
  </si>
  <si>
    <t>BNJ</t>
  </si>
  <si>
    <t>BNJ 5%</t>
  </si>
  <si>
    <t>sd (4,14)</t>
  </si>
  <si>
    <t>sd (2,14)</t>
  </si>
  <si>
    <t>a</t>
  </si>
  <si>
    <t>A</t>
  </si>
  <si>
    <t>b</t>
  </si>
  <si>
    <t>B</t>
  </si>
  <si>
    <t>T1P1</t>
  </si>
  <si>
    <t>T2P1</t>
  </si>
  <si>
    <t>T1P2</t>
  </si>
  <si>
    <t>T2P2</t>
  </si>
  <si>
    <t>T1P3</t>
  </si>
  <si>
    <t>T2P3</t>
  </si>
  <si>
    <t>T1P4</t>
  </si>
  <si>
    <t>T2P4</t>
  </si>
  <si>
    <t>TP</t>
  </si>
  <si>
    <t>AB</t>
  </si>
  <si>
    <t>Rataan</t>
  </si>
  <si>
    <t>Ulangan</t>
  </si>
  <si>
    <t>UMUR 35 HST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</si>
</sst>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2" x14ac:knownFonts="1">
    <font>
      <sz val="11"/>
      <color theme="1"/>
      <name val="Calibri"/>
      <family val="2"/>
      <charset val="1"/>
      <scheme val="minor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0" borderId="1" xfId="0" applyBorder="1"/>
    <xf numFmtId="2" fontId="0" fillId="0" borderId="1" xfId="0" applyNumberFormat="1" applyBorder="1"/>
    <xf numFmtId="0" fontId="0" fillId="0" borderId="1" xfId="0" applyFill="1" applyBorder="1" applyAlignment="1">
      <alignment horizontal="center"/>
    </xf>
    <xf numFmtId="4" fontId="0" fillId="0" borderId="1" xfId="0" applyNumberFormat="1" applyBorder="1"/>
    <xf numFmtId="4" fontId="0" fillId="0" borderId="0" xfId="0" applyNumberFormat="1"/>
    <xf numFmtId="4" fontId="1" fillId="0" borderId="0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2" fontId="0" fillId="0" borderId="0" xfId="0" applyNumberFormat="1" applyBorder="1"/>
    <xf numFmtId="0" fontId="0" fillId="2" borderId="1" xfId="0" applyFill="1" applyBorder="1"/>
    <xf numFmtId="0" fontId="1" fillId="2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0" fillId="0" borderId="0" xfId="0" applyNumberFormat="1" applyBorder="1"/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165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5" fontId="0" fillId="0" borderId="2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1" fillId="0" borderId="6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AE47"/>
  <sheetViews>
    <sheetView tabSelected="1" topLeftCell="A2" zoomScale="69" zoomScaleNormal="69" workbookViewId="0">
      <selection activeCell="K8" sqref="K8"/>
    </sheetView>
  </sheetViews>
  <sheetFormatPr defaultRowHeight="15" x14ac:dyDescent="0.25"/>
  <cols>
    <col min="2" max="2" width="9.85546875" customWidth="1"/>
    <col min="3" max="3" width="9.5703125" bestFit="1" customWidth="1"/>
    <col min="6" max="6" width="9.5703125" bestFit="1" customWidth="1"/>
    <col min="12" max="12" width="10.140625" customWidth="1"/>
    <col min="14" max="14" width="10.28515625" bestFit="1" customWidth="1"/>
    <col min="16" max="16" width="10.28515625" bestFit="1" customWidth="1"/>
  </cols>
  <sheetData>
    <row r="5" spans="2:31" x14ac:dyDescent="0.25">
      <c r="B5" s="24"/>
      <c r="C5" s="24"/>
      <c r="D5" s="24"/>
      <c r="E5" s="24"/>
      <c r="F5" s="25"/>
      <c r="G5" s="26"/>
      <c r="H5" s="24"/>
      <c r="I5" s="24"/>
      <c r="J5" s="24"/>
      <c r="K5" s="24"/>
      <c r="L5" s="24"/>
      <c r="M5" s="24"/>
      <c r="N5" s="24"/>
      <c r="O5" s="24"/>
      <c r="P5" s="24"/>
      <c r="Q5" s="26"/>
      <c r="R5" s="24"/>
      <c r="S5" s="24"/>
      <c r="T5" s="24"/>
      <c r="U5" s="24"/>
      <c r="V5" s="24"/>
      <c r="W5" s="24"/>
      <c r="X5" s="24"/>
      <c r="Y5" s="24"/>
      <c r="Z5" s="24"/>
      <c r="AA5" s="24"/>
      <c r="AB5" s="25"/>
      <c r="AC5" s="24"/>
      <c r="AD5" s="24"/>
      <c r="AE5" s="24"/>
    </row>
    <row r="6" spans="2:31" x14ac:dyDescent="0.25">
      <c r="B6" s="25"/>
      <c r="C6" s="26"/>
      <c r="D6" s="26"/>
      <c r="E6" s="26"/>
      <c r="F6" s="26"/>
      <c r="G6" s="26"/>
      <c r="H6" s="26"/>
      <c r="I6" s="26"/>
      <c r="J6" s="24"/>
      <c r="K6" s="24"/>
      <c r="L6" s="24"/>
      <c r="M6" s="25"/>
      <c r="N6" s="26"/>
      <c r="O6" s="26"/>
      <c r="P6" s="26"/>
      <c r="Q6" s="26"/>
      <c r="R6" s="26"/>
      <c r="S6" s="26"/>
      <c r="T6" s="26"/>
      <c r="U6" s="24"/>
      <c r="V6" s="24"/>
      <c r="W6" s="24"/>
      <c r="X6" s="25"/>
      <c r="Y6" s="26"/>
      <c r="Z6" s="26"/>
      <c r="AA6" s="26"/>
      <c r="AB6" s="26"/>
      <c r="AC6" s="26"/>
      <c r="AD6" s="26"/>
      <c r="AE6" s="26"/>
    </row>
    <row r="7" spans="2:31" x14ac:dyDescent="0.25"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7"/>
    </row>
    <row r="8" spans="2:31" x14ac:dyDescent="0.25">
      <c r="B8" s="24"/>
      <c r="C8" s="24"/>
      <c r="D8" s="24"/>
      <c r="E8" s="24"/>
      <c r="F8" s="24"/>
      <c r="G8" s="24"/>
      <c r="H8" s="24"/>
      <c r="I8" s="27"/>
      <c r="J8" s="24"/>
      <c r="K8" s="24"/>
      <c r="L8" s="24"/>
      <c r="M8" s="24"/>
      <c r="N8" s="24"/>
      <c r="O8" s="24"/>
      <c r="P8" s="24"/>
      <c r="Q8" s="24"/>
      <c r="R8" s="24"/>
      <c r="S8" s="24"/>
      <c r="T8" s="27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pans="2:31" x14ac:dyDescent="0.25">
      <c r="B9" s="24"/>
      <c r="C9" s="24"/>
      <c r="D9" s="24"/>
      <c r="E9" s="24"/>
      <c r="F9" s="24"/>
      <c r="G9" s="24"/>
      <c r="H9" s="24"/>
      <c r="I9" s="27"/>
      <c r="J9" s="24"/>
      <c r="K9" s="24"/>
      <c r="L9" s="24"/>
      <c r="M9" s="24"/>
      <c r="N9" s="24"/>
      <c r="O9" s="24"/>
      <c r="P9" s="24"/>
      <c r="Q9" s="24"/>
      <c r="R9" s="24"/>
      <c r="S9" s="24"/>
      <c r="T9" s="27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pans="2:31" x14ac:dyDescent="0.25">
      <c r="B10" s="24"/>
      <c r="C10" s="24"/>
      <c r="D10" s="24"/>
      <c r="E10" s="24"/>
      <c r="F10" s="24"/>
      <c r="G10" s="24"/>
      <c r="H10" s="24"/>
      <c r="I10" s="27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7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7"/>
    </row>
    <row r="11" spans="2:31" x14ac:dyDescent="0.25">
      <c r="B11" s="24"/>
      <c r="C11" s="24"/>
      <c r="D11" s="24"/>
      <c r="E11" s="24"/>
      <c r="F11" s="24"/>
      <c r="G11" s="24"/>
      <c r="H11" s="24"/>
      <c r="I11" s="27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7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7"/>
    </row>
    <row r="12" spans="2:31" x14ac:dyDescent="0.25">
      <c r="B12" s="24"/>
      <c r="C12" s="24"/>
      <c r="D12" s="24"/>
      <c r="E12" s="24"/>
      <c r="F12" s="24"/>
      <c r="G12" s="24"/>
      <c r="H12" s="24"/>
      <c r="I12" s="27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7"/>
    </row>
    <row r="13" spans="2:31" x14ac:dyDescent="0.25">
      <c r="B13" s="24"/>
      <c r="C13" s="24"/>
      <c r="D13" s="24"/>
      <c r="E13" s="24"/>
      <c r="F13" s="24"/>
      <c r="G13" s="24"/>
      <c r="H13" s="24"/>
      <c r="I13" s="27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7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7"/>
    </row>
    <row r="14" spans="2:31" x14ac:dyDescent="0.25">
      <c r="B14" t="s">
        <v>29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7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7"/>
    </row>
    <row r="17" spans="2:22" x14ac:dyDescent="0.25">
      <c r="B17" s="33" t="s">
        <v>0</v>
      </c>
      <c r="C17" s="35" t="s">
        <v>49</v>
      </c>
      <c r="D17" s="35"/>
      <c r="E17" s="35"/>
      <c r="F17" s="33" t="s">
        <v>17</v>
      </c>
      <c r="G17" s="33" t="s">
        <v>48</v>
      </c>
    </row>
    <row r="18" spans="2:22" x14ac:dyDescent="0.25">
      <c r="B18" s="34"/>
      <c r="C18" s="12" t="s">
        <v>2</v>
      </c>
      <c r="D18" s="12" t="s">
        <v>3</v>
      </c>
      <c r="E18" s="12" t="s">
        <v>4</v>
      </c>
      <c r="F18" s="34"/>
      <c r="G18" s="34"/>
    </row>
    <row r="19" spans="2:22" x14ac:dyDescent="0.25">
      <c r="B19" s="10" t="s">
        <v>38</v>
      </c>
      <c r="C19" s="21">
        <v>8.85</v>
      </c>
      <c r="D19" s="21">
        <v>8.4499999999999993</v>
      </c>
      <c r="E19" s="21">
        <v>7.5166666666666657</v>
      </c>
      <c r="F19" s="21">
        <f>SUM(C19:E19)</f>
        <v>24.816666666666663</v>
      </c>
      <c r="G19" s="21">
        <f>AVERAGE(C19:E19)</f>
        <v>8.2722222222222204</v>
      </c>
    </row>
    <row r="20" spans="2:22" x14ac:dyDescent="0.25">
      <c r="B20" s="10" t="s">
        <v>39</v>
      </c>
      <c r="C20" s="21">
        <v>12.966666666666667</v>
      </c>
      <c r="D20" s="21">
        <v>11.833333333333334</v>
      </c>
      <c r="E20" s="21">
        <v>8.7999999999999989</v>
      </c>
      <c r="F20" s="21">
        <f t="shared" ref="F20:F26" si="0">SUM(C20:E20)</f>
        <v>33.6</v>
      </c>
      <c r="G20" s="21">
        <f t="shared" ref="G20:G26" si="1">AVERAGE(C20:E20)</f>
        <v>11.200000000000001</v>
      </c>
      <c r="I20" t="s">
        <v>6</v>
      </c>
      <c r="J20">
        <v>3</v>
      </c>
    </row>
    <row r="21" spans="2:22" x14ac:dyDescent="0.25">
      <c r="B21" s="10" t="s">
        <v>40</v>
      </c>
      <c r="C21" s="21">
        <v>14.033333333333333</v>
      </c>
      <c r="D21" s="21">
        <v>11.883333333333333</v>
      </c>
      <c r="E21" s="21">
        <v>9.4500000000000011</v>
      </c>
      <c r="F21" s="21">
        <f t="shared" si="0"/>
        <v>35.366666666666667</v>
      </c>
      <c r="G21" s="21">
        <f t="shared" si="1"/>
        <v>11.78888888888889</v>
      </c>
      <c r="I21" t="s">
        <v>8</v>
      </c>
      <c r="J21">
        <v>2</v>
      </c>
    </row>
    <row r="22" spans="2:22" x14ac:dyDescent="0.25">
      <c r="B22" s="10" t="s">
        <v>41</v>
      </c>
      <c r="C22" s="21">
        <v>9.8666666666666671</v>
      </c>
      <c r="D22" s="21">
        <v>10.283333333333333</v>
      </c>
      <c r="E22" s="21">
        <v>8.0166666666666675</v>
      </c>
      <c r="F22" s="21">
        <f t="shared" si="0"/>
        <v>28.166666666666664</v>
      </c>
      <c r="G22" s="21">
        <f t="shared" si="1"/>
        <v>9.3888888888888875</v>
      </c>
      <c r="I22" t="s">
        <v>7</v>
      </c>
      <c r="J22">
        <v>4</v>
      </c>
    </row>
    <row r="23" spans="2:22" x14ac:dyDescent="0.25">
      <c r="B23" s="10" t="s">
        <v>42</v>
      </c>
      <c r="C23" s="21">
        <v>11.183333333333332</v>
      </c>
      <c r="D23" s="21">
        <v>9.2833333333333332</v>
      </c>
      <c r="E23" s="21">
        <v>9.5666666666666664</v>
      </c>
      <c r="F23" s="21">
        <f t="shared" si="0"/>
        <v>30.033333333333331</v>
      </c>
      <c r="G23" s="21">
        <f t="shared" si="1"/>
        <v>10.011111111111111</v>
      </c>
      <c r="I23" t="s">
        <v>9</v>
      </c>
      <c r="J23">
        <f>F27^2/24</f>
        <v>2603.1251041666665</v>
      </c>
    </row>
    <row r="24" spans="2:22" x14ac:dyDescent="0.25">
      <c r="B24" s="10" t="s">
        <v>43</v>
      </c>
      <c r="C24" s="21">
        <v>13.683333333333335</v>
      </c>
      <c r="D24" s="21">
        <v>12.15</v>
      </c>
      <c r="E24" s="21">
        <v>10.366666666666667</v>
      </c>
      <c r="F24" s="21">
        <f t="shared" si="0"/>
        <v>36.200000000000003</v>
      </c>
      <c r="G24" s="21">
        <f t="shared" si="1"/>
        <v>12.066666666666668</v>
      </c>
    </row>
    <row r="25" spans="2:22" x14ac:dyDescent="0.25">
      <c r="B25" s="10" t="s">
        <v>44</v>
      </c>
      <c r="C25" s="21">
        <v>9.1333333333333346</v>
      </c>
      <c r="D25" s="21">
        <v>9.8666666666666671</v>
      </c>
      <c r="E25" s="21">
        <v>10.966666666666667</v>
      </c>
      <c r="F25" s="21">
        <f t="shared" si="0"/>
        <v>29.966666666666669</v>
      </c>
      <c r="G25" s="21">
        <f t="shared" si="1"/>
        <v>9.9888888888888889</v>
      </c>
      <c r="L25" s="13" t="s">
        <v>10</v>
      </c>
      <c r="M25" s="13" t="s">
        <v>11</v>
      </c>
      <c r="N25" s="13" t="s">
        <v>12</v>
      </c>
      <c r="O25" s="13" t="s">
        <v>13</v>
      </c>
      <c r="P25" s="13" t="s">
        <v>14</v>
      </c>
      <c r="Q25" s="13" t="s">
        <v>15</v>
      </c>
      <c r="R25" s="15">
        <v>0.05</v>
      </c>
      <c r="S25" s="15">
        <v>0.01</v>
      </c>
    </row>
    <row r="26" spans="2:22" x14ac:dyDescent="0.25">
      <c r="B26" s="10" t="s">
        <v>45</v>
      </c>
      <c r="C26" s="21">
        <v>12.699999999999998</v>
      </c>
      <c r="D26" s="21">
        <v>11.416666666666666</v>
      </c>
      <c r="E26" s="21">
        <v>7.6833333333333336</v>
      </c>
      <c r="F26" s="21">
        <f t="shared" si="0"/>
        <v>31.799999999999997</v>
      </c>
      <c r="G26" s="21">
        <f t="shared" si="1"/>
        <v>10.6</v>
      </c>
      <c r="L26" s="13" t="s">
        <v>16</v>
      </c>
      <c r="M26" s="13">
        <v>2</v>
      </c>
      <c r="N26" s="16">
        <f>SUMSQ(C27:E27)/8-J23</f>
        <v>25.766875000000255</v>
      </c>
      <c r="O26" s="16">
        <f>N26/M26</f>
        <v>12.883437500000127</v>
      </c>
      <c r="P26" s="17">
        <f>O26/$O$31</f>
        <v>8.6805190551574967</v>
      </c>
      <c r="Q26" s="13" t="str">
        <f>IF(P26&lt;R26,"tn",IF(P26&lt;S26,"*","**"))</f>
        <v>**</v>
      </c>
      <c r="R26" s="17">
        <f>FINV(5%,$M26,$M$31)</f>
        <v>3.7388918324407361</v>
      </c>
      <c r="S26" s="17">
        <f>FINV(1%,$M26,$M$31)</f>
        <v>6.5148841021827506</v>
      </c>
    </row>
    <row r="27" spans="2:22" x14ac:dyDescent="0.25">
      <c r="B27" s="11" t="s">
        <v>17</v>
      </c>
      <c r="C27" s="23">
        <f>SUM(C19:C26)</f>
        <v>92.416666666666671</v>
      </c>
      <c r="D27" s="11">
        <f>SUM(D19:D26)</f>
        <v>85.166666666666671</v>
      </c>
      <c r="E27" s="11">
        <f>SUM(E19:E26)</f>
        <v>72.36666666666666</v>
      </c>
      <c r="F27" s="23">
        <f>SUM(F19:F26)</f>
        <v>249.95</v>
      </c>
      <c r="G27" s="30"/>
      <c r="L27" s="13" t="s">
        <v>0</v>
      </c>
      <c r="M27" s="13">
        <v>7</v>
      </c>
      <c r="N27" s="16">
        <f>SUMSQ(F19:F26)/3-J23</f>
        <v>33.765358796296368</v>
      </c>
      <c r="O27" s="16">
        <f t="shared" ref="O27:O30" si="2">N27/M27</f>
        <v>4.8236226851851951</v>
      </c>
      <c r="P27" s="17">
        <f t="shared" ref="P27:P30" si="3">O27/$O$31</f>
        <v>3.2500292436424396</v>
      </c>
      <c r="Q27" s="13" t="str">
        <f t="shared" ref="Q27:Q30" si="4">IF(P27&lt;R27,"tn",IF(P27&lt;S27,"*","**"))</f>
        <v>*</v>
      </c>
      <c r="R27" s="17">
        <f t="shared" ref="R27:R30" si="5">FINV(5%,$M27,$M$31)</f>
        <v>2.7641992567781792</v>
      </c>
      <c r="S27" s="17">
        <f t="shared" ref="S27:S30" si="6">FINV(1%,$M27,$M$31)</f>
        <v>4.2778818532656411</v>
      </c>
    </row>
    <row r="28" spans="2:22" x14ac:dyDescent="0.25">
      <c r="B28" s="12" t="s">
        <v>48</v>
      </c>
      <c r="C28" s="22">
        <f>AVERAGE(C19:C26)</f>
        <v>11.552083333333334</v>
      </c>
      <c r="D28" s="22">
        <f>AVERAGE(D19:D26)</f>
        <v>10.645833333333334</v>
      </c>
      <c r="E28" s="22">
        <f>AVERAGE(E19:E26)</f>
        <v>9.0458333333333325</v>
      </c>
      <c r="F28" s="29"/>
      <c r="G28" s="29"/>
      <c r="L28" s="13" t="s">
        <v>19</v>
      </c>
      <c r="M28" s="13">
        <f>J21-1</f>
        <v>1</v>
      </c>
      <c r="N28" s="14">
        <f>SUMSQ(G33:G34)/12-J23</f>
        <v>3.8266782407404207</v>
      </c>
      <c r="O28" s="14">
        <f t="shared" si="2"/>
        <v>3.8266782407404207</v>
      </c>
      <c r="P28" s="17">
        <f t="shared" si="3"/>
        <v>2.5783144744330433</v>
      </c>
      <c r="Q28" s="13" t="str">
        <f t="shared" si="4"/>
        <v>tn</v>
      </c>
      <c r="R28" s="17">
        <f t="shared" si="5"/>
        <v>4.6001099366694227</v>
      </c>
      <c r="S28" s="17">
        <f t="shared" si="6"/>
        <v>8.8615926651764276</v>
      </c>
      <c r="U28" s="7">
        <f>Q37+Q41</f>
        <v>11.163766716648096</v>
      </c>
      <c r="V28" s="7">
        <f>S38+Q41</f>
        <v>12.280433383314763</v>
      </c>
    </row>
    <row r="29" spans="2:22" x14ac:dyDescent="0.25">
      <c r="L29" s="13" t="s">
        <v>18</v>
      </c>
      <c r="M29" s="13">
        <f>J22-1</f>
        <v>3</v>
      </c>
      <c r="N29" s="16">
        <f>SUMSQ(C35:F35)/6-J23</f>
        <v>5.3693865740742694</v>
      </c>
      <c r="O29" s="16">
        <f t="shared" si="2"/>
        <v>1.7897955246914232</v>
      </c>
      <c r="P29" s="17">
        <f t="shared" si="3"/>
        <v>1.205916833680402</v>
      </c>
      <c r="Q29" s="13" t="str">
        <f t="shared" si="4"/>
        <v>tn</v>
      </c>
      <c r="R29" s="17">
        <f t="shared" si="5"/>
        <v>3.3438886781189128</v>
      </c>
      <c r="S29" s="17">
        <f t="shared" si="6"/>
        <v>5.5638858396937421</v>
      </c>
      <c r="U29" s="7">
        <f>Q40+Q41</f>
        <v>12.880433383314765</v>
      </c>
      <c r="V29" s="7">
        <f>S40+Q41</f>
        <v>13.491544494425876</v>
      </c>
    </row>
    <row r="30" spans="2:22" x14ac:dyDescent="0.25">
      <c r="L30" s="13" t="s">
        <v>46</v>
      </c>
      <c r="M30" s="13">
        <f>M28*M29</f>
        <v>3</v>
      </c>
      <c r="N30" s="16">
        <f>N27-N28-N29</f>
        <v>24.569293981481678</v>
      </c>
      <c r="O30" s="16">
        <f t="shared" si="2"/>
        <v>8.1897646604938927</v>
      </c>
      <c r="P30" s="17">
        <f t="shared" si="3"/>
        <v>5.5180465766742763</v>
      </c>
      <c r="Q30" s="13" t="str">
        <f t="shared" si="4"/>
        <v>*</v>
      </c>
      <c r="R30" s="17">
        <f t="shared" si="5"/>
        <v>3.3438886781189128</v>
      </c>
      <c r="S30" s="17">
        <f t="shared" si="6"/>
        <v>5.5638858396937421</v>
      </c>
      <c r="U30" s="7">
        <f>Q39+Q41</f>
        <v>12.902655605536987</v>
      </c>
      <c r="V30" s="7">
        <f>S37+Q41</f>
        <v>14.091544494425877</v>
      </c>
    </row>
    <row r="31" spans="2:22" x14ac:dyDescent="0.25">
      <c r="B31" t="s">
        <v>20</v>
      </c>
      <c r="L31" s="13" t="s">
        <v>21</v>
      </c>
      <c r="M31" s="13">
        <f>M32-M27-M26</f>
        <v>14</v>
      </c>
      <c r="N31" s="16">
        <f>N32-N26-N27</f>
        <v>20.778495370370365</v>
      </c>
      <c r="O31" s="16">
        <f>N31/M31</f>
        <v>1.4841782407407405</v>
      </c>
      <c r="P31" s="31"/>
      <c r="Q31" s="31"/>
      <c r="R31" s="31"/>
      <c r="S31" s="31"/>
      <c r="U31" s="7">
        <f>Q38+Q41</f>
        <v>14.680433383314766</v>
      </c>
      <c r="V31" s="7">
        <f>S39+Q41</f>
        <v>14.958211161092544</v>
      </c>
    </row>
    <row r="32" spans="2:22" x14ac:dyDescent="0.25">
      <c r="B32" s="3" t="s">
        <v>0</v>
      </c>
      <c r="C32" s="3" t="s">
        <v>22</v>
      </c>
      <c r="D32" s="3" t="s">
        <v>23</v>
      </c>
      <c r="E32" s="3" t="s">
        <v>24</v>
      </c>
      <c r="F32" s="3" t="s">
        <v>25</v>
      </c>
      <c r="G32" s="3" t="s">
        <v>26</v>
      </c>
      <c r="H32" s="3" t="s">
        <v>1</v>
      </c>
      <c r="L32" s="13" t="s">
        <v>17</v>
      </c>
      <c r="M32" s="13">
        <f>(J20*J21*J22)-1</f>
        <v>23</v>
      </c>
      <c r="N32" s="16">
        <f>SUMSQ(C19:E26)-J23</f>
        <v>80.310729166666988</v>
      </c>
      <c r="O32" s="31"/>
      <c r="P32" s="31"/>
      <c r="Q32" s="31"/>
      <c r="R32" s="31"/>
      <c r="S32" s="31"/>
    </row>
    <row r="33" spans="2:30" x14ac:dyDescent="0.25">
      <c r="B33" s="3" t="s">
        <v>27</v>
      </c>
      <c r="C33" s="4">
        <f>F19</f>
        <v>24.816666666666663</v>
      </c>
      <c r="D33" s="4">
        <f>F21</f>
        <v>35.366666666666667</v>
      </c>
      <c r="E33" s="4">
        <f>F23</f>
        <v>30.033333333333331</v>
      </c>
      <c r="F33" s="4">
        <f>F25</f>
        <v>29.966666666666669</v>
      </c>
      <c r="G33" s="4">
        <f>SUM(C33:F33)</f>
        <v>120.18333333333334</v>
      </c>
      <c r="H33" s="4">
        <f>G33/12</f>
        <v>10.015277777777778</v>
      </c>
      <c r="W33" s="7">
        <f>W37+W39</f>
        <v>10.405536367586775</v>
      </c>
      <c r="Y33" s="7">
        <f>Y38+W39</f>
        <v>11.522203034253442</v>
      </c>
      <c r="AA33" s="7">
        <f>AA37+W39</f>
        <v>12.144425256475666</v>
      </c>
      <c r="AC33" s="7">
        <f>AC37+W39</f>
        <v>12.122203034253443</v>
      </c>
    </row>
    <row r="34" spans="2:30" x14ac:dyDescent="0.25">
      <c r="B34" s="3" t="s">
        <v>28</v>
      </c>
      <c r="C34" s="4">
        <f>F20</f>
        <v>33.6</v>
      </c>
      <c r="D34" s="4">
        <f>F22</f>
        <v>28.166666666666664</v>
      </c>
      <c r="E34" s="4">
        <f>F24</f>
        <v>36.200000000000003</v>
      </c>
      <c r="F34" s="4">
        <f>F26</f>
        <v>31.799999999999997</v>
      </c>
      <c r="G34" s="4">
        <f>SUM(C34:F34)</f>
        <v>129.76666666666665</v>
      </c>
      <c r="H34" s="4">
        <f>G34/12</f>
        <v>10.813888888888888</v>
      </c>
      <c r="N34" s="1"/>
      <c r="O34" s="2"/>
      <c r="P34" s="2"/>
      <c r="W34" s="7">
        <f>W38+W39</f>
        <v>13.333314145364556</v>
      </c>
      <c r="Y34" s="7">
        <f>Y37+W39</f>
        <v>13.922203034253444</v>
      </c>
      <c r="AA34" s="7">
        <f>AA38+W39</f>
        <v>14.199980812031223</v>
      </c>
      <c r="AC34" s="7">
        <f>AC38+W39</f>
        <v>12.733314145364554</v>
      </c>
    </row>
    <row r="35" spans="2:30" x14ac:dyDescent="0.25">
      <c r="B35" s="3" t="s">
        <v>5</v>
      </c>
      <c r="C35" s="4">
        <f>SUM(C33:C34)</f>
        <v>58.416666666666664</v>
      </c>
      <c r="D35" s="4">
        <f>SUM(D33:D34)</f>
        <v>63.533333333333331</v>
      </c>
      <c r="E35" s="4">
        <f>SUM(E33:E34)</f>
        <v>66.233333333333334</v>
      </c>
      <c r="F35" s="4">
        <f>SUM(F33:F34)</f>
        <v>61.766666666666666</v>
      </c>
      <c r="G35" s="4">
        <f>SUM(C35:F35)</f>
        <v>249.95</v>
      </c>
      <c r="H35" s="28"/>
      <c r="N35" s="1"/>
      <c r="O35" s="2"/>
      <c r="P35" s="2"/>
    </row>
    <row r="36" spans="2:30" x14ac:dyDescent="0.25">
      <c r="B36" s="3" t="s">
        <v>1</v>
      </c>
      <c r="C36" s="4">
        <f>C35/6</f>
        <v>9.7361111111111107</v>
      </c>
      <c r="D36" s="4">
        <f t="shared" ref="D36:F36" si="7">D35/6</f>
        <v>10.588888888888889</v>
      </c>
      <c r="E36" s="4">
        <f t="shared" si="7"/>
        <v>11.03888888888889</v>
      </c>
      <c r="F36" s="4">
        <f t="shared" si="7"/>
        <v>10.294444444444444</v>
      </c>
      <c r="G36" s="28"/>
      <c r="H36" s="28"/>
      <c r="L36" s="26"/>
      <c r="M36" s="26"/>
      <c r="N36" s="26"/>
      <c r="P36" s="5" t="s">
        <v>18</v>
      </c>
      <c r="Q36" s="5" t="s">
        <v>27</v>
      </c>
      <c r="R36" s="5" t="s">
        <v>15</v>
      </c>
      <c r="S36" s="5" t="s">
        <v>28</v>
      </c>
      <c r="T36" s="5" t="s">
        <v>15</v>
      </c>
      <c r="V36" s="3"/>
      <c r="W36" s="3" t="s">
        <v>22</v>
      </c>
      <c r="X36" s="3"/>
      <c r="Y36" s="3" t="s">
        <v>23</v>
      </c>
      <c r="Z36" s="3"/>
      <c r="AA36" s="3" t="s">
        <v>24</v>
      </c>
      <c r="AB36" s="3"/>
      <c r="AC36" s="3" t="s">
        <v>25</v>
      </c>
      <c r="AD36" s="3"/>
    </row>
    <row r="37" spans="2:30" x14ac:dyDescent="0.25">
      <c r="L37" s="24"/>
      <c r="M37" s="24"/>
      <c r="N37" s="24"/>
      <c r="P37" s="3" t="s">
        <v>22</v>
      </c>
      <c r="Q37" s="6">
        <f>G19</f>
        <v>8.2722222222222204</v>
      </c>
      <c r="R37" s="3" t="s">
        <v>35</v>
      </c>
      <c r="S37" s="6">
        <f>G20</f>
        <v>11.200000000000001</v>
      </c>
      <c r="T37" s="3" t="s">
        <v>35</v>
      </c>
      <c r="V37" s="3" t="s">
        <v>27</v>
      </c>
      <c r="W37" s="6">
        <f>G19</f>
        <v>8.2722222222222204</v>
      </c>
      <c r="X37" s="3" t="s">
        <v>34</v>
      </c>
      <c r="Y37" s="6">
        <f>G21</f>
        <v>11.78888888888889</v>
      </c>
      <c r="Z37" s="3" t="s">
        <v>34</v>
      </c>
      <c r="AA37" s="6">
        <f>G23</f>
        <v>10.011111111111111</v>
      </c>
      <c r="AB37" s="3" t="s">
        <v>34</v>
      </c>
      <c r="AC37" s="6">
        <f>G25</f>
        <v>9.9888888888888889</v>
      </c>
      <c r="AD37" s="3" t="s">
        <v>34</v>
      </c>
    </row>
    <row r="38" spans="2:30" x14ac:dyDescent="0.25">
      <c r="L38" s="24"/>
      <c r="M38" s="32"/>
      <c r="N38" s="24"/>
      <c r="P38" s="3" t="s">
        <v>23</v>
      </c>
      <c r="Q38" s="6">
        <f>G21</f>
        <v>11.78888888888889</v>
      </c>
      <c r="R38" s="3" t="s">
        <v>37</v>
      </c>
      <c r="S38" s="6">
        <f>G22</f>
        <v>9.3888888888888875</v>
      </c>
      <c r="T38" s="3" t="s">
        <v>35</v>
      </c>
      <c r="V38" s="3" t="s">
        <v>28</v>
      </c>
      <c r="W38" s="6">
        <f>G20</f>
        <v>11.200000000000001</v>
      </c>
      <c r="X38" s="3" t="s">
        <v>36</v>
      </c>
      <c r="Y38" s="6">
        <f>G22</f>
        <v>9.3888888888888875</v>
      </c>
      <c r="Z38" s="3" t="s">
        <v>34</v>
      </c>
      <c r="AA38" s="6">
        <f>G24</f>
        <v>12.066666666666668</v>
      </c>
      <c r="AB38" s="3" t="s">
        <v>34</v>
      </c>
      <c r="AC38" s="6">
        <f>G26</f>
        <v>10.6</v>
      </c>
      <c r="AD38" s="3" t="s">
        <v>34</v>
      </c>
    </row>
    <row r="39" spans="2:30" x14ac:dyDescent="0.25">
      <c r="L39" s="24"/>
      <c r="M39" s="32"/>
      <c r="N39" s="24"/>
      <c r="P39" s="3" t="s">
        <v>24</v>
      </c>
      <c r="Q39" s="6">
        <f>G23</f>
        <v>10.011111111111111</v>
      </c>
      <c r="R39" s="3" t="s">
        <v>47</v>
      </c>
      <c r="S39" s="6">
        <f>G24</f>
        <v>12.066666666666668</v>
      </c>
      <c r="T39" s="3" t="s">
        <v>35</v>
      </c>
      <c r="V39" s="3" t="s">
        <v>31</v>
      </c>
      <c r="W39" s="38">
        <f>K46*(O31/J20)^0.5</f>
        <v>2.1333141453645545</v>
      </c>
      <c r="X39" s="39"/>
      <c r="Y39" s="39"/>
      <c r="Z39" s="39"/>
      <c r="AA39" s="39"/>
      <c r="AB39" s="39"/>
      <c r="AC39" s="39"/>
      <c r="AD39" s="40"/>
    </row>
    <row r="40" spans="2:30" x14ac:dyDescent="0.25">
      <c r="L40" s="24"/>
      <c r="M40" s="32"/>
      <c r="N40" s="24"/>
      <c r="P40" s="3" t="s">
        <v>25</v>
      </c>
      <c r="Q40" s="6">
        <f>G25</f>
        <v>9.9888888888888889</v>
      </c>
      <c r="R40" s="3" t="s">
        <v>47</v>
      </c>
      <c r="S40" s="6">
        <f>G26</f>
        <v>10.6</v>
      </c>
      <c r="T40" s="3" t="s">
        <v>47</v>
      </c>
    </row>
    <row r="41" spans="2:30" x14ac:dyDescent="0.25">
      <c r="L41" s="24"/>
      <c r="M41" s="32"/>
      <c r="N41" s="24"/>
      <c r="P41" s="3" t="s">
        <v>30</v>
      </c>
      <c r="Q41" s="38">
        <f>K42*(O31/J20)^0.5</f>
        <v>2.8915444944258764</v>
      </c>
      <c r="R41" s="39"/>
      <c r="S41" s="39"/>
      <c r="T41" s="40"/>
    </row>
    <row r="42" spans="2:30" x14ac:dyDescent="0.25">
      <c r="J42" t="s">
        <v>32</v>
      </c>
      <c r="K42">
        <v>4.1109999999999998</v>
      </c>
      <c r="L42" s="24"/>
      <c r="M42" s="24"/>
      <c r="N42" s="24"/>
    </row>
    <row r="43" spans="2:30" x14ac:dyDescent="0.25">
      <c r="L43" s="24"/>
      <c r="M43" s="32"/>
      <c r="N43" s="24"/>
      <c r="P43" s="33" t="s">
        <v>0</v>
      </c>
      <c r="Q43" s="33" t="s">
        <v>50</v>
      </c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 t="s">
        <v>31</v>
      </c>
    </row>
    <row r="44" spans="2:30" x14ac:dyDescent="0.25">
      <c r="L44" s="24"/>
      <c r="M44" s="32"/>
      <c r="N44" s="24"/>
      <c r="P44" s="34"/>
      <c r="Q44" s="33" t="s">
        <v>22</v>
      </c>
      <c r="R44" s="33"/>
      <c r="S44" s="33"/>
      <c r="T44" s="33" t="s">
        <v>23</v>
      </c>
      <c r="U44" s="33"/>
      <c r="V44" s="33"/>
      <c r="W44" s="33" t="s">
        <v>24</v>
      </c>
      <c r="X44" s="33"/>
      <c r="Y44" s="33"/>
      <c r="Z44" s="33" t="s">
        <v>25</v>
      </c>
      <c r="AA44" s="33"/>
      <c r="AB44" s="33"/>
      <c r="AC44" s="34"/>
    </row>
    <row r="45" spans="2:30" x14ac:dyDescent="0.25">
      <c r="L45" s="24"/>
      <c r="M45" s="32"/>
      <c r="N45" s="24"/>
      <c r="P45" s="20" t="s">
        <v>27</v>
      </c>
      <c r="Q45" s="9">
        <f>G19</f>
        <v>8.2722222222222204</v>
      </c>
      <c r="R45" s="20" t="s">
        <v>34</v>
      </c>
      <c r="S45" s="20" t="s">
        <v>35</v>
      </c>
      <c r="T45" s="9">
        <f>G21</f>
        <v>11.78888888888889</v>
      </c>
      <c r="U45" s="20" t="s">
        <v>34</v>
      </c>
      <c r="V45" s="20" t="s">
        <v>37</v>
      </c>
      <c r="W45" s="9">
        <f>G23</f>
        <v>10.011111111111111</v>
      </c>
      <c r="X45" s="20" t="s">
        <v>34</v>
      </c>
      <c r="Y45" s="20" t="s">
        <v>47</v>
      </c>
      <c r="Z45" s="9">
        <f>G25</f>
        <v>9.9888888888888889</v>
      </c>
      <c r="AA45" s="20" t="s">
        <v>34</v>
      </c>
      <c r="AB45" s="20" t="s">
        <v>47</v>
      </c>
      <c r="AC45" s="41">
        <f>Q41</f>
        <v>2.8915444944258764</v>
      </c>
    </row>
    <row r="46" spans="2:30" x14ac:dyDescent="0.25">
      <c r="J46" t="s">
        <v>33</v>
      </c>
      <c r="K46">
        <v>3.0329999999999999</v>
      </c>
      <c r="L46" s="24"/>
      <c r="M46" s="24"/>
      <c r="N46" s="24"/>
      <c r="P46" s="18" t="s">
        <v>28</v>
      </c>
      <c r="Q46" s="8">
        <f>G20</f>
        <v>11.200000000000001</v>
      </c>
      <c r="R46" s="18" t="s">
        <v>36</v>
      </c>
      <c r="S46" s="18" t="s">
        <v>47</v>
      </c>
      <c r="T46" s="8">
        <f>G22</f>
        <v>9.3888888888888875</v>
      </c>
      <c r="U46" s="18" t="s">
        <v>34</v>
      </c>
      <c r="V46" s="18" t="s">
        <v>35</v>
      </c>
      <c r="W46" s="8">
        <f>G24</f>
        <v>12.066666666666668</v>
      </c>
      <c r="X46" s="18" t="s">
        <v>34</v>
      </c>
      <c r="Y46" s="18" t="s">
        <v>37</v>
      </c>
      <c r="Z46" s="8">
        <f>G26</f>
        <v>10.6</v>
      </c>
      <c r="AA46" s="18" t="s">
        <v>34</v>
      </c>
      <c r="AB46" s="18" t="s">
        <v>47</v>
      </c>
      <c r="AC46" s="42"/>
    </row>
    <row r="47" spans="2:30" x14ac:dyDescent="0.25">
      <c r="P47" s="19" t="s">
        <v>30</v>
      </c>
      <c r="Q47" s="36">
        <f>W39</f>
        <v>2.1333141453645545</v>
      </c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4"/>
    </row>
  </sheetData>
  <mergeCells count="15">
    <mergeCell ref="Q47:AB47"/>
    <mergeCell ref="W39:AD39"/>
    <mergeCell ref="Q41:T41"/>
    <mergeCell ref="Q44:S44"/>
    <mergeCell ref="T44:V44"/>
    <mergeCell ref="W44:Y44"/>
    <mergeCell ref="Z44:AB44"/>
    <mergeCell ref="AC45:AC47"/>
    <mergeCell ref="AC43:AC44"/>
    <mergeCell ref="B17:B18"/>
    <mergeCell ref="C17:E17"/>
    <mergeCell ref="F17:F18"/>
    <mergeCell ref="G17:G18"/>
    <mergeCell ref="Q43:AB43"/>
    <mergeCell ref="P43:P44"/>
  </mergeCells>
  <pageMargins left="0.7" right="0.7" top="0.75" bottom="0.75" header="0.3" footer="0.3"/>
  <pageSetup paperSize="256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DEDIK</dc:creator>
  <cp:lastModifiedBy>DEDIK</cp:lastModifiedBy>
  <dcterms:created xsi:type="dcterms:W3CDTF">2023-01-07T03:36:45Z</dcterms:created>
  <dcterms:modified xsi:type="dcterms:W3CDTF">2023-03-14T02:28:32Z</dcterms:modified>
</cp:coreProperties>
</file>