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95" windowWidth="20145" windowHeight="6615"/>
  </bookViews>
  <sheets>
    <sheet name="7 HST" sheetId="1" r:id="rId1"/>
    <sheet name="14 HST" sheetId="2" r:id="rId2"/>
    <sheet name="21 HST" sheetId="3" r:id="rId3"/>
    <sheet name="28 HST" sheetId="4" r:id="rId4"/>
    <sheet name="35 HST" sheetId="6" r:id="rId5"/>
  </sheets>
  <calcPr calcId="144525"/>
</workbook>
</file>

<file path=xl/calcChain.xml><?xml version="1.0" encoding="utf-8"?>
<calcChain xmlns="http://schemas.openxmlformats.org/spreadsheetml/2006/main">
  <c r="L28" i="6" l="1"/>
  <c r="L25" i="6"/>
  <c r="L24" i="6"/>
  <c r="L26" i="6" s="1"/>
  <c r="L23" i="6"/>
  <c r="G23" i="6"/>
  <c r="G30" i="6" s="1"/>
  <c r="L22" i="6"/>
  <c r="G22" i="6"/>
  <c r="G29" i="6" s="1"/>
  <c r="G31" i="6" s="1"/>
  <c r="G32" i="6" s="1"/>
  <c r="G21" i="6"/>
  <c r="F30" i="6" s="1"/>
  <c r="H21" i="6"/>
  <c r="G20" i="6"/>
  <c r="F29" i="6" s="1"/>
  <c r="G19" i="6"/>
  <c r="E30" i="6" s="1"/>
  <c r="H19" i="6"/>
  <c r="G18" i="6"/>
  <c r="E29" i="6" s="1"/>
  <c r="E31" i="6" s="1"/>
  <c r="E32" i="6" s="1"/>
  <c r="H18" i="6"/>
  <c r="G17" i="6"/>
  <c r="D30" i="6" s="1"/>
  <c r="F25" i="6"/>
  <c r="E24" i="6"/>
  <c r="D25" i="6"/>
  <c r="H30" i="6" l="1"/>
  <c r="I30" i="6" s="1"/>
  <c r="F31" i="6"/>
  <c r="F32" i="6" s="1"/>
  <c r="S41" i="6"/>
  <c r="X34" i="6"/>
  <c r="R34" i="6"/>
  <c r="R35" i="6"/>
  <c r="Z34" i="6"/>
  <c r="V41" i="6"/>
  <c r="S40" i="6"/>
  <c r="P34" i="6"/>
  <c r="X33" i="6"/>
  <c r="G16" i="6"/>
  <c r="H17" i="6"/>
  <c r="H20" i="6"/>
  <c r="H22" i="6"/>
  <c r="H23" i="6"/>
  <c r="D24" i="6"/>
  <c r="F24" i="6"/>
  <c r="E25" i="6"/>
  <c r="L27" i="6"/>
  <c r="R23" i="6" s="1"/>
  <c r="H16" i="6"/>
  <c r="Q24" i="6"/>
  <c r="Y41" i="6" l="1"/>
  <c r="R36" i="6"/>
  <c r="AB34" i="6"/>
  <c r="P40" i="6"/>
  <c r="V33" i="6"/>
  <c r="P33" i="6"/>
  <c r="R25" i="6"/>
  <c r="R24" i="6"/>
  <c r="Y40" i="6"/>
  <c r="AB33" i="6"/>
  <c r="P36" i="6"/>
  <c r="V34" i="6"/>
  <c r="R33" i="6"/>
  <c r="P41" i="6"/>
  <c r="Q26" i="6"/>
  <c r="Q23" i="6"/>
  <c r="Q22" i="6"/>
  <c r="V40" i="6"/>
  <c r="P35" i="6"/>
  <c r="Z33" i="6"/>
  <c r="D29" i="6"/>
  <c r="G24" i="6"/>
  <c r="L18" i="6" s="1"/>
  <c r="R26" i="6"/>
  <c r="Q25" i="6"/>
  <c r="R22" i="6"/>
  <c r="L22" i="4"/>
  <c r="M28" i="6" l="1"/>
  <c r="M23" i="6"/>
  <c r="M22" i="6"/>
  <c r="N22" i="6" s="1"/>
  <c r="D31" i="6"/>
  <c r="H29" i="6"/>
  <c r="I29" i="6" s="1"/>
  <c r="P53" i="3"/>
  <c r="Y52" i="3"/>
  <c r="S52" i="3"/>
  <c r="P52" i="3"/>
  <c r="AB51" i="3"/>
  <c r="S51" i="3"/>
  <c r="P51" i="3"/>
  <c r="H31" i="6" l="1"/>
  <c r="D32" i="6"/>
  <c r="M27" i="6"/>
  <c r="N27" i="6" s="1"/>
  <c r="M25" i="6"/>
  <c r="N25" i="6" s="1"/>
  <c r="N23" i="6"/>
  <c r="O23" i="6" s="1"/>
  <c r="P23" i="6" s="1"/>
  <c r="M24" i="6"/>
  <c r="N24" i="6" s="1"/>
  <c r="L26" i="1"/>
  <c r="L25" i="1"/>
  <c r="L24" i="1"/>
  <c r="L25" i="3"/>
  <c r="L24" i="3"/>
  <c r="O24" i="6" l="1"/>
  <c r="P24" i="6" s="1"/>
  <c r="P37" i="6"/>
  <c r="V35" i="6"/>
  <c r="O22" i="6"/>
  <c r="P22" i="6" s="1"/>
  <c r="M26" i="6"/>
  <c r="N26" i="6" s="1"/>
  <c r="O26" i="6" s="1"/>
  <c r="P26" i="6" s="1"/>
  <c r="O25" i="6"/>
  <c r="P25" i="6" s="1"/>
  <c r="L25" i="4"/>
  <c r="L24" i="4"/>
  <c r="L28" i="4"/>
  <c r="L26" i="4"/>
  <c r="L28" i="2"/>
  <c r="L28" i="3"/>
  <c r="AB40" i="6" l="1"/>
  <c r="U28" i="6"/>
  <c r="T28" i="6"/>
  <c r="U26" i="6"/>
  <c r="T25" i="6"/>
  <c r="U27" i="6"/>
  <c r="T26" i="6"/>
  <c r="U25" i="6"/>
  <c r="T27" i="6"/>
  <c r="P42" i="6"/>
  <c r="X30" i="6"/>
  <c r="X29" i="6"/>
  <c r="Z30" i="6"/>
  <c r="Z29" i="6"/>
  <c r="V30" i="6"/>
  <c r="V29" i="6"/>
  <c r="AB30" i="6"/>
  <c r="AB29" i="6"/>
  <c r="L25" i="2"/>
  <c r="L23" i="2"/>
  <c r="L27" i="2" s="1"/>
  <c r="L24" i="2"/>
  <c r="L26" i="2" s="1"/>
  <c r="L23" i="3" l="1"/>
  <c r="L23" i="4" l="1"/>
  <c r="G20" i="4"/>
  <c r="F29" i="4" s="1"/>
  <c r="H18" i="4"/>
  <c r="H23" i="3"/>
  <c r="L22" i="3"/>
  <c r="G17" i="3"/>
  <c r="D30" i="3" s="1"/>
  <c r="L22" i="2"/>
  <c r="L27" i="4" l="1"/>
  <c r="Q23" i="4" s="1"/>
  <c r="Q25" i="4"/>
  <c r="P36" i="4"/>
  <c r="X35" i="4"/>
  <c r="S42" i="4"/>
  <c r="G21" i="4"/>
  <c r="F30" i="4" s="1"/>
  <c r="R23" i="4"/>
  <c r="H21" i="3"/>
  <c r="L26" i="3"/>
  <c r="L27" i="3"/>
  <c r="H16" i="3"/>
  <c r="AB34" i="3"/>
  <c r="Y43" i="3"/>
  <c r="R36" i="3"/>
  <c r="G22" i="4"/>
  <c r="G29" i="4" s="1"/>
  <c r="F25" i="4"/>
  <c r="G23" i="4"/>
  <c r="G30" i="4" s="1"/>
  <c r="G31" i="4" s="1"/>
  <c r="H21" i="4"/>
  <c r="H19" i="4"/>
  <c r="E24" i="4"/>
  <c r="G17" i="4"/>
  <c r="D30" i="4" s="1"/>
  <c r="F31" i="4"/>
  <c r="F32" i="4" s="1"/>
  <c r="D25" i="4"/>
  <c r="G19" i="4"/>
  <c r="E30" i="4" s="1"/>
  <c r="G18" i="4"/>
  <c r="E29" i="4" s="1"/>
  <c r="G18" i="3"/>
  <c r="E29" i="3" s="1"/>
  <c r="F25" i="3"/>
  <c r="G23" i="3"/>
  <c r="G30" i="3" s="1"/>
  <c r="G22" i="3"/>
  <c r="G29" i="3" s="1"/>
  <c r="E24" i="3"/>
  <c r="G20" i="3"/>
  <c r="F29" i="3" s="1"/>
  <c r="H19" i="3"/>
  <c r="H18" i="3"/>
  <c r="G21" i="3"/>
  <c r="F30" i="3" s="1"/>
  <c r="G19" i="3"/>
  <c r="E30" i="3" s="1"/>
  <c r="D25" i="3"/>
  <c r="R26" i="4"/>
  <c r="Q26" i="4"/>
  <c r="D24" i="4"/>
  <c r="F24" i="4"/>
  <c r="R24" i="4"/>
  <c r="E25" i="4"/>
  <c r="R25" i="4"/>
  <c r="G16" i="4"/>
  <c r="H17" i="4"/>
  <c r="H20" i="4"/>
  <c r="H22" i="4"/>
  <c r="H23" i="4"/>
  <c r="H16" i="4"/>
  <c r="Q24" i="4"/>
  <c r="R26" i="3"/>
  <c r="R22" i="3"/>
  <c r="Q25" i="3"/>
  <c r="G16" i="3"/>
  <c r="H17" i="3"/>
  <c r="H20" i="3"/>
  <c r="H22" i="3"/>
  <c r="D24" i="3"/>
  <c r="F24" i="3"/>
  <c r="R24" i="3"/>
  <c r="E25" i="3"/>
  <c r="R25" i="3"/>
  <c r="Q24" i="3"/>
  <c r="F25" i="2"/>
  <c r="G23" i="2"/>
  <c r="G30" i="2" s="1"/>
  <c r="G22" i="2"/>
  <c r="G29" i="2" s="1"/>
  <c r="H21" i="2"/>
  <c r="G20" i="2"/>
  <c r="F29" i="2" s="1"/>
  <c r="H19" i="2"/>
  <c r="H18" i="2"/>
  <c r="E24" i="2"/>
  <c r="G17" i="2"/>
  <c r="D30" i="2" s="1"/>
  <c r="G21" i="2"/>
  <c r="F30" i="2" s="1"/>
  <c r="G19" i="2"/>
  <c r="E30" i="2" s="1"/>
  <c r="G18" i="2"/>
  <c r="E29" i="2" s="1"/>
  <c r="D25" i="2"/>
  <c r="H20" i="2"/>
  <c r="H22" i="2"/>
  <c r="H23" i="2"/>
  <c r="D24" i="2"/>
  <c r="F24" i="2"/>
  <c r="E25" i="2"/>
  <c r="G16" i="2"/>
  <c r="H17" i="2"/>
  <c r="H16" i="2"/>
  <c r="Q24" i="2"/>
  <c r="L28" i="1"/>
  <c r="L23" i="1"/>
  <c r="L22" i="1"/>
  <c r="H18" i="1"/>
  <c r="H22" i="1"/>
  <c r="G32" i="4" l="1"/>
  <c r="Q22" i="4"/>
  <c r="R22" i="4"/>
  <c r="AB36" i="4"/>
  <c r="Y43" i="4"/>
  <c r="R38" i="4"/>
  <c r="Z35" i="4"/>
  <c r="V42" i="4"/>
  <c r="P37" i="4"/>
  <c r="Z36" i="4"/>
  <c r="V43" i="4"/>
  <c r="R37" i="4"/>
  <c r="V35" i="4"/>
  <c r="P42" i="4"/>
  <c r="P35" i="4"/>
  <c r="P38" i="4"/>
  <c r="AB35" i="4"/>
  <c r="Y42" i="4"/>
  <c r="V36" i="4"/>
  <c r="P43" i="4"/>
  <c r="R35" i="4"/>
  <c r="X36" i="4"/>
  <c r="S43" i="4"/>
  <c r="R36" i="4"/>
  <c r="AB33" i="3"/>
  <c r="Y42" i="3"/>
  <c r="P36" i="3"/>
  <c r="V34" i="3"/>
  <c r="P43" i="3"/>
  <c r="R33" i="3"/>
  <c r="X33" i="3"/>
  <c r="S42" i="3"/>
  <c r="P34" i="3"/>
  <c r="V33" i="3"/>
  <c r="P42" i="3"/>
  <c r="P33" i="3"/>
  <c r="Z33" i="3"/>
  <c r="V42" i="3"/>
  <c r="P35" i="3"/>
  <c r="X34" i="3"/>
  <c r="S43" i="3"/>
  <c r="R34" i="3"/>
  <c r="R35" i="3"/>
  <c r="Z34" i="3"/>
  <c r="V43" i="3"/>
  <c r="E31" i="4"/>
  <c r="E32" i="4" s="1"/>
  <c r="H30" i="4"/>
  <c r="I30" i="4" s="1"/>
  <c r="H30" i="3"/>
  <c r="F31" i="3"/>
  <c r="F32" i="3" s="1"/>
  <c r="E31" i="3"/>
  <c r="E32" i="3" s="1"/>
  <c r="G31" i="3"/>
  <c r="G32" i="3" s="1"/>
  <c r="D29" i="4"/>
  <c r="G24" i="4"/>
  <c r="L18" i="4" s="1"/>
  <c r="Q23" i="3"/>
  <c r="Q22" i="3"/>
  <c r="D29" i="3"/>
  <c r="G24" i="3"/>
  <c r="L18" i="3" s="1"/>
  <c r="R23" i="3"/>
  <c r="Q26" i="3"/>
  <c r="G31" i="2"/>
  <c r="G32" i="2" s="1"/>
  <c r="F31" i="2"/>
  <c r="F32" i="2" s="1"/>
  <c r="E31" i="2"/>
  <c r="E32" i="2" s="1"/>
  <c r="H30" i="2"/>
  <c r="I30" i="2" s="1"/>
  <c r="Q23" i="2"/>
  <c r="Q22" i="2"/>
  <c r="R26" i="2"/>
  <c r="R23" i="2"/>
  <c r="D29" i="2"/>
  <c r="G24" i="2"/>
  <c r="L18" i="2" s="1"/>
  <c r="R25" i="2"/>
  <c r="R24" i="2"/>
  <c r="Q26" i="2"/>
  <c r="Q25" i="2"/>
  <c r="R22" i="2"/>
  <c r="H20" i="1"/>
  <c r="E25" i="1"/>
  <c r="H23" i="1"/>
  <c r="H21" i="1"/>
  <c r="H19" i="1"/>
  <c r="H17" i="1"/>
  <c r="L27" i="1"/>
  <c r="F25" i="1"/>
  <c r="E24" i="1"/>
  <c r="F24" i="1"/>
  <c r="D24" i="1"/>
  <c r="G23" i="1"/>
  <c r="G30" i="1" s="1"/>
  <c r="G21" i="1"/>
  <c r="F30" i="1" s="1"/>
  <c r="G19" i="1"/>
  <c r="E30" i="1" s="1"/>
  <c r="G17" i="1"/>
  <c r="D30" i="1" s="1"/>
  <c r="G16" i="1"/>
  <c r="D29" i="1" s="1"/>
  <c r="G22" i="1"/>
  <c r="G29" i="1" s="1"/>
  <c r="G20" i="1"/>
  <c r="F29" i="1" s="1"/>
  <c r="G18" i="1"/>
  <c r="E29" i="1" s="1"/>
  <c r="H16" i="1"/>
  <c r="D25" i="1"/>
  <c r="M28" i="4" l="1"/>
  <c r="I30" i="3"/>
  <c r="V52" i="3"/>
  <c r="R25" i="1"/>
  <c r="R22" i="1"/>
  <c r="Q25" i="1"/>
  <c r="Q22" i="1"/>
  <c r="Q24" i="1"/>
  <c r="Q23" i="1"/>
  <c r="R26" i="1"/>
  <c r="Q26" i="1"/>
  <c r="R24" i="1"/>
  <c r="R23" i="1"/>
  <c r="M22" i="2"/>
  <c r="N22" i="2" s="1"/>
  <c r="M28" i="2"/>
  <c r="M23" i="2"/>
  <c r="M28" i="3"/>
  <c r="D31" i="4"/>
  <c r="M25" i="4" s="1"/>
  <c r="H29" i="4"/>
  <c r="M24" i="4" s="1"/>
  <c r="N24" i="4" s="1"/>
  <c r="M23" i="4"/>
  <c r="M22" i="4"/>
  <c r="N22" i="4" s="1"/>
  <c r="M23" i="3"/>
  <c r="M22" i="3"/>
  <c r="N22" i="3" s="1"/>
  <c r="D31" i="3"/>
  <c r="M25" i="3" s="1"/>
  <c r="H29" i="3"/>
  <c r="D31" i="2"/>
  <c r="M25" i="2" s="1"/>
  <c r="H29" i="2"/>
  <c r="I29" i="2" s="1"/>
  <c r="D31" i="1"/>
  <c r="D32" i="1" s="1"/>
  <c r="H30" i="1"/>
  <c r="I30" i="1" s="1"/>
  <c r="H29" i="1"/>
  <c r="F31" i="1"/>
  <c r="F32" i="1" s="1"/>
  <c r="G24" i="1"/>
  <c r="L18" i="1" s="1"/>
  <c r="E31" i="1"/>
  <c r="E32" i="1" s="1"/>
  <c r="G31" i="1"/>
  <c r="G32" i="1" s="1"/>
  <c r="M26" i="4" l="1"/>
  <c r="I29" i="4"/>
  <c r="I29" i="3"/>
  <c r="V51" i="3"/>
  <c r="M24" i="3"/>
  <c r="M26" i="3" s="1"/>
  <c r="M23" i="1"/>
  <c r="N23" i="1" s="1"/>
  <c r="M25" i="1"/>
  <c r="M24" i="1"/>
  <c r="N24" i="1" s="1"/>
  <c r="M27" i="2"/>
  <c r="N27" i="2" s="1"/>
  <c r="M24" i="2"/>
  <c r="O22" i="2"/>
  <c r="P22" i="2" s="1"/>
  <c r="M26" i="2"/>
  <c r="M27" i="4"/>
  <c r="N27" i="4" s="1"/>
  <c r="O22" i="4" s="1"/>
  <c r="P22" i="4" s="1"/>
  <c r="M27" i="3"/>
  <c r="N27" i="3" s="1"/>
  <c r="P37" i="3" s="1"/>
  <c r="AB42" i="3" s="1"/>
  <c r="D32" i="3"/>
  <c r="N25" i="4"/>
  <c r="N23" i="4"/>
  <c r="H31" i="4"/>
  <c r="D32" i="4"/>
  <c r="O24" i="4"/>
  <c r="P24" i="4" s="1"/>
  <c r="H31" i="3"/>
  <c r="Y51" i="3" s="1"/>
  <c r="N23" i="3"/>
  <c r="N25" i="3"/>
  <c r="O25" i="3" s="1"/>
  <c r="P25" i="3" s="1"/>
  <c r="N25" i="2"/>
  <c r="H31" i="2"/>
  <c r="D32" i="2"/>
  <c r="N23" i="2"/>
  <c r="N24" i="2"/>
  <c r="H31" i="1"/>
  <c r="M22" i="1"/>
  <c r="N22" i="1" s="1"/>
  <c r="M28" i="1"/>
  <c r="I29" i="1"/>
  <c r="N25" i="1"/>
  <c r="O23" i="4" l="1"/>
  <c r="P23" i="4" s="1"/>
  <c r="O25" i="4"/>
  <c r="P25" i="4" s="1"/>
  <c r="O23" i="3"/>
  <c r="P23" i="3" s="1"/>
  <c r="N24" i="3"/>
  <c r="O24" i="3" s="1"/>
  <c r="P24" i="3" s="1"/>
  <c r="M27" i="1"/>
  <c r="N27" i="1" s="1"/>
  <c r="O25" i="2"/>
  <c r="P25" i="2" s="1"/>
  <c r="O23" i="2"/>
  <c r="P23" i="2" s="1"/>
  <c r="V35" i="3"/>
  <c r="P44" i="3" s="1"/>
  <c r="O22" i="3"/>
  <c r="P22" i="3" s="1"/>
  <c r="O24" i="2"/>
  <c r="P24" i="2" s="1"/>
  <c r="P39" i="4"/>
  <c r="AB42" i="4" s="1"/>
  <c r="V37" i="4"/>
  <c r="P44" i="4" s="1"/>
  <c r="N26" i="4"/>
  <c r="O26" i="4" s="1"/>
  <c r="P26" i="4" s="1"/>
  <c r="N26" i="3"/>
  <c r="O26" i="3" s="1"/>
  <c r="P26" i="3" s="1"/>
  <c r="N26" i="2"/>
  <c r="M26" i="1"/>
  <c r="N26" i="1" s="1"/>
  <c r="O25" i="1" l="1"/>
  <c r="P25" i="1" s="1"/>
  <c r="O22" i="1"/>
  <c r="P22" i="1" s="1"/>
  <c r="O24" i="1"/>
  <c r="P24" i="1" s="1"/>
  <c r="O23" i="1"/>
  <c r="P23" i="1" s="1"/>
  <c r="O26" i="1"/>
  <c r="P26" i="1" s="1"/>
  <c r="AB31" i="3"/>
  <c r="Z31" i="3"/>
  <c r="X31" i="3"/>
  <c r="V31" i="3"/>
  <c r="AB30" i="3"/>
  <c r="Z30" i="3"/>
  <c r="X30" i="3"/>
  <c r="V30" i="3"/>
  <c r="U29" i="3"/>
  <c r="U27" i="3"/>
  <c r="T29" i="3"/>
  <c r="T27" i="3"/>
  <c r="U28" i="3"/>
  <c r="U26" i="3"/>
  <c r="T28" i="3"/>
  <c r="T26" i="3"/>
  <c r="O26" i="2"/>
  <c r="P26" i="2" s="1"/>
  <c r="P33" i="4"/>
  <c r="R31" i="4"/>
  <c r="P31" i="4"/>
  <c r="P30" i="4"/>
  <c r="R32" i="4"/>
  <c r="R30" i="4"/>
  <c r="P32" i="4"/>
  <c r="R33" i="4"/>
  <c r="X32" i="4"/>
  <c r="Z31" i="4"/>
  <c r="V32" i="4"/>
  <c r="X31" i="4"/>
  <c r="AB32" i="4"/>
  <c r="V31" i="4"/>
  <c r="Z32" i="4"/>
  <c r="AB31" i="4"/>
</calcChain>
</file>

<file path=xl/sharedStrings.xml><?xml version="1.0" encoding="utf-8"?>
<sst xmlns="http://schemas.openxmlformats.org/spreadsheetml/2006/main" count="456" uniqueCount="68">
  <si>
    <t>Data Rataan Tinggi Tanaman Sawi Pakcoy Umur 7 HST</t>
  </si>
  <si>
    <t xml:space="preserve">Perlakuan </t>
  </si>
  <si>
    <t>rerata</t>
  </si>
  <si>
    <t>I</t>
  </si>
  <si>
    <t>II</t>
  </si>
  <si>
    <t>III</t>
  </si>
  <si>
    <t>jumlah</t>
  </si>
  <si>
    <t>tabel dua arah</t>
  </si>
  <si>
    <t>perlakuan</t>
  </si>
  <si>
    <t>P1</t>
  </si>
  <si>
    <t>P2</t>
  </si>
  <si>
    <t>P3</t>
  </si>
  <si>
    <t>P4</t>
  </si>
  <si>
    <t>T1</t>
  </si>
  <si>
    <t>T2</t>
  </si>
  <si>
    <t>Jumlah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</si>
  <si>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</si>
  <si>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</si>
  <si>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</si>
  <si>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</si>
  <si>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</si>
  <si>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</si>
  <si>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</si>
  <si>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</si>
  <si>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</si>
  <si>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T</t>
  </si>
  <si>
    <t>Data Rataan Tinggi Tanaman Sawi Pakcoy Umur 14 HST</t>
  </si>
  <si>
    <t>Data Rataan Tinggi Tanaman Sawi Pakcoy Umur 35 HST</t>
  </si>
  <si>
    <t>Data Rataan Tinggi Tanaman Sawi Pakcoy Umur 28 HST</t>
  </si>
  <si>
    <t>P</t>
  </si>
  <si>
    <t>BNJ 5%</t>
  </si>
  <si>
    <t>Notasi</t>
  </si>
  <si>
    <t>BNJ</t>
  </si>
  <si>
    <t>sd (4,14)</t>
  </si>
  <si>
    <t>sd (2,14)</t>
  </si>
  <si>
    <t>a</t>
  </si>
  <si>
    <t>ab</t>
  </si>
  <si>
    <t>b</t>
  </si>
  <si>
    <t>A</t>
  </si>
  <si>
    <t>B</t>
  </si>
  <si>
    <t>T1P1</t>
  </si>
  <si>
    <t>T2P1</t>
  </si>
  <si>
    <t>T1P2</t>
  </si>
  <si>
    <t>T1P3</t>
  </si>
  <si>
    <t>T2P3</t>
  </si>
  <si>
    <t>T1P4</t>
  </si>
  <si>
    <t>T2P4</t>
  </si>
  <si>
    <t>T2P2</t>
  </si>
  <si>
    <t>TP</t>
  </si>
  <si>
    <t>AB</t>
  </si>
  <si>
    <t>Tabel 1. Rata-Rata Tinggi Tanaman Pada Perlakuan Macam POC Dan Konsentrasi Yang Berbeda</t>
  </si>
  <si>
    <t xml:space="preserve">Peralkuan </t>
  </si>
  <si>
    <t>UMUR 21 HST</t>
  </si>
  <si>
    <t>tn</t>
  </si>
  <si>
    <t>14 HST</t>
  </si>
  <si>
    <t>7 HST</t>
  </si>
  <si>
    <t>Perlakuan</t>
  </si>
  <si>
    <t>UMUR 28 HST</t>
  </si>
  <si>
    <t>Kelompok</t>
  </si>
  <si>
    <t>Galat</t>
  </si>
  <si>
    <t>Total</t>
  </si>
  <si>
    <t>Rataan</t>
  </si>
  <si>
    <t>Ulangan</t>
  </si>
  <si>
    <t>JUMLAH</t>
  </si>
  <si>
    <t>RERATA</t>
  </si>
  <si>
    <t>kelompok</t>
  </si>
  <si>
    <t>galat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</si>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</sst>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164" formatCode="0.0000"/>
    <numFmt numFmtId="165" formatCode="0.000"/>
    <numFmt numFmtId="166" formatCode="0.00000"/>
    <numFmt numFmtId="167" formatCode="0.0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Border="1"/>
    <xf numFmtId="0" fontId="0" fillId="0" borderId="3" xfId="0" applyFill="1" applyBorder="1" applyAlignment="1">
      <alignment horizontal="center"/>
    </xf>
    <xf numFmtId="4" fontId="0" fillId="0" borderId="3" xfId="0" applyNumberFormat="1" applyBorder="1"/>
    <xf numFmtId="0" fontId="0" fillId="0" borderId="0" xfId="0" applyAlignment="1"/>
    <xf numFmtId="0" fontId="0" fillId="0" borderId="3" xfId="0" applyBorder="1" applyAlignment="1">
      <alignment horizontal="center"/>
    </xf>
    <xf numFmtId="0" fontId="0" fillId="0" borderId="0" xfId="1" applyNumberFormat="1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Alignment="1"/>
    <xf numFmtId="0" fontId="0" fillId="0" borderId="3" xfId="0" applyBorder="1" applyAlignment="1">
      <alignment horizontal="center" vertical="center"/>
    </xf>
    <xf numFmtId="0" fontId="0" fillId="0" borderId="4" xfId="0" applyBorder="1"/>
    <xf numFmtId="4" fontId="0" fillId="0" borderId="4" xfId="0" applyNumberFormat="1" applyBorder="1"/>
    <xf numFmtId="0" fontId="0" fillId="0" borderId="7" xfId="0" applyBorder="1"/>
    <xf numFmtId="0" fontId="0" fillId="0" borderId="0" xfId="0" applyBorder="1" applyAlignment="1"/>
    <xf numFmtId="9" fontId="0" fillId="0" borderId="0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5" fillId="0" borderId="0" xfId="0" applyFont="1"/>
    <xf numFmtId="0" fontId="5" fillId="0" borderId="3" xfId="0" applyFont="1" applyBorder="1"/>
    <xf numFmtId="4" fontId="5" fillId="0" borderId="3" xfId="0" applyNumberFormat="1" applyFont="1" applyBorder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2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4" fontId="0" fillId="0" borderId="3" xfId="0" applyNumberFormat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" fontId="0" fillId="3" borderId="3" xfId="0" applyNumberFormat="1" applyFill="1" applyBorder="1"/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3" borderId="3" xfId="0" applyNumberFormat="1" applyFill="1" applyBorder="1" applyAlignment="1">
      <alignment vertical="center"/>
    </xf>
    <xf numFmtId="4" fontId="3" fillId="3" borderId="3" xfId="0" applyNumberFormat="1" applyFont="1" applyFill="1" applyBorder="1"/>
    <xf numFmtId="4" fontId="6" fillId="3" borderId="1" xfId="0" applyNumberFormat="1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4" fontId="0" fillId="0" borderId="0" xfId="0" applyNumberFormat="1" applyBorder="1"/>
    <xf numFmtId="166" fontId="0" fillId="0" borderId="0" xfId="0" applyNumberFormat="1" applyBorder="1"/>
    <xf numFmtId="4" fontId="0" fillId="0" borderId="3" xfId="0" applyNumberFormat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4" fontId="5" fillId="3" borderId="5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" fontId="0" fillId="3" borderId="0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6" fillId="0" borderId="5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5" fillId="0" borderId="0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4" fontId="6" fillId="4" borderId="5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center"/>
    </xf>
    <xf numFmtId="16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41"/>
  <sheetViews>
    <sheetView tabSelected="1" topLeftCell="B9" zoomScale="69" zoomScaleNormal="69" workbookViewId="0">
      <selection activeCell="Q18" sqref="Q18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</cols>
  <sheetData>
    <row r="4" spans="3:30" ht="15.75" x14ac:dyDescent="0.25">
      <c r="C4" s="121"/>
      <c r="D4" s="122"/>
      <c r="E4" s="122"/>
      <c r="F4" s="122"/>
      <c r="G4" s="122"/>
      <c r="H4" s="7"/>
      <c r="I4" s="7"/>
      <c r="J4" s="7"/>
      <c r="K4" s="7"/>
      <c r="L4" s="7"/>
      <c r="M4" s="94"/>
      <c r="N4" s="98"/>
      <c r="O4" s="11"/>
      <c r="P4" s="11"/>
      <c r="Q4" s="7"/>
      <c r="R4" s="7"/>
      <c r="S4" s="7"/>
      <c r="T4" s="7"/>
      <c r="U4" s="7"/>
      <c r="V4" s="7"/>
      <c r="W4" s="94"/>
      <c r="X4" s="7"/>
      <c r="Y4" s="94"/>
      <c r="Z4" s="7"/>
      <c r="AA4" s="7"/>
      <c r="AB4" s="7"/>
      <c r="AC4" s="7"/>
      <c r="AD4" s="7"/>
    </row>
    <row r="5" spans="3:30" ht="15.75" x14ac:dyDescent="0.25">
      <c r="C5" s="121"/>
      <c r="D5" s="11"/>
      <c r="E5" s="93"/>
      <c r="F5" s="93"/>
      <c r="G5" s="98"/>
      <c r="H5" s="11"/>
      <c r="I5" s="11"/>
      <c r="J5" s="94"/>
      <c r="K5" s="7"/>
      <c r="L5" s="7"/>
      <c r="M5" s="99"/>
      <c r="N5" s="11"/>
      <c r="O5" s="93"/>
      <c r="P5" s="93"/>
      <c r="Q5" s="94"/>
      <c r="R5" s="7"/>
      <c r="S5" s="7"/>
      <c r="T5" s="94"/>
      <c r="U5" s="7"/>
      <c r="V5" s="7"/>
      <c r="W5" s="98"/>
      <c r="X5" s="11"/>
      <c r="Y5" s="93"/>
      <c r="Z5" s="93"/>
      <c r="AA5" s="94"/>
      <c r="AB5" s="7"/>
      <c r="AC5" s="7"/>
      <c r="AD5" s="94"/>
    </row>
    <row r="6" spans="3:30" x14ac:dyDescent="0.25">
      <c r="C6" s="7"/>
      <c r="D6" s="11"/>
      <c r="E6" s="11"/>
      <c r="F6" s="11"/>
      <c r="G6" s="11"/>
      <c r="H6" s="12"/>
      <c r="I6" s="12"/>
      <c r="J6" s="97"/>
      <c r="K6" s="7"/>
      <c r="L6" s="7"/>
      <c r="M6" s="7"/>
      <c r="N6" s="11"/>
      <c r="O6" s="11"/>
      <c r="P6" s="11"/>
      <c r="Q6" s="11"/>
      <c r="R6" s="11"/>
      <c r="S6" s="11"/>
      <c r="T6" s="11"/>
      <c r="U6" s="7"/>
      <c r="V6" s="7"/>
      <c r="W6" s="7"/>
      <c r="X6" s="11"/>
      <c r="Y6" s="11"/>
      <c r="Z6" s="11"/>
      <c r="AA6" s="11"/>
      <c r="AB6" s="11"/>
      <c r="AC6" s="11"/>
      <c r="AD6" s="11"/>
    </row>
    <row r="7" spans="3:30" x14ac:dyDescent="0.25">
      <c r="C7" s="7"/>
      <c r="D7" s="11"/>
      <c r="E7" s="11"/>
      <c r="F7" s="11"/>
      <c r="G7" s="11"/>
      <c r="H7" s="12"/>
      <c r="I7" s="12"/>
      <c r="J7" s="97"/>
      <c r="K7" s="7"/>
      <c r="L7" s="7"/>
      <c r="M7" s="7"/>
      <c r="N7" s="11"/>
      <c r="O7" s="11"/>
      <c r="P7" s="11"/>
      <c r="Q7" s="11"/>
      <c r="R7" s="11"/>
      <c r="S7" s="11"/>
      <c r="T7" s="97"/>
      <c r="U7" s="7"/>
      <c r="V7" s="7"/>
      <c r="W7" s="7"/>
      <c r="X7" s="11"/>
      <c r="Y7" s="11"/>
      <c r="Z7" s="11"/>
      <c r="AA7" s="11"/>
      <c r="AB7" s="11"/>
      <c r="AC7" s="11"/>
      <c r="AD7" s="97"/>
    </row>
    <row r="8" spans="3:30" x14ac:dyDescent="0.25">
      <c r="C8" s="7"/>
      <c r="D8" s="11"/>
      <c r="E8" s="11"/>
      <c r="F8" s="11"/>
      <c r="G8" s="11"/>
      <c r="H8" s="12"/>
      <c r="I8" s="12"/>
      <c r="J8" s="11"/>
      <c r="K8" s="7"/>
      <c r="L8" s="7"/>
      <c r="M8" s="7"/>
      <c r="N8" s="11"/>
      <c r="O8" s="11"/>
      <c r="P8" s="11"/>
      <c r="Q8" s="11"/>
      <c r="R8" s="11"/>
      <c r="S8" s="11"/>
      <c r="T8" s="11"/>
      <c r="U8" s="7"/>
      <c r="V8" s="7"/>
      <c r="W8" s="7"/>
      <c r="X8" s="11"/>
      <c r="Y8" s="11"/>
      <c r="Z8" s="11"/>
      <c r="AA8" s="11"/>
      <c r="AB8" s="11"/>
      <c r="AC8" s="11"/>
      <c r="AD8" s="11"/>
    </row>
    <row r="9" spans="3:30" x14ac:dyDescent="0.25">
      <c r="C9" s="7"/>
      <c r="D9" s="11"/>
      <c r="E9" s="11"/>
      <c r="F9" s="11"/>
      <c r="G9" s="11"/>
      <c r="H9" s="12"/>
      <c r="I9" s="12"/>
      <c r="J9" s="97"/>
      <c r="K9" s="7"/>
      <c r="L9" s="7"/>
      <c r="M9" s="7"/>
      <c r="N9" s="11"/>
      <c r="O9" s="11"/>
      <c r="P9" s="11"/>
      <c r="Q9" s="11"/>
      <c r="R9" s="11"/>
      <c r="S9" s="11"/>
      <c r="T9" s="11"/>
      <c r="U9" s="7"/>
      <c r="V9" s="7"/>
      <c r="W9" s="7"/>
      <c r="X9" s="11"/>
      <c r="Y9" s="11"/>
      <c r="Z9" s="11"/>
      <c r="AA9" s="11"/>
      <c r="AB9" s="11"/>
      <c r="AC9" s="11"/>
      <c r="AD9" s="97"/>
    </row>
    <row r="10" spans="3:30" x14ac:dyDescent="0.25">
      <c r="C10" s="7"/>
      <c r="D10" s="11"/>
      <c r="E10" s="11"/>
      <c r="F10" s="11"/>
      <c r="G10" s="11"/>
      <c r="H10" s="12"/>
      <c r="I10" s="12"/>
      <c r="J10" s="97"/>
      <c r="K10" s="7"/>
      <c r="L10" s="7"/>
      <c r="M10" s="7"/>
      <c r="N10" s="11"/>
      <c r="O10" s="11"/>
      <c r="P10" s="11"/>
      <c r="Q10" s="11"/>
      <c r="R10" s="11"/>
      <c r="S10" s="11"/>
      <c r="T10" s="97"/>
      <c r="U10" s="7"/>
      <c r="V10" s="7"/>
      <c r="W10" s="7"/>
      <c r="X10" s="11"/>
      <c r="Y10" s="11"/>
      <c r="Z10" s="11"/>
      <c r="AA10" s="11"/>
      <c r="AB10" s="11"/>
      <c r="AC10" s="11"/>
      <c r="AD10" s="97"/>
    </row>
    <row r="11" spans="3:30" ht="15.75" x14ac:dyDescent="0.25">
      <c r="C11" s="1" t="s">
        <v>0</v>
      </c>
      <c r="I11" s="12"/>
      <c r="J11" s="11"/>
      <c r="K11" s="7"/>
      <c r="L11" s="7"/>
      <c r="M11" s="7"/>
      <c r="N11" s="11"/>
      <c r="O11" s="11"/>
      <c r="P11" s="11"/>
      <c r="Q11" s="11"/>
      <c r="R11" s="11"/>
      <c r="S11" s="11"/>
      <c r="T11" s="97"/>
      <c r="U11" s="7"/>
      <c r="V11" s="7"/>
      <c r="W11" s="7"/>
      <c r="X11" s="11"/>
      <c r="Y11" s="11"/>
      <c r="Z11" s="11"/>
      <c r="AA11" s="11"/>
      <c r="AB11" s="11"/>
      <c r="AC11" s="11"/>
      <c r="AD11" s="97"/>
    </row>
    <row r="12" spans="3:30" x14ac:dyDescent="0.25">
      <c r="C12" s="7"/>
      <c r="D12" s="11"/>
      <c r="E12" s="11"/>
      <c r="F12" s="11"/>
      <c r="G12" s="11"/>
      <c r="H12" s="12"/>
      <c r="I12" s="12"/>
      <c r="J12" s="97"/>
      <c r="K12" s="7"/>
      <c r="L12" s="7"/>
      <c r="M12" s="7"/>
      <c r="N12" s="11"/>
      <c r="O12" s="11"/>
      <c r="P12" s="11"/>
      <c r="Q12" s="11"/>
      <c r="R12" s="11"/>
      <c r="S12" s="11"/>
      <c r="T12" s="11"/>
      <c r="U12" s="7"/>
      <c r="V12" s="7"/>
      <c r="W12" s="7"/>
      <c r="X12" s="11"/>
      <c r="Y12" s="11"/>
      <c r="Z12" s="11"/>
      <c r="AA12" s="11"/>
      <c r="AB12" s="11"/>
      <c r="AC12" s="11"/>
      <c r="AD12" s="97"/>
    </row>
    <row r="13" spans="3:30" x14ac:dyDescent="0.25">
      <c r="C13" s="7"/>
      <c r="D13" s="11"/>
      <c r="E13" s="11"/>
      <c r="F13" s="11"/>
      <c r="G13" s="11"/>
      <c r="H13" s="12"/>
      <c r="I13" s="12"/>
      <c r="J13" s="97"/>
      <c r="K13" s="7"/>
      <c r="L13" s="7"/>
      <c r="M13" s="7"/>
      <c r="N13" s="11"/>
      <c r="O13" s="11"/>
      <c r="P13" s="11"/>
      <c r="Q13" s="11"/>
      <c r="R13" s="11"/>
      <c r="S13" s="11"/>
      <c r="T13" s="97"/>
      <c r="U13" s="7"/>
      <c r="V13" s="7"/>
      <c r="W13" s="7"/>
      <c r="X13" s="11"/>
      <c r="Y13" s="11"/>
      <c r="Z13" s="11"/>
      <c r="AA13" s="11"/>
      <c r="AB13" s="11"/>
      <c r="AC13" s="11"/>
      <c r="AD13" s="97"/>
    </row>
    <row r="14" spans="3:30" x14ac:dyDescent="0.25">
      <c r="C14" s="126" t="s">
        <v>1</v>
      </c>
      <c r="D14" s="123" t="s">
        <v>62</v>
      </c>
      <c r="E14" s="123"/>
      <c r="F14" s="123"/>
      <c r="G14" s="124" t="s">
        <v>60</v>
      </c>
      <c r="H14" s="124" t="s">
        <v>61</v>
      </c>
    </row>
    <row r="15" spans="3:30" x14ac:dyDescent="0.25">
      <c r="C15" s="127"/>
      <c r="D15" s="87" t="s">
        <v>3</v>
      </c>
      <c r="E15" s="87" t="s">
        <v>4</v>
      </c>
      <c r="F15" s="87" t="s">
        <v>5</v>
      </c>
      <c r="G15" s="125"/>
      <c r="H15" s="125"/>
      <c r="K15" t="s">
        <v>16</v>
      </c>
      <c r="L15">
        <v>3</v>
      </c>
    </row>
    <row r="16" spans="3:30" x14ac:dyDescent="0.25">
      <c r="C16" s="79" t="s">
        <v>40</v>
      </c>
      <c r="D16" s="78">
        <v>5.67</v>
      </c>
      <c r="E16" s="78">
        <v>6.9</v>
      </c>
      <c r="F16" s="78">
        <v>6.75</v>
      </c>
      <c r="G16" s="78">
        <f>SUM(D16:F16)</f>
        <v>19.32</v>
      </c>
      <c r="H16" s="78">
        <f>AVERAGE(D16:F16)</f>
        <v>6.44</v>
      </c>
      <c r="K16" t="s">
        <v>18</v>
      </c>
      <c r="L16">
        <v>2</v>
      </c>
    </row>
    <row r="17" spans="3:19" x14ac:dyDescent="0.25">
      <c r="C17" s="79" t="s">
        <v>41</v>
      </c>
      <c r="D17" s="78">
        <v>5.98</v>
      </c>
      <c r="E17" s="78">
        <v>7.07</v>
      </c>
      <c r="F17" s="78">
        <v>8.1199999999999992</v>
      </c>
      <c r="G17" s="78">
        <f t="shared" ref="G17:G23" si="0">SUM(D17:F17)</f>
        <v>21.17</v>
      </c>
      <c r="H17" s="78">
        <f t="shared" ref="H17:H23" si="1">AVERAGE(D17:F17)</f>
        <v>7.0566666666666675</v>
      </c>
      <c r="K17" t="s">
        <v>17</v>
      </c>
      <c r="L17">
        <v>4</v>
      </c>
    </row>
    <row r="18" spans="3:19" x14ac:dyDescent="0.25">
      <c r="C18" s="79" t="s">
        <v>42</v>
      </c>
      <c r="D18" s="78">
        <v>7.05</v>
      </c>
      <c r="E18" s="78">
        <v>7.45</v>
      </c>
      <c r="F18" s="78">
        <v>6.35</v>
      </c>
      <c r="G18" s="78">
        <f t="shared" si="0"/>
        <v>20.85</v>
      </c>
      <c r="H18" s="78">
        <f t="shared" si="1"/>
        <v>6.95</v>
      </c>
      <c r="K18" t="s">
        <v>19</v>
      </c>
      <c r="L18" s="4">
        <f>(G24^2)/(L15*L16*L17)</f>
        <v>1109.2160666666671</v>
      </c>
    </row>
    <row r="19" spans="3:19" x14ac:dyDescent="0.25">
      <c r="C19" s="79" t="s">
        <v>47</v>
      </c>
      <c r="D19" s="78">
        <v>6.57</v>
      </c>
      <c r="E19" s="78">
        <v>7.5</v>
      </c>
      <c r="F19" s="78">
        <v>6.73</v>
      </c>
      <c r="G19" s="78">
        <f t="shared" si="0"/>
        <v>20.8</v>
      </c>
      <c r="H19" s="78">
        <f t="shared" si="1"/>
        <v>6.9333333333333336</v>
      </c>
    </row>
    <row r="20" spans="3:19" x14ac:dyDescent="0.25">
      <c r="C20" s="79" t="s">
        <v>43</v>
      </c>
      <c r="D20" s="78">
        <v>6.83</v>
      </c>
      <c r="E20" s="78">
        <v>6.33</v>
      </c>
      <c r="F20" s="78">
        <v>7.32</v>
      </c>
      <c r="G20" s="78">
        <f t="shared" si="0"/>
        <v>20.48</v>
      </c>
      <c r="H20" s="78">
        <f t="shared" si="1"/>
        <v>6.8266666666666671</v>
      </c>
    </row>
    <row r="21" spans="3:19" x14ac:dyDescent="0.25">
      <c r="C21" s="79" t="s">
        <v>44</v>
      </c>
      <c r="D21" s="78">
        <v>7.8</v>
      </c>
      <c r="E21" s="78">
        <v>6.73</v>
      </c>
      <c r="F21" s="78">
        <v>6.27</v>
      </c>
      <c r="G21" s="78">
        <f t="shared" si="0"/>
        <v>20.8</v>
      </c>
      <c r="H21" s="78">
        <f t="shared" si="1"/>
        <v>6.9333333333333336</v>
      </c>
      <c r="K21" s="47" t="s">
        <v>20</v>
      </c>
      <c r="L21" s="47" t="s">
        <v>21</v>
      </c>
      <c r="M21" s="47" t="s">
        <v>22</v>
      </c>
      <c r="N21" s="47" t="s">
        <v>23</v>
      </c>
      <c r="O21" s="47" t="s">
        <v>24</v>
      </c>
      <c r="P21" s="47"/>
      <c r="Q21" s="48">
        <v>0.05</v>
      </c>
      <c r="R21" s="48">
        <v>0.01</v>
      </c>
    </row>
    <row r="22" spans="3:19" x14ac:dyDescent="0.25">
      <c r="C22" s="79" t="s">
        <v>45</v>
      </c>
      <c r="D22" s="78">
        <v>6.83</v>
      </c>
      <c r="E22" s="78">
        <v>7.55</v>
      </c>
      <c r="F22" s="78">
        <v>6.28</v>
      </c>
      <c r="G22" s="78">
        <f t="shared" si="0"/>
        <v>20.66</v>
      </c>
      <c r="H22" s="78">
        <f t="shared" si="1"/>
        <v>6.8866666666666667</v>
      </c>
      <c r="K22" s="47" t="s">
        <v>58</v>
      </c>
      <c r="L22" s="47">
        <f>L15-1</f>
        <v>2</v>
      </c>
      <c r="M22" s="49">
        <f>SUMSQ(D24:F24)/8-L18</f>
        <v>0.74825833333284208</v>
      </c>
      <c r="N22" s="50">
        <f>M22/L22</f>
        <v>0.37412916666642104</v>
      </c>
      <c r="O22" s="51">
        <f>N22/$N$27</f>
        <v>1.4124472809983746E-3</v>
      </c>
      <c r="P22" s="47" t="str">
        <f>IF(O22&lt;Q22,"tn",IF(O22&lt;R22,"*","**"))</f>
        <v>tn</v>
      </c>
      <c r="Q22" s="55">
        <f>FINV(5%,$L22,$L$27)</f>
        <v>3.7388918324407361</v>
      </c>
      <c r="R22" s="55">
        <f>FINV(1%,$L22,$L$27)</f>
        <v>6.5148841021827506</v>
      </c>
    </row>
    <row r="23" spans="3:19" x14ac:dyDescent="0.25">
      <c r="C23" s="79" t="s">
        <v>46</v>
      </c>
      <c r="D23" s="78">
        <v>5.92</v>
      </c>
      <c r="E23" s="78">
        <v>6.58</v>
      </c>
      <c r="F23" s="78">
        <v>6.58</v>
      </c>
      <c r="G23" s="78">
        <f t="shared" si="0"/>
        <v>19.079999999999998</v>
      </c>
      <c r="H23" s="78">
        <f t="shared" si="1"/>
        <v>6.3599999999999994</v>
      </c>
      <c r="K23" s="47" t="s">
        <v>56</v>
      </c>
      <c r="L23" s="47">
        <f>(L16*L17)-1</f>
        <v>7</v>
      </c>
      <c r="M23" s="49">
        <f>SUMSQ(G16:G23)/L15-L18</f>
        <v>1.3659999999995307</v>
      </c>
      <c r="N23" s="50">
        <f t="shared" ref="N23:N27" si="2">M23/L23</f>
        <v>0.19514285714279009</v>
      </c>
      <c r="O23" s="51">
        <f t="shared" ref="O23:O26" si="3">N23/$N$27</f>
        <v>7.3672149229504714E-4</v>
      </c>
      <c r="P23" s="47" t="str">
        <f t="shared" ref="P23:P26" si="4">IF(O23&lt;Q23,"tn",IF(O23&lt;R23,"*","**"))</f>
        <v>tn</v>
      </c>
      <c r="Q23" s="55">
        <f t="shared" ref="Q23:Q26" si="5">FINV(5%,$L23,$L$27)</f>
        <v>2.7641992567781792</v>
      </c>
      <c r="R23" s="55">
        <f t="shared" ref="R23:R26" si="6">FINV(1%,$L23,$L$27)</f>
        <v>4.2778818532656411</v>
      </c>
    </row>
    <row r="24" spans="3:19" x14ac:dyDescent="0.25">
      <c r="C24" s="82" t="s">
        <v>60</v>
      </c>
      <c r="D24" s="83">
        <f>SUM(D16:D23)</f>
        <v>52.65</v>
      </c>
      <c r="E24" s="83">
        <f t="shared" ref="E24:G24" si="7">SUM(E16:E23)</f>
        <v>56.11</v>
      </c>
      <c r="F24" s="83">
        <f t="shared" si="7"/>
        <v>54.399999999999991</v>
      </c>
      <c r="G24" s="83">
        <f t="shared" si="7"/>
        <v>163.16000000000003</v>
      </c>
      <c r="H24" s="170"/>
      <c r="K24" s="47" t="s">
        <v>25</v>
      </c>
      <c r="L24" s="47">
        <f>L16-1</f>
        <v>1</v>
      </c>
      <c r="M24" s="49">
        <f>SUMSQ(H29:H30)/(L15*L17)-L18</f>
        <v>1.2149999999564898E-2</v>
      </c>
      <c r="N24" s="50">
        <f t="shared" si="2"/>
        <v>1.2149999999564898E-2</v>
      </c>
      <c r="O24" s="51">
        <f t="shared" si="3"/>
        <v>4.5869811799027412E-5</v>
      </c>
      <c r="P24" s="47" t="str">
        <f t="shared" si="4"/>
        <v>tn</v>
      </c>
      <c r="Q24" s="55">
        <f t="shared" si="5"/>
        <v>4.6001099366694227</v>
      </c>
      <c r="R24" s="55">
        <f t="shared" si="6"/>
        <v>8.8615926651764276</v>
      </c>
    </row>
    <row r="25" spans="3:19" x14ac:dyDescent="0.25">
      <c r="C25" s="80" t="s">
        <v>61</v>
      </c>
      <c r="D25" s="81">
        <f>AVERAGE(D16:D23)</f>
        <v>6.5812499999999998</v>
      </c>
      <c r="E25" s="81">
        <f t="shared" ref="E25:F25" si="8">AVERAGE(E16:E23)</f>
        <v>7.0137499999999999</v>
      </c>
      <c r="F25" s="81">
        <f t="shared" si="8"/>
        <v>6.7999999999999989</v>
      </c>
      <c r="G25" s="171"/>
      <c r="H25" s="171"/>
      <c r="K25" s="47" t="s">
        <v>29</v>
      </c>
      <c r="L25" s="47">
        <f>L17-1</f>
        <v>3</v>
      </c>
      <c r="M25" s="49">
        <f>SUMSQ(D31:G31)/(L15*L16)-L18</f>
        <v>0.36203333333287446</v>
      </c>
      <c r="N25" s="50">
        <f t="shared" si="2"/>
        <v>0.12067777777762483</v>
      </c>
      <c r="O25" s="51">
        <f>N25/$N$27</f>
        <v>4.5559398808088335E-4</v>
      </c>
      <c r="P25" s="47" t="str">
        <f t="shared" si="4"/>
        <v>tn</v>
      </c>
      <c r="Q25" s="55">
        <f t="shared" si="5"/>
        <v>3.3438886781189128</v>
      </c>
      <c r="R25" s="55">
        <f t="shared" si="6"/>
        <v>5.5638858396937421</v>
      </c>
    </row>
    <row r="26" spans="3:19" x14ac:dyDescent="0.25">
      <c r="K26" s="47" t="s">
        <v>48</v>
      </c>
      <c r="L26" s="47">
        <f>L24*L25</f>
        <v>3</v>
      </c>
      <c r="M26" s="49">
        <f>M23-M24-M25</f>
        <v>0.99181666666709134</v>
      </c>
      <c r="N26" s="50">
        <f t="shared" si="2"/>
        <v>0.33060555555569709</v>
      </c>
      <c r="O26" s="51">
        <f t="shared" si="3"/>
        <v>1.2481328900078841E-3</v>
      </c>
      <c r="P26" s="47" t="str">
        <f t="shared" si="4"/>
        <v>tn</v>
      </c>
      <c r="Q26" s="55">
        <f t="shared" si="5"/>
        <v>3.3438886781189128</v>
      </c>
      <c r="R26" s="55">
        <f t="shared" si="6"/>
        <v>5.5638858396937421</v>
      </c>
    </row>
    <row r="27" spans="3:19" x14ac:dyDescent="0.25">
      <c r="C27" t="s">
        <v>7</v>
      </c>
      <c r="K27" s="47" t="s">
        <v>59</v>
      </c>
      <c r="L27" s="47">
        <f>L28-L23-L22</f>
        <v>14</v>
      </c>
      <c r="M27" s="49">
        <f>M28-M22-M23</f>
        <v>3708.3212972222232</v>
      </c>
      <c r="N27" s="50">
        <f t="shared" si="2"/>
        <v>264.88009265873023</v>
      </c>
      <c r="O27" s="172"/>
      <c r="P27" s="173"/>
      <c r="Q27" s="173"/>
      <c r="R27" s="173"/>
    </row>
    <row r="28" spans="3:19" x14ac:dyDescent="0.25">
      <c r="C28" s="22" t="s">
        <v>56</v>
      </c>
      <c r="D28" s="22" t="s">
        <v>9</v>
      </c>
      <c r="E28" s="22" t="s">
        <v>10</v>
      </c>
      <c r="F28" s="22" t="s">
        <v>11</v>
      </c>
      <c r="G28" s="22" t="s">
        <v>12</v>
      </c>
      <c r="H28" s="22" t="s">
        <v>15</v>
      </c>
      <c r="I28" s="22" t="s">
        <v>2</v>
      </c>
      <c r="K28" s="47" t="s">
        <v>60</v>
      </c>
      <c r="L28" s="47">
        <f>(3*4*2)-1</f>
        <v>23</v>
      </c>
      <c r="M28" s="49">
        <f>SUMSQ(D16:H23)-L18</f>
        <v>3710.4355555555558</v>
      </c>
      <c r="N28" s="172"/>
      <c r="O28" s="172"/>
      <c r="P28" s="173"/>
      <c r="Q28" s="173"/>
      <c r="R28" s="173"/>
    </row>
    <row r="29" spans="3:19" x14ac:dyDescent="0.25">
      <c r="C29" s="101" t="s">
        <v>13</v>
      </c>
      <c r="D29" s="102">
        <f>G16</f>
        <v>19.32</v>
      </c>
      <c r="E29" s="102">
        <f>G18</f>
        <v>20.85</v>
      </c>
      <c r="F29" s="102">
        <f>G20</f>
        <v>20.48</v>
      </c>
      <c r="G29" s="102">
        <f>G22</f>
        <v>20.66</v>
      </c>
      <c r="H29" s="102">
        <f>SUM(D29:G29)</f>
        <v>81.31</v>
      </c>
      <c r="I29" s="102">
        <f>H29/12</f>
        <v>6.7758333333333338</v>
      </c>
      <c r="N29" s="5"/>
      <c r="O29" s="5"/>
    </row>
    <row r="30" spans="3:19" x14ac:dyDescent="0.25">
      <c r="C30" s="101" t="s">
        <v>14</v>
      </c>
      <c r="D30" s="102">
        <f>G17</f>
        <v>21.17</v>
      </c>
      <c r="E30" s="102">
        <f>G19</f>
        <v>20.8</v>
      </c>
      <c r="F30" s="102">
        <f>G21</f>
        <v>20.8</v>
      </c>
      <c r="G30" s="102">
        <f>G23</f>
        <v>19.079999999999998</v>
      </c>
      <c r="H30" s="102">
        <f>SUM(D30:G30)</f>
        <v>81.849999999999994</v>
      </c>
      <c r="I30" s="102">
        <f>H30/12</f>
        <v>6.8208333333333329</v>
      </c>
    </row>
    <row r="31" spans="3:19" x14ac:dyDescent="0.25">
      <c r="C31" s="101" t="s">
        <v>6</v>
      </c>
      <c r="D31" s="102">
        <f>SUM(D29:D30)</f>
        <v>40.49</v>
      </c>
      <c r="E31" s="102">
        <f t="shared" ref="E31:G31" si="9">SUM(E29:E30)</f>
        <v>41.650000000000006</v>
      </c>
      <c r="F31" s="102">
        <f t="shared" si="9"/>
        <v>41.28</v>
      </c>
      <c r="G31" s="102">
        <f t="shared" si="9"/>
        <v>39.739999999999995</v>
      </c>
      <c r="H31" s="102">
        <f>SUM(D31:G31)</f>
        <v>163.16000000000003</v>
      </c>
      <c r="I31" s="103"/>
      <c r="L31" s="31" t="s">
        <v>50</v>
      </c>
      <c r="M31" s="31"/>
      <c r="N31" s="31"/>
      <c r="O31" s="31"/>
      <c r="P31" s="31"/>
      <c r="Q31" s="31"/>
      <c r="R31" s="31"/>
      <c r="S31" s="31"/>
    </row>
    <row r="32" spans="3:19" x14ac:dyDescent="0.25">
      <c r="C32" s="101" t="s">
        <v>2</v>
      </c>
      <c r="D32" s="102">
        <f>D31/6</f>
        <v>6.748333333333334</v>
      </c>
      <c r="E32" s="102">
        <f t="shared" ref="E32:G32" si="10">E31/6</f>
        <v>6.9416666666666673</v>
      </c>
      <c r="F32" s="102">
        <f t="shared" si="10"/>
        <v>6.88</v>
      </c>
      <c r="G32" s="102">
        <f t="shared" si="10"/>
        <v>6.6233333333333322</v>
      </c>
      <c r="H32" s="103"/>
      <c r="I32" s="103"/>
    </row>
    <row r="33" spans="12:14" x14ac:dyDescent="0.25">
      <c r="L33" s="35" t="s">
        <v>56</v>
      </c>
      <c r="M33" s="35" t="s">
        <v>55</v>
      </c>
      <c r="N33" s="35" t="s">
        <v>54</v>
      </c>
    </row>
    <row r="34" spans="12:14" x14ac:dyDescent="0.25">
      <c r="L34" s="38" t="s">
        <v>13</v>
      </c>
      <c r="M34" s="39">
        <v>6.7763888888888895</v>
      </c>
      <c r="N34" s="36">
        <v>8.1300000000000008</v>
      </c>
    </row>
    <row r="35" spans="12:14" x14ac:dyDescent="0.25">
      <c r="L35" s="38" t="s">
        <v>14</v>
      </c>
      <c r="M35" s="39">
        <v>6.8208333333333329</v>
      </c>
      <c r="N35" s="36">
        <v>8.0299999999999994</v>
      </c>
    </row>
    <row r="36" spans="12:14" x14ac:dyDescent="0.25">
      <c r="L36" s="35" t="s">
        <v>30</v>
      </c>
      <c r="M36" s="34" t="s">
        <v>53</v>
      </c>
      <c r="N36" s="34" t="s">
        <v>53</v>
      </c>
    </row>
    <row r="37" spans="12:14" x14ac:dyDescent="0.25">
      <c r="L37" s="38" t="s">
        <v>9</v>
      </c>
      <c r="M37" s="37">
        <v>6.7472222222222227</v>
      </c>
      <c r="N37" s="36">
        <v>7.69</v>
      </c>
    </row>
    <row r="38" spans="12:14" x14ac:dyDescent="0.25">
      <c r="L38" s="38" t="s">
        <v>10</v>
      </c>
      <c r="M38" s="37">
        <v>6.94</v>
      </c>
      <c r="N38" s="36">
        <v>8.3699999999999992</v>
      </c>
    </row>
    <row r="39" spans="12:14" x14ac:dyDescent="0.25">
      <c r="L39" s="38" t="s">
        <v>11</v>
      </c>
      <c r="M39" s="37">
        <v>6.88</v>
      </c>
      <c r="N39" s="36">
        <v>8.44</v>
      </c>
    </row>
    <row r="40" spans="12:14" x14ac:dyDescent="0.25">
      <c r="L40" s="38" t="s">
        <v>12</v>
      </c>
      <c r="M40" s="37">
        <v>6.63</v>
      </c>
      <c r="N40" s="36">
        <v>7.81</v>
      </c>
    </row>
    <row r="41" spans="12:14" x14ac:dyDescent="0.25">
      <c r="L41" s="35" t="s">
        <v>30</v>
      </c>
      <c r="M41" s="34" t="s">
        <v>53</v>
      </c>
      <c r="N41" s="34" t="s">
        <v>53</v>
      </c>
    </row>
  </sheetData>
  <mergeCells count="6">
    <mergeCell ref="C4:C5"/>
    <mergeCell ref="D4:G4"/>
    <mergeCell ref="D14:F14"/>
    <mergeCell ref="G14:G15"/>
    <mergeCell ref="H14:H15"/>
    <mergeCell ref="C14:C15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37"/>
  <sheetViews>
    <sheetView zoomScale="78" zoomScaleNormal="78" workbookViewId="0">
      <selection activeCell="I14" sqref="I14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</cols>
  <sheetData>
    <row r="4" spans="3:30" ht="15.75" x14ac:dyDescent="0.25">
      <c r="C4" s="121"/>
      <c r="D4" s="122"/>
      <c r="E4" s="122"/>
      <c r="F4" s="122"/>
      <c r="G4" s="122"/>
      <c r="H4" s="7"/>
      <c r="I4" s="7"/>
      <c r="J4" s="7"/>
      <c r="M4" s="1"/>
      <c r="N4" s="6"/>
      <c r="O4" s="8"/>
      <c r="P4" s="8"/>
      <c r="W4" s="1"/>
      <c r="Y4" s="1"/>
    </row>
    <row r="5" spans="3:30" ht="15.75" x14ac:dyDescent="0.25">
      <c r="C5" s="121"/>
      <c r="D5" s="11"/>
      <c r="E5" s="93"/>
      <c r="F5" s="93"/>
      <c r="G5" s="94"/>
      <c r="H5" s="7"/>
      <c r="I5" s="7"/>
      <c r="J5" s="94"/>
      <c r="M5" s="9"/>
      <c r="N5" s="8"/>
      <c r="O5" s="2"/>
      <c r="P5" s="2"/>
      <c r="Q5" s="1"/>
      <c r="T5" s="1"/>
      <c r="W5" s="6"/>
      <c r="X5" s="8"/>
      <c r="Y5" s="2"/>
      <c r="Z5" s="2"/>
      <c r="AA5" s="1"/>
      <c r="AD5" s="1"/>
    </row>
    <row r="6" spans="3:30" x14ac:dyDescent="0.25">
      <c r="C6" s="7"/>
      <c r="D6" s="7"/>
      <c r="E6" s="7"/>
      <c r="F6" s="7"/>
      <c r="G6" s="7"/>
      <c r="H6" s="10"/>
      <c r="I6" s="10"/>
      <c r="J6" s="7"/>
      <c r="M6" s="7"/>
      <c r="T6" s="4"/>
      <c r="W6" s="7"/>
      <c r="AD6" s="4"/>
    </row>
    <row r="7" spans="3:30" x14ac:dyDescent="0.25">
      <c r="C7" s="7"/>
      <c r="D7" s="7"/>
      <c r="E7" s="7"/>
      <c r="F7" s="7"/>
      <c r="G7" s="7"/>
      <c r="H7" s="10"/>
      <c r="I7" s="10"/>
      <c r="J7" s="92"/>
      <c r="M7" s="7"/>
      <c r="W7" s="7"/>
    </row>
    <row r="8" spans="3:30" x14ac:dyDescent="0.25">
      <c r="C8" s="7"/>
      <c r="D8" s="7"/>
      <c r="E8" s="7"/>
      <c r="F8" s="7"/>
      <c r="G8" s="7"/>
      <c r="H8" s="10"/>
      <c r="I8" s="10"/>
      <c r="J8" s="92"/>
      <c r="M8" s="7"/>
      <c r="T8" s="4"/>
      <c r="W8" s="7"/>
      <c r="AD8" s="4"/>
    </row>
    <row r="9" spans="3:30" x14ac:dyDescent="0.25">
      <c r="C9" s="7"/>
      <c r="D9" s="7"/>
      <c r="E9" s="7"/>
      <c r="F9" s="7"/>
      <c r="G9" s="7"/>
      <c r="H9" s="10"/>
      <c r="I9" s="10"/>
      <c r="J9" s="7"/>
      <c r="M9" s="7"/>
      <c r="T9" s="4"/>
      <c r="W9" s="7"/>
      <c r="AD9" s="4"/>
    </row>
    <row r="10" spans="3:30" x14ac:dyDescent="0.25">
      <c r="C10" s="7"/>
      <c r="D10" s="7"/>
      <c r="E10" s="7"/>
      <c r="F10" s="7"/>
      <c r="G10" s="7"/>
      <c r="H10" s="10"/>
      <c r="I10" s="10"/>
      <c r="J10" s="7"/>
      <c r="M10" s="7"/>
      <c r="W10" s="7"/>
    </row>
    <row r="11" spans="3:30" ht="15.75" x14ac:dyDescent="0.25">
      <c r="C11" s="1" t="s">
        <v>26</v>
      </c>
      <c r="I11" s="10"/>
      <c r="J11" s="7"/>
      <c r="M11" s="7"/>
      <c r="T11" s="4"/>
      <c r="W11" s="7"/>
    </row>
    <row r="12" spans="3:30" x14ac:dyDescent="0.25">
      <c r="C12" s="7"/>
      <c r="D12" s="7"/>
      <c r="E12" s="7"/>
      <c r="F12" s="7"/>
      <c r="G12" s="7"/>
      <c r="H12" s="10"/>
      <c r="I12" s="10"/>
      <c r="J12" s="92"/>
      <c r="M12" s="7"/>
      <c r="T12" s="4"/>
      <c r="W12" s="7"/>
      <c r="AD12" s="4"/>
    </row>
    <row r="13" spans="3:30" x14ac:dyDescent="0.25">
      <c r="C13" s="7"/>
      <c r="D13" s="7"/>
      <c r="E13" s="7"/>
      <c r="F13" s="7"/>
      <c r="G13" s="7"/>
      <c r="H13" s="10"/>
      <c r="I13" s="10"/>
      <c r="J13" s="7"/>
      <c r="M13" s="7"/>
      <c r="N13" s="7"/>
      <c r="O13" s="7"/>
      <c r="P13" s="7"/>
      <c r="Q13" s="7"/>
      <c r="R13" s="7"/>
      <c r="S13" s="7"/>
      <c r="T13" s="92"/>
      <c r="U13" s="7"/>
      <c r="V13" s="7"/>
      <c r="W13" s="7"/>
    </row>
    <row r="14" spans="3:30" x14ac:dyDescent="0.25">
      <c r="C14" s="126" t="s">
        <v>1</v>
      </c>
      <c r="D14" s="128" t="s">
        <v>62</v>
      </c>
      <c r="E14" s="128"/>
      <c r="F14" s="128"/>
      <c r="G14" s="124" t="s">
        <v>60</v>
      </c>
      <c r="H14" s="124" t="s">
        <v>61</v>
      </c>
    </row>
    <row r="15" spans="3:30" x14ac:dyDescent="0.25">
      <c r="C15" s="127"/>
      <c r="D15" s="72" t="s">
        <v>3</v>
      </c>
      <c r="E15" s="72" t="s">
        <v>4</v>
      </c>
      <c r="F15" s="72" t="s">
        <v>5</v>
      </c>
      <c r="G15" s="125"/>
      <c r="H15" s="125"/>
      <c r="K15" t="s">
        <v>16</v>
      </c>
      <c r="L15">
        <v>3</v>
      </c>
    </row>
    <row r="16" spans="3:30" x14ac:dyDescent="0.25">
      <c r="C16" s="70" t="s">
        <v>40</v>
      </c>
      <c r="D16" s="71">
        <v>6.15</v>
      </c>
      <c r="E16" s="71">
        <v>6.63</v>
      </c>
      <c r="F16" s="71">
        <v>7.47</v>
      </c>
      <c r="G16" s="71">
        <f>SUM(D16:F16)</f>
        <v>20.25</v>
      </c>
      <c r="H16" s="71">
        <f>AVERAGE(D16:F16)</f>
        <v>6.75</v>
      </c>
      <c r="K16" t="s">
        <v>18</v>
      </c>
      <c r="L16">
        <v>2</v>
      </c>
    </row>
    <row r="17" spans="3:18" x14ac:dyDescent="0.25">
      <c r="C17" s="70" t="s">
        <v>41</v>
      </c>
      <c r="D17" s="71">
        <v>8.17</v>
      </c>
      <c r="E17" s="71">
        <v>8.4</v>
      </c>
      <c r="F17" s="71">
        <v>9.3000000000000007</v>
      </c>
      <c r="G17" s="71">
        <f t="shared" ref="G17:G23" si="0">SUM(D17:F17)</f>
        <v>25.87</v>
      </c>
      <c r="H17" s="71">
        <f t="shared" ref="H17:H23" si="1">AVERAGE(D17:F17)</f>
        <v>8.6233333333333331</v>
      </c>
      <c r="K17" t="s">
        <v>17</v>
      </c>
      <c r="L17">
        <v>4</v>
      </c>
    </row>
    <row r="18" spans="3:18" x14ac:dyDescent="0.25">
      <c r="C18" s="70" t="s">
        <v>42</v>
      </c>
      <c r="D18" s="71">
        <v>11.18</v>
      </c>
      <c r="E18" s="71">
        <v>8.5299999999999994</v>
      </c>
      <c r="F18" s="71">
        <v>8.1300000000000008</v>
      </c>
      <c r="G18" s="71">
        <f t="shared" si="0"/>
        <v>27.840000000000003</v>
      </c>
      <c r="H18" s="71">
        <f t="shared" si="1"/>
        <v>9.2800000000000011</v>
      </c>
      <c r="K18" t="s">
        <v>19</v>
      </c>
      <c r="L18" s="4">
        <f>(G24^2)/(L15*L16*L17)</f>
        <v>1561.0614000000005</v>
      </c>
    </row>
    <row r="19" spans="3:18" x14ac:dyDescent="0.25">
      <c r="C19" s="70" t="s">
        <v>47</v>
      </c>
      <c r="D19" s="71">
        <v>7.2</v>
      </c>
      <c r="E19" s="71">
        <v>7.25</v>
      </c>
      <c r="F19" s="71">
        <v>7.67</v>
      </c>
      <c r="G19" s="71">
        <f t="shared" si="0"/>
        <v>22.119999999999997</v>
      </c>
      <c r="H19" s="71">
        <f t="shared" si="1"/>
        <v>7.3733333333333322</v>
      </c>
    </row>
    <row r="20" spans="3:18" x14ac:dyDescent="0.25">
      <c r="C20" s="70" t="s">
        <v>43</v>
      </c>
      <c r="D20" s="71">
        <v>8.65</v>
      </c>
      <c r="E20" s="71">
        <v>6.75</v>
      </c>
      <c r="F20" s="71">
        <v>8.9499999999999993</v>
      </c>
      <c r="G20" s="71">
        <f t="shared" si="0"/>
        <v>24.35</v>
      </c>
      <c r="H20" s="71">
        <f t="shared" si="1"/>
        <v>8.1166666666666671</v>
      </c>
    </row>
    <row r="21" spans="3:18" x14ac:dyDescent="0.25">
      <c r="C21" s="70" t="s">
        <v>44</v>
      </c>
      <c r="D21" s="71">
        <v>11.7</v>
      </c>
      <c r="E21" s="71">
        <v>7.33</v>
      </c>
      <c r="F21" s="71">
        <v>7.25</v>
      </c>
      <c r="G21" s="71">
        <f t="shared" si="0"/>
        <v>26.28</v>
      </c>
      <c r="H21" s="71">
        <f t="shared" si="1"/>
        <v>8.76</v>
      </c>
      <c r="K21" s="47" t="s">
        <v>20</v>
      </c>
      <c r="L21" s="47" t="s">
        <v>21</v>
      </c>
      <c r="M21" s="47" t="s">
        <v>22</v>
      </c>
      <c r="N21" s="47" t="s">
        <v>23</v>
      </c>
      <c r="O21" s="47" t="s">
        <v>24</v>
      </c>
      <c r="P21" s="47" t="s">
        <v>31</v>
      </c>
      <c r="Q21" s="48">
        <v>0.05</v>
      </c>
      <c r="R21" s="48">
        <v>0.01</v>
      </c>
    </row>
    <row r="22" spans="3:18" x14ac:dyDescent="0.25">
      <c r="C22" s="70" t="s">
        <v>45</v>
      </c>
      <c r="D22" s="71">
        <v>10.58</v>
      </c>
      <c r="E22" s="71">
        <v>7.27</v>
      </c>
      <c r="F22" s="71">
        <v>7.23</v>
      </c>
      <c r="G22" s="71">
        <f t="shared" si="0"/>
        <v>25.080000000000002</v>
      </c>
      <c r="H22" s="71">
        <f t="shared" si="1"/>
        <v>8.3600000000000012</v>
      </c>
      <c r="K22" s="47" t="s">
        <v>58</v>
      </c>
      <c r="L22" s="47">
        <f>L15-1</f>
        <v>2</v>
      </c>
      <c r="M22" s="55">
        <f>SUMSQ(D24:F24)/8-L18</f>
        <v>9.1008249999990767</v>
      </c>
      <c r="N22" s="50">
        <f>M22/L22</f>
        <v>4.5504124999995383</v>
      </c>
      <c r="O22" s="50">
        <f>N22/$N$27</f>
        <v>2.8055020876045371</v>
      </c>
      <c r="P22" s="47" t="str">
        <f>IF(O22&lt;Q22,"tn",IF(O22&lt;R22,"*","**"))</f>
        <v>tn</v>
      </c>
      <c r="Q22" s="55">
        <f>FINV(5%,$L22,$L$27)</f>
        <v>3.7388918324407361</v>
      </c>
      <c r="R22" s="55">
        <f>FINV(1%,$L22,$L$27)</f>
        <v>6.5148841021827506</v>
      </c>
    </row>
    <row r="23" spans="3:18" x14ac:dyDescent="0.25">
      <c r="C23" s="70" t="s">
        <v>46</v>
      </c>
      <c r="D23" s="71">
        <v>7.1</v>
      </c>
      <c r="E23" s="71">
        <v>6.52</v>
      </c>
      <c r="F23" s="71">
        <v>8.15</v>
      </c>
      <c r="G23" s="71">
        <f t="shared" si="0"/>
        <v>21.77</v>
      </c>
      <c r="H23" s="71">
        <f t="shared" si="1"/>
        <v>7.2566666666666668</v>
      </c>
      <c r="K23" s="47" t="s">
        <v>56</v>
      </c>
      <c r="L23" s="47">
        <f>(L16*L17)-1</f>
        <v>7</v>
      </c>
      <c r="M23" s="55">
        <f>SUMSQ(G16:G23)/L15-L18</f>
        <v>15.66513333333296</v>
      </c>
      <c r="N23" s="50">
        <f t="shared" ref="N23:N27" si="2">M23/L23</f>
        <v>2.2378761904761371</v>
      </c>
      <c r="O23" s="50">
        <f t="shared" ref="O23:O26" si="3">N23/$N$27</f>
        <v>1.3797356446656051</v>
      </c>
      <c r="P23" s="47" t="str">
        <f t="shared" ref="P23:P26" si="4">IF(O23&lt;Q23,"tn",IF(O23&lt;R23,"*","**"))</f>
        <v>tn</v>
      </c>
      <c r="Q23" s="55">
        <f t="shared" ref="Q23:Q26" si="5">FINV(5%,$L23,$L$27)</f>
        <v>2.7641992567781792</v>
      </c>
      <c r="R23" s="55">
        <f t="shared" ref="R23:R26" si="6">FINV(1%,$L23,$L$27)</f>
        <v>4.2778818532656411</v>
      </c>
    </row>
    <row r="24" spans="3:18" x14ac:dyDescent="0.25">
      <c r="C24" s="75" t="s">
        <v>60</v>
      </c>
      <c r="D24" s="76">
        <f>SUM(D16:D23)</f>
        <v>70.72999999999999</v>
      </c>
      <c r="E24" s="76">
        <f t="shared" ref="E24:G24" si="7">SUM(E16:E23)</f>
        <v>58.679999999999993</v>
      </c>
      <c r="F24" s="76">
        <f t="shared" si="7"/>
        <v>64.150000000000006</v>
      </c>
      <c r="G24" s="76">
        <f t="shared" si="7"/>
        <v>193.56000000000003</v>
      </c>
      <c r="H24" s="77"/>
      <c r="K24" s="47" t="s">
        <v>25</v>
      </c>
      <c r="L24" s="47">
        <f>L16-1</f>
        <v>1</v>
      </c>
      <c r="M24" s="55">
        <f>SUMSQ(H29:H30)/(L15*L17)-L18</f>
        <v>9.1266666665660523E-2</v>
      </c>
      <c r="N24" s="50">
        <f t="shared" si="2"/>
        <v>9.1266666665660523E-2</v>
      </c>
      <c r="O24" s="50">
        <f t="shared" si="3"/>
        <v>5.6269365438681433E-2</v>
      </c>
      <c r="P24" s="47" t="str">
        <f t="shared" si="4"/>
        <v>tn</v>
      </c>
      <c r="Q24" s="55">
        <f t="shared" si="5"/>
        <v>4.6001099366694227</v>
      </c>
      <c r="R24" s="55">
        <f t="shared" si="6"/>
        <v>8.8615926651764276</v>
      </c>
    </row>
    <row r="25" spans="3:18" x14ac:dyDescent="0.25">
      <c r="C25" s="72" t="s">
        <v>61</v>
      </c>
      <c r="D25" s="73">
        <f>AVERAGE(D16:D23)</f>
        <v>8.8412499999999987</v>
      </c>
      <c r="E25" s="73">
        <f t="shared" ref="E25:F25" si="8">AVERAGE(E16:E23)</f>
        <v>7.3349999999999991</v>
      </c>
      <c r="F25" s="73">
        <f t="shared" si="8"/>
        <v>8.0187500000000007</v>
      </c>
      <c r="G25" s="74"/>
      <c r="H25" s="74"/>
      <c r="K25" s="47" t="s">
        <v>29</v>
      </c>
      <c r="L25" s="47">
        <f>L17-1</f>
        <v>3</v>
      </c>
      <c r="M25" s="55">
        <f>SUMSQ(D31:G31)/(L15*L16)-L18</f>
        <v>2.5011666666662222</v>
      </c>
      <c r="N25" s="50">
        <f t="shared" si="2"/>
        <v>0.83372222222207404</v>
      </c>
      <c r="O25" s="50">
        <f t="shared" si="3"/>
        <v>0.51402140683433861</v>
      </c>
      <c r="P25" s="47" t="str">
        <f t="shared" si="4"/>
        <v>tn</v>
      </c>
      <c r="Q25" s="55">
        <f t="shared" si="5"/>
        <v>3.3438886781189128</v>
      </c>
      <c r="R25" s="55">
        <f t="shared" si="6"/>
        <v>5.5638858396937421</v>
      </c>
    </row>
    <row r="26" spans="3:18" x14ac:dyDescent="0.25">
      <c r="K26" s="47" t="s">
        <v>48</v>
      </c>
      <c r="L26" s="47">
        <f>L24*L25</f>
        <v>3</v>
      </c>
      <c r="M26" s="55">
        <f>M23-M24-M25</f>
        <v>13.072700000001078</v>
      </c>
      <c r="N26" s="50">
        <f t="shared" si="2"/>
        <v>4.3575666666670259</v>
      </c>
      <c r="O26" s="50">
        <f t="shared" si="3"/>
        <v>2.6866053089058464</v>
      </c>
      <c r="P26" s="47" t="str">
        <f t="shared" si="4"/>
        <v>tn</v>
      </c>
      <c r="Q26" s="55">
        <f t="shared" si="5"/>
        <v>3.3438886781189128</v>
      </c>
      <c r="R26" s="55">
        <f t="shared" si="6"/>
        <v>5.5638858396937421</v>
      </c>
    </row>
    <row r="27" spans="3:18" x14ac:dyDescent="0.25">
      <c r="C27" t="s">
        <v>7</v>
      </c>
      <c r="K27" s="47" t="s">
        <v>59</v>
      </c>
      <c r="L27" s="47">
        <f>L28-L23-L22</f>
        <v>14</v>
      </c>
      <c r="M27" s="55">
        <f>M28-M22-M23</f>
        <v>22.707441666667364</v>
      </c>
      <c r="N27" s="50">
        <f t="shared" si="2"/>
        <v>1.6219601190476689</v>
      </c>
      <c r="O27" s="52"/>
      <c r="P27" s="53"/>
      <c r="Q27" s="53"/>
      <c r="R27" s="53"/>
    </row>
    <row r="28" spans="3:18" x14ac:dyDescent="0.25">
      <c r="C28" s="22" t="s">
        <v>56</v>
      </c>
      <c r="D28" s="22" t="s">
        <v>9</v>
      </c>
      <c r="E28" s="22" t="s">
        <v>10</v>
      </c>
      <c r="F28" s="22" t="s">
        <v>11</v>
      </c>
      <c r="G28" s="22" t="s">
        <v>12</v>
      </c>
      <c r="H28" s="22" t="s">
        <v>15</v>
      </c>
      <c r="I28" s="22" t="s">
        <v>2</v>
      </c>
      <c r="K28" s="47" t="s">
        <v>60</v>
      </c>
      <c r="L28" s="47">
        <f>(3*4*2)-1</f>
        <v>23</v>
      </c>
      <c r="M28" s="55">
        <f>SUMSQ(D16:F23)-L18</f>
        <v>47.473399999999401</v>
      </c>
      <c r="N28" s="52"/>
      <c r="O28" s="52"/>
      <c r="P28" s="53"/>
      <c r="Q28" s="53"/>
      <c r="R28" s="53"/>
    </row>
    <row r="29" spans="3:18" x14ac:dyDescent="0.25">
      <c r="C29" s="22" t="s">
        <v>13</v>
      </c>
      <c r="D29" s="95">
        <f>G16</f>
        <v>20.25</v>
      </c>
      <c r="E29" s="95">
        <f>G18</f>
        <v>27.840000000000003</v>
      </c>
      <c r="F29" s="95">
        <f>G20</f>
        <v>24.35</v>
      </c>
      <c r="G29" s="95">
        <f>G22</f>
        <v>25.080000000000002</v>
      </c>
      <c r="H29" s="95">
        <f>SUM(D29:G29)</f>
        <v>97.52</v>
      </c>
      <c r="I29" s="95">
        <f>H29/12</f>
        <v>8.1266666666666669</v>
      </c>
      <c r="N29" s="5"/>
      <c r="O29" s="5"/>
    </row>
    <row r="30" spans="3:18" x14ac:dyDescent="0.25">
      <c r="C30" s="22" t="s">
        <v>14</v>
      </c>
      <c r="D30" s="95">
        <f>G17</f>
        <v>25.87</v>
      </c>
      <c r="E30" s="95">
        <f>G19</f>
        <v>22.119999999999997</v>
      </c>
      <c r="F30" s="95">
        <f>G21</f>
        <v>26.28</v>
      </c>
      <c r="G30" s="95">
        <f>G23</f>
        <v>21.77</v>
      </c>
      <c r="H30" s="95">
        <f>SUM(D30:G30)</f>
        <v>96.039999999999992</v>
      </c>
      <c r="I30" s="95">
        <f>H30/12</f>
        <v>8.0033333333333321</v>
      </c>
      <c r="K30" s="7"/>
      <c r="L30" s="7"/>
      <c r="M30" s="7"/>
      <c r="N30" s="7"/>
      <c r="O30" s="7"/>
      <c r="P30" s="7"/>
      <c r="Q30" s="27"/>
      <c r="R30" s="27"/>
    </row>
    <row r="31" spans="3:18" x14ac:dyDescent="0.25">
      <c r="C31" s="22" t="s">
        <v>6</v>
      </c>
      <c r="D31" s="95">
        <f>SUM(D29:D30)</f>
        <v>46.120000000000005</v>
      </c>
      <c r="E31" s="95">
        <f t="shared" ref="E31:G31" si="9">SUM(E29:E30)</f>
        <v>49.96</v>
      </c>
      <c r="F31" s="95">
        <f t="shared" si="9"/>
        <v>50.63</v>
      </c>
      <c r="G31" s="95">
        <f t="shared" si="9"/>
        <v>46.85</v>
      </c>
      <c r="H31" s="95">
        <f>SUM(D31:G31)</f>
        <v>193.56</v>
      </c>
      <c r="I31" s="96"/>
      <c r="K31" s="7"/>
      <c r="L31" s="7"/>
      <c r="M31" s="28"/>
      <c r="N31" s="29"/>
      <c r="O31" s="29"/>
      <c r="P31" s="7"/>
      <c r="Q31" s="7"/>
      <c r="R31" s="7"/>
    </row>
    <row r="32" spans="3:18" x14ac:dyDescent="0.25">
      <c r="C32" s="22" t="s">
        <v>2</v>
      </c>
      <c r="D32" s="95">
        <f>D31/6</f>
        <v>7.6866666666666674</v>
      </c>
      <c r="E32" s="95">
        <f t="shared" ref="E32:G32" si="10">E31/6</f>
        <v>8.3266666666666662</v>
      </c>
      <c r="F32" s="95">
        <f t="shared" si="10"/>
        <v>8.4383333333333344</v>
      </c>
      <c r="G32" s="95">
        <f t="shared" si="10"/>
        <v>7.8083333333333336</v>
      </c>
      <c r="H32" s="96"/>
      <c r="I32" s="96"/>
      <c r="K32" s="7"/>
      <c r="L32" s="7"/>
      <c r="M32" s="28"/>
      <c r="N32" s="29"/>
      <c r="O32" s="29"/>
      <c r="P32" s="7"/>
      <c r="Q32" s="7"/>
      <c r="R32" s="7"/>
    </row>
    <row r="33" spans="11:18" x14ac:dyDescent="0.25">
      <c r="K33" s="7"/>
      <c r="L33" s="7"/>
      <c r="M33" s="28"/>
      <c r="N33" s="29"/>
      <c r="O33" s="29"/>
      <c r="P33" s="7"/>
      <c r="Q33" s="7"/>
      <c r="R33" s="7"/>
    </row>
    <row r="34" spans="11:18" x14ac:dyDescent="0.25">
      <c r="K34" s="7"/>
      <c r="L34" s="7"/>
      <c r="M34" s="28"/>
      <c r="N34" s="29"/>
      <c r="O34" s="29"/>
      <c r="P34" s="7"/>
      <c r="Q34" s="7"/>
      <c r="R34" s="7"/>
    </row>
    <row r="35" spans="11:18" x14ac:dyDescent="0.25">
      <c r="K35" s="7"/>
      <c r="L35" s="7"/>
      <c r="M35" s="28"/>
      <c r="N35" s="29"/>
      <c r="O35" s="29"/>
      <c r="P35" s="7"/>
      <c r="Q35" s="7"/>
      <c r="R35" s="7"/>
    </row>
    <row r="36" spans="11:18" x14ac:dyDescent="0.25">
      <c r="K36" s="7"/>
      <c r="L36" s="7"/>
      <c r="M36" s="28"/>
      <c r="N36" s="29"/>
      <c r="O36" s="30"/>
      <c r="P36" s="10"/>
      <c r="Q36" s="10"/>
      <c r="R36" s="10"/>
    </row>
    <row r="37" spans="11:18" x14ac:dyDescent="0.25">
      <c r="K37" s="7"/>
      <c r="L37" s="7"/>
      <c r="M37" s="28"/>
      <c r="N37" s="30"/>
      <c r="O37" s="30"/>
      <c r="P37" s="10"/>
      <c r="Q37" s="10"/>
      <c r="R37" s="10"/>
    </row>
  </sheetData>
  <mergeCells count="6">
    <mergeCell ref="H14:H15"/>
    <mergeCell ref="C4:C5"/>
    <mergeCell ref="D4:G4"/>
    <mergeCell ref="D14:F14"/>
    <mergeCell ref="C14:C15"/>
    <mergeCell ref="G14:G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53"/>
  <sheetViews>
    <sheetView zoomScale="69" zoomScaleNormal="69" workbookViewId="0">
      <selection activeCell="O10" sqref="O10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  <col min="20" max="20" width="9.140625" customWidth="1"/>
    <col min="23" max="23" width="6.7109375" customWidth="1"/>
    <col min="25" max="25" width="6.7109375" customWidth="1"/>
    <col min="27" max="27" width="7.28515625" customWidth="1"/>
    <col min="29" max="29" width="6.42578125" customWidth="1"/>
  </cols>
  <sheetData>
    <row r="4" spans="3:30" ht="15.75" x14ac:dyDescent="0.25">
      <c r="C4" s="121"/>
      <c r="D4" s="122"/>
      <c r="E4" s="122"/>
      <c r="F4" s="122"/>
      <c r="G4" s="122"/>
      <c r="H4" s="7"/>
      <c r="I4" s="7"/>
      <c r="J4" s="7"/>
      <c r="K4" s="7"/>
      <c r="L4" s="7"/>
      <c r="M4" s="94"/>
      <c r="N4" s="98"/>
      <c r="O4" s="11"/>
      <c r="P4" s="11"/>
      <c r="Q4" s="7"/>
      <c r="R4" s="7"/>
      <c r="S4" s="7"/>
      <c r="T4" s="7"/>
      <c r="U4" s="7"/>
      <c r="V4" s="7"/>
      <c r="W4" s="94"/>
      <c r="X4" s="7"/>
      <c r="Y4" s="94"/>
      <c r="Z4" s="7"/>
      <c r="AA4" s="7"/>
      <c r="AB4" s="7"/>
      <c r="AC4" s="7"/>
      <c r="AD4" s="7"/>
    </row>
    <row r="5" spans="3:30" ht="15.75" x14ac:dyDescent="0.25">
      <c r="C5" s="121"/>
      <c r="D5" s="11"/>
      <c r="E5" s="93"/>
      <c r="F5" s="93"/>
      <c r="G5" s="94"/>
      <c r="H5" s="7"/>
      <c r="I5" s="7"/>
      <c r="J5" s="94"/>
      <c r="K5" s="7"/>
      <c r="L5" s="7"/>
      <c r="M5" s="99"/>
      <c r="N5" s="11"/>
      <c r="O5" s="93"/>
      <c r="P5" s="93"/>
      <c r="Q5" s="94"/>
      <c r="R5" s="7"/>
      <c r="S5" s="7"/>
      <c r="T5" s="94"/>
      <c r="U5" s="7"/>
      <c r="V5" s="7"/>
      <c r="W5" s="98"/>
      <c r="X5" s="11"/>
      <c r="Y5" s="93"/>
      <c r="Z5" s="93"/>
      <c r="AA5" s="94"/>
      <c r="AB5" s="7"/>
      <c r="AC5" s="7"/>
      <c r="AD5" s="94"/>
    </row>
    <row r="6" spans="3:30" x14ac:dyDescent="0.25">
      <c r="C6" s="7"/>
      <c r="D6" s="7"/>
      <c r="E6" s="7"/>
      <c r="F6" s="7"/>
      <c r="G6" s="7"/>
      <c r="H6" s="10"/>
      <c r="I6" s="10"/>
      <c r="J6" s="92"/>
      <c r="K6" s="7"/>
      <c r="L6" s="7"/>
      <c r="M6" s="7"/>
      <c r="N6" s="7"/>
      <c r="O6" s="7"/>
      <c r="P6" s="7"/>
      <c r="Q6" s="7"/>
      <c r="R6" s="7"/>
      <c r="S6" s="7"/>
      <c r="T6" s="92"/>
      <c r="U6" s="7"/>
      <c r="V6" s="7"/>
      <c r="W6" s="7"/>
      <c r="X6" s="7"/>
      <c r="Y6" s="7"/>
      <c r="Z6" s="7"/>
      <c r="AA6" s="7"/>
      <c r="AB6" s="7"/>
      <c r="AC6" s="7"/>
      <c r="AD6" s="92"/>
    </row>
    <row r="7" spans="3:30" x14ac:dyDescent="0.25">
      <c r="C7" s="7"/>
      <c r="D7" s="7"/>
      <c r="E7" s="7"/>
      <c r="F7" s="7"/>
      <c r="G7" s="7"/>
      <c r="H7" s="10"/>
      <c r="I7" s="10"/>
      <c r="J7" s="7"/>
      <c r="K7" s="7"/>
      <c r="L7" s="7"/>
      <c r="M7" s="7"/>
      <c r="N7" s="7"/>
      <c r="O7" s="7"/>
      <c r="P7" s="7"/>
      <c r="Q7" s="7"/>
      <c r="R7" s="7"/>
      <c r="S7" s="7"/>
      <c r="T7" s="92"/>
      <c r="U7" s="7"/>
      <c r="V7" s="7"/>
      <c r="W7" s="7"/>
      <c r="X7" s="7"/>
      <c r="Y7" s="7"/>
      <c r="Z7" s="7"/>
      <c r="AA7" s="7"/>
      <c r="AB7" s="7"/>
      <c r="AC7" s="7"/>
      <c r="AD7" s="92"/>
    </row>
    <row r="8" spans="3:30" x14ac:dyDescent="0.25">
      <c r="C8" s="7"/>
      <c r="D8" s="7"/>
      <c r="E8" s="7"/>
      <c r="F8" s="7"/>
      <c r="G8" s="7"/>
      <c r="H8" s="10"/>
      <c r="I8" s="10"/>
      <c r="J8" s="92"/>
      <c r="K8" s="7"/>
      <c r="L8" s="7"/>
      <c r="M8" s="7"/>
      <c r="N8" s="7"/>
      <c r="O8" s="7"/>
      <c r="P8" s="7"/>
      <c r="Q8" s="7"/>
      <c r="R8" s="7"/>
      <c r="S8" s="7"/>
      <c r="T8" s="92"/>
      <c r="U8" s="7"/>
      <c r="V8" s="7"/>
      <c r="W8" s="7"/>
      <c r="X8" s="7"/>
      <c r="Y8" s="7"/>
      <c r="Z8" s="7"/>
      <c r="AA8" s="7"/>
      <c r="AB8" s="7"/>
      <c r="AC8" s="7"/>
      <c r="AD8" s="92"/>
    </row>
    <row r="9" spans="3:30" x14ac:dyDescent="0.25">
      <c r="C9" s="7"/>
      <c r="D9" s="7"/>
      <c r="E9" s="7"/>
      <c r="F9" s="7"/>
      <c r="G9" s="7"/>
      <c r="H9" s="10"/>
      <c r="I9" s="10"/>
      <c r="J9" s="92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3:30" x14ac:dyDescent="0.25">
      <c r="C10" s="7"/>
      <c r="D10" s="7"/>
      <c r="E10" s="7"/>
      <c r="F10" s="7"/>
      <c r="G10" s="7"/>
      <c r="H10" s="10"/>
      <c r="I10" s="10"/>
      <c r="J10" s="92"/>
      <c r="K10" s="7"/>
      <c r="L10" s="7"/>
      <c r="M10" s="7"/>
      <c r="N10" s="7"/>
      <c r="O10" s="7"/>
      <c r="P10" s="7"/>
      <c r="Q10" s="7"/>
      <c r="R10" s="7"/>
      <c r="S10" s="7"/>
      <c r="T10" s="92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3:30" x14ac:dyDescent="0.25">
      <c r="C11" s="7"/>
      <c r="D11" s="7"/>
      <c r="E11" s="7"/>
      <c r="F11" s="7"/>
      <c r="G11" s="7"/>
      <c r="H11" s="10"/>
      <c r="I11" s="10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2"/>
    </row>
    <row r="12" spans="3:30" ht="15.75" x14ac:dyDescent="0.25">
      <c r="C12" s="1" t="s">
        <v>26</v>
      </c>
      <c r="I12" s="10"/>
      <c r="J12" s="7"/>
      <c r="K12" s="7"/>
      <c r="L12" s="7"/>
      <c r="M12" s="7"/>
      <c r="N12" s="7"/>
      <c r="O12" s="7"/>
      <c r="P12" s="7"/>
      <c r="Q12" s="7"/>
      <c r="R12" s="7"/>
      <c r="S12" s="7"/>
      <c r="T12" s="92"/>
      <c r="U12" s="7"/>
      <c r="V12" s="7"/>
      <c r="W12" s="7"/>
      <c r="X12" s="7"/>
      <c r="Y12" s="7"/>
      <c r="Z12" s="7"/>
      <c r="AA12" s="7"/>
      <c r="AB12" s="7"/>
      <c r="AC12" s="7"/>
      <c r="AD12" s="92"/>
    </row>
    <row r="13" spans="3:30" x14ac:dyDescent="0.25">
      <c r="C13" s="7"/>
      <c r="D13" s="7"/>
      <c r="E13" s="7"/>
      <c r="F13" s="7"/>
      <c r="G13" s="7"/>
      <c r="H13" s="10"/>
      <c r="I13" s="10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3:30" x14ac:dyDescent="0.25">
      <c r="C14" s="126" t="s">
        <v>1</v>
      </c>
      <c r="D14" s="147" t="s">
        <v>62</v>
      </c>
      <c r="E14" s="147"/>
      <c r="F14" s="147"/>
      <c r="G14" s="124" t="s">
        <v>60</v>
      </c>
      <c r="H14" s="124" t="s">
        <v>61</v>
      </c>
    </row>
    <row r="15" spans="3:30" x14ac:dyDescent="0.25">
      <c r="C15" s="127"/>
      <c r="D15" s="87" t="s">
        <v>3</v>
      </c>
      <c r="E15" s="87" t="s">
        <v>4</v>
      </c>
      <c r="F15" s="87" t="s">
        <v>5</v>
      </c>
      <c r="G15" s="125"/>
      <c r="H15" s="125"/>
      <c r="K15" t="s">
        <v>16</v>
      </c>
      <c r="L15">
        <v>3</v>
      </c>
    </row>
    <row r="16" spans="3:30" x14ac:dyDescent="0.25">
      <c r="C16" s="70" t="s">
        <v>40</v>
      </c>
      <c r="D16" s="71">
        <v>9.58</v>
      </c>
      <c r="E16" s="71">
        <v>8.68</v>
      </c>
      <c r="F16" s="71">
        <v>10.98</v>
      </c>
      <c r="G16" s="71">
        <f t="shared" ref="G16:G23" si="0">SUM(D16:F16)</f>
        <v>29.24</v>
      </c>
      <c r="H16" s="71">
        <f t="shared" ref="H16:H23" si="1">AVERAGE(D16:F16)</f>
        <v>9.7466666666666661</v>
      </c>
      <c r="K16" t="s">
        <v>18</v>
      </c>
      <c r="L16">
        <v>2</v>
      </c>
    </row>
    <row r="17" spans="3:29" x14ac:dyDescent="0.25">
      <c r="C17" s="70" t="s">
        <v>41</v>
      </c>
      <c r="D17" s="71">
        <v>13.6</v>
      </c>
      <c r="E17" s="71">
        <v>12.62</v>
      </c>
      <c r="F17" s="71">
        <v>12.62</v>
      </c>
      <c r="G17" s="71">
        <f t="shared" si="0"/>
        <v>38.839999999999996</v>
      </c>
      <c r="H17" s="71">
        <f t="shared" si="1"/>
        <v>12.946666666666665</v>
      </c>
      <c r="K17" t="s">
        <v>17</v>
      </c>
      <c r="L17">
        <v>4</v>
      </c>
    </row>
    <row r="18" spans="3:29" x14ac:dyDescent="0.25">
      <c r="C18" s="70" t="s">
        <v>42</v>
      </c>
      <c r="D18" s="71">
        <v>15.37</v>
      </c>
      <c r="E18" s="71">
        <v>12.82</v>
      </c>
      <c r="F18" s="71">
        <v>13.33</v>
      </c>
      <c r="G18" s="71">
        <f t="shared" si="0"/>
        <v>41.519999999999996</v>
      </c>
      <c r="H18" s="71">
        <f t="shared" si="1"/>
        <v>13.839999999999998</v>
      </c>
      <c r="K18" t="s">
        <v>19</v>
      </c>
      <c r="L18" s="4">
        <f>(G24^2)/(L15*L16*L17)</f>
        <v>3293.5551041666677</v>
      </c>
    </row>
    <row r="19" spans="3:29" x14ac:dyDescent="0.25">
      <c r="C19" s="70" t="s">
        <v>47</v>
      </c>
      <c r="D19" s="71">
        <v>11.12</v>
      </c>
      <c r="E19" s="71">
        <v>10.25</v>
      </c>
      <c r="F19" s="71">
        <v>11.7</v>
      </c>
      <c r="G19" s="71">
        <f t="shared" si="0"/>
        <v>33.069999999999993</v>
      </c>
      <c r="H19" s="71">
        <f t="shared" si="1"/>
        <v>11.023333333333332</v>
      </c>
    </row>
    <row r="20" spans="3:29" x14ac:dyDescent="0.25">
      <c r="C20" s="70" t="s">
        <v>43</v>
      </c>
      <c r="D20" s="71">
        <v>12.88</v>
      </c>
      <c r="E20" s="71">
        <v>10.119999999999999</v>
      </c>
      <c r="F20" s="71">
        <v>12.35</v>
      </c>
      <c r="G20" s="71">
        <f t="shared" si="0"/>
        <v>35.35</v>
      </c>
      <c r="H20" s="71">
        <f t="shared" si="1"/>
        <v>11.783333333333333</v>
      </c>
    </row>
    <row r="21" spans="3:29" x14ac:dyDescent="0.25">
      <c r="C21" s="70" t="s">
        <v>44</v>
      </c>
      <c r="D21" s="71">
        <v>14.85</v>
      </c>
      <c r="E21" s="71">
        <v>10.75</v>
      </c>
      <c r="F21" s="71">
        <v>10.57</v>
      </c>
      <c r="G21" s="71">
        <f t="shared" si="0"/>
        <v>36.17</v>
      </c>
      <c r="H21" s="71">
        <f t="shared" si="1"/>
        <v>12.056666666666667</v>
      </c>
      <c r="K21" s="54" t="s">
        <v>20</v>
      </c>
      <c r="L21" s="54" t="s">
        <v>21</v>
      </c>
      <c r="M21" s="54" t="s">
        <v>22</v>
      </c>
      <c r="N21" s="54" t="s">
        <v>23</v>
      </c>
      <c r="O21" s="54" t="s">
        <v>24</v>
      </c>
      <c r="P21" s="54"/>
      <c r="Q21" s="59">
        <v>0.05</v>
      </c>
      <c r="R21" s="59">
        <v>0.01</v>
      </c>
    </row>
    <row r="22" spans="3:29" x14ac:dyDescent="0.25">
      <c r="C22" s="70" t="s">
        <v>45</v>
      </c>
      <c r="D22" s="71">
        <v>15.25</v>
      </c>
      <c r="E22" s="71">
        <v>10.75</v>
      </c>
      <c r="F22" s="71">
        <v>10.73</v>
      </c>
      <c r="G22" s="71">
        <f t="shared" si="0"/>
        <v>36.730000000000004</v>
      </c>
      <c r="H22" s="71">
        <f t="shared" si="1"/>
        <v>12.243333333333334</v>
      </c>
      <c r="K22" s="54" t="s">
        <v>58</v>
      </c>
      <c r="L22" s="54">
        <f>L15-1</f>
        <v>2</v>
      </c>
      <c r="M22" s="60">
        <f>SUMSQ(D24:F24)/8-L18</f>
        <v>14.020933333332323</v>
      </c>
      <c r="N22" s="61">
        <f t="shared" ref="N22:N27" si="2">M22/L22</f>
        <v>7.0104666666661615</v>
      </c>
      <c r="O22" s="61">
        <f>N22/$N$27</f>
        <v>3.8675490077598926</v>
      </c>
      <c r="P22" s="54" t="str">
        <f>IF(O22&lt;Q22,"tn",IF(O22&lt;R22,"*","**"))</f>
        <v>*</v>
      </c>
      <c r="Q22" s="67">
        <f>FINV(5%,$L22,$L$27)</f>
        <v>3.7388918324407361</v>
      </c>
      <c r="R22" s="67">
        <f>FINV(1%,$L22,$L$27)</f>
        <v>6.5148841021827506</v>
      </c>
    </row>
    <row r="23" spans="3:29" x14ac:dyDescent="0.25">
      <c r="C23" s="70" t="s">
        <v>46</v>
      </c>
      <c r="D23" s="71">
        <v>9</v>
      </c>
      <c r="E23" s="71">
        <v>10.78</v>
      </c>
      <c r="F23" s="71">
        <v>10.45</v>
      </c>
      <c r="G23" s="71">
        <f t="shared" si="0"/>
        <v>30.23</v>
      </c>
      <c r="H23" s="71">
        <f t="shared" si="1"/>
        <v>10.076666666666666</v>
      </c>
      <c r="K23" s="54" t="s">
        <v>56</v>
      </c>
      <c r="L23" s="54">
        <f>(L16*L17)-1</f>
        <v>7</v>
      </c>
      <c r="M23" s="60">
        <f>SUMSQ(G16:G23)/L15-L18</f>
        <v>40.410129166665229</v>
      </c>
      <c r="N23" s="61">
        <f t="shared" si="2"/>
        <v>5.7728755952378901</v>
      </c>
      <c r="O23" s="61">
        <f>N23/$N$27</f>
        <v>3.1847921603343394</v>
      </c>
      <c r="P23" s="54" t="str">
        <f>IF(O23&lt;Q23,"tn",IF(O23&lt;R23,"*","**"))</f>
        <v>*</v>
      </c>
      <c r="Q23" s="67">
        <f>FINV(5%,$L23,$L$27)</f>
        <v>2.7641992567781792</v>
      </c>
      <c r="R23" s="67">
        <f>FINV(1%,$L23,$L$27)</f>
        <v>4.2778818532656411</v>
      </c>
    </row>
    <row r="24" spans="3:29" x14ac:dyDescent="0.25">
      <c r="C24" s="75" t="s">
        <v>60</v>
      </c>
      <c r="D24" s="76">
        <f>SUM(D16:D23)</f>
        <v>101.64999999999999</v>
      </c>
      <c r="E24" s="76">
        <f t="shared" ref="E24:G24" si="3">SUM(E16:E23)</f>
        <v>86.77</v>
      </c>
      <c r="F24" s="76">
        <f t="shared" si="3"/>
        <v>92.73</v>
      </c>
      <c r="G24" s="76">
        <f t="shared" si="3"/>
        <v>281.15000000000003</v>
      </c>
      <c r="H24" s="106"/>
      <c r="K24" s="54" t="s">
        <v>25</v>
      </c>
      <c r="L24" s="54">
        <f>L16-1</f>
        <v>1</v>
      </c>
      <c r="M24" s="60">
        <f>SUMSQ(H29:H30)/12-L18</f>
        <v>0.85503749999816137</v>
      </c>
      <c r="N24" s="61">
        <f t="shared" si="2"/>
        <v>0.85503749999816137</v>
      </c>
      <c r="O24" s="61">
        <f>N24/$N$27</f>
        <v>0.47170888786038395</v>
      </c>
      <c r="P24" s="54" t="str">
        <f>IF(O24&lt;Q24,"tn",IF(O24&lt;R24,"*","**"))</f>
        <v>tn</v>
      </c>
      <c r="Q24" s="67">
        <f>FINV(5%,$L24,$L$27)</f>
        <v>4.6001099366694227</v>
      </c>
      <c r="R24" s="67">
        <f>FINV(1%,$L24,$L$27)</f>
        <v>8.8615926651764276</v>
      </c>
    </row>
    <row r="25" spans="3:29" x14ac:dyDescent="0.25">
      <c r="C25" s="72" t="s">
        <v>61</v>
      </c>
      <c r="D25" s="73">
        <f>AVERAGE(D16:D23)</f>
        <v>12.706249999999999</v>
      </c>
      <c r="E25" s="73">
        <f t="shared" ref="E25:F25" si="4">AVERAGE(E16:E23)</f>
        <v>10.84625</v>
      </c>
      <c r="F25" s="73">
        <f t="shared" si="4"/>
        <v>11.59125</v>
      </c>
      <c r="G25" s="105"/>
      <c r="H25" s="105"/>
      <c r="K25" s="54" t="s">
        <v>29</v>
      </c>
      <c r="L25" s="54">
        <f>L17-1</f>
        <v>3</v>
      </c>
      <c r="M25" s="60">
        <f>SUMSQ(D31:G31)/6-L18</f>
        <v>5.9959791666656201</v>
      </c>
      <c r="N25" s="61">
        <f t="shared" si="2"/>
        <v>1.9986597222218734</v>
      </c>
      <c r="O25" s="61">
        <f>N25/$N$27</f>
        <v>1.102624802751518</v>
      </c>
      <c r="P25" s="54" t="str">
        <f>IF(O25&lt;Q25,"tn",IF(O25&lt;R25,"*","**"))</f>
        <v>tn</v>
      </c>
      <c r="Q25" s="67">
        <f>FINV(5%,$L25,$L$27)</f>
        <v>3.3438886781189128</v>
      </c>
      <c r="R25" s="67">
        <f>FINV(1%,$L25,$L$27)</f>
        <v>5.5638858396937421</v>
      </c>
    </row>
    <row r="26" spans="3:29" x14ac:dyDescent="0.25">
      <c r="K26" s="54" t="s">
        <v>48</v>
      </c>
      <c r="L26" s="54">
        <f>L24*L25</f>
        <v>3</v>
      </c>
      <c r="M26" s="60">
        <f>M23-M24-M25</f>
        <v>33.559112500001447</v>
      </c>
      <c r="N26" s="61">
        <f t="shared" si="2"/>
        <v>11.186370833333816</v>
      </c>
      <c r="O26" s="61">
        <f>N26/$N$27</f>
        <v>6.1713206087418131</v>
      </c>
      <c r="P26" s="54" t="str">
        <f>IF(O26&lt;Q26,"tn",IF(O26&lt;R26,"*","**"))</f>
        <v>**</v>
      </c>
      <c r="Q26" s="67">
        <f>FINV(5%,$L26,$L$27)</f>
        <v>3.3438886781189128</v>
      </c>
      <c r="R26" s="67">
        <f>FINV(1%,$L26,$L$27)</f>
        <v>5.5638858396937421</v>
      </c>
      <c r="T26" s="3">
        <f>P33+P37</f>
        <v>12.942193001318159</v>
      </c>
      <c r="U26" s="3">
        <f>R36+P37</f>
        <v>13.272193001318159</v>
      </c>
    </row>
    <row r="27" spans="3:29" x14ac:dyDescent="0.25">
      <c r="C27" t="s">
        <v>7</v>
      </c>
      <c r="K27" s="54" t="s">
        <v>59</v>
      </c>
      <c r="L27" s="54">
        <f>L28-L23-L22</f>
        <v>14</v>
      </c>
      <c r="M27" s="60">
        <f>M28-M22-M23</f>
        <v>25.376933333334364</v>
      </c>
      <c r="N27" s="61">
        <f t="shared" si="2"/>
        <v>1.8126380952381689</v>
      </c>
      <c r="O27" s="107"/>
      <c r="P27" s="108"/>
      <c r="Q27" s="108"/>
      <c r="R27" s="108"/>
      <c r="T27" s="3">
        <f>P35+P37</f>
        <v>14.978859667984826</v>
      </c>
      <c r="U27" s="3">
        <f>R34+P37</f>
        <v>14.218859667984825</v>
      </c>
    </row>
    <row r="28" spans="3:29" x14ac:dyDescent="0.25">
      <c r="C28" s="13" t="s">
        <v>8</v>
      </c>
      <c r="D28" s="13" t="s">
        <v>9</v>
      </c>
      <c r="E28" s="13" t="s">
        <v>10</v>
      </c>
      <c r="F28" s="13" t="s">
        <v>11</v>
      </c>
      <c r="G28" s="13" t="s">
        <v>12</v>
      </c>
      <c r="H28" s="13" t="s">
        <v>15</v>
      </c>
      <c r="I28" s="13" t="s">
        <v>2</v>
      </c>
      <c r="K28" s="54" t="s">
        <v>60</v>
      </c>
      <c r="L28" s="54">
        <f>(3*4*2)-1</f>
        <v>23</v>
      </c>
      <c r="M28" s="60">
        <f>SUMSQ(D16:F23)-L18</f>
        <v>79.807995833331915</v>
      </c>
      <c r="N28" s="107"/>
      <c r="O28" s="107"/>
      <c r="P28" s="108"/>
      <c r="Q28" s="108"/>
      <c r="R28" s="108"/>
      <c r="T28" s="3">
        <f>P36+P37</f>
        <v>15.438859667984827</v>
      </c>
      <c r="U28" s="3">
        <f>R35+P37</f>
        <v>15.25219300131816</v>
      </c>
    </row>
    <row r="29" spans="3:29" x14ac:dyDescent="0.25">
      <c r="C29" s="13" t="s">
        <v>13</v>
      </c>
      <c r="D29" s="15">
        <f>G16</f>
        <v>29.24</v>
      </c>
      <c r="E29" s="15">
        <f>G18</f>
        <v>41.519999999999996</v>
      </c>
      <c r="F29" s="15">
        <f>G20</f>
        <v>35.35</v>
      </c>
      <c r="G29" s="15">
        <f>G22</f>
        <v>36.730000000000004</v>
      </c>
      <c r="H29" s="15">
        <f>SUM(D29:G29)</f>
        <v>142.83999999999997</v>
      </c>
      <c r="I29" s="15">
        <f>H29/12</f>
        <v>11.903333333333331</v>
      </c>
      <c r="N29" s="5"/>
      <c r="O29" s="5"/>
      <c r="T29" s="3">
        <f>P34+P37</f>
        <v>17.035526334651493</v>
      </c>
      <c r="U29" s="3">
        <f>R33+P37</f>
        <v>16.142193001318159</v>
      </c>
    </row>
    <row r="30" spans="3:29" x14ac:dyDescent="0.25">
      <c r="C30" s="13" t="s">
        <v>14</v>
      </c>
      <c r="D30" s="15">
        <f>G17</f>
        <v>38.839999999999996</v>
      </c>
      <c r="E30" s="15">
        <f>G19</f>
        <v>33.069999999999993</v>
      </c>
      <c r="F30" s="15">
        <f>G21</f>
        <v>36.17</v>
      </c>
      <c r="G30" s="15">
        <f>G23</f>
        <v>30.23</v>
      </c>
      <c r="H30" s="15">
        <f>SUM(D30:G30)</f>
        <v>138.31</v>
      </c>
      <c r="I30" s="15">
        <f>H30/12</f>
        <v>11.525833333333333</v>
      </c>
      <c r="V30" s="3">
        <f>V33+V35</f>
        <v>12.104251529959777</v>
      </c>
      <c r="X30" s="3">
        <f>X34+V35</f>
        <v>13.380918196626443</v>
      </c>
      <c r="Z30" s="3">
        <f>Z33+V35</f>
        <v>14.140918196626444</v>
      </c>
      <c r="AB30" s="3">
        <f>AB34+V35</f>
        <v>12.434251529959777</v>
      </c>
    </row>
    <row r="31" spans="3:29" x14ac:dyDescent="0.25">
      <c r="C31" s="13" t="s">
        <v>6</v>
      </c>
      <c r="D31" s="15">
        <f>SUM(D29:D30)</f>
        <v>68.08</v>
      </c>
      <c r="E31" s="15">
        <f t="shared" ref="E31:G31" si="5">SUM(E29:E30)</f>
        <v>74.589999999999989</v>
      </c>
      <c r="F31" s="15">
        <f t="shared" si="5"/>
        <v>71.52000000000001</v>
      </c>
      <c r="G31" s="15">
        <f t="shared" si="5"/>
        <v>66.960000000000008</v>
      </c>
      <c r="H31" s="15">
        <f>SUM(D31:G31)</f>
        <v>281.14999999999998</v>
      </c>
      <c r="I31" s="104"/>
      <c r="V31" s="3">
        <f>V34+V35</f>
        <v>15.304251529959776</v>
      </c>
      <c r="X31" s="3">
        <f>X33+V35</f>
        <v>16.197584863293109</v>
      </c>
      <c r="Z31" s="3">
        <f>Z34+V35</f>
        <v>14.414251529959778</v>
      </c>
      <c r="AB31" s="3">
        <f>AB33+V35</f>
        <v>14.600918196626445</v>
      </c>
    </row>
    <row r="32" spans="3:29" x14ac:dyDescent="0.25">
      <c r="C32" s="13" t="s">
        <v>2</v>
      </c>
      <c r="D32" s="15">
        <f>D31/6</f>
        <v>11.346666666666666</v>
      </c>
      <c r="E32" s="15">
        <f t="shared" ref="E32:G32" si="6">E31/6</f>
        <v>12.431666666666665</v>
      </c>
      <c r="F32" s="15">
        <f t="shared" si="6"/>
        <v>11.920000000000002</v>
      </c>
      <c r="G32" s="15">
        <f t="shared" si="6"/>
        <v>11.160000000000002</v>
      </c>
      <c r="H32" s="100"/>
      <c r="I32" s="100"/>
      <c r="K32" s="11"/>
      <c r="L32" s="11"/>
      <c r="M32" s="11"/>
      <c r="O32" s="14" t="s">
        <v>29</v>
      </c>
      <c r="P32" s="14" t="s">
        <v>13</v>
      </c>
      <c r="Q32" s="14" t="s">
        <v>31</v>
      </c>
      <c r="R32" s="14" t="s">
        <v>14</v>
      </c>
      <c r="S32" s="14" t="s">
        <v>31</v>
      </c>
      <c r="U32" s="13"/>
      <c r="V32" s="13" t="s">
        <v>9</v>
      </c>
      <c r="W32" s="13"/>
      <c r="X32" s="13" t="s">
        <v>10</v>
      </c>
      <c r="Y32" s="13"/>
      <c r="Z32" s="13" t="s">
        <v>11</v>
      </c>
      <c r="AA32" s="13"/>
      <c r="AB32" s="13" t="s">
        <v>12</v>
      </c>
      <c r="AC32" s="13"/>
    </row>
    <row r="33" spans="9:29" x14ac:dyDescent="0.25">
      <c r="K33" s="7"/>
      <c r="L33" s="7"/>
      <c r="M33" s="7"/>
      <c r="O33" s="13" t="s">
        <v>9</v>
      </c>
      <c r="P33" s="15">
        <f>H16</f>
        <v>9.7466666666666661</v>
      </c>
      <c r="Q33" s="13" t="s">
        <v>38</v>
      </c>
      <c r="R33" s="15">
        <f>H17</f>
        <v>12.946666666666665</v>
      </c>
      <c r="S33" s="13" t="s">
        <v>39</v>
      </c>
      <c r="U33" s="13" t="s">
        <v>13</v>
      </c>
      <c r="V33" s="15">
        <f>H16</f>
        <v>9.7466666666666661</v>
      </c>
      <c r="W33" s="13" t="s">
        <v>35</v>
      </c>
      <c r="X33" s="15">
        <f>H18</f>
        <v>13.839999999999998</v>
      </c>
      <c r="Y33" s="13" t="s">
        <v>37</v>
      </c>
      <c r="Z33" s="15">
        <f>H20</f>
        <v>11.783333333333333</v>
      </c>
      <c r="AA33" s="13" t="s">
        <v>35</v>
      </c>
      <c r="AB33" s="15">
        <f>H22</f>
        <v>12.243333333333334</v>
      </c>
      <c r="AC33" s="13" t="s">
        <v>37</v>
      </c>
    </row>
    <row r="34" spans="9:29" x14ac:dyDescent="0.25">
      <c r="K34" s="7"/>
      <c r="L34" s="109"/>
      <c r="M34" s="7"/>
      <c r="O34" s="13" t="s">
        <v>10</v>
      </c>
      <c r="P34" s="15">
        <f>H18</f>
        <v>13.839999999999998</v>
      </c>
      <c r="Q34" s="13" t="s">
        <v>39</v>
      </c>
      <c r="R34" s="15">
        <f>H19</f>
        <v>11.023333333333332</v>
      </c>
      <c r="S34" s="13" t="s">
        <v>49</v>
      </c>
      <c r="U34" s="13" t="s">
        <v>14</v>
      </c>
      <c r="V34" s="15">
        <f>H17</f>
        <v>12.946666666666665</v>
      </c>
      <c r="W34" s="13" t="s">
        <v>37</v>
      </c>
      <c r="X34" s="15">
        <f>H19</f>
        <v>11.023333333333332</v>
      </c>
      <c r="Y34" s="13" t="s">
        <v>35</v>
      </c>
      <c r="Z34" s="15">
        <f>H21</f>
        <v>12.056666666666667</v>
      </c>
      <c r="AA34" s="13" t="s">
        <v>35</v>
      </c>
      <c r="AB34" s="15">
        <f>H23</f>
        <v>10.076666666666666</v>
      </c>
      <c r="AC34" s="13" t="s">
        <v>35</v>
      </c>
    </row>
    <row r="35" spans="9:29" x14ac:dyDescent="0.25">
      <c r="K35" s="7"/>
      <c r="L35" s="109"/>
      <c r="M35" s="7"/>
      <c r="O35" s="13" t="s">
        <v>11</v>
      </c>
      <c r="P35" s="15">
        <f>H20</f>
        <v>11.783333333333333</v>
      </c>
      <c r="Q35" s="13" t="s">
        <v>49</v>
      </c>
      <c r="R35" s="15">
        <f>H21</f>
        <v>12.056666666666667</v>
      </c>
      <c r="S35" s="13" t="s">
        <v>49</v>
      </c>
      <c r="U35" s="13" t="s">
        <v>30</v>
      </c>
      <c r="V35" s="144">
        <f>J42*(N27/L15)^0.5</f>
        <v>2.3575848632931109</v>
      </c>
      <c r="W35" s="145"/>
      <c r="X35" s="145"/>
      <c r="Y35" s="145"/>
      <c r="Z35" s="145"/>
      <c r="AA35" s="145"/>
      <c r="AB35" s="145"/>
      <c r="AC35" s="146"/>
    </row>
    <row r="36" spans="9:29" x14ac:dyDescent="0.25">
      <c r="K36" s="7"/>
      <c r="L36" s="109"/>
      <c r="M36" s="7"/>
      <c r="O36" s="13" t="s">
        <v>12</v>
      </c>
      <c r="P36" s="15">
        <f>H22</f>
        <v>12.243333333333334</v>
      </c>
      <c r="Q36" s="13" t="s">
        <v>49</v>
      </c>
      <c r="R36" s="15">
        <f>H23</f>
        <v>10.076666666666666</v>
      </c>
      <c r="S36" s="13" t="s">
        <v>38</v>
      </c>
    </row>
    <row r="37" spans="9:29" x14ac:dyDescent="0.25">
      <c r="K37" s="7"/>
      <c r="L37" s="109"/>
      <c r="M37" s="7"/>
      <c r="O37" s="13" t="s">
        <v>32</v>
      </c>
      <c r="P37" s="144">
        <f>J38*(N27/L15)^0.5</f>
        <v>3.1955263346514933</v>
      </c>
      <c r="Q37" s="145"/>
      <c r="R37" s="145"/>
      <c r="S37" s="146"/>
    </row>
    <row r="38" spans="9:29" x14ac:dyDescent="0.25">
      <c r="I38" t="s">
        <v>33</v>
      </c>
      <c r="J38" s="18">
        <v>4.1109999999999998</v>
      </c>
      <c r="K38" s="7"/>
      <c r="L38" s="110"/>
      <c r="M38" s="7"/>
    </row>
    <row r="39" spans="9:29" x14ac:dyDescent="0.25">
      <c r="K39" s="7"/>
      <c r="L39" s="109"/>
      <c r="M39" s="7"/>
    </row>
    <row r="40" spans="9:29" x14ac:dyDescent="0.25">
      <c r="K40" s="7"/>
      <c r="L40" s="109"/>
      <c r="M40" s="7"/>
      <c r="O40" s="126" t="s">
        <v>51</v>
      </c>
      <c r="P40" s="132" t="s">
        <v>52</v>
      </c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26" t="s">
        <v>30</v>
      </c>
    </row>
    <row r="41" spans="9:29" x14ac:dyDescent="0.25">
      <c r="K41" s="7"/>
      <c r="L41" s="109"/>
      <c r="M41" s="7"/>
      <c r="O41" s="127"/>
      <c r="P41" s="127" t="s">
        <v>9</v>
      </c>
      <c r="Q41" s="127"/>
      <c r="R41" s="127"/>
      <c r="S41" s="143" t="s">
        <v>10</v>
      </c>
      <c r="T41" s="143"/>
      <c r="U41" s="143"/>
      <c r="V41" s="143" t="s">
        <v>11</v>
      </c>
      <c r="W41" s="143"/>
      <c r="X41" s="143"/>
      <c r="Y41" s="143" t="s">
        <v>12</v>
      </c>
      <c r="Z41" s="143"/>
      <c r="AA41" s="143"/>
      <c r="AB41" s="127"/>
    </row>
    <row r="42" spans="9:29" x14ac:dyDescent="0.25">
      <c r="I42" t="s">
        <v>34</v>
      </c>
      <c r="J42" s="19">
        <v>3.0329999999999999</v>
      </c>
      <c r="K42" s="7"/>
      <c r="L42" s="110"/>
      <c r="M42" s="7"/>
      <c r="O42" s="42" t="s">
        <v>13</v>
      </c>
      <c r="P42" s="46">
        <f>H16</f>
        <v>9.7466666666666661</v>
      </c>
      <c r="Q42" s="90" t="s">
        <v>35</v>
      </c>
      <c r="R42" s="90" t="s">
        <v>38</v>
      </c>
      <c r="S42" s="46">
        <f>H18</f>
        <v>13.839999999999998</v>
      </c>
      <c r="T42" s="90" t="s">
        <v>37</v>
      </c>
      <c r="U42" s="90" t="s">
        <v>39</v>
      </c>
      <c r="V42" s="46">
        <f>H20</f>
        <v>11.783333333333333</v>
      </c>
      <c r="W42" s="90" t="s">
        <v>35</v>
      </c>
      <c r="X42" s="90" t="s">
        <v>49</v>
      </c>
      <c r="Y42" s="46">
        <f>H22</f>
        <v>12.243333333333334</v>
      </c>
      <c r="Z42" s="90" t="s">
        <v>37</v>
      </c>
      <c r="AA42" s="90" t="s">
        <v>49</v>
      </c>
      <c r="AB42" s="129">
        <f>P37</f>
        <v>3.1955263346514933</v>
      </c>
    </row>
    <row r="43" spans="9:29" x14ac:dyDescent="0.25">
      <c r="O43" s="40" t="s">
        <v>14</v>
      </c>
      <c r="P43" s="45">
        <f>H17</f>
        <v>12.946666666666665</v>
      </c>
      <c r="Q43" s="44" t="s">
        <v>37</v>
      </c>
      <c r="R43" s="44" t="s">
        <v>39</v>
      </c>
      <c r="S43" s="45">
        <f>H19</f>
        <v>11.023333333333332</v>
      </c>
      <c r="T43" s="44" t="s">
        <v>35</v>
      </c>
      <c r="U43" s="44" t="s">
        <v>49</v>
      </c>
      <c r="V43" s="45">
        <f>H21</f>
        <v>12.056666666666667</v>
      </c>
      <c r="W43" s="44" t="s">
        <v>35</v>
      </c>
      <c r="X43" s="44" t="s">
        <v>49</v>
      </c>
      <c r="Y43" s="45">
        <f>H23</f>
        <v>10.076666666666666</v>
      </c>
      <c r="Z43" s="44" t="s">
        <v>35</v>
      </c>
      <c r="AA43" s="44" t="s">
        <v>38</v>
      </c>
      <c r="AB43" s="130"/>
    </row>
    <row r="44" spans="9:29" x14ac:dyDescent="0.25">
      <c r="O44" s="43" t="s">
        <v>32</v>
      </c>
      <c r="P44" s="131">
        <f>V35</f>
        <v>2.3575848632931109</v>
      </c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27"/>
    </row>
    <row r="49" spans="15:28" x14ac:dyDescent="0.25">
      <c r="O49" s="138" t="s">
        <v>51</v>
      </c>
      <c r="P49" s="139" t="s">
        <v>52</v>
      </c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7"/>
      <c r="AB49" s="138" t="s">
        <v>30</v>
      </c>
    </row>
    <row r="50" spans="15:28" x14ac:dyDescent="0.25">
      <c r="O50" s="135"/>
      <c r="P50" s="140" t="s">
        <v>9</v>
      </c>
      <c r="Q50" s="140"/>
      <c r="R50" s="141"/>
      <c r="S50" s="139" t="s">
        <v>10</v>
      </c>
      <c r="T50" s="132"/>
      <c r="U50" s="137"/>
      <c r="V50" s="139" t="s">
        <v>11</v>
      </c>
      <c r="W50" s="132"/>
      <c r="X50" s="137"/>
      <c r="Y50" s="142" t="s">
        <v>12</v>
      </c>
      <c r="Z50" s="142"/>
      <c r="AA50" s="139"/>
      <c r="AB50" s="135"/>
    </row>
    <row r="51" spans="15:28" x14ac:dyDescent="0.25">
      <c r="O51" s="32" t="s">
        <v>13</v>
      </c>
      <c r="P51" s="33">
        <f>H25</f>
        <v>0</v>
      </c>
      <c r="Q51" s="32" t="s">
        <v>35</v>
      </c>
      <c r="R51" s="32" t="s">
        <v>38</v>
      </c>
      <c r="S51" s="33">
        <f>H27</f>
        <v>0</v>
      </c>
      <c r="T51" s="32" t="s">
        <v>37</v>
      </c>
      <c r="U51" s="32" t="s">
        <v>39</v>
      </c>
      <c r="V51" s="33">
        <f>H29</f>
        <v>142.83999999999997</v>
      </c>
      <c r="W51" s="32" t="s">
        <v>35</v>
      </c>
      <c r="X51" s="32" t="s">
        <v>49</v>
      </c>
      <c r="Y51" s="33">
        <f>H31</f>
        <v>281.14999999999998</v>
      </c>
      <c r="Z51" s="32" t="s">
        <v>36</v>
      </c>
      <c r="AA51" s="32" t="s">
        <v>39</v>
      </c>
      <c r="AB51" s="133">
        <f>P46</f>
        <v>0</v>
      </c>
    </row>
    <row r="52" spans="15:28" x14ac:dyDescent="0.25">
      <c r="O52" s="32" t="s">
        <v>14</v>
      </c>
      <c r="P52" s="33">
        <f>H26</f>
        <v>0</v>
      </c>
      <c r="Q52" s="32" t="s">
        <v>37</v>
      </c>
      <c r="R52" s="32" t="s">
        <v>39</v>
      </c>
      <c r="S52" s="33" t="str">
        <f>H28</f>
        <v>Jumlah</v>
      </c>
      <c r="T52" s="32" t="s">
        <v>35</v>
      </c>
      <c r="U52" s="32" t="s">
        <v>49</v>
      </c>
      <c r="V52" s="33">
        <f>H30</f>
        <v>138.31</v>
      </c>
      <c r="W52" s="32" t="s">
        <v>35</v>
      </c>
      <c r="X52" s="32" t="s">
        <v>49</v>
      </c>
      <c r="Y52" s="33">
        <f>H32</f>
        <v>0</v>
      </c>
      <c r="Z52" s="32" t="s">
        <v>36</v>
      </c>
      <c r="AA52" s="32" t="s">
        <v>38</v>
      </c>
      <c r="AB52" s="134"/>
    </row>
    <row r="53" spans="15:28" x14ac:dyDescent="0.25">
      <c r="O53" s="32" t="s">
        <v>32</v>
      </c>
      <c r="P53" s="136">
        <f>V44</f>
        <v>0</v>
      </c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7"/>
      <c r="AB53" s="135"/>
    </row>
  </sheetData>
  <mergeCells count="26">
    <mergeCell ref="C4:C5"/>
    <mergeCell ref="D4:G4"/>
    <mergeCell ref="Y41:AA41"/>
    <mergeCell ref="P41:R41"/>
    <mergeCell ref="S41:U41"/>
    <mergeCell ref="V41:X41"/>
    <mergeCell ref="P37:S37"/>
    <mergeCell ref="V35:AC35"/>
    <mergeCell ref="O40:O41"/>
    <mergeCell ref="P40:AA40"/>
    <mergeCell ref="AB40:AB41"/>
    <mergeCell ref="D14:F14"/>
    <mergeCell ref="C14:C15"/>
    <mergeCell ref="G14:G15"/>
    <mergeCell ref="H14:H15"/>
    <mergeCell ref="AB42:AB44"/>
    <mergeCell ref="P44:AA44"/>
    <mergeCell ref="AB51:AB53"/>
    <mergeCell ref="P53:AA53"/>
    <mergeCell ref="O49:O50"/>
    <mergeCell ref="P49:AA49"/>
    <mergeCell ref="AB49:AB50"/>
    <mergeCell ref="P50:R50"/>
    <mergeCell ref="S50:U50"/>
    <mergeCell ref="V50:X50"/>
    <mergeCell ref="Y50:AA50"/>
  </mergeCells>
  <pageMargins left="0.7" right="0.7" top="0.75" bottom="0.75" header="0.3" footer="0.3"/>
  <pageSetup paperSize="256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45"/>
  <sheetViews>
    <sheetView topLeftCell="C1" zoomScale="77" zoomScaleNormal="77" workbookViewId="0">
      <selection activeCell="H39" sqref="H39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11.28515625" bestFit="1" customWidth="1"/>
    <col min="15" max="15" width="12.140625" bestFit="1" customWidth="1"/>
    <col min="20" max="22" width="9.140625" customWidth="1"/>
    <col min="23" max="23" width="7.140625" customWidth="1"/>
    <col min="24" max="24" width="9.140625" customWidth="1"/>
    <col min="25" max="25" width="7.140625" customWidth="1"/>
    <col min="26" max="26" width="9.140625" customWidth="1"/>
    <col min="27" max="27" width="7.28515625" customWidth="1"/>
    <col min="29" max="29" width="7.7109375" customWidth="1"/>
  </cols>
  <sheetData>
    <row r="4" spans="3:30" ht="15.75" x14ac:dyDescent="0.25">
      <c r="C4" s="121"/>
      <c r="D4" s="122"/>
      <c r="E4" s="122"/>
      <c r="F4" s="122"/>
      <c r="G4" s="122"/>
      <c r="H4" s="7"/>
      <c r="I4" s="7"/>
      <c r="J4" s="7"/>
      <c r="K4" s="7"/>
      <c r="L4" s="7"/>
      <c r="M4" s="94"/>
      <c r="N4" s="98"/>
      <c r="O4" s="11"/>
      <c r="P4" s="11"/>
      <c r="Q4" s="7"/>
      <c r="R4" s="7"/>
      <c r="S4" s="7"/>
      <c r="T4" s="7"/>
      <c r="U4" s="7"/>
      <c r="V4" s="7"/>
      <c r="W4" s="94"/>
      <c r="X4" s="7"/>
      <c r="Y4" s="94"/>
      <c r="Z4" s="7"/>
      <c r="AA4" s="7"/>
      <c r="AB4" s="7"/>
      <c r="AC4" s="7"/>
      <c r="AD4" s="7"/>
    </row>
    <row r="5" spans="3:30" ht="15.75" x14ac:dyDescent="0.25">
      <c r="C5" s="121"/>
      <c r="D5" s="11"/>
      <c r="E5" s="93"/>
      <c r="F5" s="93"/>
      <c r="G5" s="94"/>
      <c r="H5" s="7"/>
      <c r="I5" s="7"/>
      <c r="J5" s="94"/>
      <c r="K5" s="7"/>
      <c r="L5" s="7"/>
      <c r="M5" s="99"/>
      <c r="N5" s="11"/>
      <c r="O5" s="93"/>
      <c r="P5" s="93"/>
      <c r="Q5" s="94"/>
      <c r="R5" s="7"/>
      <c r="S5" s="7"/>
      <c r="T5" s="94"/>
      <c r="U5" s="7"/>
      <c r="V5" s="7"/>
      <c r="W5" s="98"/>
      <c r="X5" s="11"/>
      <c r="Y5" s="93"/>
      <c r="Z5" s="93"/>
      <c r="AA5" s="94"/>
      <c r="AB5" s="7"/>
      <c r="AC5" s="7"/>
      <c r="AD5" s="94"/>
    </row>
    <row r="6" spans="3:30" x14ac:dyDescent="0.25">
      <c r="C6" s="7"/>
      <c r="D6" s="7"/>
      <c r="E6" s="7"/>
      <c r="F6" s="7"/>
      <c r="G6" s="7"/>
      <c r="H6" s="10"/>
      <c r="I6" s="10"/>
      <c r="J6" s="7"/>
      <c r="K6" s="7"/>
      <c r="L6" s="7"/>
      <c r="M6" s="7"/>
      <c r="N6" s="7"/>
      <c r="O6" s="7"/>
      <c r="P6" s="7"/>
      <c r="Q6" s="7"/>
      <c r="R6" s="7"/>
      <c r="S6" s="7"/>
      <c r="T6" s="92"/>
      <c r="U6" s="7"/>
      <c r="V6" s="7"/>
      <c r="W6" s="7"/>
      <c r="X6" s="7"/>
      <c r="Y6" s="7"/>
      <c r="Z6" s="7"/>
      <c r="AA6" s="7"/>
      <c r="AB6" s="7"/>
      <c r="AC6" s="7"/>
      <c r="AD6" s="92"/>
    </row>
    <row r="7" spans="3:30" x14ac:dyDescent="0.25">
      <c r="C7" s="7"/>
      <c r="D7" s="7"/>
      <c r="E7" s="7"/>
      <c r="F7" s="7"/>
      <c r="G7" s="7"/>
      <c r="H7" s="10"/>
      <c r="I7" s="10"/>
      <c r="J7" s="92"/>
      <c r="K7" s="7"/>
      <c r="L7" s="7"/>
      <c r="M7" s="7"/>
      <c r="N7" s="7"/>
      <c r="O7" s="7"/>
      <c r="P7" s="7"/>
      <c r="Q7" s="7"/>
      <c r="R7" s="7"/>
      <c r="S7" s="7"/>
      <c r="T7" s="92"/>
      <c r="U7" s="7"/>
      <c r="V7" s="7"/>
      <c r="W7" s="7"/>
      <c r="X7" s="7"/>
      <c r="Y7" s="7"/>
      <c r="Z7" s="7"/>
      <c r="AA7" s="7"/>
      <c r="AB7" s="7"/>
      <c r="AC7" s="7"/>
      <c r="AD7" s="92"/>
    </row>
    <row r="8" spans="3:30" x14ac:dyDescent="0.25">
      <c r="C8" s="7"/>
      <c r="D8" s="7"/>
      <c r="E8" s="7"/>
      <c r="F8" s="7"/>
      <c r="G8" s="7"/>
      <c r="H8" s="10"/>
      <c r="I8" s="10"/>
      <c r="J8" s="92"/>
      <c r="K8" s="7"/>
      <c r="L8" s="7"/>
      <c r="M8" s="7"/>
      <c r="N8" s="7"/>
      <c r="O8" s="7"/>
      <c r="P8" s="7"/>
      <c r="Q8" s="7"/>
      <c r="R8" s="7"/>
      <c r="S8" s="7"/>
      <c r="T8" s="92"/>
      <c r="U8" s="7"/>
      <c r="V8" s="7"/>
      <c r="W8" s="7"/>
      <c r="X8" s="7"/>
      <c r="Y8" s="7"/>
      <c r="Z8" s="7"/>
      <c r="AA8" s="7"/>
      <c r="AB8" s="7"/>
      <c r="AC8" s="7"/>
      <c r="AD8" s="92"/>
    </row>
    <row r="9" spans="3:30" x14ac:dyDescent="0.25">
      <c r="C9" s="7"/>
      <c r="D9" s="7"/>
      <c r="E9" s="7"/>
      <c r="F9" s="7"/>
      <c r="G9" s="7"/>
      <c r="H9" s="10"/>
      <c r="I9" s="10"/>
      <c r="J9" s="92"/>
      <c r="K9" s="7"/>
      <c r="L9" s="7"/>
      <c r="M9" s="7"/>
      <c r="N9" s="7"/>
      <c r="O9" s="7"/>
      <c r="P9" s="7"/>
      <c r="Q9" s="7"/>
      <c r="R9" s="7"/>
      <c r="S9" s="7"/>
      <c r="T9" s="92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3:30" x14ac:dyDescent="0.25">
      <c r="C10" s="7"/>
      <c r="D10" s="7"/>
      <c r="E10" s="7"/>
      <c r="F10" s="7"/>
      <c r="G10" s="7"/>
      <c r="H10" s="10"/>
      <c r="I10" s="10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92"/>
    </row>
    <row r="11" spans="3:30" x14ac:dyDescent="0.25">
      <c r="C11" s="7"/>
      <c r="D11" s="7"/>
      <c r="E11" s="7"/>
      <c r="F11" s="7"/>
      <c r="G11" s="7"/>
      <c r="H11" s="10"/>
      <c r="I11" s="10"/>
      <c r="J11" s="92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3:30" ht="15.75" x14ac:dyDescent="0.25">
      <c r="C12" s="1" t="s">
        <v>28</v>
      </c>
      <c r="I12" s="10"/>
      <c r="J12" s="92"/>
      <c r="K12" s="7"/>
      <c r="L12" s="7"/>
      <c r="M12" s="7"/>
      <c r="N12" s="7"/>
      <c r="O12" s="7"/>
      <c r="P12" s="7"/>
      <c r="Q12" s="7"/>
      <c r="R12" s="7"/>
      <c r="S12" s="7"/>
      <c r="T12" s="92"/>
      <c r="U12" s="7"/>
      <c r="V12" s="7"/>
      <c r="W12" s="7"/>
      <c r="X12" s="7"/>
      <c r="Y12" s="7"/>
      <c r="Z12" s="7"/>
      <c r="AA12" s="7"/>
      <c r="AB12" s="7"/>
      <c r="AC12" s="7"/>
      <c r="AD12" s="92"/>
    </row>
    <row r="13" spans="3:30" x14ac:dyDescent="0.25">
      <c r="C13" s="7"/>
      <c r="D13" s="7"/>
      <c r="E13" s="7"/>
      <c r="F13" s="7"/>
      <c r="G13" s="7"/>
      <c r="H13" s="10"/>
      <c r="I13" s="10"/>
      <c r="J13" s="92"/>
      <c r="K13" s="7"/>
      <c r="L13" s="7"/>
      <c r="M13" s="7"/>
      <c r="N13" s="7"/>
      <c r="O13" s="7"/>
      <c r="P13" s="7"/>
      <c r="Q13" s="7"/>
      <c r="R13" s="7"/>
      <c r="S13" s="7"/>
      <c r="T13" s="92"/>
      <c r="U13" s="7"/>
      <c r="V13" s="7"/>
      <c r="W13" s="7"/>
      <c r="X13" s="7"/>
      <c r="Y13" s="7"/>
      <c r="Z13" s="7"/>
      <c r="AA13" s="7"/>
      <c r="AB13" s="7"/>
      <c r="AC13" s="7"/>
      <c r="AD13" s="92"/>
    </row>
    <row r="14" spans="3:30" x14ac:dyDescent="0.25">
      <c r="C14" s="126" t="s">
        <v>1</v>
      </c>
      <c r="D14" s="157" t="s">
        <v>62</v>
      </c>
      <c r="E14" s="157"/>
      <c r="F14" s="157"/>
      <c r="G14" s="126" t="s">
        <v>60</v>
      </c>
      <c r="H14" s="126" t="s">
        <v>61</v>
      </c>
    </row>
    <row r="15" spans="3:30" x14ac:dyDescent="0.25">
      <c r="C15" s="127"/>
      <c r="D15" s="88" t="s">
        <v>3</v>
      </c>
      <c r="E15" s="88" t="s">
        <v>4</v>
      </c>
      <c r="F15" s="88" t="s">
        <v>5</v>
      </c>
      <c r="G15" s="127"/>
      <c r="H15" s="127"/>
      <c r="K15" t="s">
        <v>16</v>
      </c>
      <c r="L15">
        <v>3</v>
      </c>
    </row>
    <row r="16" spans="3:30" x14ac:dyDescent="0.25">
      <c r="C16" s="57" t="s">
        <v>40</v>
      </c>
      <c r="D16" s="84">
        <v>14.1</v>
      </c>
      <c r="E16" s="84">
        <v>10.08</v>
      </c>
      <c r="F16" s="84">
        <v>16.170000000000002</v>
      </c>
      <c r="G16" s="84">
        <f>SUM(D16:F16)</f>
        <v>40.35</v>
      </c>
      <c r="H16" s="84">
        <f>AVERAGE(D16:F16)</f>
        <v>13.450000000000001</v>
      </c>
      <c r="K16" t="s">
        <v>18</v>
      </c>
      <c r="L16">
        <v>2</v>
      </c>
    </row>
    <row r="17" spans="3:28" x14ac:dyDescent="0.25">
      <c r="C17" s="57" t="s">
        <v>41</v>
      </c>
      <c r="D17" s="84">
        <v>17.38</v>
      </c>
      <c r="E17" s="84">
        <v>16.38</v>
      </c>
      <c r="F17" s="84">
        <v>16.87</v>
      </c>
      <c r="G17" s="84">
        <f t="shared" ref="G17:G23" si="0">SUM(D17:F17)</f>
        <v>50.629999999999995</v>
      </c>
      <c r="H17" s="84">
        <f t="shared" ref="H17:H23" si="1">AVERAGE(D17:F17)</f>
        <v>16.876666666666665</v>
      </c>
      <c r="K17" t="s">
        <v>17</v>
      </c>
      <c r="L17">
        <v>4</v>
      </c>
    </row>
    <row r="18" spans="3:28" x14ac:dyDescent="0.25">
      <c r="C18" s="57" t="s">
        <v>42</v>
      </c>
      <c r="D18" s="84">
        <v>19.670000000000002</v>
      </c>
      <c r="E18" s="84">
        <v>16.329999999999998</v>
      </c>
      <c r="F18" s="84">
        <v>16.77</v>
      </c>
      <c r="G18" s="84">
        <f t="shared" si="0"/>
        <v>52.769999999999996</v>
      </c>
      <c r="H18" s="84">
        <f t="shared" si="1"/>
        <v>17.59</v>
      </c>
      <c r="K18" t="s">
        <v>19</v>
      </c>
      <c r="L18" s="4">
        <f>(G24^2)/(L15*L16*L17)</f>
        <v>5805.1261500000001</v>
      </c>
    </row>
    <row r="19" spans="3:28" x14ac:dyDescent="0.25">
      <c r="C19" s="57" t="s">
        <v>47</v>
      </c>
      <c r="D19" s="84">
        <v>16.03</v>
      </c>
      <c r="E19" s="84">
        <v>14.02</v>
      </c>
      <c r="F19" s="84">
        <v>15.75</v>
      </c>
      <c r="G19" s="84">
        <f t="shared" si="0"/>
        <v>45.8</v>
      </c>
      <c r="H19" s="84">
        <f t="shared" si="1"/>
        <v>15.266666666666666</v>
      </c>
    </row>
    <row r="20" spans="3:28" x14ac:dyDescent="0.25">
      <c r="C20" s="57" t="s">
        <v>43</v>
      </c>
      <c r="D20" s="84">
        <v>16</v>
      </c>
      <c r="E20" s="84">
        <v>13.3</v>
      </c>
      <c r="F20" s="84">
        <v>18.22</v>
      </c>
      <c r="G20" s="84">
        <f t="shared" si="0"/>
        <v>47.519999999999996</v>
      </c>
      <c r="H20" s="84">
        <f t="shared" si="1"/>
        <v>15.839999999999998</v>
      </c>
    </row>
    <row r="21" spans="3:28" x14ac:dyDescent="0.25">
      <c r="C21" s="57" t="s">
        <v>44</v>
      </c>
      <c r="D21" s="84">
        <v>19.93</v>
      </c>
      <c r="E21" s="84">
        <v>14.4</v>
      </c>
      <c r="F21" s="84">
        <v>15.75</v>
      </c>
      <c r="G21" s="84">
        <f t="shared" si="0"/>
        <v>50.08</v>
      </c>
      <c r="H21" s="84">
        <f t="shared" si="1"/>
        <v>16.693333333333332</v>
      </c>
      <c r="K21" s="47" t="s">
        <v>20</v>
      </c>
      <c r="L21" s="47" t="s">
        <v>21</v>
      </c>
      <c r="M21" s="47" t="s">
        <v>22</v>
      </c>
      <c r="N21" s="47" t="s">
        <v>23</v>
      </c>
      <c r="O21" s="47" t="s">
        <v>24</v>
      </c>
      <c r="P21" s="47" t="s">
        <v>31</v>
      </c>
      <c r="Q21" s="48">
        <v>0.05</v>
      </c>
      <c r="R21" s="48">
        <v>0.01</v>
      </c>
    </row>
    <row r="22" spans="3:28" x14ac:dyDescent="0.25">
      <c r="C22" s="57" t="s">
        <v>45</v>
      </c>
      <c r="D22" s="84">
        <v>16.03</v>
      </c>
      <c r="E22" s="84">
        <v>13.42</v>
      </c>
      <c r="F22" s="84">
        <v>15.03</v>
      </c>
      <c r="G22" s="84">
        <f t="shared" si="0"/>
        <v>44.480000000000004</v>
      </c>
      <c r="H22" s="84">
        <f t="shared" si="1"/>
        <v>14.826666666666668</v>
      </c>
      <c r="K22" s="47" t="s">
        <v>58</v>
      </c>
      <c r="L22" s="47">
        <f>L15-1</f>
        <v>2</v>
      </c>
      <c r="M22" s="49">
        <f>SUMSQ(D24:F24)/8-L18</f>
        <v>31.95010000000093</v>
      </c>
      <c r="N22" s="55">
        <f>M22/L22</f>
        <v>15.975050000000465</v>
      </c>
      <c r="O22" s="55">
        <f>N22/$N$27</f>
        <v>7.5456635203544202</v>
      </c>
      <c r="P22" s="47" t="str">
        <f>IF(O22&lt;Q22,"tn",IF(O22&lt;R22,"*","**"))</f>
        <v>**</v>
      </c>
      <c r="Q22" s="55">
        <f>FINV(5%,$L22,$L$27)</f>
        <v>3.7388918324407361</v>
      </c>
      <c r="R22" s="55">
        <f>FINV(1%,$L22,$L$27)</f>
        <v>6.5148841021827506</v>
      </c>
    </row>
    <row r="23" spans="3:28" x14ac:dyDescent="0.25">
      <c r="C23" s="57" t="s">
        <v>46</v>
      </c>
      <c r="D23" s="84">
        <v>14.48</v>
      </c>
      <c r="E23" s="84">
        <v>13.87</v>
      </c>
      <c r="F23" s="84">
        <v>13.28</v>
      </c>
      <c r="G23" s="84">
        <f t="shared" si="0"/>
        <v>41.63</v>
      </c>
      <c r="H23" s="84">
        <f t="shared" si="1"/>
        <v>13.876666666666667</v>
      </c>
      <c r="K23" s="47" t="s">
        <v>56</v>
      </c>
      <c r="L23" s="47">
        <f>(L16*L17)-1</f>
        <v>7</v>
      </c>
      <c r="M23" s="49">
        <f>SUMSQ(G16:G23)/L15-L18</f>
        <v>45.379316666666455</v>
      </c>
      <c r="N23" s="55">
        <f t="shared" ref="N23:N26" si="2">M23/L23</f>
        <v>6.4827595238094933</v>
      </c>
      <c r="O23" s="55">
        <f t="shared" ref="O23:O26" si="3">N23/$N$27</f>
        <v>3.0620700436016199</v>
      </c>
      <c r="P23" s="47" t="str">
        <f t="shared" ref="P23:P26" si="4">IF(O23&lt;Q23,"tn",IF(O23&lt;R23,"*","**"))</f>
        <v>*</v>
      </c>
      <c r="Q23" s="55">
        <f t="shared" ref="Q23:Q26" si="5">FINV(5%,$L23,$L$27)</f>
        <v>2.7641992567781792</v>
      </c>
      <c r="R23" s="55">
        <f t="shared" ref="R23:R26" si="6">FINV(1%,$L23,$L$27)</f>
        <v>4.2778818532656411</v>
      </c>
    </row>
    <row r="24" spans="3:28" x14ac:dyDescent="0.25">
      <c r="C24" s="56" t="s">
        <v>60</v>
      </c>
      <c r="D24" s="86">
        <f>SUM(D16:D23)</f>
        <v>133.62</v>
      </c>
      <c r="E24" s="86">
        <f t="shared" ref="E24:G24" si="7">SUM(E16:E23)</f>
        <v>111.80000000000001</v>
      </c>
      <c r="F24" s="86">
        <f t="shared" si="7"/>
        <v>127.84</v>
      </c>
      <c r="G24" s="86">
        <f t="shared" si="7"/>
        <v>373.26</v>
      </c>
      <c r="H24" s="113"/>
      <c r="K24" s="47" t="s">
        <v>25</v>
      </c>
      <c r="L24" s="47">
        <f>L16-1</f>
        <v>1</v>
      </c>
      <c r="M24" s="49">
        <f>SUMSQ(H29:H30)/(L15*L17)-L18</f>
        <v>0.38001666666605161</v>
      </c>
      <c r="N24" s="55">
        <f>M24/L24</f>
        <v>0.38001666666605161</v>
      </c>
      <c r="O24" s="55">
        <f t="shared" si="3"/>
        <v>0.17949727223317785</v>
      </c>
      <c r="P24" s="47" t="str">
        <f t="shared" si="4"/>
        <v>tn</v>
      </c>
      <c r="Q24" s="55">
        <f t="shared" si="5"/>
        <v>4.6001099366694227</v>
      </c>
      <c r="R24" s="55">
        <f t="shared" si="6"/>
        <v>8.8615926651764276</v>
      </c>
    </row>
    <row r="25" spans="3:28" x14ac:dyDescent="0.25">
      <c r="C25" s="58" t="s">
        <v>61</v>
      </c>
      <c r="D25" s="85">
        <f>AVERAGE(D16:D23)</f>
        <v>16.702500000000001</v>
      </c>
      <c r="E25" s="85">
        <f t="shared" ref="E25:F25" si="8">AVERAGE(E16:E23)</f>
        <v>13.975000000000001</v>
      </c>
      <c r="F25" s="85">
        <f t="shared" si="8"/>
        <v>15.98</v>
      </c>
      <c r="G25" s="114"/>
      <c r="H25" s="114"/>
      <c r="K25" s="47" t="s">
        <v>29</v>
      </c>
      <c r="L25" s="47">
        <f>L17-1</f>
        <v>3</v>
      </c>
      <c r="M25" s="66">
        <f>SUMSQ(D31:G31)/(L15*L16)-L18</f>
        <v>17.223416666666708</v>
      </c>
      <c r="N25" s="55">
        <f t="shared" si="2"/>
        <v>5.7411388888889023</v>
      </c>
      <c r="O25" s="55">
        <f t="shared" si="3"/>
        <v>2.7117725627885885</v>
      </c>
      <c r="P25" s="47" t="str">
        <f t="shared" si="4"/>
        <v>tn</v>
      </c>
      <c r="Q25" s="55">
        <f t="shared" si="5"/>
        <v>3.3438886781189128</v>
      </c>
      <c r="R25" s="55">
        <f t="shared" si="6"/>
        <v>5.5638858396937421</v>
      </c>
    </row>
    <row r="26" spans="3:28" x14ac:dyDescent="0.25">
      <c r="K26" s="47" t="s">
        <v>48</v>
      </c>
      <c r="L26" s="47">
        <f>L24*L25</f>
        <v>3</v>
      </c>
      <c r="M26" s="66">
        <f>M23-M24-M25</f>
        <v>27.775883333333695</v>
      </c>
      <c r="N26" s="55">
        <f t="shared" si="2"/>
        <v>9.2586277777778978</v>
      </c>
      <c r="O26" s="55">
        <f t="shared" si="3"/>
        <v>4.3732251148707988</v>
      </c>
      <c r="P26" s="47" t="str">
        <f t="shared" si="4"/>
        <v>*</v>
      </c>
      <c r="Q26" s="55">
        <f t="shared" si="5"/>
        <v>3.3438886781189128</v>
      </c>
      <c r="R26" s="55">
        <f t="shared" si="6"/>
        <v>5.5638858396937421</v>
      </c>
    </row>
    <row r="27" spans="3:28" x14ac:dyDescent="0.25">
      <c r="C27" t="s">
        <v>7</v>
      </c>
      <c r="K27" s="47" t="s">
        <v>59</v>
      </c>
      <c r="L27" s="47">
        <f>L28-L23-L22</f>
        <v>14</v>
      </c>
      <c r="M27" s="49">
        <f>M28-M22-M23</f>
        <v>29.639633333332313</v>
      </c>
      <c r="N27" s="50">
        <f>M27/L27</f>
        <v>2.1171166666665937</v>
      </c>
      <c r="O27" s="115"/>
      <c r="P27" s="116"/>
      <c r="Q27" s="116"/>
      <c r="R27" s="116"/>
    </row>
    <row r="28" spans="3:28" x14ac:dyDescent="0.25">
      <c r="C28" s="17" t="s">
        <v>56</v>
      </c>
      <c r="D28" s="17" t="s">
        <v>9</v>
      </c>
      <c r="E28" s="17" t="s">
        <v>10</v>
      </c>
      <c r="F28" s="17" t="s">
        <v>11</v>
      </c>
      <c r="G28" s="17" t="s">
        <v>12</v>
      </c>
      <c r="H28" s="17" t="s">
        <v>15</v>
      </c>
      <c r="I28" s="17" t="s">
        <v>2</v>
      </c>
      <c r="K28" s="47" t="s">
        <v>60</v>
      </c>
      <c r="L28" s="47">
        <f>(3*4*2)-1</f>
        <v>23</v>
      </c>
      <c r="M28" s="49">
        <f>SUMSQ(D16:F23)-L18</f>
        <v>106.9690499999997</v>
      </c>
      <c r="N28" s="115"/>
      <c r="O28" s="115"/>
      <c r="P28" s="116"/>
      <c r="Q28" s="116"/>
      <c r="R28" s="116"/>
    </row>
    <row r="29" spans="3:28" x14ac:dyDescent="0.25">
      <c r="C29" s="17" t="s">
        <v>13</v>
      </c>
      <c r="D29" s="111">
        <f>G16</f>
        <v>40.35</v>
      </c>
      <c r="E29" s="111">
        <f>G18</f>
        <v>52.769999999999996</v>
      </c>
      <c r="F29" s="111">
        <f>G20</f>
        <v>47.519999999999996</v>
      </c>
      <c r="G29" s="111">
        <f>G22</f>
        <v>44.480000000000004</v>
      </c>
      <c r="H29" s="111">
        <f>SUM(D29:G29)</f>
        <v>185.12</v>
      </c>
      <c r="I29" s="111">
        <f>H29/12</f>
        <v>15.426666666666668</v>
      </c>
      <c r="N29" s="5"/>
      <c r="O29" s="5"/>
    </row>
    <row r="30" spans="3:28" x14ac:dyDescent="0.25">
      <c r="C30" s="17" t="s">
        <v>14</v>
      </c>
      <c r="D30" s="111">
        <f>G17</f>
        <v>50.629999999999995</v>
      </c>
      <c r="E30" s="111">
        <f>G19</f>
        <v>45.8</v>
      </c>
      <c r="F30" s="111">
        <f>G21</f>
        <v>50.08</v>
      </c>
      <c r="G30" s="111">
        <f>G23</f>
        <v>41.63</v>
      </c>
      <c r="H30" s="111">
        <f>SUM(D30:G30)</f>
        <v>188.14</v>
      </c>
      <c r="I30" s="111">
        <f>H30/12</f>
        <v>15.678333333333333</v>
      </c>
      <c r="P30" s="3">
        <f>P35+P39</f>
        <v>16.90349828729823</v>
      </c>
      <c r="R30" s="3">
        <f>R38+P39</f>
        <v>17.330164953964896</v>
      </c>
    </row>
    <row r="31" spans="3:28" x14ac:dyDescent="0.25">
      <c r="C31" s="17" t="s">
        <v>6</v>
      </c>
      <c r="D31" s="111">
        <f>SUM(D29:D30)</f>
        <v>90.97999999999999</v>
      </c>
      <c r="E31" s="111">
        <f t="shared" ref="E31:G31" si="9">SUM(E29:E30)</f>
        <v>98.57</v>
      </c>
      <c r="F31" s="111">
        <f t="shared" si="9"/>
        <v>97.6</v>
      </c>
      <c r="G31" s="111">
        <f t="shared" si="9"/>
        <v>86.110000000000014</v>
      </c>
      <c r="H31" s="111">
        <f>SUM(D31:G31)</f>
        <v>373.26</v>
      </c>
      <c r="I31" s="112"/>
      <c r="P31" s="3">
        <f>P38+P39</f>
        <v>18.280164953964899</v>
      </c>
      <c r="R31" s="3">
        <f>R36+P39</f>
        <v>18.720164953964897</v>
      </c>
      <c r="V31" s="3">
        <f>V35+V37</f>
        <v>15.99791055834968</v>
      </c>
      <c r="X31" s="3">
        <f>X36+V37</f>
        <v>17.814577225016347</v>
      </c>
      <c r="Z31" s="3">
        <f>Z35+V37</f>
        <v>18.387910558349677</v>
      </c>
      <c r="AB31" s="3">
        <f>AB36+V37</f>
        <v>16.424577225016346</v>
      </c>
    </row>
    <row r="32" spans="3:28" x14ac:dyDescent="0.25">
      <c r="C32" s="17" t="s">
        <v>2</v>
      </c>
      <c r="D32" s="111">
        <f>D31/6</f>
        <v>15.163333333333332</v>
      </c>
      <c r="E32" s="111">
        <f t="shared" ref="E32:F32" si="10">E31/6</f>
        <v>16.428333333333331</v>
      </c>
      <c r="F32" s="111">
        <f t="shared" si="10"/>
        <v>16.266666666666666</v>
      </c>
      <c r="G32" s="111">
        <f>G31/6</f>
        <v>14.351666666666668</v>
      </c>
      <c r="H32" s="112"/>
      <c r="I32" s="112"/>
      <c r="P32" s="3">
        <f>P37+P39</f>
        <v>19.293498287298227</v>
      </c>
      <c r="R32" s="3">
        <f>R37+P39</f>
        <v>20.146831620631563</v>
      </c>
      <c r="V32" s="3">
        <f>V36+V37</f>
        <v>19.424577225016346</v>
      </c>
      <c r="X32" s="3">
        <f>X35+V37</f>
        <v>20.137910558349681</v>
      </c>
      <c r="Z32" s="3">
        <f>Z36+V37</f>
        <v>19.241243891683013</v>
      </c>
      <c r="AB32" s="3">
        <f>AB35+V37</f>
        <v>17.374577225016349</v>
      </c>
    </row>
    <row r="33" spans="9:30" x14ac:dyDescent="0.25">
      <c r="P33" s="3">
        <f>P36+P39</f>
        <v>21.043498287298231</v>
      </c>
      <c r="R33" s="3">
        <f>R35+P39</f>
        <v>20.330164953964896</v>
      </c>
    </row>
    <row r="34" spans="9:30" x14ac:dyDescent="0.25">
      <c r="K34" s="11"/>
      <c r="L34" s="11"/>
      <c r="M34" s="11"/>
      <c r="O34" s="14" t="s">
        <v>29</v>
      </c>
      <c r="P34" s="14" t="s">
        <v>13</v>
      </c>
      <c r="Q34" s="14" t="s">
        <v>31</v>
      </c>
      <c r="R34" s="14" t="s">
        <v>14</v>
      </c>
      <c r="S34" s="14" t="s">
        <v>31</v>
      </c>
      <c r="U34" s="13"/>
      <c r="V34" s="13" t="s">
        <v>9</v>
      </c>
      <c r="W34" s="13"/>
      <c r="X34" s="23" t="s">
        <v>10</v>
      </c>
      <c r="Y34" s="13"/>
      <c r="Z34" s="13" t="s">
        <v>11</v>
      </c>
      <c r="AA34" s="13"/>
      <c r="AB34" s="13" t="s">
        <v>12</v>
      </c>
      <c r="AC34" s="13"/>
    </row>
    <row r="35" spans="9:30" x14ac:dyDescent="0.25">
      <c r="K35" s="7"/>
      <c r="L35" s="7"/>
      <c r="M35" s="7"/>
      <c r="O35" s="13" t="s">
        <v>9</v>
      </c>
      <c r="P35" s="15">
        <f>H16</f>
        <v>13.450000000000001</v>
      </c>
      <c r="Q35" s="13" t="s">
        <v>38</v>
      </c>
      <c r="R35" s="15">
        <f>H17</f>
        <v>16.876666666666665</v>
      </c>
      <c r="S35" s="13" t="s">
        <v>38</v>
      </c>
      <c r="U35" s="13" t="s">
        <v>13</v>
      </c>
      <c r="V35" s="15">
        <f>H16</f>
        <v>13.450000000000001</v>
      </c>
      <c r="W35" s="13" t="s">
        <v>35</v>
      </c>
      <c r="X35" s="24">
        <f>H18</f>
        <v>17.59</v>
      </c>
      <c r="Y35" s="13" t="s">
        <v>35</v>
      </c>
      <c r="Z35" s="15">
        <f>H20</f>
        <v>15.839999999999998</v>
      </c>
      <c r="AA35" s="13" t="s">
        <v>35</v>
      </c>
      <c r="AB35" s="15">
        <f>H22</f>
        <v>14.826666666666668</v>
      </c>
      <c r="AC35" s="13" t="s">
        <v>35</v>
      </c>
    </row>
    <row r="36" spans="9:30" x14ac:dyDescent="0.25">
      <c r="K36" s="7"/>
      <c r="L36" s="109"/>
      <c r="M36" s="7"/>
      <c r="O36" s="13" t="s">
        <v>10</v>
      </c>
      <c r="P36" s="15">
        <f>H18</f>
        <v>17.59</v>
      </c>
      <c r="Q36" s="13" t="s">
        <v>39</v>
      </c>
      <c r="R36" s="15">
        <f>H19</f>
        <v>15.266666666666666</v>
      </c>
      <c r="S36" s="13" t="s">
        <v>38</v>
      </c>
      <c r="U36" s="13" t="s">
        <v>14</v>
      </c>
      <c r="V36" s="15">
        <f>H17</f>
        <v>16.876666666666665</v>
      </c>
      <c r="W36" s="13" t="s">
        <v>37</v>
      </c>
      <c r="X36" s="24">
        <f>H19</f>
        <v>15.266666666666666</v>
      </c>
      <c r="Y36" s="13" t="s">
        <v>35</v>
      </c>
      <c r="Z36" s="15">
        <f>H21</f>
        <v>16.693333333333332</v>
      </c>
      <c r="AA36" s="13" t="s">
        <v>35</v>
      </c>
      <c r="AB36" s="15">
        <f>H23</f>
        <v>13.876666666666667</v>
      </c>
      <c r="AC36" s="13" t="s">
        <v>35</v>
      </c>
    </row>
    <row r="37" spans="9:30" x14ac:dyDescent="0.25">
      <c r="K37" s="7"/>
      <c r="L37" s="109"/>
      <c r="M37" s="7"/>
      <c r="O37" s="13" t="s">
        <v>11</v>
      </c>
      <c r="P37" s="15">
        <f>H20</f>
        <v>15.839999999999998</v>
      </c>
      <c r="Q37" s="13" t="s">
        <v>49</v>
      </c>
      <c r="R37" s="15">
        <f>H21</f>
        <v>16.693333333333332</v>
      </c>
      <c r="S37" s="13" t="s">
        <v>38</v>
      </c>
      <c r="U37" s="13" t="s">
        <v>30</v>
      </c>
      <c r="V37" s="149">
        <f>J44*(N27/L15)^0.5</f>
        <v>2.5479105583496797</v>
      </c>
      <c r="W37" s="150"/>
      <c r="X37" s="150"/>
      <c r="Y37" s="150"/>
      <c r="Z37" s="150"/>
      <c r="AA37" s="150"/>
      <c r="AB37" s="150"/>
      <c r="AC37" s="151"/>
    </row>
    <row r="38" spans="9:30" x14ac:dyDescent="0.25">
      <c r="K38" s="7"/>
      <c r="L38" s="109"/>
      <c r="M38" s="7"/>
      <c r="O38" s="13" t="s">
        <v>12</v>
      </c>
      <c r="P38" s="15">
        <f>H22</f>
        <v>14.826666666666668</v>
      </c>
      <c r="Q38" s="13" t="s">
        <v>49</v>
      </c>
      <c r="R38" s="15">
        <f>H23</f>
        <v>13.876666666666667</v>
      </c>
      <c r="S38" s="13" t="s">
        <v>38</v>
      </c>
      <c r="Y38" s="7"/>
    </row>
    <row r="39" spans="9:30" x14ac:dyDescent="0.25">
      <c r="K39" s="7"/>
      <c r="L39" s="109"/>
      <c r="M39" s="7"/>
      <c r="O39" s="25" t="s">
        <v>32</v>
      </c>
      <c r="P39" s="152">
        <f>J40*(N27/L15)^0.5</f>
        <v>3.4534982872982303</v>
      </c>
      <c r="Q39" s="153"/>
      <c r="R39" s="153"/>
      <c r="S39" s="154"/>
    </row>
    <row r="40" spans="9:30" x14ac:dyDescent="0.25">
      <c r="I40" t="s">
        <v>33</v>
      </c>
      <c r="J40" s="20">
        <v>4.1109999999999998</v>
      </c>
      <c r="K40" s="7"/>
      <c r="L40" s="7"/>
      <c r="M40" s="7"/>
      <c r="O40" s="126" t="s">
        <v>56</v>
      </c>
      <c r="P40" s="123" t="s">
        <v>57</v>
      </c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6" t="s">
        <v>30</v>
      </c>
    </row>
    <row r="41" spans="9:30" x14ac:dyDescent="0.25">
      <c r="K41" s="7"/>
      <c r="L41" s="109"/>
      <c r="M41" s="7"/>
      <c r="O41" s="127"/>
      <c r="P41" s="127" t="s">
        <v>9</v>
      </c>
      <c r="Q41" s="127"/>
      <c r="R41" s="127"/>
      <c r="S41" s="143" t="s">
        <v>10</v>
      </c>
      <c r="T41" s="143"/>
      <c r="U41" s="143"/>
      <c r="V41" s="143" t="s">
        <v>11</v>
      </c>
      <c r="W41" s="143"/>
      <c r="X41" s="143"/>
      <c r="Y41" s="143" t="s">
        <v>12</v>
      </c>
      <c r="Z41" s="143"/>
      <c r="AA41" s="143"/>
      <c r="AB41" s="130"/>
    </row>
    <row r="42" spans="9:30" x14ac:dyDescent="0.25">
      <c r="K42" s="7"/>
      <c r="L42" s="109"/>
      <c r="M42" s="7"/>
      <c r="O42" s="40" t="s">
        <v>13</v>
      </c>
      <c r="P42" s="41">
        <f>H16</f>
        <v>13.450000000000001</v>
      </c>
      <c r="Q42" s="40" t="s">
        <v>35</v>
      </c>
      <c r="R42" s="40" t="s">
        <v>38</v>
      </c>
      <c r="S42" s="41">
        <f>H18</f>
        <v>17.59</v>
      </c>
      <c r="T42" s="40" t="s">
        <v>35</v>
      </c>
      <c r="U42" s="40" t="s">
        <v>39</v>
      </c>
      <c r="V42" s="41">
        <f>H20</f>
        <v>15.839999999999998</v>
      </c>
      <c r="W42" s="40" t="s">
        <v>35</v>
      </c>
      <c r="X42" s="40" t="s">
        <v>49</v>
      </c>
      <c r="Y42" s="41">
        <f>H22</f>
        <v>14.826666666666668</v>
      </c>
      <c r="Z42" s="40" t="s">
        <v>35</v>
      </c>
      <c r="AA42" s="40" t="s">
        <v>49</v>
      </c>
      <c r="AB42" s="155">
        <f>P39</f>
        <v>3.4534982872982303</v>
      </c>
      <c r="AD42" s="26"/>
    </row>
    <row r="43" spans="9:30" x14ac:dyDescent="0.25">
      <c r="K43" s="7"/>
      <c r="L43" s="109"/>
      <c r="M43" s="7"/>
      <c r="O43" s="40" t="s">
        <v>14</v>
      </c>
      <c r="P43" s="41">
        <f>H17</f>
        <v>16.876666666666665</v>
      </c>
      <c r="Q43" s="40" t="s">
        <v>37</v>
      </c>
      <c r="R43" s="40" t="s">
        <v>38</v>
      </c>
      <c r="S43" s="41">
        <f>H19</f>
        <v>15.266666666666666</v>
      </c>
      <c r="T43" s="40" t="s">
        <v>35</v>
      </c>
      <c r="U43" s="40" t="s">
        <v>38</v>
      </c>
      <c r="V43" s="41">
        <f>H21</f>
        <v>16.693333333333332</v>
      </c>
      <c r="W43" s="40" t="s">
        <v>35</v>
      </c>
      <c r="X43" s="40" t="s">
        <v>38</v>
      </c>
      <c r="Y43" s="41">
        <f>H23</f>
        <v>13.876666666666667</v>
      </c>
      <c r="Z43" s="40" t="s">
        <v>35</v>
      </c>
      <c r="AA43" s="40" t="s">
        <v>38</v>
      </c>
      <c r="AB43" s="156"/>
      <c r="AD43" s="26"/>
    </row>
    <row r="44" spans="9:30" x14ac:dyDescent="0.25">
      <c r="I44" t="s">
        <v>34</v>
      </c>
      <c r="J44" s="20">
        <v>3.0329999999999999</v>
      </c>
      <c r="K44" s="7"/>
      <c r="L44" s="7"/>
      <c r="M44" s="7"/>
      <c r="O44" s="43" t="s">
        <v>32</v>
      </c>
      <c r="P44" s="148">
        <f>V37</f>
        <v>2.5479105583496797</v>
      </c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43"/>
      <c r="AD44" s="26"/>
    </row>
    <row r="45" spans="9:30" x14ac:dyDescent="0.25">
      <c r="AD45" s="26"/>
    </row>
  </sheetData>
  <sortState ref="U21:V28">
    <sortCondition ref="U21"/>
  </sortState>
  <mergeCells count="17">
    <mergeCell ref="G14:G15"/>
    <mergeCell ref="H14:H15"/>
    <mergeCell ref="P40:AA40"/>
    <mergeCell ref="Y41:AA41"/>
    <mergeCell ref="P44:AA44"/>
    <mergeCell ref="C4:C5"/>
    <mergeCell ref="D4:G4"/>
    <mergeCell ref="P41:R41"/>
    <mergeCell ref="S41:U41"/>
    <mergeCell ref="V41:X41"/>
    <mergeCell ref="V37:AC37"/>
    <mergeCell ref="P39:S39"/>
    <mergeCell ref="AB40:AB41"/>
    <mergeCell ref="O40:O41"/>
    <mergeCell ref="AB42:AB43"/>
    <mergeCell ref="C14:C15"/>
    <mergeCell ref="D14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42"/>
  <sheetViews>
    <sheetView zoomScale="75" zoomScaleNormal="75" workbookViewId="0">
      <selection activeCell="J12" sqref="J12"/>
    </sheetView>
  </sheetViews>
  <sheetFormatPr defaultRowHeight="15" x14ac:dyDescent="0.25"/>
  <cols>
    <col min="3" max="3" width="10.285156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</cols>
  <sheetData>
    <row r="4" spans="3:30" ht="15.75" x14ac:dyDescent="0.25">
      <c r="C4" s="121"/>
      <c r="D4" s="122"/>
      <c r="E4" s="122"/>
      <c r="F4" s="122"/>
      <c r="G4" s="122"/>
      <c r="H4" s="7"/>
      <c r="I4" s="7"/>
      <c r="J4" s="7"/>
      <c r="K4" s="7"/>
      <c r="L4" s="7"/>
      <c r="M4" s="94"/>
      <c r="N4" s="98"/>
      <c r="O4" s="11"/>
      <c r="P4" s="11"/>
      <c r="Q4" s="7"/>
      <c r="R4" s="7"/>
      <c r="S4" s="7"/>
      <c r="T4" s="7"/>
      <c r="U4" s="7"/>
      <c r="V4" s="7"/>
      <c r="W4" s="94"/>
      <c r="Y4" s="1"/>
    </row>
    <row r="5" spans="3:30" ht="15.75" x14ac:dyDescent="0.25">
      <c r="C5" s="121"/>
      <c r="D5" s="11"/>
      <c r="E5" s="93"/>
      <c r="F5" s="93"/>
      <c r="G5" s="94"/>
      <c r="H5" s="7"/>
      <c r="I5" s="7"/>
      <c r="J5" s="94"/>
      <c r="K5" s="7"/>
      <c r="L5" s="7"/>
      <c r="M5" s="99"/>
      <c r="N5" s="11"/>
      <c r="O5" s="93"/>
      <c r="P5" s="93"/>
      <c r="Q5" s="94"/>
      <c r="R5" s="7"/>
      <c r="S5" s="7"/>
      <c r="T5" s="94"/>
      <c r="U5" s="7"/>
      <c r="V5" s="7"/>
      <c r="W5" s="98"/>
      <c r="X5" s="8"/>
      <c r="Y5" s="2"/>
      <c r="Z5" s="2"/>
      <c r="AA5" s="1"/>
      <c r="AD5" s="1"/>
    </row>
    <row r="6" spans="3:30" x14ac:dyDescent="0.25">
      <c r="C6" s="7"/>
      <c r="D6" s="7"/>
      <c r="E6" s="7"/>
      <c r="F6" s="7"/>
      <c r="G6" s="7"/>
      <c r="H6" s="10"/>
      <c r="I6" s="10"/>
      <c r="J6" s="92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3:30" x14ac:dyDescent="0.25">
      <c r="C7" s="7"/>
      <c r="D7" s="7"/>
      <c r="E7" s="7"/>
      <c r="F7" s="7"/>
      <c r="G7" s="7"/>
      <c r="H7" s="10"/>
      <c r="I7" s="10"/>
      <c r="J7" s="92"/>
      <c r="K7" s="7"/>
      <c r="L7" s="7"/>
      <c r="M7" s="7"/>
      <c r="N7" s="7"/>
      <c r="O7" s="7"/>
      <c r="P7" s="7"/>
      <c r="Q7" s="7"/>
      <c r="R7" s="7"/>
      <c r="S7" s="7"/>
      <c r="T7" s="92"/>
      <c r="U7" s="7"/>
      <c r="V7" s="7"/>
      <c r="W7" s="7"/>
    </row>
    <row r="8" spans="3:30" x14ac:dyDescent="0.25">
      <c r="C8" s="7"/>
      <c r="D8" s="7"/>
      <c r="E8" s="7"/>
      <c r="F8" s="7"/>
      <c r="G8" s="7"/>
      <c r="H8" s="10"/>
      <c r="I8" s="10"/>
      <c r="J8" s="92"/>
      <c r="K8" s="7"/>
      <c r="L8" s="7"/>
      <c r="M8" s="7"/>
      <c r="N8" s="7"/>
      <c r="O8" s="7"/>
      <c r="P8" s="7"/>
      <c r="Q8" s="7"/>
      <c r="R8" s="7"/>
      <c r="S8" s="7"/>
      <c r="T8" s="92"/>
      <c r="U8" s="7"/>
      <c r="V8" s="7"/>
      <c r="W8" s="7"/>
    </row>
    <row r="9" spans="3:30" x14ac:dyDescent="0.25">
      <c r="C9" s="7"/>
      <c r="D9" s="7"/>
      <c r="E9" s="7"/>
      <c r="F9" s="7"/>
      <c r="G9" s="7"/>
      <c r="H9" s="10"/>
      <c r="I9" s="10"/>
      <c r="J9" s="92"/>
      <c r="K9" s="7"/>
      <c r="L9" s="7"/>
      <c r="M9" s="7"/>
      <c r="N9" s="7"/>
      <c r="O9" s="7"/>
      <c r="P9" s="7"/>
      <c r="Q9" s="7"/>
      <c r="R9" s="7"/>
      <c r="S9" s="7"/>
      <c r="T9" s="92"/>
      <c r="U9" s="7"/>
      <c r="V9" s="7"/>
      <c r="W9" s="7"/>
      <c r="AD9" s="4"/>
    </row>
    <row r="10" spans="3:30" x14ac:dyDescent="0.25">
      <c r="C10" s="7"/>
      <c r="D10" s="7"/>
      <c r="E10" s="7"/>
      <c r="F10" s="7"/>
      <c r="G10" s="7"/>
      <c r="H10" s="10"/>
      <c r="I10" s="10"/>
      <c r="J10" s="92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3:30" ht="15.75" x14ac:dyDescent="0.25">
      <c r="C11" s="1" t="s">
        <v>27</v>
      </c>
      <c r="I11" s="10"/>
      <c r="J11" s="92"/>
      <c r="K11" s="7"/>
      <c r="L11" s="7"/>
      <c r="M11" s="7"/>
      <c r="N11" s="7"/>
      <c r="O11" s="7"/>
      <c r="P11" s="7"/>
      <c r="Q11" s="7"/>
      <c r="R11" s="7"/>
      <c r="S11" s="7"/>
      <c r="T11" s="92"/>
      <c r="U11" s="7"/>
      <c r="V11" s="7"/>
      <c r="W11" s="7"/>
      <c r="AD11" s="4"/>
    </row>
    <row r="12" spans="3:30" x14ac:dyDescent="0.25">
      <c r="C12" s="7"/>
      <c r="D12" s="7"/>
      <c r="E12" s="7"/>
      <c r="F12" s="7"/>
      <c r="G12" s="7"/>
      <c r="H12" s="10"/>
      <c r="I12" s="10"/>
      <c r="J12" s="92"/>
      <c r="K12" s="7"/>
      <c r="L12" s="7"/>
      <c r="M12" s="7"/>
      <c r="N12" s="7"/>
      <c r="O12" s="7"/>
      <c r="P12" s="7"/>
      <c r="Q12" s="7"/>
      <c r="R12" s="7"/>
      <c r="S12" s="7"/>
      <c r="T12" s="92"/>
      <c r="U12" s="7"/>
      <c r="V12" s="7"/>
      <c r="W12" s="7"/>
      <c r="AD12" s="4"/>
    </row>
    <row r="13" spans="3:30" x14ac:dyDescent="0.25">
      <c r="C13" s="7"/>
      <c r="D13" s="7"/>
      <c r="E13" s="7"/>
      <c r="F13" s="7"/>
      <c r="G13" s="7"/>
      <c r="H13" s="10"/>
      <c r="I13" s="10"/>
      <c r="J13" s="92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AD13" s="4"/>
    </row>
    <row r="14" spans="3:30" x14ac:dyDescent="0.25">
      <c r="C14" s="162" t="s">
        <v>1</v>
      </c>
      <c r="D14" s="128" t="s">
        <v>62</v>
      </c>
      <c r="E14" s="128"/>
      <c r="F14" s="128"/>
      <c r="G14" s="164" t="s">
        <v>63</v>
      </c>
      <c r="H14" s="164" t="s">
        <v>64</v>
      </c>
      <c r="AD14" s="4"/>
    </row>
    <row r="15" spans="3:30" ht="15.75" customHeight="1" x14ac:dyDescent="0.25">
      <c r="C15" s="163"/>
      <c r="D15" s="89" t="s">
        <v>3</v>
      </c>
      <c r="E15" s="89" t="s">
        <v>4</v>
      </c>
      <c r="F15" s="89" t="s">
        <v>5</v>
      </c>
      <c r="G15" s="165"/>
      <c r="H15" s="165"/>
      <c r="K15" t="s">
        <v>16</v>
      </c>
      <c r="L15">
        <v>3</v>
      </c>
    </row>
    <row r="16" spans="3:30" x14ac:dyDescent="0.25">
      <c r="C16" s="68" t="s">
        <v>40</v>
      </c>
      <c r="D16" s="39">
        <v>15.783333333333333</v>
      </c>
      <c r="E16" s="39">
        <v>11.65</v>
      </c>
      <c r="F16" s="39">
        <v>16.8</v>
      </c>
      <c r="G16" s="39">
        <f>SUM(D16:F16)</f>
        <v>44.233333333333334</v>
      </c>
      <c r="H16" s="39">
        <f>AVERAGE(D16:F16)</f>
        <v>14.744444444444445</v>
      </c>
      <c r="K16" t="s">
        <v>18</v>
      </c>
      <c r="L16">
        <v>2</v>
      </c>
    </row>
    <row r="17" spans="3:29" x14ac:dyDescent="0.25">
      <c r="C17" s="68" t="s">
        <v>41</v>
      </c>
      <c r="D17" s="39">
        <v>18.516666666666669</v>
      </c>
      <c r="E17" s="39">
        <v>16.366666666666667</v>
      </c>
      <c r="F17" s="39">
        <v>16.75</v>
      </c>
      <c r="G17" s="39">
        <f t="shared" ref="G17:G23" si="0">SUM(D17:F17)</f>
        <v>51.63333333333334</v>
      </c>
      <c r="H17" s="39">
        <f t="shared" ref="H17:H23" si="1">AVERAGE(D17:F17)</f>
        <v>17.211111111111112</v>
      </c>
      <c r="K17" t="s">
        <v>17</v>
      </c>
      <c r="L17">
        <v>4</v>
      </c>
    </row>
    <row r="18" spans="3:29" x14ac:dyDescent="0.25">
      <c r="C18" s="68" t="s">
        <v>42</v>
      </c>
      <c r="D18" s="39">
        <v>19.716666666666665</v>
      </c>
      <c r="E18" s="39">
        <v>18.333333333333332</v>
      </c>
      <c r="F18" s="39">
        <v>17.55</v>
      </c>
      <c r="G18" s="39">
        <f t="shared" si="0"/>
        <v>55.599999999999994</v>
      </c>
      <c r="H18" s="39">
        <f t="shared" si="1"/>
        <v>18.533333333333331</v>
      </c>
      <c r="K18" t="s">
        <v>19</v>
      </c>
      <c r="L18" s="4">
        <f>(G24^2)/(L15*L16*L17)</f>
        <v>6689.4639004629607</v>
      </c>
    </row>
    <row r="19" spans="3:29" x14ac:dyDescent="0.25">
      <c r="C19" s="68" t="s">
        <v>47</v>
      </c>
      <c r="D19" s="39">
        <v>18.533333333333335</v>
      </c>
      <c r="E19" s="39">
        <v>14.083333333333334</v>
      </c>
      <c r="F19" s="39">
        <v>16.683333333333334</v>
      </c>
      <c r="G19" s="39">
        <f t="shared" si="0"/>
        <v>49.3</v>
      </c>
      <c r="H19" s="39">
        <f t="shared" si="1"/>
        <v>16.433333333333334</v>
      </c>
    </row>
    <row r="20" spans="3:29" x14ac:dyDescent="0.25">
      <c r="C20" s="68" t="s">
        <v>43</v>
      </c>
      <c r="D20" s="39">
        <v>17.483333333333334</v>
      </c>
      <c r="E20" s="39">
        <v>14.200000000000001</v>
      </c>
      <c r="F20" s="39">
        <v>16.500000000000004</v>
      </c>
      <c r="G20" s="39">
        <f t="shared" si="0"/>
        <v>48.183333333333337</v>
      </c>
      <c r="H20" s="39">
        <f t="shared" si="1"/>
        <v>16.061111111111114</v>
      </c>
    </row>
    <row r="21" spans="3:29" x14ac:dyDescent="0.25">
      <c r="C21" s="68" t="s">
        <v>44</v>
      </c>
      <c r="D21" s="39">
        <v>20.916666666666668</v>
      </c>
      <c r="E21" s="39">
        <v>16.016666666666669</v>
      </c>
      <c r="F21" s="39">
        <v>16.833333333333332</v>
      </c>
      <c r="G21" s="39">
        <f t="shared" si="0"/>
        <v>53.766666666666666</v>
      </c>
      <c r="H21" s="39">
        <f t="shared" si="1"/>
        <v>17.922222222222221</v>
      </c>
      <c r="K21" s="22" t="s">
        <v>20</v>
      </c>
      <c r="L21" s="22" t="s">
        <v>21</v>
      </c>
      <c r="M21" s="22" t="s">
        <v>22</v>
      </c>
      <c r="N21" s="22" t="s">
        <v>23</v>
      </c>
      <c r="O21" s="22" t="s">
        <v>24</v>
      </c>
      <c r="P21" s="22"/>
      <c r="Q21" s="62">
        <v>0.05</v>
      </c>
      <c r="R21" s="62">
        <v>0.01</v>
      </c>
    </row>
    <row r="22" spans="3:29" x14ac:dyDescent="0.25">
      <c r="C22" s="68" t="s">
        <v>45</v>
      </c>
      <c r="D22" s="39">
        <v>18.916666666666668</v>
      </c>
      <c r="E22" s="39">
        <v>15.533333333333333</v>
      </c>
      <c r="F22" s="39">
        <v>16.316666666666666</v>
      </c>
      <c r="G22" s="39">
        <f t="shared" si="0"/>
        <v>50.766666666666666</v>
      </c>
      <c r="H22" s="39">
        <f t="shared" si="1"/>
        <v>16.922222222222221</v>
      </c>
      <c r="K22" s="22" t="s">
        <v>65</v>
      </c>
      <c r="L22" s="22">
        <f>L15-1</f>
        <v>2</v>
      </c>
      <c r="M22" s="63">
        <f>SUMSQ(D24:F24)/8-L18</f>
        <v>37.38342592592835</v>
      </c>
      <c r="N22" s="63">
        <f>M22/L22</f>
        <v>18.691712962964175</v>
      </c>
      <c r="O22" s="65">
        <f>N22/$N$27</f>
        <v>13.420264873619194</v>
      </c>
      <c r="P22" s="22" t="str">
        <f>IF(O22&lt;Q22,"tn",IF(O22&lt;R22,"*","**"))</f>
        <v>**</v>
      </c>
      <c r="Q22" s="64">
        <f>FINV(5%,$L22,$L$27)</f>
        <v>3.7388918324407361</v>
      </c>
      <c r="R22" s="64">
        <f>FINV(1%,$L22,$L$27)</f>
        <v>6.5148841021827506</v>
      </c>
    </row>
    <row r="23" spans="3:29" x14ac:dyDescent="0.25">
      <c r="C23" s="91" t="s">
        <v>46</v>
      </c>
      <c r="D23" s="69">
        <v>16.483333333333334</v>
      </c>
      <c r="E23" s="69">
        <v>15.799999999999999</v>
      </c>
      <c r="F23" s="69">
        <v>14.916666666666666</v>
      </c>
      <c r="G23" s="69">
        <f t="shared" si="0"/>
        <v>47.199999999999996</v>
      </c>
      <c r="H23" s="69">
        <f t="shared" si="1"/>
        <v>15.733333333333333</v>
      </c>
      <c r="K23" s="22" t="s">
        <v>8</v>
      </c>
      <c r="L23" s="22">
        <f>(L16*L17)-1</f>
        <v>7</v>
      </c>
      <c r="M23" s="63">
        <f>SUMSQ(G16:G23)/L15-L18</f>
        <v>31.209895833334485</v>
      </c>
      <c r="N23" s="63">
        <f t="shared" ref="N23:N27" si="2">M23/L23</f>
        <v>4.4585565476192119</v>
      </c>
      <c r="O23" s="65">
        <f t="shared" ref="O23:O26" si="3">N23/$N$27</f>
        <v>3.2011517586224585</v>
      </c>
      <c r="P23" s="22" t="str">
        <f t="shared" ref="P23:P26" si="4">IF(O23&lt;Q23,"tn",IF(O23&lt;R23,"*","**"))</f>
        <v>*</v>
      </c>
      <c r="Q23" s="64">
        <f t="shared" ref="Q23:Q26" si="5">FINV(5%,$L23,$L$27)</f>
        <v>2.7641992567781792</v>
      </c>
      <c r="R23" s="64">
        <f t="shared" ref="R23:R26" si="6">FINV(1%,$L23,$L$27)</f>
        <v>4.2778818532656411</v>
      </c>
    </row>
    <row r="24" spans="3:29" x14ac:dyDescent="0.25">
      <c r="C24" s="68" t="s">
        <v>6</v>
      </c>
      <c r="D24" s="39">
        <f>SUM(D16:D23)</f>
        <v>146.35000000000002</v>
      </c>
      <c r="E24" s="39">
        <f t="shared" ref="E24:G24" si="7">SUM(E16:E23)</f>
        <v>121.98333333333332</v>
      </c>
      <c r="F24" s="39">
        <f t="shared" si="7"/>
        <v>132.35</v>
      </c>
      <c r="G24" s="39">
        <f t="shared" si="7"/>
        <v>400.68333333333328</v>
      </c>
      <c r="H24" s="117"/>
      <c r="K24" s="22" t="s">
        <v>25</v>
      </c>
      <c r="L24" s="22">
        <f>L16-1</f>
        <v>1</v>
      </c>
      <c r="M24" s="63">
        <f>SUMSQ(H29:H30)/(L15*L17)-L18</f>
        <v>0.40473379629747797</v>
      </c>
      <c r="N24" s="63">
        <f t="shared" si="2"/>
        <v>0.40473379629747797</v>
      </c>
      <c r="O24" s="65">
        <f t="shared" si="3"/>
        <v>0.2905905285609644</v>
      </c>
      <c r="P24" s="22" t="str">
        <f t="shared" si="4"/>
        <v>tn</v>
      </c>
      <c r="Q24" s="64">
        <f t="shared" si="5"/>
        <v>4.6001099366694227</v>
      </c>
      <c r="R24" s="64">
        <f t="shared" si="6"/>
        <v>8.8615926651764276</v>
      </c>
    </row>
    <row r="25" spans="3:29" x14ac:dyDescent="0.25">
      <c r="C25" s="91" t="s">
        <v>2</v>
      </c>
      <c r="D25" s="69">
        <f>AVERAGE(D16:D23)</f>
        <v>18.293750000000003</v>
      </c>
      <c r="E25" s="69">
        <f t="shared" ref="E25:F25" si="8">AVERAGE(E16:E23)</f>
        <v>15.247916666666665</v>
      </c>
      <c r="F25" s="69">
        <f t="shared" si="8"/>
        <v>16.543749999999999</v>
      </c>
      <c r="G25" s="118"/>
      <c r="H25" s="118"/>
      <c r="K25" s="22" t="s">
        <v>29</v>
      </c>
      <c r="L25" s="22">
        <f>L17-1</f>
        <v>3</v>
      </c>
      <c r="M25" s="63">
        <f>SUMSQ(D31:G31)/(L15*L16)-L18</f>
        <v>8.1524421296307992</v>
      </c>
      <c r="N25" s="63">
        <f>M25/L25</f>
        <v>2.7174807098769329</v>
      </c>
      <c r="O25" s="65">
        <f t="shared" si="3"/>
        <v>1.9510951718421727</v>
      </c>
      <c r="P25" s="22" t="str">
        <f t="shared" si="4"/>
        <v>tn</v>
      </c>
      <c r="Q25" s="64">
        <f t="shared" si="5"/>
        <v>3.3438886781189128</v>
      </c>
      <c r="R25" s="64">
        <f t="shared" si="6"/>
        <v>5.5638858396937421</v>
      </c>
      <c r="T25" s="3">
        <f>P33+P37</f>
        <v>17.545558916099086</v>
      </c>
      <c r="U25" s="3">
        <f>R36+P37</f>
        <v>18.534447804987973</v>
      </c>
    </row>
    <row r="26" spans="3:29" x14ac:dyDescent="0.25">
      <c r="K26" s="22" t="s">
        <v>48</v>
      </c>
      <c r="L26" s="22">
        <f>L24*L25</f>
        <v>3</v>
      </c>
      <c r="M26" s="63">
        <f>M23-M24-M25</f>
        <v>22.652719907406208</v>
      </c>
      <c r="N26" s="63">
        <f t="shared" si="2"/>
        <v>7.5509066358020691</v>
      </c>
      <c r="O26" s="65">
        <f t="shared" si="3"/>
        <v>5.4213954220899092</v>
      </c>
      <c r="P26" s="22" t="str">
        <f t="shared" si="4"/>
        <v>*</v>
      </c>
      <c r="Q26" s="64">
        <f t="shared" si="5"/>
        <v>3.3438886781189128</v>
      </c>
      <c r="R26" s="64">
        <f t="shared" si="6"/>
        <v>5.5638858396937421</v>
      </c>
      <c r="T26" s="3">
        <f>P35+P37</f>
        <v>18.862225582765753</v>
      </c>
      <c r="U26" s="3">
        <f>R34+P37</f>
        <v>19.234447804987973</v>
      </c>
    </row>
    <row r="27" spans="3:29" x14ac:dyDescent="0.25">
      <c r="C27" t="s">
        <v>7</v>
      </c>
      <c r="K27" s="22" t="s">
        <v>66</v>
      </c>
      <c r="L27" s="22">
        <f>L28-L23-L22</f>
        <v>14</v>
      </c>
      <c r="M27" s="63">
        <f>M28-M22-M23</f>
        <v>19.499166666665587</v>
      </c>
      <c r="N27" s="63">
        <f t="shared" si="2"/>
        <v>1.392797619047542</v>
      </c>
      <c r="O27" s="119"/>
      <c r="P27" s="120"/>
      <c r="Q27" s="120"/>
      <c r="R27" s="120"/>
      <c r="T27" s="3">
        <f>P36+P37</f>
        <v>19.72333669387686</v>
      </c>
      <c r="U27" s="3">
        <f>R33+P37</f>
        <v>20.012225582765751</v>
      </c>
    </row>
    <row r="28" spans="3:29" x14ac:dyDescent="0.25">
      <c r="C28" s="13" t="s">
        <v>56</v>
      </c>
      <c r="D28" s="13" t="s">
        <v>9</v>
      </c>
      <c r="E28" s="13" t="s">
        <v>10</v>
      </c>
      <c r="F28" s="13" t="s">
        <v>11</v>
      </c>
      <c r="G28" s="13" t="s">
        <v>12</v>
      </c>
      <c r="H28" s="13" t="s">
        <v>15</v>
      </c>
      <c r="I28" s="13" t="s">
        <v>2</v>
      </c>
      <c r="K28" s="22" t="s">
        <v>67</v>
      </c>
      <c r="L28" s="22">
        <f>(3*4*2)-1</f>
        <v>23</v>
      </c>
      <c r="M28" s="63">
        <f>SUMSQ(D16:F23)-L18</f>
        <v>88.092488425928423</v>
      </c>
      <c r="N28" s="119"/>
      <c r="O28" s="119"/>
      <c r="P28" s="120"/>
      <c r="Q28" s="120"/>
      <c r="R28" s="120"/>
      <c r="T28" s="3">
        <f>P34+P37</f>
        <v>21.334447804987974</v>
      </c>
      <c r="U28" s="3">
        <f>R35+P37</f>
        <v>20.72333669387686</v>
      </c>
    </row>
    <row r="29" spans="3:29" x14ac:dyDescent="0.25">
      <c r="C29" s="13" t="s">
        <v>13</v>
      </c>
      <c r="D29" s="15">
        <f>G16</f>
        <v>44.233333333333334</v>
      </c>
      <c r="E29" s="15">
        <f>G18</f>
        <v>55.599999999999994</v>
      </c>
      <c r="F29" s="15">
        <f>G20</f>
        <v>48.183333333333337</v>
      </c>
      <c r="G29" s="15">
        <f>G22</f>
        <v>50.766666666666666</v>
      </c>
      <c r="H29" s="15">
        <f>SUM(D29:G29)</f>
        <v>198.7833333333333</v>
      </c>
      <c r="I29" s="15">
        <f>H29/12</f>
        <v>16.565277777777776</v>
      </c>
      <c r="N29" s="5"/>
      <c r="O29" s="5"/>
      <c r="V29" s="3">
        <f>V33+V35</f>
        <v>16.811041426329272</v>
      </c>
      <c r="X29" s="3">
        <f>X34+V35</f>
        <v>18.499930315218162</v>
      </c>
      <c r="Z29" s="3">
        <f>Z33+V35</f>
        <v>18.127708092995942</v>
      </c>
      <c r="AB29" s="3">
        <f>AB34+V35</f>
        <v>17.799930315218159</v>
      </c>
    </row>
    <row r="30" spans="3:29" x14ac:dyDescent="0.25">
      <c r="C30" s="13" t="s">
        <v>14</v>
      </c>
      <c r="D30" s="15">
        <f>G17</f>
        <v>51.63333333333334</v>
      </c>
      <c r="E30" s="15">
        <f>G19</f>
        <v>49.3</v>
      </c>
      <c r="F30" s="15">
        <f>G21</f>
        <v>53.766666666666666</v>
      </c>
      <c r="G30" s="15">
        <f>G23</f>
        <v>47.199999999999996</v>
      </c>
      <c r="H30" s="15">
        <f>SUM(D30:G30)</f>
        <v>201.89999999999998</v>
      </c>
      <c r="I30" s="15">
        <f>H30/12</f>
        <v>16.824999999999999</v>
      </c>
      <c r="V30" s="3">
        <f>V34+V35</f>
        <v>19.27770809299594</v>
      </c>
      <c r="X30" s="3">
        <f>X33+V35</f>
        <v>20.59993031521816</v>
      </c>
      <c r="Z30" s="3">
        <f>Z34+V35</f>
        <v>19.988819204107049</v>
      </c>
      <c r="AB30" s="3">
        <f>AB33+V35</f>
        <v>18.988819204107049</v>
      </c>
    </row>
    <row r="31" spans="3:29" x14ac:dyDescent="0.25">
      <c r="C31" s="13" t="s">
        <v>6</v>
      </c>
      <c r="D31" s="15">
        <f>SUM(D29:D30)</f>
        <v>95.866666666666674</v>
      </c>
      <c r="E31" s="15">
        <f t="shared" ref="E31:G31" si="9">SUM(E29:E30)</f>
        <v>104.89999999999999</v>
      </c>
      <c r="F31" s="15">
        <f t="shared" si="9"/>
        <v>101.95</v>
      </c>
      <c r="G31" s="15">
        <f t="shared" si="9"/>
        <v>97.966666666666669</v>
      </c>
      <c r="H31" s="15">
        <f>SUM(D31:G31)</f>
        <v>400.68333333333328</v>
      </c>
      <c r="I31" s="100"/>
    </row>
    <row r="32" spans="3:29" x14ac:dyDescent="0.25">
      <c r="C32" s="13" t="s">
        <v>2</v>
      </c>
      <c r="D32" s="15">
        <f>D31/6</f>
        <v>15.97777777777778</v>
      </c>
      <c r="E32" s="15">
        <f t="shared" ref="E32:G32" si="10">E31/6</f>
        <v>17.483333333333331</v>
      </c>
      <c r="F32" s="15">
        <f t="shared" si="10"/>
        <v>16.991666666666667</v>
      </c>
      <c r="G32" s="15">
        <f t="shared" si="10"/>
        <v>16.327777777777779</v>
      </c>
      <c r="H32" s="100"/>
      <c r="I32" s="100"/>
      <c r="K32" s="11"/>
      <c r="L32" s="11"/>
      <c r="M32" s="11"/>
      <c r="O32" s="14" t="s">
        <v>29</v>
      </c>
      <c r="P32" s="14" t="s">
        <v>13</v>
      </c>
      <c r="Q32" s="14" t="s">
        <v>31</v>
      </c>
      <c r="R32" s="14" t="s">
        <v>14</v>
      </c>
      <c r="S32" s="14" t="s">
        <v>31</v>
      </c>
      <c r="U32" s="13"/>
      <c r="V32" s="13" t="s">
        <v>9</v>
      </c>
      <c r="W32" s="13"/>
      <c r="X32" s="23" t="s">
        <v>10</v>
      </c>
      <c r="Y32" s="13"/>
      <c r="Z32" s="13" t="s">
        <v>11</v>
      </c>
      <c r="AA32" s="13"/>
      <c r="AB32" s="13" t="s">
        <v>12</v>
      </c>
      <c r="AC32" s="13"/>
    </row>
    <row r="33" spans="9:29" x14ac:dyDescent="0.25">
      <c r="K33" s="7"/>
      <c r="L33" s="7"/>
      <c r="M33" s="7"/>
      <c r="O33" s="13" t="s">
        <v>9</v>
      </c>
      <c r="P33" s="15">
        <f>H16</f>
        <v>14.744444444444445</v>
      </c>
      <c r="Q33" s="13" t="s">
        <v>38</v>
      </c>
      <c r="R33" s="15">
        <f>H17</f>
        <v>17.211111111111112</v>
      </c>
      <c r="S33" s="13" t="s">
        <v>38</v>
      </c>
      <c r="U33" s="13" t="s">
        <v>13</v>
      </c>
      <c r="V33" s="15">
        <f>H16</f>
        <v>14.744444444444445</v>
      </c>
      <c r="W33" s="13" t="s">
        <v>35</v>
      </c>
      <c r="X33" s="24">
        <f>H18</f>
        <v>18.533333333333331</v>
      </c>
      <c r="Y33" s="13" t="s">
        <v>37</v>
      </c>
      <c r="Z33" s="15">
        <f>H20</f>
        <v>16.061111111111114</v>
      </c>
      <c r="AA33" s="13" t="s">
        <v>35</v>
      </c>
      <c r="AB33" s="15">
        <f>H22</f>
        <v>16.922222222222221</v>
      </c>
      <c r="AC33" s="13" t="s">
        <v>35</v>
      </c>
    </row>
    <row r="34" spans="9:29" x14ac:dyDescent="0.25">
      <c r="K34" s="7"/>
      <c r="L34" s="109"/>
      <c r="M34" s="7"/>
      <c r="O34" s="13" t="s">
        <v>10</v>
      </c>
      <c r="P34" s="15">
        <f>H18</f>
        <v>18.533333333333331</v>
      </c>
      <c r="Q34" s="13" t="s">
        <v>39</v>
      </c>
      <c r="R34" s="15">
        <f>H19</f>
        <v>16.433333333333334</v>
      </c>
      <c r="S34" s="13" t="s">
        <v>38</v>
      </c>
      <c r="U34" s="13" t="s">
        <v>14</v>
      </c>
      <c r="V34" s="15">
        <f>H17</f>
        <v>17.211111111111112</v>
      </c>
      <c r="W34" s="13" t="s">
        <v>37</v>
      </c>
      <c r="X34" s="24">
        <f>H19</f>
        <v>16.433333333333334</v>
      </c>
      <c r="Y34" s="13" t="s">
        <v>35</v>
      </c>
      <c r="Z34" s="15">
        <f>H21</f>
        <v>17.922222222222221</v>
      </c>
      <c r="AA34" s="13" t="s">
        <v>35</v>
      </c>
      <c r="AB34" s="15">
        <f>H23</f>
        <v>15.733333333333333</v>
      </c>
      <c r="AC34" s="13" t="s">
        <v>35</v>
      </c>
    </row>
    <row r="35" spans="9:29" x14ac:dyDescent="0.25">
      <c r="K35" s="7"/>
      <c r="L35" s="109"/>
      <c r="M35" s="7"/>
      <c r="O35" s="13" t="s">
        <v>11</v>
      </c>
      <c r="P35" s="15">
        <f>H20</f>
        <v>16.061111111111114</v>
      </c>
      <c r="Q35" s="13" t="s">
        <v>49</v>
      </c>
      <c r="R35" s="15">
        <f>H21</f>
        <v>17.922222222222221</v>
      </c>
      <c r="S35" s="13" t="s">
        <v>38</v>
      </c>
      <c r="U35" s="13" t="s">
        <v>30</v>
      </c>
      <c r="V35" s="144">
        <f>J42*(N27/L15)^0.5</f>
        <v>2.0665969818848273</v>
      </c>
      <c r="W35" s="145"/>
      <c r="X35" s="145"/>
      <c r="Y35" s="145"/>
      <c r="Z35" s="145"/>
      <c r="AA35" s="145"/>
      <c r="AB35" s="145"/>
      <c r="AC35" s="146"/>
    </row>
    <row r="36" spans="9:29" x14ac:dyDescent="0.25">
      <c r="K36" s="7"/>
      <c r="L36" s="109"/>
      <c r="M36" s="7"/>
      <c r="O36" s="13" t="s">
        <v>12</v>
      </c>
      <c r="P36" s="15">
        <f>H22</f>
        <v>16.922222222222221</v>
      </c>
      <c r="Q36" s="13" t="s">
        <v>49</v>
      </c>
      <c r="R36" s="15">
        <f>H23</f>
        <v>15.733333333333333</v>
      </c>
      <c r="S36" s="13" t="s">
        <v>38</v>
      </c>
    </row>
    <row r="37" spans="9:29" x14ac:dyDescent="0.25">
      <c r="K37" s="7"/>
      <c r="L37" s="109"/>
      <c r="M37" s="7"/>
      <c r="O37" s="13" t="s">
        <v>32</v>
      </c>
      <c r="P37" s="149">
        <f>J38*(N27/L15)^0.5</f>
        <v>2.8011144716546408</v>
      </c>
      <c r="Q37" s="150"/>
      <c r="R37" s="150"/>
      <c r="S37" s="151"/>
    </row>
    <row r="38" spans="9:29" x14ac:dyDescent="0.25">
      <c r="I38" t="s">
        <v>33</v>
      </c>
      <c r="J38" s="21">
        <v>4.1109999999999998</v>
      </c>
      <c r="K38" s="7"/>
      <c r="L38" s="7"/>
      <c r="M38" s="7"/>
    </row>
    <row r="39" spans="9:29" x14ac:dyDescent="0.25">
      <c r="J39" s="16"/>
      <c r="K39" s="7"/>
      <c r="L39" s="109"/>
      <c r="M39" s="7"/>
      <c r="O39" s="13" t="s">
        <v>29</v>
      </c>
      <c r="P39" s="166" t="s">
        <v>9</v>
      </c>
      <c r="Q39" s="128"/>
      <c r="R39" s="167"/>
      <c r="S39" s="168" t="s">
        <v>10</v>
      </c>
      <c r="T39" s="123"/>
      <c r="U39" s="161"/>
      <c r="V39" s="168" t="s">
        <v>11</v>
      </c>
      <c r="W39" s="123"/>
      <c r="X39" s="161"/>
      <c r="Y39" s="169" t="s">
        <v>12</v>
      </c>
      <c r="Z39" s="169"/>
      <c r="AA39" s="169"/>
      <c r="AB39" s="13" t="s">
        <v>30</v>
      </c>
    </row>
    <row r="40" spans="9:29" x14ac:dyDescent="0.25">
      <c r="J40" s="16"/>
      <c r="K40" s="7"/>
      <c r="L40" s="109"/>
      <c r="M40" s="7"/>
      <c r="O40" s="13" t="s">
        <v>13</v>
      </c>
      <c r="P40" s="15">
        <f>H16</f>
        <v>14.744444444444445</v>
      </c>
      <c r="Q40" s="13" t="s">
        <v>35</v>
      </c>
      <c r="R40" s="13" t="s">
        <v>38</v>
      </c>
      <c r="S40" s="15">
        <f>H18</f>
        <v>18.533333333333331</v>
      </c>
      <c r="T40" s="13" t="s">
        <v>37</v>
      </c>
      <c r="U40" s="13" t="s">
        <v>39</v>
      </c>
      <c r="V40" s="15">
        <f>H20</f>
        <v>16.061111111111114</v>
      </c>
      <c r="W40" s="13" t="s">
        <v>35</v>
      </c>
      <c r="X40" s="13" t="s">
        <v>49</v>
      </c>
      <c r="Y40" s="15">
        <f>H22</f>
        <v>16.922222222222221</v>
      </c>
      <c r="Z40" s="13" t="s">
        <v>35</v>
      </c>
      <c r="AA40" s="13" t="s">
        <v>49</v>
      </c>
      <c r="AB40" s="158">
        <f>P37</f>
        <v>2.8011144716546408</v>
      </c>
    </row>
    <row r="41" spans="9:29" x14ac:dyDescent="0.25">
      <c r="J41" s="16"/>
      <c r="K41" s="7"/>
      <c r="L41" s="109"/>
      <c r="M41" s="7"/>
      <c r="O41" s="13" t="s">
        <v>14</v>
      </c>
      <c r="P41" s="15">
        <f>H17</f>
        <v>17.211111111111112</v>
      </c>
      <c r="Q41" s="13" t="s">
        <v>37</v>
      </c>
      <c r="R41" s="13" t="s">
        <v>38</v>
      </c>
      <c r="S41" s="15">
        <f>H19</f>
        <v>16.433333333333334</v>
      </c>
      <c r="T41" s="13" t="s">
        <v>35</v>
      </c>
      <c r="U41" s="13" t="s">
        <v>38</v>
      </c>
      <c r="V41" s="15">
        <f>H21</f>
        <v>17.922222222222221</v>
      </c>
      <c r="W41" s="13" t="s">
        <v>35</v>
      </c>
      <c r="X41" s="13" t="s">
        <v>38</v>
      </c>
      <c r="Y41" s="15">
        <f>H23</f>
        <v>15.733333333333333</v>
      </c>
      <c r="Z41" s="13" t="s">
        <v>35</v>
      </c>
      <c r="AA41" s="13" t="s">
        <v>38</v>
      </c>
      <c r="AB41" s="159"/>
    </row>
    <row r="42" spans="9:29" x14ac:dyDescent="0.25">
      <c r="I42" t="s">
        <v>34</v>
      </c>
      <c r="J42" s="21">
        <v>3.0329999999999999</v>
      </c>
      <c r="K42" s="7"/>
      <c r="L42" s="7"/>
      <c r="M42" s="7"/>
      <c r="O42" s="13" t="s">
        <v>32</v>
      </c>
      <c r="P42" s="144">
        <f>V35</f>
        <v>2.0665969818848273</v>
      </c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61"/>
      <c r="AB42" s="160"/>
    </row>
  </sheetData>
  <mergeCells count="14">
    <mergeCell ref="C4:C5"/>
    <mergeCell ref="D4:G4"/>
    <mergeCell ref="V35:AC35"/>
    <mergeCell ref="P37:S37"/>
    <mergeCell ref="P39:R39"/>
    <mergeCell ref="S39:U39"/>
    <mergeCell ref="V39:X39"/>
    <mergeCell ref="Y39:AA39"/>
    <mergeCell ref="AB40:AB42"/>
    <mergeCell ref="P42:AA42"/>
    <mergeCell ref="C14:C15"/>
    <mergeCell ref="G14:G15"/>
    <mergeCell ref="H14:H15"/>
    <mergeCell ref="D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2022-12-16T12:50:04Z</dcterms:created>
  <dcterms:modified xsi:type="dcterms:W3CDTF">2023-03-14T02:28:38Z</dcterms:modified>
</cp:coreProperties>
</file>