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MT 7\archive\"/>
    </mc:Choice>
  </mc:AlternateContent>
  <xr:revisionPtr revIDLastSave="0" documentId="8_{5838FD9C-A14D-4FEF-A843-C3B3185B806A}" xr6:coauthVersionLast="47" xr6:coauthVersionMax="47" xr10:uidLastSave="{00000000-0000-0000-0000-000000000000}"/>
  <bookViews>
    <workbookView xWindow="-120" yWindow="-120" windowWidth="20730" windowHeight="11040" activeTab="2" xr2:uid="{0D1D6CA6-4DEC-4345-9705-757A5E3C3398}"/>
  </bookViews>
  <sheets>
    <sheet name="Sheet1" sheetId="1" r:id="rId1"/>
    <sheet name="sheet 1.1" sheetId="3" r:id="rId2"/>
    <sheet name="Sheet2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F26" i="1"/>
  <c r="I9" i="1"/>
  <c r="I11" i="1" s="1"/>
  <c r="C33" i="2"/>
  <c r="B33" i="2"/>
  <c r="C32" i="2"/>
  <c r="B32" i="2"/>
  <c r="E26" i="2" s="1"/>
  <c r="H29" i="2" s="1"/>
  <c r="D31" i="2"/>
  <c r="D30" i="2"/>
  <c r="D29" i="2"/>
  <c r="D28" i="2"/>
  <c r="D27" i="2"/>
  <c r="D26" i="2"/>
  <c r="N23" i="3"/>
  <c r="N19" i="3"/>
  <c r="N15" i="3"/>
  <c r="N11" i="3"/>
  <c r="N7" i="3"/>
  <c r="N3" i="3"/>
  <c r="C28" i="1"/>
  <c r="C29" i="1" s="1"/>
  <c r="I4" i="1"/>
  <c r="N7" i="1"/>
  <c r="E30" i="2" l="1"/>
  <c r="E29" i="2"/>
  <c r="E28" i="2"/>
  <c r="E31" i="2"/>
  <c r="E27" i="2"/>
  <c r="D33" i="2"/>
  <c r="D32" i="2"/>
  <c r="G30" i="2" l="1"/>
  <c r="F26" i="2"/>
  <c r="G28" i="2"/>
  <c r="F28" i="2"/>
  <c r="G31" i="2"/>
  <c r="F31" i="2"/>
  <c r="G29" i="2"/>
  <c r="F29" i="2"/>
  <c r="F30" i="2"/>
  <c r="G27" i="2"/>
  <c r="F27" i="2"/>
  <c r="G26" i="2"/>
  <c r="C18" i="2"/>
  <c r="D14" i="2" s="1"/>
  <c r="E14" i="2" s="1"/>
  <c r="I7" i="1"/>
  <c r="I6" i="1"/>
  <c r="I5" i="1"/>
  <c r="B7" i="2"/>
  <c r="F7" i="2" s="1"/>
  <c r="B6" i="2"/>
  <c r="F6" i="2" s="1"/>
  <c r="B5" i="2"/>
  <c r="F5" i="2" s="1"/>
  <c r="B4" i="2"/>
  <c r="F4" i="2" s="1"/>
  <c r="B3" i="2"/>
  <c r="F3" i="2" s="1"/>
  <c r="B2" i="2"/>
  <c r="E2" i="1"/>
  <c r="C2" i="2" s="1"/>
  <c r="E22" i="1"/>
  <c r="C7" i="2" s="1"/>
  <c r="E18" i="1"/>
  <c r="C6" i="2" s="1"/>
  <c r="E14" i="1"/>
  <c r="C5" i="2" s="1"/>
  <c r="E10" i="1"/>
  <c r="C4" i="2" s="1"/>
  <c r="E6" i="1"/>
  <c r="C3" i="2" s="1"/>
  <c r="C8" i="2" l="1"/>
  <c r="F2" i="1"/>
  <c r="F2" i="2"/>
  <c r="F8" i="2" s="1"/>
  <c r="D17" i="2"/>
  <c r="D16" i="2"/>
  <c r="D15" i="2"/>
  <c r="F22" i="1"/>
  <c r="F18" i="1"/>
  <c r="F14" i="1"/>
  <c r="F10" i="1"/>
  <c r="F6" i="1"/>
  <c r="I8" i="1"/>
  <c r="I12" i="1" s="1"/>
  <c r="G7" i="2"/>
  <c r="H7" i="2" s="1"/>
  <c r="I7" i="2" s="1"/>
  <c r="E7" i="2"/>
  <c r="G6" i="2"/>
  <c r="H6" i="2" s="1"/>
  <c r="I6" i="2" s="1"/>
  <c r="G5" i="2"/>
  <c r="H5" i="2" s="1"/>
  <c r="I5" i="2" s="1"/>
  <c r="E5" i="2"/>
  <c r="G4" i="2"/>
  <c r="H4" i="2" s="1"/>
  <c r="I4" i="2" s="1"/>
  <c r="E4" i="2"/>
  <c r="G3" i="2"/>
  <c r="H3" i="2" s="1"/>
  <c r="I3" i="2" s="1"/>
  <c r="E3" i="2"/>
  <c r="E6" i="2"/>
  <c r="E2" i="2" l="1"/>
  <c r="E8" i="2" s="1"/>
  <c r="G2" i="2"/>
  <c r="H2" i="2" s="1"/>
  <c r="H8" i="2" s="1"/>
  <c r="E15" i="2"/>
  <c r="E16" i="2" s="1"/>
  <c r="E17" i="2" s="1"/>
  <c r="D18" i="2"/>
  <c r="G8" i="2" l="1"/>
  <c r="I2" i="2"/>
  <c r="I8" i="2" s="1"/>
</calcChain>
</file>

<file path=xl/sharedStrings.xml><?xml version="1.0" encoding="utf-8"?>
<sst xmlns="http://schemas.openxmlformats.org/spreadsheetml/2006/main" count="121" uniqueCount="47">
  <si>
    <t>Jumlah Produksi</t>
  </si>
  <si>
    <t>Proses</t>
  </si>
  <si>
    <t>Total Poduk Gagal</t>
  </si>
  <si>
    <t>Jumlah Produk Gagal</t>
  </si>
  <si>
    <t>Periode</t>
  </si>
  <si>
    <t xml:space="preserve">Defect </t>
  </si>
  <si>
    <t>Unit Produksi</t>
  </si>
  <si>
    <t>Opportunities</t>
  </si>
  <si>
    <t>DPU</t>
  </si>
  <si>
    <t>TOP</t>
  </si>
  <si>
    <t>DPO</t>
  </si>
  <si>
    <t>DPMO</t>
  </si>
  <si>
    <t>Level Sigma</t>
  </si>
  <si>
    <t>Defect Procentage</t>
  </si>
  <si>
    <t>Defect Type</t>
  </si>
  <si>
    <t>Total</t>
  </si>
  <si>
    <t>Procentage</t>
  </si>
  <si>
    <t>Cummulative</t>
  </si>
  <si>
    <t xml:space="preserve">Jumlah Defect </t>
  </si>
  <si>
    <t>CL</t>
  </si>
  <si>
    <t>UCL</t>
  </si>
  <si>
    <t>LCL</t>
  </si>
  <si>
    <t>TOTAL</t>
  </si>
  <si>
    <t>Rata - rata</t>
  </si>
  <si>
    <t>Proportion</t>
  </si>
  <si>
    <t>September</t>
  </si>
  <si>
    <t>Oktober</t>
  </si>
  <si>
    <t>November</t>
  </si>
  <si>
    <t>Desember</t>
  </si>
  <si>
    <t>Januari</t>
  </si>
  <si>
    <t>Februari</t>
  </si>
  <si>
    <t>cutting</t>
  </si>
  <si>
    <t>strip kosong</t>
  </si>
  <si>
    <t>obat rusak</t>
  </si>
  <si>
    <t>bocor</t>
  </si>
  <si>
    <t>total</t>
  </si>
  <si>
    <t>jenis reject</t>
  </si>
  <si>
    <t>no</t>
  </si>
  <si>
    <t>priode bulan</t>
  </si>
  <si>
    <t>jumalah produksi</t>
  </si>
  <si>
    <t>september</t>
  </si>
  <si>
    <t>oktober</t>
  </si>
  <si>
    <t>november</t>
  </si>
  <si>
    <t>desember</t>
  </si>
  <si>
    <t>januari</t>
  </si>
  <si>
    <t>februari</t>
  </si>
  <si>
    <t>presentase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</si>
</sst>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16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1" fontId="1" fillId="0" borderId="0" xfId="0" applyNumberFormat="1" applyFont="1"/>
    <xf numFmtId="0" fontId="0" fillId="0" borderId="0" xfId="0" applyAlignment="1">
      <alignment horizontal="center"/>
    </xf>
    <xf numFmtId="2" fontId="0" fillId="0" borderId="0" xfId="0" applyNumberFormat="1"/>
    <xf numFmtId="0" fontId="2" fillId="0" borderId="0" xfId="0" applyFont="1" applyAlignment="1">
      <alignment horizontal="center"/>
    </xf>
    <xf numFmtId="9" fontId="2" fillId="0" borderId="0" xfId="0" applyNumberFormat="1" applyFont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2" fillId="0" borderId="12" xfId="0" applyFont="1" applyBorder="1"/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/>
    <xf numFmtId="165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165" fontId="0" fillId="0" borderId="0" xfId="0" applyNumberFormat="1"/>
    <xf numFmtId="165" fontId="2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16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0" fillId="0" borderId="0" xfId="0" applyNumberFormat="1"/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jumlah reject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Sheet2!$B$14:$B$17</c:f>
              <c:strCache>
                <c:ptCount val="4"/>
                <c:pt idx="0">
                  <c:v>strip kosong</c:v>
                </c:pt>
                <c:pt idx="1">
                  <c:v>cutting</c:v>
                </c:pt>
                <c:pt idx="2">
                  <c:v>obat rusak</c:v>
                </c:pt>
                <c:pt idx="3">
                  <c:v>bocor</c:v>
                </c:pt>
              </c:strCache>
            </c:strRef>
          </c:cat>
          <c:val>
            <c:numRef>
              <c:f>Sheet2!$C$14:$C$17</c:f>
              <c:numCache>
                <c:formatCode>General</c:formatCode>
                <c:ptCount val="4"/>
                <c:pt idx="0">
                  <c:v>793</c:v>
                </c:pt>
                <c:pt idx="1">
                  <c:v>677</c:v>
                </c:pt>
                <c:pt idx="2">
                  <c:v>616</c:v>
                </c:pt>
                <c:pt idx="3">
                  <c:v>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5B-4FD6-B684-D254F13BC6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087057663"/>
        <c:axId val="962132687"/>
      </c:barChart>
      <c:lineChart>
        <c:grouping val="standard"/>
        <c:varyColors val="0"/>
        <c:ser>
          <c:idx val="2"/>
          <c:order val="1"/>
          <c:tx>
            <c:v>presentase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Sheet2!$D$14:$D$17</c:f>
              <c:numCache>
                <c:formatCode>0%</c:formatCode>
                <c:ptCount val="4"/>
                <c:pt idx="0">
                  <c:v>0.30688854489164086</c:v>
                </c:pt>
                <c:pt idx="1">
                  <c:v>0.26199690402476783</c:v>
                </c:pt>
                <c:pt idx="2">
                  <c:v>0.23839009287925697</c:v>
                </c:pt>
                <c:pt idx="3">
                  <c:v>0.19272445820433437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0B-40BD-B67D-F6FA3ACF5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057663"/>
        <c:axId val="962132687"/>
      </c:lineChart>
      <c:lineChart>
        <c:grouping val="standard"/>
        <c:varyColors val="0"/>
        <c:ser>
          <c:idx val="1"/>
          <c:order val="2"/>
          <c:tx>
            <c:v>presentase kumulatif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Sheet2!$E$14:$E$17</c:f>
              <c:numCache>
                <c:formatCode>0%</c:formatCode>
                <c:ptCount val="4"/>
                <c:pt idx="0">
                  <c:v>0.30688854489164086</c:v>
                </c:pt>
                <c:pt idx="1">
                  <c:v>0.56888544891640869</c:v>
                </c:pt>
                <c:pt idx="2">
                  <c:v>0.80727554179566563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0B-40BD-B67D-F6FA3ACF5F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4999839"/>
        <c:axId val="685639631"/>
      </c:lineChart>
      <c:catAx>
        <c:axId val="108705766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62132687"/>
        <c:crosses val="autoZero"/>
        <c:auto val="1"/>
        <c:lblAlgn val="ctr"/>
        <c:lblOffset val="100"/>
        <c:noMultiLvlLbl val="0"/>
      </c:catAx>
      <c:valAx>
        <c:axId val="962132687"/>
        <c:scaling>
          <c:orientation val="minMax"/>
          <c:max val="150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Jenis</a:t>
                </a:r>
                <a:r>
                  <a:rPr lang="en-US" baseline="0"/>
                  <a:t> </a:t>
                </a:r>
                <a:r>
                  <a:rPr lang="en-US" i="1" baseline="0"/>
                  <a:t>Reject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87057663"/>
        <c:crosses val="autoZero"/>
        <c:crossBetween val="between"/>
      </c:valAx>
      <c:valAx>
        <c:axId val="685639631"/>
        <c:scaling>
          <c:orientation val="minMax"/>
          <c:max val="1"/>
          <c:min val="0.1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54999839"/>
        <c:crosses val="max"/>
        <c:crossBetween val="between"/>
      </c:valAx>
      <c:catAx>
        <c:axId val="954999839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Diagram Pareto Tingkat Kecacatan Kemasan Produk Simvastatin 20mg</a:t>
                </a:r>
              </a:p>
              <a:p>
                <a:pPr>
                  <a:defRPr/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Periode september 2023 - Februari 2024</a:t>
                </a:r>
              </a:p>
            </c:rich>
          </c:tx>
          <c:layout>
            <c:manualLayout>
              <c:xMode val="edge"/>
              <c:yMode val="edge"/>
              <c:x val="0.17038602515358672"/>
              <c:y val="4.92302282165186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639631"/>
        <c:crosses val="max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1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 </a:t>
            </a:r>
            <a:r>
              <a:rPr lang="en-ID" sz="1400" b="1" i="1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Control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Sheet2!$D$25</c:f>
              <c:strCache>
                <c:ptCount val="1"/>
                <c:pt idx="0">
                  <c:v>Proportion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Sheet2!$D$26:$D$31</c:f>
              <c:numCache>
                <c:formatCode>0.000</c:formatCode>
                <c:ptCount val="6"/>
                <c:pt idx="0">
                  <c:v>1.9E-2</c:v>
                </c:pt>
                <c:pt idx="1">
                  <c:v>1.9909090909090908E-2</c:v>
                </c:pt>
                <c:pt idx="2">
                  <c:v>2.036E-2</c:v>
                </c:pt>
                <c:pt idx="3">
                  <c:v>1.7500000000000002E-2</c:v>
                </c:pt>
                <c:pt idx="4">
                  <c:v>1.6125E-2</c:v>
                </c:pt>
                <c:pt idx="5">
                  <c:v>1.7291666666666667E-2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BB-4580-A7CE-0154000C6490}"/>
            </c:ext>
          </c:extLst>
        </c:ser>
        <c:ser>
          <c:idx val="1"/>
          <c:order val="1"/>
          <c:tx>
            <c:strRef>
              <c:f>Sheet2!$E$25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Sheet2!$E$26:$E$31</c:f>
              <c:numCache>
                <c:formatCode>0.0000</c:formatCode>
                <c:ptCount val="6"/>
                <c:pt idx="0">
                  <c:v>1.8326241134751772E-2</c:v>
                </c:pt>
                <c:pt idx="1">
                  <c:v>1.8326241134751772E-2</c:v>
                </c:pt>
                <c:pt idx="2">
                  <c:v>1.8326241134751772E-2</c:v>
                </c:pt>
                <c:pt idx="3">
                  <c:v>1.8326241134751772E-2</c:v>
                </c:pt>
                <c:pt idx="4">
                  <c:v>1.8326241134751772E-2</c:v>
                </c:pt>
                <c:pt idx="5">
                  <c:v>1.8326241134751772E-2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BB-4580-A7CE-0154000C6490}"/>
            </c:ext>
          </c:extLst>
        </c:ser>
        <c:ser>
          <c:idx val="2"/>
          <c:order val="2"/>
          <c:tx>
            <c:strRef>
              <c:f>Sheet2!$F$25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Sheet2!$F$26:$F$31</c:f>
              <c:numCache>
                <c:formatCode>0.0000</c:formatCode>
                <c:ptCount val="6"/>
                <c:pt idx="0">
                  <c:v>1.9397839365094559E-2</c:v>
                </c:pt>
                <c:pt idx="1">
                  <c:v>1.9397839365094559E-2</c:v>
                </c:pt>
                <c:pt idx="2">
                  <c:v>1.9397839365094559E-2</c:v>
                </c:pt>
                <c:pt idx="3">
                  <c:v>1.9397839365094559E-2</c:v>
                </c:pt>
                <c:pt idx="4">
                  <c:v>1.9397839365094559E-2</c:v>
                </c:pt>
                <c:pt idx="5">
                  <c:v>1.9397839365094559E-2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BB-4580-A7CE-0154000C6490}"/>
            </c:ext>
          </c:extLst>
        </c:ser>
        <c:ser>
          <c:idx val="3"/>
          <c:order val="3"/>
          <c:tx>
            <c:strRef>
              <c:f>Sheet2!$G$25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Sheet2!$G$26:$G$31</c:f>
              <c:numCache>
                <c:formatCode>0.0000</c:formatCode>
                <c:ptCount val="6"/>
                <c:pt idx="0">
                  <c:v>1.7254642904408986E-2</c:v>
                </c:pt>
                <c:pt idx="1">
                  <c:v>1.7254642904408986E-2</c:v>
                </c:pt>
                <c:pt idx="2">
                  <c:v>1.7254642904408986E-2</c:v>
                </c:pt>
                <c:pt idx="3">
                  <c:v>1.7254642904408986E-2</c:v>
                </c:pt>
                <c:pt idx="4">
                  <c:v>1.7254642904408986E-2</c:v>
                </c:pt>
                <c:pt idx="5">
                  <c:v>1.7254642904408986E-2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9BB-4580-A7CE-0154000C6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288080"/>
        <c:axId val="2080303440"/>
      </c:lineChart>
      <c:catAx>
        <c:axId val="2080288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0303440"/>
        <c:crosses val="autoZero"/>
        <c:auto val="1"/>
        <c:lblAlgn val="ctr"/>
        <c:lblOffset val="100"/>
        <c:noMultiLvlLbl val="0"/>
      </c:catAx>
      <c:valAx>
        <c:axId val="2080303440"/>
        <c:scaling>
          <c:orientation val="minMax"/>
          <c:min val="1.5000000000000003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02880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429806</xdr:colOff>
      <xdr:row>3</xdr:row>
      <xdr:rowOff>54123</xdr:rowOff>
    </xdr:from>
    <xdr:to>
      <xdr:col>19</xdr:col>
      <xdr:colOff>140692</xdr:colOff>
      <xdr:row>18</xdr:row>
      <xdr:rowOff>21713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EC70B5-3D4F-11B9-A2FB-AAAA7DCDAA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565882</xdr:colOff>
      <xdr:row>19</xdr:row>
      <xdr:rowOff>180731</xdr:rowOff>
    </xdr:from>
    <xdr:to>
      <xdr:col>16</xdr:col>
      <xdr:colOff>95494</xdr:colOff>
      <xdr:row>33</xdr:row>
      <xdr:rowOff>188547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786FD3D-7E38-2F39-145C-7DC92C0B58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8A8CF-F252-41DD-8ADD-5BC063A5B603}">
  <dimension ref="A1:N29"/>
  <sheetViews>
    <sheetView topLeftCell="B1" zoomScale="75" zoomScaleNormal="80" workbookViewId="0">
      <selection activeCell="C26" sqref="C26"/>
    </sheetView>
  </sheetViews>
  <sheetFormatPr defaultRowHeight="15" x14ac:dyDescent="0.25"/>
  <cols>
    <col min="1" max="1" width="10.28515625" bestFit="1" customWidth="1"/>
    <col min="2" max="2" width="14.28515625" bestFit="1" customWidth="1"/>
    <col min="3" max="3" width="15.28515625" bestFit="1" customWidth="1"/>
    <col min="4" max="4" width="19.7109375" bestFit="1" customWidth="1"/>
    <col min="5" max="5" width="17.5703125" bestFit="1" customWidth="1"/>
    <col min="6" max="6" width="10.140625" customWidth="1"/>
    <col min="8" max="8" width="11.5703125" customWidth="1"/>
  </cols>
  <sheetData>
    <row r="1" spans="1:14" ht="31.5" customHeight="1" x14ac:dyDescent="0.25">
      <c r="A1" s="1" t="s">
        <v>4</v>
      </c>
      <c r="B1" s="1" t="s">
        <v>1</v>
      </c>
      <c r="C1" s="1" t="s">
        <v>0</v>
      </c>
      <c r="D1" s="1" t="s">
        <v>3</v>
      </c>
      <c r="E1" s="1" t="s">
        <v>2</v>
      </c>
      <c r="F1" s="1" t="s">
        <v>46</v>
      </c>
    </row>
    <row r="2" spans="1:14" ht="15.75" x14ac:dyDescent="0.25">
      <c r="A2" s="39" t="s">
        <v>25</v>
      </c>
      <c r="B2" s="1" t="s">
        <v>33</v>
      </c>
      <c r="C2" s="40">
        <v>20000</v>
      </c>
      <c r="D2" s="1">
        <v>86</v>
      </c>
      <c r="E2" s="39">
        <f>SUM(D2:D5)</f>
        <v>380</v>
      </c>
      <c r="F2" s="38">
        <f>(E2/C2)*100</f>
        <v>1.9</v>
      </c>
    </row>
    <row r="3" spans="1:14" ht="15.75" x14ac:dyDescent="0.25">
      <c r="A3" s="39"/>
      <c r="B3" s="1" t="s">
        <v>31</v>
      </c>
      <c r="C3" s="41"/>
      <c r="D3" s="1">
        <v>106</v>
      </c>
      <c r="E3" s="39"/>
      <c r="F3" s="38"/>
      <c r="I3" s="1" t="s">
        <v>15</v>
      </c>
    </row>
    <row r="4" spans="1:14" ht="15.75" x14ac:dyDescent="0.25">
      <c r="A4" s="39"/>
      <c r="B4" s="1" t="s">
        <v>32</v>
      </c>
      <c r="C4" s="41"/>
      <c r="D4" s="1">
        <v>126</v>
      </c>
      <c r="E4" s="39"/>
      <c r="F4" s="38"/>
      <c r="H4" s="1" t="s">
        <v>33</v>
      </c>
      <c r="I4" s="33">
        <f>D2+D6+D10+D14+D18+D22</f>
        <v>616</v>
      </c>
    </row>
    <row r="5" spans="1:14" ht="15.75" x14ac:dyDescent="0.25">
      <c r="A5" s="39"/>
      <c r="B5" s="1" t="s">
        <v>34</v>
      </c>
      <c r="C5" s="42"/>
      <c r="D5" s="1">
        <v>62</v>
      </c>
      <c r="E5" s="39"/>
      <c r="F5" s="38"/>
      <c r="G5" s="9"/>
      <c r="H5" s="1" t="s">
        <v>31</v>
      </c>
      <c r="I5" s="33">
        <f>D3+D7+D11+D15+D19+D23</f>
        <v>677</v>
      </c>
    </row>
    <row r="6" spans="1:14" ht="15.75" x14ac:dyDescent="0.25">
      <c r="A6" s="39" t="s">
        <v>26</v>
      </c>
      <c r="B6" s="1" t="s">
        <v>33</v>
      </c>
      <c r="C6" s="40">
        <v>22000</v>
      </c>
      <c r="D6" s="1">
        <v>94</v>
      </c>
      <c r="E6" s="39">
        <f>SUM(D6:D9)</f>
        <v>438</v>
      </c>
      <c r="F6" s="38">
        <f>(E6/C6)*100</f>
        <v>1.9909090909090907</v>
      </c>
      <c r="H6" s="1" t="s">
        <v>32</v>
      </c>
      <c r="I6" s="33">
        <f>D4+D8+D12+D16+D20+D24</f>
        <v>793</v>
      </c>
    </row>
    <row r="7" spans="1:14" ht="15.75" x14ac:dyDescent="0.25">
      <c r="A7" s="39"/>
      <c r="B7" s="1" t="s">
        <v>31</v>
      </c>
      <c r="C7" s="41"/>
      <c r="D7" s="1">
        <v>116</v>
      </c>
      <c r="E7" s="39"/>
      <c r="F7" s="38"/>
      <c r="H7" s="1" t="s">
        <v>34</v>
      </c>
      <c r="I7" s="33">
        <f>D5+D9+D13+D17+D21+D25</f>
        <v>498</v>
      </c>
      <c r="N7">
        <f>531/20</f>
        <v>26.55</v>
      </c>
    </row>
    <row r="8" spans="1:14" ht="15.75" x14ac:dyDescent="0.25">
      <c r="A8" s="39"/>
      <c r="B8" s="1" t="s">
        <v>32</v>
      </c>
      <c r="C8" s="41"/>
      <c r="D8" s="1">
        <v>130</v>
      </c>
      <c r="E8" s="39"/>
      <c r="F8" s="38"/>
      <c r="H8" s="1" t="s">
        <v>35</v>
      </c>
      <c r="I8" s="33">
        <f>SUM(I4:I7)</f>
        <v>2584</v>
      </c>
    </row>
    <row r="9" spans="1:14" ht="15.75" x14ac:dyDescent="0.25">
      <c r="A9" s="39"/>
      <c r="B9" s="1" t="s">
        <v>34</v>
      </c>
      <c r="C9" s="42"/>
      <c r="D9" s="1">
        <v>98</v>
      </c>
      <c r="E9" s="39"/>
      <c r="F9" s="38"/>
      <c r="G9" s="9"/>
      <c r="I9" s="2">
        <f>I8*25</f>
        <v>64600</v>
      </c>
    </row>
    <row r="10" spans="1:14" ht="15.75" x14ac:dyDescent="0.25">
      <c r="A10" s="39" t="s">
        <v>27</v>
      </c>
      <c r="B10" s="1" t="s">
        <v>33</v>
      </c>
      <c r="C10" s="40">
        <v>25000</v>
      </c>
      <c r="D10" s="1">
        <v>142</v>
      </c>
      <c r="E10" s="39">
        <f>SUM(D10:D13)</f>
        <v>509</v>
      </c>
      <c r="F10" s="38">
        <f>E10/C10*100</f>
        <v>2.036</v>
      </c>
    </row>
    <row r="11" spans="1:14" ht="15.75" x14ac:dyDescent="0.25">
      <c r="A11" s="39"/>
      <c r="B11" s="1" t="s">
        <v>31</v>
      </c>
      <c r="C11" s="41"/>
      <c r="D11" s="1">
        <v>112</v>
      </c>
      <c r="E11" s="39"/>
      <c r="F11" s="38"/>
      <c r="I11">
        <f>I9/C29</f>
        <v>1.8457142857142856E-2</v>
      </c>
    </row>
    <row r="12" spans="1:14" ht="15.75" x14ac:dyDescent="0.25">
      <c r="A12" s="39"/>
      <c r="B12" s="1" t="s">
        <v>32</v>
      </c>
      <c r="C12" s="41"/>
      <c r="D12" s="1">
        <v>165</v>
      </c>
      <c r="E12" s="39"/>
      <c r="F12" s="38"/>
      <c r="I12">
        <f>I11*100</f>
        <v>1.8457142857142856</v>
      </c>
    </row>
    <row r="13" spans="1:14" ht="15.75" x14ac:dyDescent="0.25">
      <c r="A13" s="39"/>
      <c r="B13" s="1" t="s">
        <v>34</v>
      </c>
      <c r="C13" s="42"/>
      <c r="D13" s="1">
        <v>90</v>
      </c>
      <c r="E13" s="39"/>
      <c r="F13" s="38"/>
      <c r="G13" s="9"/>
    </row>
    <row r="14" spans="1:14" ht="15.75" x14ac:dyDescent="0.25">
      <c r="A14" s="39" t="s">
        <v>28</v>
      </c>
      <c r="B14" s="1" t="s">
        <v>33</v>
      </c>
      <c r="C14" s="40">
        <v>26000</v>
      </c>
      <c r="D14" s="1">
        <v>130</v>
      </c>
      <c r="E14" s="39">
        <f>SUM(D14:D17)</f>
        <v>455</v>
      </c>
      <c r="F14" s="38">
        <f>E14/C14*100</f>
        <v>1.7500000000000002</v>
      </c>
    </row>
    <row r="15" spans="1:14" ht="15.75" x14ac:dyDescent="0.25">
      <c r="A15" s="39"/>
      <c r="B15" s="1" t="s">
        <v>31</v>
      </c>
      <c r="C15" s="41"/>
      <c r="D15" s="1">
        <v>115</v>
      </c>
      <c r="E15" s="39"/>
      <c r="F15" s="38"/>
    </row>
    <row r="16" spans="1:14" ht="15.75" x14ac:dyDescent="0.25">
      <c r="A16" s="39"/>
      <c r="B16" s="1" t="s">
        <v>32</v>
      </c>
      <c r="C16" s="41"/>
      <c r="D16" s="1">
        <v>124</v>
      </c>
      <c r="E16" s="39"/>
      <c r="F16" s="38"/>
    </row>
    <row r="17" spans="1:7" ht="15.75" x14ac:dyDescent="0.25">
      <c r="A17" s="39"/>
      <c r="B17" s="1" t="s">
        <v>34</v>
      </c>
      <c r="C17" s="42"/>
      <c r="D17" s="1">
        <v>86</v>
      </c>
      <c r="E17" s="39"/>
      <c r="F17" s="38"/>
      <c r="G17" s="9"/>
    </row>
    <row r="18" spans="1:7" ht="15.75" x14ac:dyDescent="0.25">
      <c r="A18" s="39" t="s">
        <v>29</v>
      </c>
      <c r="B18" s="1" t="s">
        <v>33</v>
      </c>
      <c r="C18" s="40">
        <v>23000</v>
      </c>
      <c r="D18" s="1">
        <v>76</v>
      </c>
      <c r="E18" s="39">
        <f>SUM(D18:D21)</f>
        <v>387</v>
      </c>
      <c r="F18" s="38">
        <f>E18/C18*100</f>
        <v>1.6826086956521742</v>
      </c>
    </row>
    <row r="19" spans="1:7" ht="15.75" x14ac:dyDescent="0.25">
      <c r="A19" s="39"/>
      <c r="B19" s="1" t="s">
        <v>31</v>
      </c>
      <c r="C19" s="41"/>
      <c r="D19" s="1">
        <v>117</v>
      </c>
      <c r="E19" s="39"/>
      <c r="F19" s="38"/>
    </row>
    <row r="20" spans="1:7" ht="15.75" x14ac:dyDescent="0.25">
      <c r="A20" s="39"/>
      <c r="B20" s="1" t="s">
        <v>32</v>
      </c>
      <c r="C20" s="41"/>
      <c r="D20" s="1">
        <v>122</v>
      </c>
      <c r="E20" s="39"/>
      <c r="F20" s="38"/>
    </row>
    <row r="21" spans="1:7" ht="15.75" x14ac:dyDescent="0.25">
      <c r="A21" s="39"/>
      <c r="B21" s="1" t="s">
        <v>34</v>
      </c>
      <c r="C21" s="42"/>
      <c r="D21" s="1">
        <v>72</v>
      </c>
      <c r="E21" s="39"/>
      <c r="F21" s="38"/>
      <c r="G21" s="9"/>
    </row>
    <row r="22" spans="1:7" ht="15.75" x14ac:dyDescent="0.25">
      <c r="A22" s="39" t="s">
        <v>30</v>
      </c>
      <c r="B22" s="1" t="s">
        <v>33</v>
      </c>
      <c r="C22" s="40">
        <v>24000</v>
      </c>
      <c r="D22" s="1">
        <v>88</v>
      </c>
      <c r="E22" s="39">
        <f>SUM(D22:D25)</f>
        <v>415</v>
      </c>
      <c r="F22" s="38">
        <f>E22/C22*100</f>
        <v>1.7291666666666667</v>
      </c>
    </row>
    <row r="23" spans="1:7" ht="15.75" x14ac:dyDescent="0.25">
      <c r="A23" s="39"/>
      <c r="B23" s="1" t="s">
        <v>31</v>
      </c>
      <c r="C23" s="41"/>
      <c r="D23" s="1">
        <v>111</v>
      </c>
      <c r="E23" s="39"/>
      <c r="F23" s="38"/>
    </row>
    <row r="24" spans="1:7" ht="15.75" x14ac:dyDescent="0.25">
      <c r="A24" s="39"/>
      <c r="B24" s="1" t="s">
        <v>32</v>
      </c>
      <c r="C24" s="41"/>
      <c r="D24" s="1">
        <v>126</v>
      </c>
      <c r="E24" s="39"/>
      <c r="F24" s="38"/>
    </row>
    <row r="25" spans="1:7" ht="15.75" x14ac:dyDescent="0.25">
      <c r="A25" s="39"/>
      <c r="B25" s="1" t="s">
        <v>34</v>
      </c>
      <c r="C25" s="42"/>
      <c r="D25" s="1">
        <v>90</v>
      </c>
      <c r="E25" s="39"/>
      <c r="F25" s="38"/>
      <c r="G25" s="9"/>
    </row>
    <row r="26" spans="1:7" x14ac:dyDescent="0.25">
      <c r="C26" t="s">
        <v>35</v>
      </c>
      <c r="F26" s="9">
        <f>SUM(F2:F25)</f>
        <v>11.088684453227931</v>
      </c>
    </row>
    <row r="28" spans="1:7" x14ac:dyDescent="0.25">
      <c r="C28">
        <f>C22+C18+C14+C10+C6+C2</f>
        <v>140000</v>
      </c>
    </row>
    <row r="29" spans="1:7" x14ac:dyDescent="0.25">
      <c r="C29">
        <f>C28*25</f>
        <v>3500000</v>
      </c>
    </row>
  </sheetData>
  <mergeCells count="24">
    <mergeCell ref="A14:A17"/>
    <mergeCell ref="E14:E17"/>
    <mergeCell ref="A18:A21"/>
    <mergeCell ref="E18:E21"/>
    <mergeCell ref="A22:A25"/>
    <mergeCell ref="E22:E25"/>
    <mergeCell ref="C14:C17"/>
    <mergeCell ref="C18:C21"/>
    <mergeCell ref="C22:C25"/>
    <mergeCell ref="A2:A5"/>
    <mergeCell ref="E2:E5"/>
    <mergeCell ref="A6:A9"/>
    <mergeCell ref="E6:E9"/>
    <mergeCell ref="A10:A13"/>
    <mergeCell ref="E10:E13"/>
    <mergeCell ref="C2:C5"/>
    <mergeCell ref="C6:C9"/>
    <mergeCell ref="C10:C13"/>
    <mergeCell ref="F22:F25"/>
    <mergeCell ref="F2:F5"/>
    <mergeCell ref="F6:F9"/>
    <mergeCell ref="F10:F13"/>
    <mergeCell ref="F14:F17"/>
    <mergeCell ref="F18:F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DD79A-5D42-4119-B5A8-390D998D468A}">
  <dimension ref="A1:N26"/>
  <sheetViews>
    <sheetView topLeftCell="B1" workbookViewId="0">
      <selection activeCell="G20" sqref="G20"/>
    </sheetView>
  </sheetViews>
  <sheetFormatPr defaultRowHeight="15" x14ac:dyDescent="0.25"/>
  <cols>
    <col min="2" max="2" width="12.85546875" customWidth="1"/>
    <col min="3" max="3" width="19.28515625" customWidth="1"/>
    <col min="4" max="4" width="13.42578125" customWidth="1"/>
    <col min="5" max="5" width="9.140625" customWidth="1"/>
    <col min="10" max="10" width="10.28515625" bestFit="1" customWidth="1"/>
    <col min="11" max="11" width="14.28515625" bestFit="1" customWidth="1"/>
    <col min="12" max="12" width="15.28515625" bestFit="1" customWidth="1"/>
    <col min="13" max="13" width="19.7109375" bestFit="1" customWidth="1"/>
    <col min="14" max="14" width="17.5703125" bestFit="1" customWidth="1"/>
  </cols>
  <sheetData>
    <row r="1" spans="1:14" x14ac:dyDescent="0.25">
      <c r="A1" s="43"/>
      <c r="B1" s="43"/>
      <c r="C1" s="43"/>
      <c r="D1" s="43" t="s">
        <v>36</v>
      </c>
      <c r="E1" s="43"/>
      <c r="F1" s="43"/>
      <c r="G1" s="43"/>
      <c r="H1" s="43"/>
    </row>
    <row r="2" spans="1:14" ht="15.75" x14ac:dyDescent="0.25">
      <c r="A2" s="34" t="s">
        <v>37</v>
      </c>
      <c r="B2" s="34" t="s">
        <v>38</v>
      </c>
      <c r="C2" s="34" t="s">
        <v>39</v>
      </c>
      <c r="D2" s="35" t="s">
        <v>33</v>
      </c>
      <c r="E2" s="34" t="s">
        <v>31</v>
      </c>
      <c r="F2" s="34" t="s">
        <v>32</v>
      </c>
      <c r="G2" s="34" t="s">
        <v>34</v>
      </c>
      <c r="H2" s="34" t="s">
        <v>35</v>
      </c>
      <c r="J2" s="1" t="s">
        <v>4</v>
      </c>
      <c r="K2" s="1" t="s">
        <v>1</v>
      </c>
      <c r="L2" s="1" t="s">
        <v>0</v>
      </c>
      <c r="M2" s="1" t="s">
        <v>3</v>
      </c>
      <c r="N2" s="1" t="s">
        <v>2</v>
      </c>
    </row>
    <row r="3" spans="1:14" ht="15.75" x14ac:dyDescent="0.25">
      <c r="A3" s="34">
        <v>1</v>
      </c>
      <c r="B3" s="34" t="s">
        <v>40</v>
      </c>
      <c r="C3" s="34">
        <v>20000</v>
      </c>
      <c r="D3" s="35">
        <v>86</v>
      </c>
      <c r="E3" s="34">
        <v>106</v>
      </c>
      <c r="F3" s="34">
        <v>126</v>
      </c>
      <c r="G3" s="34">
        <v>62</v>
      </c>
      <c r="H3" s="34">
        <v>380</v>
      </c>
      <c r="J3" s="39" t="s">
        <v>25</v>
      </c>
      <c r="K3" s="1" t="s">
        <v>33</v>
      </c>
      <c r="L3" s="40">
        <v>20000</v>
      </c>
      <c r="M3" s="1">
        <v>86</v>
      </c>
      <c r="N3" s="39">
        <f>SUM(M3:M6)</f>
        <v>380</v>
      </c>
    </row>
    <row r="4" spans="1:14" ht="15.75" x14ac:dyDescent="0.25">
      <c r="A4" s="34">
        <v>2</v>
      </c>
      <c r="B4" s="34" t="s">
        <v>41</v>
      </c>
      <c r="C4" s="34">
        <v>22000</v>
      </c>
      <c r="D4" s="35">
        <v>94</v>
      </c>
      <c r="E4" s="34">
        <v>116</v>
      </c>
      <c r="F4" s="34">
        <v>130</v>
      </c>
      <c r="G4" s="34">
        <v>98</v>
      </c>
      <c r="H4" s="34">
        <v>438</v>
      </c>
      <c r="J4" s="39"/>
      <c r="K4" s="1" t="s">
        <v>31</v>
      </c>
      <c r="L4" s="41"/>
      <c r="M4" s="1">
        <v>106</v>
      </c>
      <c r="N4" s="39"/>
    </row>
    <row r="5" spans="1:14" ht="15.75" x14ac:dyDescent="0.25">
      <c r="A5" s="34">
        <v>3</v>
      </c>
      <c r="B5" s="34" t="s">
        <v>42</v>
      </c>
      <c r="C5" s="34">
        <v>25000</v>
      </c>
      <c r="D5" s="35">
        <v>142</v>
      </c>
      <c r="E5" s="34">
        <v>112</v>
      </c>
      <c r="F5" s="34">
        <v>165</v>
      </c>
      <c r="G5" s="34">
        <v>90</v>
      </c>
      <c r="H5" s="34">
        <v>509</v>
      </c>
      <c r="J5" s="39"/>
      <c r="K5" s="1" t="s">
        <v>32</v>
      </c>
      <c r="L5" s="41"/>
      <c r="M5" s="1">
        <v>126</v>
      </c>
      <c r="N5" s="39"/>
    </row>
    <row r="6" spans="1:14" ht="15.75" x14ac:dyDescent="0.25">
      <c r="A6" s="34">
        <v>4</v>
      </c>
      <c r="B6" s="34" t="s">
        <v>43</v>
      </c>
      <c r="C6" s="34">
        <v>26000</v>
      </c>
      <c r="D6" s="35">
        <v>130</v>
      </c>
      <c r="E6" s="34">
        <v>115</v>
      </c>
      <c r="F6" s="34">
        <v>124</v>
      </c>
      <c r="G6" s="34">
        <v>86</v>
      </c>
      <c r="H6" s="34">
        <v>455</v>
      </c>
      <c r="J6" s="39"/>
      <c r="K6" s="1" t="s">
        <v>34</v>
      </c>
      <c r="L6" s="42"/>
      <c r="M6" s="1">
        <v>62</v>
      </c>
      <c r="N6" s="39"/>
    </row>
    <row r="7" spans="1:14" ht="15.75" x14ac:dyDescent="0.25">
      <c r="A7" s="34">
        <v>5</v>
      </c>
      <c r="B7" s="34" t="s">
        <v>44</v>
      </c>
      <c r="C7" s="34">
        <v>23000</v>
      </c>
      <c r="D7" s="35">
        <v>76</v>
      </c>
      <c r="E7" s="34">
        <v>117</v>
      </c>
      <c r="F7" s="34">
        <v>122</v>
      </c>
      <c r="G7" s="34">
        <v>72</v>
      </c>
      <c r="H7" s="34">
        <v>387</v>
      </c>
      <c r="J7" s="39" t="s">
        <v>26</v>
      </c>
      <c r="K7" s="1" t="s">
        <v>33</v>
      </c>
      <c r="L7" s="40">
        <v>22000</v>
      </c>
      <c r="M7" s="1">
        <v>94</v>
      </c>
      <c r="N7" s="39">
        <f>SUM(M7:M10)</f>
        <v>438</v>
      </c>
    </row>
    <row r="8" spans="1:14" ht="15.75" x14ac:dyDescent="0.25">
      <c r="A8" s="34">
        <v>6</v>
      </c>
      <c r="B8" s="34" t="s">
        <v>45</v>
      </c>
      <c r="C8" s="34">
        <v>24000</v>
      </c>
      <c r="D8" s="35">
        <v>88</v>
      </c>
      <c r="E8" s="34">
        <v>111</v>
      </c>
      <c r="F8" s="34">
        <v>126</v>
      </c>
      <c r="G8" s="34">
        <v>90</v>
      </c>
      <c r="H8" s="34">
        <v>415</v>
      </c>
      <c r="J8" s="39"/>
      <c r="K8" s="1" t="s">
        <v>31</v>
      </c>
      <c r="L8" s="41"/>
      <c r="M8" s="1">
        <v>116</v>
      </c>
      <c r="N8" s="39"/>
    </row>
    <row r="9" spans="1:14" ht="15.75" x14ac:dyDescent="0.25">
      <c r="J9" s="39"/>
      <c r="K9" s="1" t="s">
        <v>32</v>
      </c>
      <c r="L9" s="41"/>
      <c r="M9" s="1">
        <v>130</v>
      </c>
      <c r="N9" s="39"/>
    </row>
    <row r="10" spans="1:14" ht="15.75" x14ac:dyDescent="0.25">
      <c r="J10" s="39"/>
      <c r="K10" s="1" t="s">
        <v>34</v>
      </c>
      <c r="L10" s="42"/>
      <c r="M10" s="1">
        <v>98</v>
      </c>
      <c r="N10" s="39"/>
    </row>
    <row r="11" spans="1:14" ht="15.75" x14ac:dyDescent="0.25">
      <c r="J11" s="39" t="s">
        <v>27</v>
      </c>
      <c r="K11" s="1" t="s">
        <v>33</v>
      </c>
      <c r="L11" s="40">
        <v>25000</v>
      </c>
      <c r="M11" s="1">
        <v>142</v>
      </c>
      <c r="N11" s="39">
        <f>SUM(M11:M14)</f>
        <v>509</v>
      </c>
    </row>
    <row r="12" spans="1:14" ht="15.75" x14ac:dyDescent="0.25">
      <c r="J12" s="39"/>
      <c r="K12" s="1" t="s">
        <v>31</v>
      </c>
      <c r="L12" s="41"/>
      <c r="M12" s="1">
        <v>112</v>
      </c>
      <c r="N12" s="39"/>
    </row>
    <row r="13" spans="1:14" ht="15.75" x14ac:dyDescent="0.25">
      <c r="J13" s="39"/>
      <c r="K13" s="1" t="s">
        <v>32</v>
      </c>
      <c r="L13" s="41"/>
      <c r="M13" s="1">
        <v>165</v>
      </c>
      <c r="N13" s="39"/>
    </row>
    <row r="14" spans="1:14" ht="15.75" x14ac:dyDescent="0.25">
      <c r="J14" s="39"/>
      <c r="K14" s="1" t="s">
        <v>34</v>
      </c>
      <c r="L14" s="42"/>
      <c r="M14" s="1">
        <v>90</v>
      </c>
      <c r="N14" s="39"/>
    </row>
    <row r="15" spans="1:14" ht="15.75" x14ac:dyDescent="0.25">
      <c r="J15" s="39" t="s">
        <v>28</v>
      </c>
      <c r="K15" s="1" t="s">
        <v>33</v>
      </c>
      <c r="L15" s="40">
        <v>26000</v>
      </c>
      <c r="M15" s="1">
        <v>130</v>
      </c>
      <c r="N15" s="39">
        <f>SUM(M15:M18)</f>
        <v>455</v>
      </c>
    </row>
    <row r="16" spans="1:14" ht="15.75" x14ac:dyDescent="0.25">
      <c r="J16" s="39"/>
      <c r="K16" s="1" t="s">
        <v>31</v>
      </c>
      <c r="L16" s="41"/>
      <c r="M16" s="1">
        <v>115</v>
      </c>
      <c r="N16" s="39"/>
    </row>
    <row r="17" spans="10:14" ht="15.75" x14ac:dyDescent="0.25">
      <c r="J17" s="39"/>
      <c r="K17" s="1" t="s">
        <v>32</v>
      </c>
      <c r="L17" s="41"/>
      <c r="M17" s="1">
        <v>124</v>
      </c>
      <c r="N17" s="39"/>
    </row>
    <row r="18" spans="10:14" ht="15.75" x14ac:dyDescent="0.25">
      <c r="J18" s="39"/>
      <c r="K18" s="1" t="s">
        <v>34</v>
      </c>
      <c r="L18" s="42"/>
      <c r="M18" s="1">
        <v>86</v>
      </c>
      <c r="N18" s="39"/>
    </row>
    <row r="19" spans="10:14" ht="15.75" x14ac:dyDescent="0.25">
      <c r="J19" s="39" t="s">
        <v>29</v>
      </c>
      <c r="K19" s="1" t="s">
        <v>33</v>
      </c>
      <c r="L19" s="40">
        <v>23000</v>
      </c>
      <c r="M19" s="1">
        <v>76</v>
      </c>
      <c r="N19" s="39">
        <f>SUM(M19:M22)</f>
        <v>387</v>
      </c>
    </row>
    <row r="20" spans="10:14" ht="15.75" x14ac:dyDescent="0.25">
      <c r="J20" s="39"/>
      <c r="K20" s="1" t="s">
        <v>31</v>
      </c>
      <c r="L20" s="41"/>
      <c r="M20" s="1">
        <v>117</v>
      </c>
      <c r="N20" s="39"/>
    </row>
    <row r="21" spans="10:14" ht="15.75" x14ac:dyDescent="0.25">
      <c r="J21" s="39"/>
      <c r="K21" s="1" t="s">
        <v>32</v>
      </c>
      <c r="L21" s="41"/>
      <c r="M21" s="1">
        <v>122</v>
      </c>
      <c r="N21" s="39"/>
    </row>
    <row r="22" spans="10:14" ht="15.75" x14ac:dyDescent="0.25">
      <c r="J22" s="39"/>
      <c r="K22" s="1" t="s">
        <v>34</v>
      </c>
      <c r="L22" s="42"/>
      <c r="M22" s="1">
        <v>72</v>
      </c>
      <c r="N22" s="39"/>
    </row>
    <row r="23" spans="10:14" ht="15.75" x14ac:dyDescent="0.25">
      <c r="J23" s="39" t="s">
        <v>30</v>
      </c>
      <c r="K23" s="1" t="s">
        <v>33</v>
      </c>
      <c r="L23" s="40">
        <v>24000</v>
      </c>
      <c r="M23" s="1">
        <v>88</v>
      </c>
      <c r="N23" s="39">
        <f>SUM(M23:M26)</f>
        <v>415</v>
      </c>
    </row>
    <row r="24" spans="10:14" ht="15.75" x14ac:dyDescent="0.25">
      <c r="J24" s="39"/>
      <c r="K24" s="1" t="s">
        <v>31</v>
      </c>
      <c r="L24" s="41"/>
      <c r="M24" s="1">
        <v>111</v>
      </c>
      <c r="N24" s="39"/>
    </row>
    <row r="25" spans="10:14" ht="15.75" x14ac:dyDescent="0.25">
      <c r="J25" s="39"/>
      <c r="K25" s="1" t="s">
        <v>32</v>
      </c>
      <c r="L25" s="41"/>
      <c r="M25" s="1">
        <v>126</v>
      </c>
      <c r="N25" s="39"/>
    </row>
    <row r="26" spans="10:14" ht="15.75" x14ac:dyDescent="0.25">
      <c r="J26" s="39"/>
      <c r="K26" s="1" t="s">
        <v>34</v>
      </c>
      <c r="L26" s="42"/>
      <c r="M26" s="1">
        <v>90</v>
      </c>
      <c r="N26" s="39"/>
    </row>
  </sheetData>
  <mergeCells count="20">
    <mergeCell ref="J23:J26"/>
    <mergeCell ref="L23:L26"/>
    <mergeCell ref="N23:N26"/>
    <mergeCell ref="J11:J14"/>
    <mergeCell ref="L11:L14"/>
    <mergeCell ref="N11:N14"/>
    <mergeCell ref="J15:J18"/>
    <mergeCell ref="L15:L18"/>
    <mergeCell ref="N15:N18"/>
    <mergeCell ref="D1:H1"/>
    <mergeCell ref="A1:C1"/>
    <mergeCell ref="J19:J22"/>
    <mergeCell ref="L19:L22"/>
    <mergeCell ref="N19:N22"/>
    <mergeCell ref="J3:J6"/>
    <mergeCell ref="L3:L6"/>
    <mergeCell ref="N3:N6"/>
    <mergeCell ref="J7:J10"/>
    <mergeCell ref="L7:L10"/>
    <mergeCell ref="N7:N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0D34C-DCCB-45A6-BA85-2CBF1AD08DF5}">
  <dimension ref="A1:I51"/>
  <sheetViews>
    <sheetView tabSelected="1" zoomScale="75" zoomScaleNormal="101" workbookViewId="0">
      <selection activeCell="B9" sqref="B9"/>
    </sheetView>
  </sheetViews>
  <sheetFormatPr defaultRowHeight="15" x14ac:dyDescent="0.25"/>
  <cols>
    <col min="1" max="1" width="11.5703125" customWidth="1"/>
    <col min="2" max="2" width="14.42578125" bestFit="1" customWidth="1"/>
    <col min="3" max="3" width="13.28515625" bestFit="1" customWidth="1"/>
    <col min="4" max="4" width="13.5703125" bestFit="1" customWidth="1"/>
    <col min="5" max="5" width="8.85546875" customWidth="1"/>
    <col min="6" max="6" width="11.5703125" customWidth="1"/>
    <col min="7" max="7" width="8.85546875" bestFit="1" customWidth="1"/>
    <col min="8" max="8" width="11.42578125" bestFit="1" customWidth="1"/>
    <col min="9" max="9" width="11.5703125" bestFit="1" customWidth="1"/>
  </cols>
  <sheetData>
    <row r="1" spans="1:9" ht="33" customHeight="1" x14ac:dyDescent="0.25">
      <c r="A1" s="1" t="s">
        <v>4</v>
      </c>
      <c r="B1" s="1" t="s">
        <v>6</v>
      </c>
      <c r="C1" s="1" t="s">
        <v>5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</row>
    <row r="2" spans="1:9" ht="15.75" x14ac:dyDescent="0.25">
      <c r="A2" s="1">
        <v>1</v>
      </c>
      <c r="B2" s="24">
        <f>Sheet1!C2</f>
        <v>20000</v>
      </c>
      <c r="C2" s="1">
        <f>Sheet1!E2</f>
        <v>380</v>
      </c>
      <c r="D2" s="1">
        <v>4</v>
      </c>
      <c r="E2" s="3">
        <f>C2/B2</f>
        <v>1.9E-2</v>
      </c>
      <c r="F2" s="1">
        <f>B2*D2</f>
        <v>80000</v>
      </c>
      <c r="G2" s="32">
        <f>C2/F2</f>
        <v>4.7499999999999999E-3</v>
      </c>
      <c r="H2" s="26">
        <f>G2*1000000</f>
        <v>4750</v>
      </c>
      <c r="I2" s="4">
        <f>NORMSINV((1000000-H2)/1000000)+1.5</f>
        <v>4.0935164297884388</v>
      </c>
    </row>
    <row r="3" spans="1:9" ht="15.75" x14ac:dyDescent="0.25">
      <c r="A3" s="1">
        <v>2</v>
      </c>
      <c r="B3" s="24">
        <f>Sheet1!C6</f>
        <v>22000</v>
      </c>
      <c r="C3" s="1">
        <f>Sheet1!E6</f>
        <v>438</v>
      </c>
      <c r="D3" s="1">
        <v>4</v>
      </c>
      <c r="E3" s="3">
        <f t="shared" ref="E3:E7" si="0">C3/B3</f>
        <v>1.9909090909090908E-2</v>
      </c>
      <c r="F3" s="1">
        <f t="shared" ref="F3:F7" si="1">B3*D3</f>
        <v>88000</v>
      </c>
      <c r="G3" s="32">
        <f t="shared" ref="G3:G7" si="2">C3/F3</f>
        <v>4.9772727272727269E-3</v>
      </c>
      <c r="H3" s="26">
        <f t="shared" ref="H3:H7" si="3">G3*1000000</f>
        <v>4977.272727272727</v>
      </c>
      <c r="I3" s="4">
        <f t="shared" ref="I3:I7" si="4">NORMSINV((1000000-H3)/1000000)+1.5</f>
        <v>4.0774042563935113</v>
      </c>
    </row>
    <row r="4" spans="1:9" ht="15.75" x14ac:dyDescent="0.25">
      <c r="A4" s="1">
        <v>3</v>
      </c>
      <c r="B4" s="24">
        <f>Sheet1!C10</f>
        <v>25000</v>
      </c>
      <c r="C4" s="1">
        <f>Sheet1!E10</f>
        <v>509</v>
      </c>
      <c r="D4" s="1">
        <v>4</v>
      </c>
      <c r="E4" s="3">
        <f t="shared" si="0"/>
        <v>2.036E-2</v>
      </c>
      <c r="F4" s="1">
        <f t="shared" si="1"/>
        <v>100000</v>
      </c>
      <c r="G4" s="32">
        <f t="shared" si="2"/>
        <v>5.0899999999999999E-3</v>
      </c>
      <c r="H4" s="26">
        <f>G4*1000000</f>
        <v>5090</v>
      </c>
      <c r="I4" s="4">
        <f t="shared" si="4"/>
        <v>4.0696544548121825</v>
      </c>
    </row>
    <row r="5" spans="1:9" ht="15.75" x14ac:dyDescent="0.25">
      <c r="A5" s="1">
        <v>4</v>
      </c>
      <c r="B5" s="24">
        <f>Sheet1!C14</f>
        <v>26000</v>
      </c>
      <c r="C5" s="1">
        <f>Sheet1!E14</f>
        <v>455</v>
      </c>
      <c r="D5" s="1">
        <v>4</v>
      </c>
      <c r="E5" s="3">
        <f t="shared" si="0"/>
        <v>1.7500000000000002E-2</v>
      </c>
      <c r="F5" s="1">
        <f t="shared" si="1"/>
        <v>104000</v>
      </c>
      <c r="G5" s="32">
        <f t="shared" si="2"/>
        <v>4.3750000000000004E-3</v>
      </c>
      <c r="H5" s="26">
        <f t="shared" si="3"/>
        <v>4375</v>
      </c>
      <c r="I5" s="4">
        <f t="shared" si="4"/>
        <v>4.1216704315837784</v>
      </c>
    </row>
    <row r="6" spans="1:9" ht="15.75" x14ac:dyDescent="0.25">
      <c r="A6" s="1">
        <v>5</v>
      </c>
      <c r="B6" s="24">
        <f>Sheet1!C18</f>
        <v>23000</v>
      </c>
      <c r="C6" s="1">
        <f>Sheet1!E18</f>
        <v>387</v>
      </c>
      <c r="D6" s="1">
        <v>4</v>
      </c>
      <c r="E6" s="3">
        <f t="shared" si="0"/>
        <v>1.6826086956521741E-2</v>
      </c>
      <c r="F6" s="1">
        <f t="shared" si="1"/>
        <v>92000</v>
      </c>
      <c r="G6" s="32">
        <f t="shared" si="2"/>
        <v>4.2065217391304352E-3</v>
      </c>
      <c r="H6" s="26">
        <f t="shared" si="3"/>
        <v>4206.521739130435</v>
      </c>
      <c r="I6" s="4">
        <f t="shared" si="4"/>
        <v>4.1350276290021579</v>
      </c>
    </row>
    <row r="7" spans="1:9" ht="15.75" x14ac:dyDescent="0.25">
      <c r="A7" s="1">
        <v>6</v>
      </c>
      <c r="B7" s="24">
        <f>Sheet1!C22</f>
        <v>24000</v>
      </c>
      <c r="C7" s="1">
        <f>Sheet1!E22</f>
        <v>415</v>
      </c>
      <c r="D7" s="1">
        <v>4</v>
      </c>
      <c r="E7" s="3">
        <f t="shared" si="0"/>
        <v>1.7291666666666667E-2</v>
      </c>
      <c r="F7" s="1">
        <f t="shared" si="1"/>
        <v>96000</v>
      </c>
      <c r="G7" s="32">
        <f t="shared" si="2"/>
        <v>4.3229166666666667E-3</v>
      </c>
      <c r="H7" s="26">
        <f t="shared" si="3"/>
        <v>4322.916666666667</v>
      </c>
      <c r="I7" s="4">
        <f t="shared" si="4"/>
        <v>4.125749838485671</v>
      </c>
    </row>
    <row r="8" spans="1:9" ht="15.75" x14ac:dyDescent="0.25">
      <c r="A8" s="5"/>
      <c r="B8" s="31">
        <f>SUM(B2:B7)</f>
        <v>140000</v>
      </c>
      <c r="C8" s="31">
        <f t="shared" ref="B8:C8" si="5">SUM(C2:C7)</f>
        <v>2584</v>
      </c>
      <c r="D8" s="6"/>
      <c r="E8" s="6">
        <f>SUM(E2:E7)</f>
        <v>0.11088684453227932</v>
      </c>
      <c r="F8" s="7">
        <f t="shared" ref="F8:I8" si="6">SUM(F2:F7)</f>
        <v>560000</v>
      </c>
      <c r="G8" s="6">
        <f t="shared" si="6"/>
        <v>2.7721711133069829E-2</v>
      </c>
      <c r="H8" s="25">
        <f>AVERAGE(H2:H7)</f>
        <v>4620.2851888449723</v>
      </c>
      <c r="I8" s="6">
        <f t="shared" si="6"/>
        <v>24.623023040065743</v>
      </c>
    </row>
    <row r="11" spans="1:9" ht="15.75" thickBot="1" x14ac:dyDescent="0.3"/>
    <row r="12" spans="1:9" x14ac:dyDescent="0.25">
      <c r="B12" s="44" t="s">
        <v>13</v>
      </c>
      <c r="C12" s="45"/>
      <c r="D12" s="45"/>
      <c r="E12" s="46"/>
    </row>
    <row r="13" spans="1:9" x14ac:dyDescent="0.25">
      <c r="A13" s="8"/>
      <c r="B13" s="16" t="s">
        <v>14</v>
      </c>
      <c r="C13" s="17" t="s">
        <v>15</v>
      </c>
      <c r="D13" s="17" t="s">
        <v>16</v>
      </c>
      <c r="E13" s="18" t="s">
        <v>17</v>
      </c>
    </row>
    <row r="14" spans="1:9" ht="15.75" x14ac:dyDescent="0.25">
      <c r="A14" s="8"/>
      <c r="B14" s="1" t="s">
        <v>32</v>
      </c>
      <c r="C14" s="2">
        <v>793</v>
      </c>
      <c r="D14" s="11">
        <f>C14/$C$18</f>
        <v>0.30688854489164086</v>
      </c>
      <c r="E14" s="12">
        <f>D14</f>
        <v>0.30688854489164086</v>
      </c>
    </row>
    <row r="15" spans="1:9" ht="15.75" x14ac:dyDescent="0.25">
      <c r="A15" s="8"/>
      <c r="B15" s="1" t="s">
        <v>31</v>
      </c>
      <c r="C15" s="2">
        <v>677</v>
      </c>
      <c r="D15" s="11">
        <f>C15/$C$18</f>
        <v>0.26199690402476783</v>
      </c>
      <c r="E15" s="12">
        <f>E14+D15</f>
        <v>0.56888544891640869</v>
      </c>
    </row>
    <row r="16" spans="1:9" ht="15.75" x14ac:dyDescent="0.25">
      <c r="A16" s="8"/>
      <c r="B16" s="1" t="s">
        <v>33</v>
      </c>
      <c r="C16" s="2">
        <v>616</v>
      </c>
      <c r="D16" s="11">
        <f>C16/$C$18</f>
        <v>0.23839009287925697</v>
      </c>
      <c r="E16" s="12">
        <f>E15+D16</f>
        <v>0.80727554179566563</v>
      </c>
    </row>
    <row r="17" spans="1:8" ht="15.75" x14ac:dyDescent="0.25">
      <c r="A17" s="8"/>
      <c r="B17" s="1" t="s">
        <v>34</v>
      </c>
      <c r="C17" s="2">
        <v>498</v>
      </c>
      <c r="D17" s="11">
        <f>C17/$C$18</f>
        <v>0.19272445820433437</v>
      </c>
      <c r="E17" s="12">
        <f>E16+D17</f>
        <v>1</v>
      </c>
    </row>
    <row r="18" spans="1:8" ht="15.75" thickBot="1" x14ac:dyDescent="0.3">
      <c r="B18" s="19" t="s">
        <v>15</v>
      </c>
      <c r="C18" s="13">
        <f>SUM(C14:C17)</f>
        <v>2584</v>
      </c>
      <c r="D18" s="14">
        <f>SUM(D14:D17)</f>
        <v>1</v>
      </c>
      <c r="E18" s="15"/>
    </row>
    <row r="25" spans="1:8" x14ac:dyDescent="0.25">
      <c r="A25" s="20" t="s">
        <v>4</v>
      </c>
      <c r="B25" s="20" t="s">
        <v>0</v>
      </c>
      <c r="C25" s="20" t="s">
        <v>18</v>
      </c>
      <c r="D25" s="36" t="s">
        <v>24</v>
      </c>
      <c r="E25" s="20" t="s">
        <v>19</v>
      </c>
      <c r="F25" s="20" t="s">
        <v>20</v>
      </c>
      <c r="G25" s="20" t="s">
        <v>21</v>
      </c>
    </row>
    <row r="26" spans="1:8" x14ac:dyDescent="0.25">
      <c r="A26" s="20">
        <v>1</v>
      </c>
      <c r="B26" s="27">
        <v>20000</v>
      </c>
      <c r="C26" s="20">
        <v>380</v>
      </c>
      <c r="D26" s="30">
        <f>C26/B26</f>
        <v>1.9E-2</v>
      </c>
      <c r="E26" s="21">
        <f>$C$32/$B$32</f>
        <v>1.8326241134751772E-2</v>
      </c>
      <c r="F26" s="21">
        <f>E26+(3*$H$29)</f>
        <v>1.9397839365094559E-2</v>
      </c>
      <c r="G26" s="21">
        <f>E26-(3*$H$29)</f>
        <v>1.7254642904408986E-2</v>
      </c>
    </row>
    <row r="27" spans="1:8" x14ac:dyDescent="0.25">
      <c r="A27" s="20">
        <v>2</v>
      </c>
      <c r="B27" s="27">
        <v>22000</v>
      </c>
      <c r="C27" s="20">
        <v>438</v>
      </c>
      <c r="D27" s="30">
        <f t="shared" ref="D27:D31" si="7">C27/B27</f>
        <v>1.9909090909090908E-2</v>
      </c>
      <c r="E27" s="21">
        <f>$C$32/$B$32</f>
        <v>1.8326241134751772E-2</v>
      </c>
      <c r="F27" s="21">
        <f>E27+(3*$H$29)</f>
        <v>1.9397839365094559E-2</v>
      </c>
      <c r="G27" s="21">
        <f>E27-(3*$H$29)</f>
        <v>1.7254642904408986E-2</v>
      </c>
    </row>
    <row r="28" spans="1:8" x14ac:dyDescent="0.25">
      <c r="A28" s="20">
        <v>3</v>
      </c>
      <c r="B28" s="27">
        <v>25000</v>
      </c>
      <c r="C28" s="20">
        <v>509</v>
      </c>
      <c r="D28" s="30">
        <f t="shared" si="7"/>
        <v>2.036E-2</v>
      </c>
      <c r="E28" s="21">
        <f>$C$32/$B$32</f>
        <v>1.8326241134751772E-2</v>
      </c>
      <c r="F28" s="21">
        <f>E28+(3*$H$29)</f>
        <v>1.9397839365094559E-2</v>
      </c>
      <c r="G28" s="21">
        <f>E28-(3*$H$29)</f>
        <v>1.7254642904408986E-2</v>
      </c>
    </row>
    <row r="29" spans="1:8" x14ac:dyDescent="0.25">
      <c r="A29" s="20">
        <v>4</v>
      </c>
      <c r="B29" s="27">
        <v>26000</v>
      </c>
      <c r="C29" s="20">
        <v>455</v>
      </c>
      <c r="D29" s="30">
        <f t="shared" si="7"/>
        <v>1.7500000000000002E-2</v>
      </c>
      <c r="E29" s="21">
        <f>$C$32/$B$32</f>
        <v>1.8326241134751772E-2</v>
      </c>
      <c r="F29" s="21">
        <f>E29+(3*$H$29)</f>
        <v>1.9397839365094559E-2</v>
      </c>
      <c r="G29" s="21">
        <f>E29-(3*$H$29)</f>
        <v>1.7254642904408986E-2</v>
      </c>
      <c r="H29" s="37">
        <f>SQRT(E26*(1-E26)/B32)</f>
        <v>3.5719941011426183E-4</v>
      </c>
    </row>
    <row r="30" spans="1:8" x14ac:dyDescent="0.25">
      <c r="A30" s="20">
        <v>5</v>
      </c>
      <c r="B30" s="27">
        <v>24000</v>
      </c>
      <c r="C30" s="20">
        <v>387</v>
      </c>
      <c r="D30" s="30">
        <f t="shared" si="7"/>
        <v>1.6125E-2</v>
      </c>
      <c r="E30" s="21">
        <f>$C$32/$B$32</f>
        <v>1.8326241134751772E-2</v>
      </c>
      <c r="F30" s="21">
        <f>E30+(3*$H$29)</f>
        <v>1.9397839365094559E-2</v>
      </c>
      <c r="G30" s="21">
        <f>E30-(3*$H$29)</f>
        <v>1.7254642904408986E-2</v>
      </c>
    </row>
    <row r="31" spans="1:8" x14ac:dyDescent="0.25">
      <c r="A31" s="20">
        <v>6</v>
      </c>
      <c r="B31" s="27">
        <v>24000</v>
      </c>
      <c r="C31" s="20">
        <v>415</v>
      </c>
      <c r="D31" s="30">
        <f t="shared" si="7"/>
        <v>1.7291666666666667E-2</v>
      </c>
      <c r="E31" s="21">
        <f>$C$32/$B$32</f>
        <v>1.8326241134751772E-2</v>
      </c>
      <c r="F31" s="21">
        <f>E31+(3*$H$29)</f>
        <v>1.9397839365094559E-2</v>
      </c>
      <c r="G31" s="21">
        <f>E31-(3*$H$29)</f>
        <v>1.7254642904408986E-2</v>
      </c>
    </row>
    <row r="32" spans="1:8" x14ac:dyDescent="0.25">
      <c r="A32" s="10" t="s">
        <v>22</v>
      </c>
      <c r="B32" s="28">
        <f>SUM(B26:B31)</f>
        <v>141000</v>
      </c>
      <c r="C32" s="10">
        <f>SUM(C26:C31)</f>
        <v>2584</v>
      </c>
      <c r="D32" s="22">
        <f>SUM(D26:D31)</f>
        <v>0.11018575757575758</v>
      </c>
      <c r="E32" s="10"/>
      <c r="F32" s="10">
        <v>70400</v>
      </c>
      <c r="G32" s="22">
        <v>3.1648809523809524E-2</v>
      </c>
    </row>
    <row r="33" spans="1:7" x14ac:dyDescent="0.25">
      <c r="A33" s="10" t="s">
        <v>23</v>
      </c>
      <c r="B33" s="23">
        <f>AVERAGE(B26:B31)</f>
        <v>23500</v>
      </c>
      <c r="C33" s="23">
        <f>AVERAGE(C26:C31)</f>
        <v>430.66666666666669</v>
      </c>
      <c r="D33" s="22">
        <f>AVERAGE(D26:D31)</f>
        <v>1.8364292929292928E-2</v>
      </c>
      <c r="E33" s="10"/>
      <c r="F33" s="10"/>
      <c r="G33" s="10"/>
    </row>
    <row r="50" spans="3:8" x14ac:dyDescent="0.25">
      <c r="H50" s="10"/>
    </row>
    <row r="51" spans="3:8" x14ac:dyDescent="0.25">
      <c r="C51" s="29"/>
    </row>
  </sheetData>
  <mergeCells count="1">
    <mergeCell ref="B12:E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 1.1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Umrin</dc:creator>
  <cp:lastModifiedBy>rizal firmansyah</cp:lastModifiedBy>
  <dcterms:created xsi:type="dcterms:W3CDTF">2024-01-07T04:14:04Z</dcterms:created>
  <dcterms:modified xsi:type="dcterms:W3CDTF">2024-07-23T18:33:41Z</dcterms:modified>
</cp:coreProperties>
</file>