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4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25725"/>
</workbook>
</file>

<file path=xl/calcChain.xml><?xml version="1.0" encoding="utf-8"?>
<calcChain xmlns="http://schemas.openxmlformats.org/spreadsheetml/2006/main">
  <c r="L17" i="1"/>
  <c r="E26"/>
  <c r="F26"/>
  <c r="D26"/>
  <c r="O40" i="5"/>
  <c r="O41" i="4"/>
  <c r="O41" i="3"/>
  <c r="O44" i="2"/>
  <c r="Q28" i="5" l="1"/>
  <c r="Q25"/>
  <c r="Q24"/>
  <c r="Q26" s="1"/>
  <c r="Q23"/>
  <c r="G23"/>
  <c r="L16" s="1"/>
  <c r="Q22"/>
  <c r="G20"/>
  <c r="K16" s="1"/>
  <c r="Q28" i="4"/>
  <c r="Q25"/>
  <c r="Q24"/>
  <c r="Q26" s="1"/>
  <c r="Q23"/>
  <c r="Q22"/>
  <c r="Q28" i="3"/>
  <c r="Q25"/>
  <c r="Q24"/>
  <c r="Q26" s="1"/>
  <c r="Q23"/>
  <c r="Q22"/>
  <c r="Q28" i="2"/>
  <c r="Q25"/>
  <c r="Q24"/>
  <c r="Q23"/>
  <c r="Q22"/>
  <c r="Q28" i="1"/>
  <c r="Q25"/>
  <c r="Q24"/>
  <c r="Q23"/>
  <c r="Q22"/>
  <c r="G25"/>
  <c r="L18" s="1"/>
  <c r="G24"/>
  <c r="G23"/>
  <c r="G22"/>
  <c r="K18" s="1"/>
  <c r="G21"/>
  <c r="K17" s="1"/>
  <c r="G20"/>
  <c r="K16" s="1"/>
  <c r="G19"/>
  <c r="J18" s="1"/>
  <c r="G18"/>
  <c r="J17" s="1"/>
  <c r="G17"/>
  <c r="J16" s="1"/>
  <c r="K19" l="1"/>
  <c r="K20" s="1"/>
  <c r="Q26" i="2"/>
  <c r="J19" i="1"/>
  <c r="J20" s="1"/>
  <c r="M18"/>
  <c r="N18" s="1"/>
  <c r="M17"/>
  <c r="N17" s="1"/>
  <c r="L16"/>
  <c r="M16" s="1"/>
  <c r="N16" s="1"/>
  <c r="Q26"/>
  <c r="Q27"/>
  <c r="Q27" i="2"/>
  <c r="V23" s="1"/>
  <c r="G26" i="1"/>
  <c r="Q19" s="1"/>
  <c r="U24"/>
  <c r="V25" i="2"/>
  <c r="G21" i="5"/>
  <c r="K17" s="1"/>
  <c r="G24"/>
  <c r="L17" s="1"/>
  <c r="G25"/>
  <c r="L18" s="1"/>
  <c r="Q27"/>
  <c r="W22" s="1"/>
  <c r="G20" i="4"/>
  <c r="K16" s="1"/>
  <c r="G17" i="5"/>
  <c r="J16" s="1"/>
  <c r="M16" s="1"/>
  <c r="F26"/>
  <c r="G19"/>
  <c r="J18" s="1"/>
  <c r="E26"/>
  <c r="G22"/>
  <c r="K18" s="1"/>
  <c r="D26"/>
  <c r="G25" i="4"/>
  <c r="L18" s="1"/>
  <c r="F26"/>
  <c r="G24"/>
  <c r="L17" s="1"/>
  <c r="G23"/>
  <c r="L16" s="1"/>
  <c r="G22"/>
  <c r="K18" s="1"/>
  <c r="G21"/>
  <c r="K17" s="1"/>
  <c r="E26"/>
  <c r="G18"/>
  <c r="J17" s="1"/>
  <c r="G19"/>
  <c r="J18" s="1"/>
  <c r="D26"/>
  <c r="W23" i="5"/>
  <c r="W25"/>
  <c r="W26"/>
  <c r="V25"/>
  <c r="V24"/>
  <c r="G18"/>
  <c r="J17" s="1"/>
  <c r="W24"/>
  <c r="Q27" i="4"/>
  <c r="G17"/>
  <c r="V23"/>
  <c r="G25" i="3"/>
  <c r="L18" s="1"/>
  <c r="F26"/>
  <c r="G24"/>
  <c r="L17" s="1"/>
  <c r="G23"/>
  <c r="L16" s="1"/>
  <c r="G22"/>
  <c r="K18" s="1"/>
  <c r="G21"/>
  <c r="K17" s="1"/>
  <c r="G18"/>
  <c r="J17" s="1"/>
  <c r="E26"/>
  <c r="G20"/>
  <c r="K16" s="1"/>
  <c r="D26"/>
  <c r="G19"/>
  <c r="J18" s="1"/>
  <c r="Q27"/>
  <c r="W22" s="1"/>
  <c r="G17"/>
  <c r="G18" i="2"/>
  <c r="J17" s="1"/>
  <c r="F26"/>
  <c r="G22"/>
  <c r="K18" s="1"/>
  <c r="G20"/>
  <c r="K16" s="1"/>
  <c r="E26"/>
  <c r="G17"/>
  <c r="J16" s="1"/>
  <c r="G24"/>
  <c r="L17" s="1"/>
  <c r="G19"/>
  <c r="J18" s="1"/>
  <c r="G23"/>
  <c r="L16" s="1"/>
  <c r="G25"/>
  <c r="L18" s="1"/>
  <c r="G21"/>
  <c r="K17" s="1"/>
  <c r="D26"/>
  <c r="W24"/>
  <c r="W23"/>
  <c r="V26"/>
  <c r="V22"/>
  <c r="M18" i="5" l="1"/>
  <c r="Q34" s="1"/>
  <c r="K19"/>
  <c r="K20" s="1"/>
  <c r="R24" i="1"/>
  <c r="S24" s="1"/>
  <c r="J19" i="5"/>
  <c r="J20" s="1"/>
  <c r="N16"/>
  <c r="Q32"/>
  <c r="V23" i="1"/>
  <c r="V25"/>
  <c r="U23"/>
  <c r="U25"/>
  <c r="U22"/>
  <c r="V24" i="2"/>
  <c r="W26"/>
  <c r="W22"/>
  <c r="W25"/>
  <c r="M17" i="5"/>
  <c r="V22"/>
  <c r="V23"/>
  <c r="V26"/>
  <c r="L19"/>
  <c r="V22" i="1"/>
  <c r="V26"/>
  <c r="U26"/>
  <c r="L19"/>
  <c r="L20" s="1"/>
  <c r="V24"/>
  <c r="R23"/>
  <c r="S23" s="1"/>
  <c r="R28"/>
  <c r="R22"/>
  <c r="S22" s="1"/>
  <c r="G26" i="5"/>
  <c r="Q19" s="1"/>
  <c r="R22" s="1"/>
  <c r="S22" s="1"/>
  <c r="L19" i="4"/>
  <c r="M18"/>
  <c r="K19"/>
  <c r="M17"/>
  <c r="G26"/>
  <c r="Q19" s="1"/>
  <c r="R22" s="1"/>
  <c r="S22" s="1"/>
  <c r="W25"/>
  <c r="W24"/>
  <c r="V22"/>
  <c r="V26"/>
  <c r="W22"/>
  <c r="J16"/>
  <c r="W23"/>
  <c r="V24"/>
  <c r="V25"/>
  <c r="W26"/>
  <c r="L19" i="3"/>
  <c r="G26"/>
  <c r="Q19" s="1"/>
  <c r="R28" s="1"/>
  <c r="M18"/>
  <c r="K19"/>
  <c r="M17"/>
  <c r="W25"/>
  <c r="W24"/>
  <c r="J16"/>
  <c r="V22"/>
  <c r="V26"/>
  <c r="W23"/>
  <c r="W26"/>
  <c r="V25"/>
  <c r="V24"/>
  <c r="V23"/>
  <c r="M17" i="2"/>
  <c r="G26"/>
  <c r="Q19" s="1"/>
  <c r="M18"/>
  <c r="L19"/>
  <c r="K19"/>
  <c r="J19"/>
  <c r="M16"/>
  <c r="N18" i="5" l="1"/>
  <c r="Q38"/>
  <c r="Q37"/>
  <c r="R22" i="2"/>
  <c r="S22" s="1"/>
  <c r="R24"/>
  <c r="S24" s="1"/>
  <c r="R25" i="1"/>
  <c r="S25" s="1"/>
  <c r="R23" i="5"/>
  <c r="S23" s="1"/>
  <c r="R25"/>
  <c r="S25" s="1"/>
  <c r="J20" i="2"/>
  <c r="Q41"/>
  <c r="L20"/>
  <c r="Q43"/>
  <c r="N17" i="3"/>
  <c r="Q34"/>
  <c r="N18"/>
  <c r="Q35"/>
  <c r="L20"/>
  <c r="Q40"/>
  <c r="N17" i="4"/>
  <c r="Q34"/>
  <c r="N18"/>
  <c r="Q35"/>
  <c r="N16" i="2"/>
  <c r="Q36"/>
  <c r="K20"/>
  <c r="Q42"/>
  <c r="N18"/>
  <c r="Q38"/>
  <c r="N17"/>
  <c r="Q37"/>
  <c r="K20" i="3"/>
  <c r="Q39"/>
  <c r="R24" i="5"/>
  <c r="S24" s="1"/>
  <c r="K20" i="4"/>
  <c r="Q39"/>
  <c r="L20"/>
  <c r="Q40"/>
  <c r="R28" i="5"/>
  <c r="L20"/>
  <c r="Q39"/>
  <c r="N17"/>
  <c r="Q33"/>
  <c r="R27" i="1"/>
  <c r="S27" s="1"/>
  <c r="T24" s="1"/>
  <c r="W24" s="1"/>
  <c r="R23" i="4"/>
  <c r="S23" s="1"/>
  <c r="R28"/>
  <c r="J19"/>
  <c r="Q38" s="1"/>
  <c r="M16"/>
  <c r="Q33" s="1"/>
  <c r="R23" i="3"/>
  <c r="S23" s="1"/>
  <c r="R22"/>
  <c r="S22" s="1"/>
  <c r="J19"/>
  <c r="Q38" s="1"/>
  <c r="M16"/>
  <c r="Q33" s="1"/>
  <c r="R28" i="2"/>
  <c r="R23"/>
  <c r="S23" s="1"/>
  <c r="R25"/>
  <c r="S25" s="1"/>
  <c r="R27" i="5" l="1"/>
  <c r="S27" s="1"/>
  <c r="T23" s="1"/>
  <c r="R26" i="1"/>
  <c r="S26" s="1"/>
  <c r="T26" s="1"/>
  <c r="W26" s="1"/>
  <c r="R26" i="5"/>
  <c r="S26" s="1"/>
  <c r="T23" i="1"/>
  <c r="W23" s="1"/>
  <c r="T22"/>
  <c r="W22" s="1"/>
  <c r="T25"/>
  <c r="W25" s="1"/>
  <c r="R27" i="4"/>
  <c r="S27" s="1"/>
  <c r="R24"/>
  <c r="N16"/>
  <c r="J20"/>
  <c r="R25"/>
  <c r="S25" s="1"/>
  <c r="T25" s="1"/>
  <c r="R27" i="3"/>
  <c r="S27" s="1"/>
  <c r="J20"/>
  <c r="R25"/>
  <c r="S25" s="1"/>
  <c r="N16"/>
  <c r="R24"/>
  <c r="R27" i="2"/>
  <c r="S27" s="1"/>
  <c r="R26"/>
  <c r="S26" s="1"/>
  <c r="T24" i="5" l="1"/>
  <c r="T26"/>
  <c r="Q35"/>
  <c r="Q40" s="1"/>
  <c r="T25"/>
  <c r="T22"/>
  <c r="T22" i="3"/>
  <c r="Q36"/>
  <c r="Q41" s="1"/>
  <c r="T22" i="4"/>
  <c r="Q36"/>
  <c r="Q41" s="1"/>
  <c r="T25" i="2"/>
  <c r="U25" s="1"/>
  <c r="Q39"/>
  <c r="Q44" s="1"/>
  <c r="T23" i="4"/>
  <c r="S24"/>
  <c r="T24" s="1"/>
  <c r="R26"/>
  <c r="S26" s="1"/>
  <c r="T26" s="1"/>
  <c r="T25" i="3"/>
  <c r="T23"/>
  <c r="S24"/>
  <c r="T24" s="1"/>
  <c r="R26"/>
  <c r="S26" s="1"/>
  <c r="T26" s="1"/>
  <c r="T22" i="2"/>
  <c r="U22" s="1"/>
  <c r="T24"/>
  <c r="U24" s="1"/>
  <c r="T23"/>
  <c r="U23" s="1"/>
  <c r="T26"/>
  <c r="U26" s="1"/>
</calcChain>
</file>

<file path=xl/sharedStrings.xml><?xml version="1.0" encoding="utf-8"?>
<sst xmlns="http://schemas.openxmlformats.org/spreadsheetml/2006/main" count="322" uniqueCount="59">
  <si>
    <t>K1I1</t>
  </si>
  <si>
    <t>K2I1</t>
  </si>
  <si>
    <t>K3I1</t>
  </si>
  <si>
    <t>K1I2</t>
  </si>
  <si>
    <t>K2I2</t>
  </si>
  <si>
    <t>K3I2</t>
  </si>
  <si>
    <t>K1I3</t>
  </si>
  <si>
    <t>K2I3</t>
  </si>
  <si>
    <t>K3I3</t>
  </si>
  <si>
    <t>Perlakuan</t>
  </si>
  <si>
    <t>rata-rata</t>
  </si>
  <si>
    <t>Ulangan</t>
  </si>
  <si>
    <t>Total</t>
  </si>
  <si>
    <t xml:space="preserve">Total </t>
  </si>
  <si>
    <t>I1</t>
  </si>
  <si>
    <t>I2</t>
  </si>
  <si>
    <t>I3</t>
  </si>
  <si>
    <t>K1</t>
  </si>
  <si>
    <t>K2</t>
  </si>
  <si>
    <t>K3</t>
  </si>
  <si>
    <t>TOTAL</t>
  </si>
  <si>
    <t xml:space="preserve">TOTAL </t>
  </si>
  <si>
    <t>DB</t>
  </si>
  <si>
    <t>JK</t>
  </si>
  <si>
    <t>KT</t>
  </si>
  <si>
    <t>Fhitung</t>
  </si>
  <si>
    <t>F5%</t>
  </si>
  <si>
    <t>F1%</t>
  </si>
  <si>
    <t>Notasi</t>
  </si>
  <si>
    <t>ket</t>
  </si>
  <si>
    <t>SK</t>
  </si>
  <si>
    <t>kelompok</t>
  </si>
  <si>
    <t>ratarata</t>
  </si>
  <si>
    <t xml:space="preserve">tabel dua arah </t>
  </si>
  <si>
    <t>perlakuan</t>
  </si>
  <si>
    <t xml:space="preserve">K </t>
  </si>
  <si>
    <t>I</t>
  </si>
  <si>
    <t>KI</t>
  </si>
  <si>
    <t>Galat</t>
  </si>
  <si>
    <t>tabel anova RAK faktorial</t>
  </si>
  <si>
    <t>r</t>
  </si>
  <si>
    <t>k</t>
  </si>
  <si>
    <t>i</t>
  </si>
  <si>
    <t>FK</t>
  </si>
  <si>
    <t xml:space="preserve">perlakuan </t>
  </si>
  <si>
    <t xml:space="preserve">rerata </t>
  </si>
  <si>
    <t>notasi</t>
  </si>
  <si>
    <t>K</t>
  </si>
  <si>
    <t>BNJ</t>
  </si>
  <si>
    <t>sd (3,16)</t>
  </si>
  <si>
    <t>rerata</t>
  </si>
  <si>
    <t xml:space="preserve">notasi </t>
  </si>
  <si>
    <t>a</t>
  </si>
  <si>
    <t xml:space="preserve">ab </t>
  </si>
  <si>
    <t>ab</t>
  </si>
  <si>
    <t>n</t>
  </si>
  <si>
    <t>**</t>
  </si>
  <si>
    <t>tn</t>
  </si>
  <si>
    <t>*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</si>
</sst>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0"/>
    <numFmt numFmtId="167" formatCode="0.000"/>
  </numFmts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left"/>
    </xf>
    <xf numFmtId="0" fontId="0" fillId="4" borderId="0" xfId="0" applyFill="1" applyBorder="1"/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0" xfId="0" applyNumberFormat="1" applyFont="1"/>
    <xf numFmtId="2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/>
    <xf numFmtId="2" fontId="1" fillId="0" borderId="0" xfId="0" applyNumberFormat="1" applyFont="1"/>
    <xf numFmtId="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horizontal="center"/>
    </xf>
    <xf numFmtId="4" fontId="0" fillId="3" borderId="1" xfId="0" applyNumberFormat="1" applyFill="1" applyBorder="1"/>
    <xf numFmtId="4" fontId="1" fillId="0" borderId="0" xfId="0" applyNumberFormat="1" applyFont="1" applyAlignment="1">
      <alignment horizontal="left"/>
    </xf>
    <xf numFmtId="4" fontId="0" fillId="0" borderId="0" xfId="0" applyNumberFormat="1" applyAlignment="1">
      <alignment horizontal="left"/>
    </xf>
    <xf numFmtId="4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center"/>
    </xf>
    <xf numFmtId="0" fontId="0" fillId="5" borderId="0" xfId="0" applyFill="1"/>
    <xf numFmtId="165" fontId="0" fillId="0" borderId="1" xfId="0" applyNumberFormat="1" applyBorder="1"/>
    <xf numFmtId="0" fontId="0" fillId="6" borderId="0" xfId="0" applyFill="1"/>
    <xf numFmtId="0" fontId="1" fillId="4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left"/>
    </xf>
    <xf numFmtId="0" fontId="0" fillId="4" borderId="5" xfId="0" applyFill="1" applyBorder="1"/>
    <xf numFmtId="0" fontId="0" fillId="0" borderId="7" xfId="0" applyBorder="1"/>
    <xf numFmtId="0" fontId="0" fillId="6" borderId="7" xfId="0" applyFill="1" applyBorder="1"/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4" fontId="0" fillId="3" borderId="4" xfId="0" applyNumberFormat="1" applyFill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4" fontId="0" fillId="3" borderId="6" xfId="0" applyNumberFormat="1" applyFill="1" applyBorder="1" applyAlignment="1">
      <alignment horizontal="center"/>
    </xf>
    <xf numFmtId="4" fontId="0" fillId="3" borderId="2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0" fillId="4" borderId="0" xfId="0" applyFill="1"/>
    <xf numFmtId="4" fontId="1" fillId="4" borderId="0" xfId="0" applyNumberFormat="1" applyFont="1" applyFill="1" applyAlignment="1">
      <alignment horizontal="left"/>
    </xf>
    <xf numFmtId="4" fontId="0" fillId="4" borderId="0" xfId="0" applyNumberFormat="1" applyFill="1" applyAlignment="1">
      <alignment horizontal="left"/>
    </xf>
    <xf numFmtId="4" fontId="0" fillId="4" borderId="0" xfId="0" applyNumberFormat="1" applyFill="1"/>
    <xf numFmtId="167" fontId="0" fillId="0" borderId="0" xfId="0" applyNumberFormat="1"/>
    <xf numFmtId="167" fontId="0" fillId="0" borderId="7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X28"/>
  <sheetViews>
    <sheetView zoomScale="75" zoomScaleNormal="75" workbookViewId="0">
      <selection activeCell="K9" sqref="K9"/>
    </sheetView>
  </sheetViews>
  <sheetFormatPr defaultRowHeight="15"/>
  <cols>
    <col min="3" max="3" width="11.140625" customWidth="1"/>
    <col min="15" max="15" width="10.28515625" customWidth="1"/>
  </cols>
  <sheetData>
    <row r="2" spans="3:23" ht="15.75">
      <c r="C2" s="56"/>
      <c r="D2" s="57"/>
      <c r="E2" s="57"/>
      <c r="F2" s="57"/>
      <c r="G2" s="57"/>
      <c r="H2" s="58"/>
      <c r="J2" s="59"/>
      <c r="K2" s="57"/>
      <c r="L2" s="57"/>
      <c r="M2" s="57"/>
      <c r="N2" s="57"/>
      <c r="O2" s="59"/>
      <c r="P2" s="60"/>
      <c r="Q2" s="59"/>
      <c r="R2" s="57"/>
      <c r="S2" s="57"/>
      <c r="T2" s="57"/>
      <c r="U2" s="57"/>
      <c r="V2" s="59"/>
    </row>
    <row r="3" spans="3:23" ht="15.75">
      <c r="C3" s="56"/>
      <c r="D3" s="56"/>
      <c r="E3" s="56"/>
      <c r="F3" s="56"/>
      <c r="G3" s="56"/>
      <c r="H3" s="58"/>
      <c r="J3" s="59"/>
      <c r="K3" s="56"/>
      <c r="L3" s="56"/>
      <c r="M3" s="56"/>
      <c r="N3" s="56"/>
      <c r="O3" s="59"/>
      <c r="P3" s="60"/>
      <c r="Q3" s="59"/>
      <c r="R3" s="56"/>
      <c r="S3" s="56"/>
      <c r="T3" s="56"/>
      <c r="U3" s="56"/>
      <c r="V3" s="59"/>
    </row>
    <row r="4" spans="3:23" ht="15.75">
      <c r="C4" s="2"/>
      <c r="D4" s="25"/>
      <c r="E4" s="25"/>
      <c r="F4" s="25"/>
      <c r="G4" s="25"/>
      <c r="H4" s="17"/>
      <c r="I4" s="14"/>
      <c r="J4" s="61"/>
      <c r="K4" s="62"/>
      <c r="L4" s="62"/>
      <c r="M4" s="62"/>
      <c r="N4" s="62"/>
      <c r="O4" s="62"/>
      <c r="P4" s="63"/>
      <c r="Q4" s="61"/>
      <c r="R4" s="25"/>
      <c r="S4" s="25"/>
      <c r="T4" s="25"/>
      <c r="U4" s="25"/>
      <c r="V4" s="14"/>
    </row>
    <row r="5" spans="3:23" ht="15.75">
      <c r="C5" s="2"/>
      <c r="D5" s="25"/>
      <c r="E5" s="25"/>
      <c r="F5" s="25"/>
      <c r="G5" s="25"/>
      <c r="H5" s="17"/>
      <c r="I5" s="14"/>
      <c r="J5" s="25"/>
      <c r="K5" s="26"/>
      <c r="L5" s="26"/>
      <c r="M5" s="26"/>
      <c r="N5" s="26"/>
      <c r="O5" s="26"/>
      <c r="P5" s="14"/>
      <c r="Q5" s="25"/>
      <c r="R5" s="25"/>
      <c r="S5" s="25"/>
      <c r="T5" s="25"/>
      <c r="U5" s="25"/>
      <c r="V5" s="14"/>
    </row>
    <row r="6" spans="3:23" ht="15.75">
      <c r="C6" s="2"/>
      <c r="D6" s="25"/>
      <c r="E6" s="25"/>
      <c r="F6" s="25"/>
      <c r="G6" s="25"/>
      <c r="H6" s="17"/>
      <c r="I6" s="14"/>
      <c r="J6" s="25"/>
      <c r="K6" s="26"/>
      <c r="L6" s="26"/>
      <c r="M6" s="26"/>
      <c r="N6" s="26"/>
      <c r="O6" s="26"/>
      <c r="P6" s="14"/>
      <c r="Q6" s="25"/>
      <c r="R6" s="25"/>
      <c r="S6" s="25"/>
      <c r="T6" s="25"/>
      <c r="U6" s="25"/>
      <c r="V6" s="14"/>
    </row>
    <row r="7" spans="3:23" ht="15.75">
      <c r="C7" s="2"/>
      <c r="D7" s="25"/>
      <c r="E7" s="25"/>
      <c r="F7" s="25"/>
      <c r="G7" s="25"/>
      <c r="H7" s="17"/>
      <c r="I7" s="14"/>
      <c r="J7" s="25"/>
      <c r="K7" s="26"/>
      <c r="L7" s="26"/>
      <c r="M7" s="26"/>
      <c r="N7" s="26"/>
      <c r="O7" s="26"/>
      <c r="P7" s="14"/>
      <c r="Q7" s="25"/>
      <c r="R7" s="25"/>
      <c r="S7" s="25"/>
      <c r="T7" s="25"/>
      <c r="U7" s="25"/>
      <c r="V7" s="14"/>
    </row>
    <row r="8" spans="3:23" ht="15.75">
      <c r="C8" s="2"/>
      <c r="D8" s="25"/>
      <c r="E8" s="25"/>
      <c r="F8" s="25"/>
      <c r="G8" s="25"/>
      <c r="H8" s="17"/>
      <c r="I8" s="14"/>
      <c r="J8" s="25"/>
      <c r="K8" s="26"/>
      <c r="L8" s="26"/>
      <c r="M8" s="26"/>
      <c r="N8" s="26"/>
      <c r="O8" s="26"/>
      <c r="P8" s="14"/>
      <c r="Q8" s="25"/>
      <c r="R8" s="25"/>
      <c r="S8" s="25"/>
      <c r="T8" s="25"/>
      <c r="U8" s="25"/>
      <c r="V8" s="14"/>
    </row>
    <row r="9" spans="3:23" ht="15.75">
      <c r="C9" s="2"/>
      <c r="D9" s="25"/>
      <c r="E9" s="25"/>
      <c r="F9" s="25"/>
      <c r="G9" s="25"/>
      <c r="H9" s="17"/>
      <c r="I9" s="14"/>
      <c r="J9" s="25"/>
      <c r="K9" s="26"/>
      <c r="L9" s="26"/>
      <c r="M9" s="26"/>
      <c r="N9" s="26"/>
      <c r="O9" s="26"/>
      <c r="P9" s="14"/>
      <c r="Q9" s="25"/>
      <c r="R9" s="25"/>
      <c r="S9" s="25"/>
      <c r="T9" s="25"/>
      <c r="U9" s="25"/>
      <c r="V9" s="14"/>
    </row>
    <row r="10" spans="3:23" ht="15.75">
      <c r="C10" s="2"/>
      <c r="D10" s="25"/>
      <c r="E10" s="25"/>
      <c r="F10" s="25"/>
      <c r="G10" s="25"/>
      <c r="H10" s="17"/>
      <c r="I10" s="14"/>
      <c r="J10" s="25"/>
      <c r="K10" s="26"/>
      <c r="L10" s="26"/>
      <c r="M10" s="26"/>
      <c r="N10" s="26"/>
      <c r="O10" s="26"/>
      <c r="P10" s="14"/>
      <c r="Q10" s="25"/>
      <c r="R10" s="25"/>
      <c r="S10" s="25"/>
      <c r="T10" s="25"/>
      <c r="U10" s="25"/>
      <c r="V10" s="14"/>
    </row>
    <row r="11" spans="3:23" ht="15.75">
      <c r="C11" s="2"/>
      <c r="D11" s="25"/>
      <c r="E11" s="25"/>
      <c r="F11" s="25"/>
      <c r="G11" s="25"/>
      <c r="H11" s="17"/>
      <c r="I11" s="14"/>
      <c r="J11" s="25"/>
      <c r="K11" s="26"/>
      <c r="L11" s="26"/>
      <c r="M11" s="26"/>
      <c r="N11" s="26"/>
      <c r="O11" s="26"/>
      <c r="P11" s="14"/>
      <c r="Q11" s="25"/>
      <c r="R11" s="25"/>
      <c r="S11" s="25"/>
      <c r="T11" s="25"/>
      <c r="U11" s="25"/>
      <c r="V11" s="14"/>
    </row>
    <row r="12" spans="3:23" ht="15.75">
      <c r="C12" s="2"/>
      <c r="D12" s="25"/>
      <c r="E12" s="25"/>
      <c r="F12" s="25"/>
      <c r="G12" s="25"/>
      <c r="H12" s="17"/>
      <c r="I12" s="14"/>
      <c r="J12" s="25"/>
      <c r="K12" s="26"/>
      <c r="L12" s="26"/>
      <c r="M12" s="26"/>
      <c r="N12" s="26"/>
      <c r="O12" s="26"/>
      <c r="P12" s="14"/>
      <c r="Q12" s="25"/>
      <c r="R12" s="25"/>
      <c r="S12" s="25"/>
      <c r="T12" s="25"/>
      <c r="U12" s="25"/>
      <c r="V12" s="14"/>
    </row>
    <row r="14" spans="3:23">
      <c r="I14" t="s">
        <v>33</v>
      </c>
    </row>
    <row r="15" spans="3:23" ht="15.75" customHeight="1">
      <c r="C15" s="42" t="s">
        <v>9</v>
      </c>
      <c r="D15" s="44" t="s">
        <v>11</v>
      </c>
      <c r="E15" s="45"/>
      <c r="F15" s="46"/>
      <c r="G15" s="47" t="s">
        <v>12</v>
      </c>
      <c r="I15" s="9"/>
      <c r="J15" s="10" t="s">
        <v>14</v>
      </c>
      <c r="K15" s="10" t="s">
        <v>15</v>
      </c>
      <c r="L15" s="10" t="s">
        <v>16</v>
      </c>
      <c r="M15" s="9" t="s">
        <v>20</v>
      </c>
      <c r="N15" s="10" t="s">
        <v>32</v>
      </c>
      <c r="O15" s="11"/>
      <c r="P15" s="11" t="s">
        <v>39</v>
      </c>
      <c r="Q15" s="12"/>
      <c r="R15" s="13"/>
      <c r="S15" s="13"/>
      <c r="T15" s="13"/>
      <c r="U15" s="13"/>
      <c r="V15" s="13"/>
      <c r="W15" s="13"/>
    </row>
    <row r="16" spans="3:23" ht="15.75">
      <c r="C16" s="43"/>
      <c r="D16" s="5">
        <v>1</v>
      </c>
      <c r="E16" s="5">
        <v>2</v>
      </c>
      <c r="F16" s="5">
        <v>3</v>
      </c>
      <c r="G16" s="48"/>
      <c r="I16" s="28" t="s">
        <v>17</v>
      </c>
      <c r="J16" s="21">
        <f>G17</f>
        <v>19.18</v>
      </c>
      <c r="K16" s="21">
        <f>G20</f>
        <v>17.259999999999998</v>
      </c>
      <c r="L16" s="21">
        <f>G23</f>
        <v>14.680000000000001</v>
      </c>
      <c r="M16" s="21">
        <f>SUM(J16:L16)</f>
        <v>51.12</v>
      </c>
      <c r="N16" s="20">
        <f>M16/9</f>
        <v>5.68</v>
      </c>
      <c r="P16" t="s">
        <v>40</v>
      </c>
      <c r="Q16">
        <v>3</v>
      </c>
    </row>
    <row r="17" spans="3:24" ht="15.75">
      <c r="C17" s="2" t="s">
        <v>0</v>
      </c>
      <c r="D17" s="25">
        <v>6.5</v>
      </c>
      <c r="E17" s="26">
        <v>5.3</v>
      </c>
      <c r="F17" s="26">
        <v>7.38</v>
      </c>
      <c r="G17" s="14">
        <f>SUM(D17:F17)</f>
        <v>19.18</v>
      </c>
      <c r="I17" s="28" t="s">
        <v>18</v>
      </c>
      <c r="J17" s="21">
        <f>G18</f>
        <v>15.95</v>
      </c>
      <c r="K17" s="21">
        <f>G21</f>
        <v>16.11</v>
      </c>
      <c r="L17" s="21">
        <f>G24</f>
        <v>14.81</v>
      </c>
      <c r="M17" s="21">
        <f>SUM(J17:L17)</f>
        <v>46.870000000000005</v>
      </c>
      <c r="N17" s="20">
        <f>M17/9</f>
        <v>5.2077777777777783</v>
      </c>
      <c r="P17" t="s">
        <v>41</v>
      </c>
      <c r="Q17">
        <v>3</v>
      </c>
    </row>
    <row r="18" spans="3:24" ht="15.75">
      <c r="C18" s="2" t="s">
        <v>1</v>
      </c>
      <c r="D18" s="26">
        <v>5.55</v>
      </c>
      <c r="E18" s="26">
        <v>5.7</v>
      </c>
      <c r="F18" s="26">
        <v>4.7</v>
      </c>
      <c r="G18" s="14">
        <f t="shared" ref="G18:G26" si="0">SUM(D18:F18)</f>
        <v>15.95</v>
      </c>
      <c r="I18" s="28" t="s">
        <v>19</v>
      </c>
      <c r="J18" s="21">
        <f>G19</f>
        <v>16.759999999999998</v>
      </c>
      <c r="K18" s="21">
        <f>G22</f>
        <v>15.879999999999999</v>
      </c>
      <c r="L18" s="21">
        <f>G25</f>
        <v>16.46</v>
      </c>
      <c r="M18" s="21">
        <f>SUM(J18:L18)</f>
        <v>49.1</v>
      </c>
      <c r="N18" s="20">
        <f>M18/9</f>
        <v>5.4555555555555557</v>
      </c>
      <c r="P18" t="s">
        <v>42</v>
      </c>
      <c r="Q18">
        <v>3</v>
      </c>
    </row>
    <row r="19" spans="3:24" ht="15.75">
      <c r="C19" s="2" t="s">
        <v>2</v>
      </c>
      <c r="D19" s="26">
        <v>6.88</v>
      </c>
      <c r="E19" s="26">
        <v>4.88</v>
      </c>
      <c r="F19" s="26">
        <v>5</v>
      </c>
      <c r="G19" s="14">
        <f t="shared" si="0"/>
        <v>16.759999999999998</v>
      </c>
      <c r="I19" s="29" t="s">
        <v>21</v>
      </c>
      <c r="J19" s="20">
        <f>SUM(J16:J18)</f>
        <v>51.889999999999993</v>
      </c>
      <c r="K19" s="20">
        <f>SUM(K16:K18)</f>
        <v>49.25</v>
      </c>
      <c r="L19" s="20">
        <f>SUM(L16:L18)</f>
        <v>45.95</v>
      </c>
      <c r="M19" s="20"/>
      <c r="N19" s="20"/>
      <c r="P19" t="s">
        <v>43</v>
      </c>
      <c r="Q19">
        <f>(G26^2)/(Q16*Q17*Q18)</f>
        <v>801.31363333333343</v>
      </c>
    </row>
    <row r="20" spans="3:24" ht="15.75">
      <c r="C20" s="2" t="s">
        <v>3</v>
      </c>
      <c r="D20" s="26">
        <v>5.88</v>
      </c>
      <c r="E20" s="26">
        <v>5.25</v>
      </c>
      <c r="F20" s="26">
        <v>6.13</v>
      </c>
      <c r="G20" s="14">
        <f t="shared" si="0"/>
        <v>17.259999999999998</v>
      </c>
      <c r="I20" s="29" t="s">
        <v>10</v>
      </c>
      <c r="J20" s="20">
        <f>J19/9</f>
        <v>5.7655555555555544</v>
      </c>
      <c r="K20" s="20">
        <f>K19/9</f>
        <v>5.4722222222222223</v>
      </c>
      <c r="L20" s="20">
        <f>L19/9</f>
        <v>5.1055555555555561</v>
      </c>
      <c r="M20" s="20"/>
      <c r="N20" s="20"/>
    </row>
    <row r="21" spans="3:24" ht="15.75">
      <c r="C21" s="2" t="s">
        <v>4</v>
      </c>
      <c r="D21" s="26">
        <v>6.78</v>
      </c>
      <c r="E21" s="26">
        <v>4.6500000000000004</v>
      </c>
      <c r="F21" s="26">
        <v>4.68</v>
      </c>
      <c r="G21" s="14">
        <f t="shared" si="0"/>
        <v>16.11</v>
      </c>
      <c r="P21" s="6" t="s">
        <v>30</v>
      </c>
      <c r="Q21" s="6" t="s">
        <v>22</v>
      </c>
      <c r="R21" s="8" t="s">
        <v>23</v>
      </c>
      <c r="S21" s="5" t="s">
        <v>24</v>
      </c>
      <c r="T21" s="5" t="s">
        <v>25</v>
      </c>
      <c r="U21" s="5" t="s">
        <v>26</v>
      </c>
      <c r="V21" s="5" t="s">
        <v>27</v>
      </c>
      <c r="W21" s="5" t="s">
        <v>28</v>
      </c>
      <c r="X21" s="5" t="s">
        <v>29</v>
      </c>
    </row>
    <row r="22" spans="3:24" ht="15.75">
      <c r="C22" s="2" t="s">
        <v>5</v>
      </c>
      <c r="D22" s="26">
        <v>4.83</v>
      </c>
      <c r="E22" s="26">
        <v>5.6</v>
      </c>
      <c r="F22" s="26">
        <v>5.45</v>
      </c>
      <c r="G22" s="14">
        <f t="shared" si="0"/>
        <v>15.879999999999999</v>
      </c>
      <c r="P22" t="s">
        <v>31</v>
      </c>
      <c r="Q22">
        <f>Q16-1</f>
        <v>2</v>
      </c>
      <c r="R22">
        <f>SUMSQ(D26:F26)/(Q17*Q18)-Q19</f>
        <v>3.0970888888888339</v>
      </c>
      <c r="S22">
        <f>R22/Q22</f>
        <v>1.548544444444417</v>
      </c>
      <c r="T22">
        <f>S22/$S$27</f>
        <v>3.0824302207280625</v>
      </c>
      <c r="U22">
        <f>FINV(5%,$Q22,$Q$27)</f>
        <v>3.6337234675916301</v>
      </c>
      <c r="V22">
        <f>FINV(1%,$Q22,$Q$27)</f>
        <v>6.2262352803113821</v>
      </c>
      <c r="W22" t="str">
        <f>IF(T22&lt;U22,"tn",IF(T22&lt;V22,"*","**"))</f>
        <v>tn</v>
      </c>
    </row>
    <row r="23" spans="3:24" ht="15.75">
      <c r="C23" s="2" t="s">
        <v>6</v>
      </c>
      <c r="D23" s="26">
        <v>4.88</v>
      </c>
      <c r="E23" s="26">
        <v>4.9000000000000004</v>
      </c>
      <c r="F23" s="26">
        <v>4.9000000000000004</v>
      </c>
      <c r="G23" s="14">
        <f t="shared" si="0"/>
        <v>14.680000000000001</v>
      </c>
      <c r="P23" t="s">
        <v>34</v>
      </c>
      <c r="Q23">
        <f>(Q17*Q18)-1</f>
        <v>8</v>
      </c>
      <c r="R23">
        <f>SUMSQ(G17:G25)/Q16-Q19</f>
        <v>4.8719333333331178</v>
      </c>
      <c r="S23">
        <f t="shared" ref="S23:S26" si="1">R23/Q23</f>
        <v>0.60899166666663973</v>
      </c>
      <c r="T23">
        <f t="shared" ref="T23:T26" si="2">S23/$S$27</f>
        <v>1.2122185606227718</v>
      </c>
      <c r="U23">
        <f t="shared" ref="U23:U26" si="3">FINV(5%,$Q23,$Q$27)</f>
        <v>2.5910961798744014</v>
      </c>
      <c r="V23">
        <f t="shared" ref="V23:V26" si="4">FINV(1%,$Q23,$Q$27)</f>
        <v>3.8895721399261927</v>
      </c>
      <c r="W23" t="str">
        <f t="shared" ref="W23:W26" si="5">IF(T23&lt;U23,"tn",IF(T23&lt;V23,"*","**"))</f>
        <v>tn</v>
      </c>
    </row>
    <row r="24" spans="3:24" ht="15.75">
      <c r="C24" s="2" t="s">
        <v>7</v>
      </c>
      <c r="D24" s="26">
        <v>5.18</v>
      </c>
      <c r="E24" s="26">
        <v>4.8</v>
      </c>
      <c r="F24" s="26">
        <v>4.83</v>
      </c>
      <c r="G24" s="14">
        <f t="shared" si="0"/>
        <v>14.81</v>
      </c>
      <c r="P24" t="s">
        <v>35</v>
      </c>
      <c r="Q24">
        <f>Q17-1</f>
        <v>2</v>
      </c>
      <c r="R24">
        <f>SUMSQ(M16:M18)/(Q16*Q18)-Q19</f>
        <v>1.0042888888888228</v>
      </c>
      <c r="S24">
        <f t="shared" si="1"/>
        <v>0.50214444444441142</v>
      </c>
      <c r="T24">
        <f t="shared" si="2"/>
        <v>0.99953554208867568</v>
      </c>
      <c r="U24">
        <f t="shared" si="3"/>
        <v>3.6337234675916301</v>
      </c>
      <c r="V24">
        <f t="shared" si="4"/>
        <v>6.2262352803113821</v>
      </c>
      <c r="W24" t="str">
        <f t="shared" si="5"/>
        <v>tn</v>
      </c>
    </row>
    <row r="25" spans="3:24" ht="15.75">
      <c r="C25" s="2" t="s">
        <v>8</v>
      </c>
      <c r="D25" s="26">
        <v>6.5</v>
      </c>
      <c r="E25" s="26">
        <v>4.4800000000000004</v>
      </c>
      <c r="F25" s="26">
        <v>5.48</v>
      </c>
      <c r="G25" s="14">
        <f t="shared" si="0"/>
        <v>16.46</v>
      </c>
      <c r="P25" t="s">
        <v>36</v>
      </c>
      <c r="Q25">
        <f>Q18-1</f>
        <v>2</v>
      </c>
      <c r="R25">
        <f>SUMSQ(J19:L19)/(Q16*Q17)-Q19</f>
        <v>1.9682666666665227</v>
      </c>
      <c r="S25">
        <f t="shared" si="1"/>
        <v>0.98413333333326136</v>
      </c>
      <c r="T25">
        <f t="shared" si="2"/>
        <v>1.9589507674612781</v>
      </c>
      <c r="U25">
        <f t="shared" si="3"/>
        <v>3.6337234675916301</v>
      </c>
      <c r="V25">
        <f t="shared" si="4"/>
        <v>6.2262352803113821</v>
      </c>
      <c r="W25" t="str">
        <f t="shared" si="5"/>
        <v>tn</v>
      </c>
    </row>
    <row r="26" spans="3:24" ht="15.75">
      <c r="C26" s="2" t="s">
        <v>13</v>
      </c>
      <c r="D26" s="14">
        <f>SUM(D17:D25)</f>
        <v>52.980000000000004</v>
      </c>
      <c r="E26" s="14">
        <f>SUM(E17:E25)</f>
        <v>45.56</v>
      </c>
      <c r="F26" s="14">
        <f t="shared" ref="E26:F26" si="6">SUM(F17:F25)</f>
        <v>48.55</v>
      </c>
      <c r="G26" s="14">
        <f t="shared" si="0"/>
        <v>147.09</v>
      </c>
      <c r="P26" t="s">
        <v>37</v>
      </c>
      <c r="Q26">
        <f>Q24*Q25</f>
        <v>4</v>
      </c>
      <c r="R26">
        <f>R23-R24-R25</f>
        <v>1.8993777777777723</v>
      </c>
      <c r="S26">
        <f t="shared" si="1"/>
        <v>0.47484444444444307</v>
      </c>
      <c r="T26">
        <f t="shared" si="2"/>
        <v>0.94519396647056697</v>
      </c>
      <c r="U26">
        <f t="shared" si="3"/>
        <v>3.0069172799243447</v>
      </c>
      <c r="V26">
        <f t="shared" si="4"/>
        <v>4.772577999723211</v>
      </c>
      <c r="W26" t="str">
        <f t="shared" si="5"/>
        <v>tn</v>
      </c>
    </row>
    <row r="27" spans="3:24">
      <c r="D27" s="14"/>
      <c r="E27" s="14"/>
      <c r="F27" s="14"/>
      <c r="G27" s="14"/>
      <c r="P27" t="s">
        <v>38</v>
      </c>
      <c r="Q27">
        <f>Q28-Q23-Q22</f>
        <v>16</v>
      </c>
      <c r="R27">
        <f>R28-R23-R22</f>
        <v>8.038044444444381</v>
      </c>
      <c r="S27">
        <f>R27/Q27</f>
        <v>0.50237777777777382</v>
      </c>
    </row>
    <row r="28" spans="3:24">
      <c r="P28" t="s">
        <v>12</v>
      </c>
      <c r="Q28">
        <f>(3*3*3)-1</f>
        <v>26</v>
      </c>
      <c r="R28">
        <f>SUMSQ(D17:F25)-Q19</f>
        <v>16.007066666666333</v>
      </c>
    </row>
  </sheetData>
  <mergeCells count="6">
    <mergeCell ref="D2:G2"/>
    <mergeCell ref="K2:N2"/>
    <mergeCell ref="R2:U2"/>
    <mergeCell ref="C15:C16"/>
    <mergeCell ref="D15:F15"/>
    <mergeCell ref="G15:G1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2:Y44"/>
  <sheetViews>
    <sheetView topLeftCell="C10" zoomScale="75" zoomScaleNormal="75" workbookViewId="0">
      <selection activeCell="U31" sqref="U31"/>
    </sheetView>
  </sheetViews>
  <sheetFormatPr defaultRowHeight="15"/>
  <cols>
    <col min="3" max="3" width="11.140625" customWidth="1"/>
    <col min="8" max="8" width="9.85546875" bestFit="1" customWidth="1"/>
    <col min="15" max="15" width="10.28515625" customWidth="1"/>
    <col min="16" max="16" width="13.5703125" customWidth="1"/>
    <col min="18" max="18" width="14.140625" customWidth="1"/>
    <col min="19" max="20" width="12.140625" bestFit="1" customWidth="1"/>
    <col min="22" max="22" width="11" bestFit="1" customWidth="1"/>
    <col min="23" max="23" width="9.140625" customWidth="1"/>
  </cols>
  <sheetData>
    <row r="2" spans="3:24" ht="15.75">
      <c r="C2" s="56"/>
      <c r="D2" s="57"/>
      <c r="E2" s="57"/>
      <c r="F2" s="57"/>
      <c r="G2" s="57"/>
      <c r="H2" s="58"/>
      <c r="I2" s="60"/>
      <c r="J2" s="59"/>
      <c r="K2" s="57"/>
      <c r="L2" s="57"/>
      <c r="M2" s="57"/>
      <c r="N2" s="57"/>
      <c r="O2" s="59"/>
      <c r="P2" s="60"/>
      <c r="Q2" s="59"/>
      <c r="R2" s="57"/>
      <c r="S2" s="57"/>
      <c r="T2" s="57"/>
      <c r="U2" s="57"/>
      <c r="V2" s="57"/>
      <c r="W2" s="59"/>
    </row>
    <row r="3" spans="3:24" ht="15.75">
      <c r="C3" s="56"/>
      <c r="D3" s="56"/>
      <c r="E3" s="56"/>
      <c r="F3" s="56"/>
      <c r="G3" s="56"/>
      <c r="H3" s="58"/>
      <c r="I3" s="60"/>
      <c r="J3" s="59"/>
      <c r="K3" s="56"/>
      <c r="L3" s="56"/>
      <c r="M3" s="56"/>
      <c r="N3" s="56"/>
      <c r="O3" s="59"/>
      <c r="P3" s="60"/>
      <c r="Q3" s="59"/>
      <c r="R3" s="56"/>
      <c r="S3" s="56"/>
      <c r="T3" s="56"/>
      <c r="U3" s="56"/>
      <c r="V3" s="56"/>
      <c r="W3" s="59"/>
    </row>
    <row r="4" spans="3:24" ht="15.75">
      <c r="C4" s="2"/>
      <c r="D4" s="3"/>
      <c r="E4" s="3"/>
      <c r="F4" s="3"/>
      <c r="G4" s="3"/>
      <c r="H4" s="21"/>
      <c r="J4" s="3"/>
      <c r="K4" s="1"/>
      <c r="L4" s="1"/>
      <c r="M4" s="1"/>
      <c r="N4" s="1"/>
      <c r="O4" s="19"/>
      <c r="Q4" s="3"/>
      <c r="R4" s="3"/>
      <c r="S4" s="3"/>
      <c r="T4" s="3"/>
      <c r="U4" s="3"/>
      <c r="V4" s="3"/>
      <c r="W4" s="20"/>
    </row>
    <row r="5" spans="3:24" ht="15.75">
      <c r="C5" s="2"/>
      <c r="D5" s="3"/>
      <c r="E5" s="3"/>
      <c r="F5" s="3"/>
      <c r="G5" s="3"/>
      <c r="H5" s="21"/>
      <c r="J5" s="3"/>
      <c r="K5" s="1"/>
      <c r="L5" s="1"/>
      <c r="M5" s="1"/>
      <c r="N5" s="1"/>
      <c r="O5" s="19"/>
      <c r="Q5" s="3"/>
      <c r="R5" s="3"/>
      <c r="S5" s="3"/>
      <c r="T5" s="3"/>
      <c r="U5" s="3"/>
      <c r="V5" s="3"/>
      <c r="W5" s="20"/>
    </row>
    <row r="6" spans="3:24" ht="15.75">
      <c r="C6" s="2"/>
      <c r="D6" s="3"/>
      <c r="E6" s="3"/>
      <c r="F6" s="3"/>
      <c r="G6" s="3"/>
      <c r="H6" s="21"/>
      <c r="J6" s="3"/>
      <c r="K6" s="1"/>
      <c r="L6" s="1"/>
      <c r="M6" s="1"/>
      <c r="N6" s="1"/>
      <c r="O6" s="19"/>
      <c r="Q6" s="3"/>
      <c r="R6" s="3"/>
      <c r="S6" s="3"/>
      <c r="T6" s="3"/>
      <c r="U6" s="3"/>
      <c r="V6" s="3"/>
      <c r="W6" s="20"/>
    </row>
    <row r="7" spans="3:24" ht="15.75">
      <c r="C7" s="2"/>
      <c r="D7" s="3"/>
      <c r="E7" s="3"/>
      <c r="F7" s="3"/>
      <c r="G7" s="3"/>
      <c r="H7" s="21"/>
      <c r="J7" s="3"/>
      <c r="K7" s="1"/>
      <c r="L7" s="1"/>
      <c r="M7" s="1"/>
      <c r="N7" s="1"/>
      <c r="O7" s="19"/>
      <c r="Q7" s="3"/>
      <c r="R7" s="3"/>
      <c r="S7" s="3"/>
      <c r="T7" s="3"/>
      <c r="U7" s="3"/>
      <c r="V7" s="3"/>
      <c r="W7" s="20"/>
    </row>
    <row r="8" spans="3:24" ht="15.75">
      <c r="C8" s="2"/>
      <c r="D8" s="3"/>
      <c r="E8" s="3"/>
      <c r="F8" s="3"/>
      <c r="G8" s="3"/>
      <c r="H8" s="21"/>
      <c r="J8" s="3"/>
      <c r="K8" s="1"/>
      <c r="L8" s="1"/>
      <c r="M8" s="1"/>
      <c r="N8" s="1"/>
      <c r="O8" s="19"/>
      <c r="Q8" s="3"/>
      <c r="R8" s="3"/>
      <c r="S8" s="3"/>
      <c r="T8" s="3"/>
      <c r="U8" s="3"/>
      <c r="V8" s="3"/>
      <c r="W8" s="20"/>
    </row>
    <row r="9" spans="3:24" ht="15.75">
      <c r="C9" s="2"/>
      <c r="D9" s="3"/>
      <c r="E9" s="3"/>
      <c r="F9" s="3"/>
      <c r="G9" s="3"/>
      <c r="H9" s="21"/>
      <c r="J9" s="3"/>
      <c r="K9" s="1"/>
      <c r="L9" s="1"/>
      <c r="M9" s="1"/>
      <c r="N9" s="1"/>
      <c r="O9" s="19"/>
      <c r="Q9" s="3"/>
      <c r="R9" s="3"/>
      <c r="S9" s="3"/>
      <c r="T9" s="3"/>
      <c r="U9" s="3"/>
      <c r="V9" s="3"/>
      <c r="W9" s="20"/>
    </row>
    <row r="10" spans="3:24" ht="15.75">
      <c r="C10" s="2"/>
      <c r="D10" s="3"/>
      <c r="E10" s="3"/>
      <c r="F10" s="3"/>
      <c r="G10" s="3"/>
      <c r="H10" s="21"/>
      <c r="J10" s="3"/>
      <c r="K10" s="1"/>
      <c r="L10" s="1"/>
      <c r="M10" s="1"/>
      <c r="N10" s="1"/>
      <c r="O10" s="19"/>
      <c r="Q10" s="3"/>
      <c r="R10" s="3"/>
      <c r="S10" s="3"/>
      <c r="T10" s="3"/>
      <c r="U10" s="3"/>
      <c r="V10" s="3"/>
      <c r="W10" s="20"/>
    </row>
    <row r="11" spans="3:24" ht="15.75">
      <c r="C11" s="2"/>
      <c r="D11" s="3"/>
      <c r="E11" s="3"/>
      <c r="F11" s="3"/>
      <c r="G11" s="3"/>
      <c r="H11" s="21"/>
      <c r="J11" s="3"/>
      <c r="K11" s="1"/>
      <c r="L11" s="1"/>
      <c r="M11" s="1"/>
      <c r="N11" s="1"/>
      <c r="O11" s="19"/>
      <c r="Q11" s="3"/>
      <c r="R11" s="3"/>
      <c r="S11" s="3"/>
      <c r="T11" s="3"/>
      <c r="U11" s="3"/>
      <c r="V11" s="3"/>
      <c r="W11" s="20"/>
    </row>
    <row r="12" spans="3:24" ht="15.75">
      <c r="C12" s="2"/>
      <c r="D12" s="3"/>
      <c r="E12" s="3"/>
      <c r="F12" s="3"/>
      <c r="G12" s="3"/>
      <c r="H12" s="21"/>
      <c r="J12" s="3"/>
      <c r="K12" s="1"/>
      <c r="L12" s="1"/>
      <c r="M12" s="1"/>
      <c r="N12" s="1"/>
      <c r="O12" s="19"/>
      <c r="Q12" s="3"/>
      <c r="R12" s="3"/>
      <c r="S12" s="3"/>
      <c r="T12" s="3"/>
      <c r="U12" s="3"/>
      <c r="V12" s="3"/>
      <c r="W12" s="20"/>
    </row>
    <row r="14" spans="3:24">
      <c r="I14" t="s">
        <v>33</v>
      </c>
    </row>
    <row r="15" spans="3:24" ht="15.75" customHeight="1">
      <c r="C15" s="49" t="s">
        <v>9</v>
      </c>
      <c r="D15" s="51" t="s">
        <v>11</v>
      </c>
      <c r="E15" s="52"/>
      <c r="F15" s="53"/>
      <c r="G15" s="54" t="s">
        <v>12</v>
      </c>
      <c r="H15" s="14"/>
      <c r="I15" s="22"/>
      <c r="J15" s="23" t="s">
        <v>14</v>
      </c>
      <c r="K15" s="23" t="s">
        <v>15</v>
      </c>
      <c r="L15" s="23" t="s">
        <v>16</v>
      </c>
      <c r="M15" s="22" t="s">
        <v>20</v>
      </c>
      <c r="N15" s="23" t="s">
        <v>32</v>
      </c>
      <c r="O15" s="11"/>
      <c r="P15" s="11" t="s">
        <v>39</v>
      </c>
      <c r="Q15" s="12"/>
      <c r="R15" s="13"/>
      <c r="S15" s="13"/>
      <c r="T15" s="13"/>
      <c r="U15" s="13"/>
      <c r="V15" s="13"/>
      <c r="W15" s="13"/>
      <c r="X15" s="13"/>
    </row>
    <row r="16" spans="3:24" ht="15.75">
      <c r="C16" s="50"/>
      <c r="D16" s="24">
        <v>1</v>
      </c>
      <c r="E16" s="24">
        <v>2</v>
      </c>
      <c r="F16" s="24">
        <v>3</v>
      </c>
      <c r="G16" s="55"/>
      <c r="H16" s="14"/>
      <c r="I16" s="15" t="s">
        <v>17</v>
      </c>
      <c r="J16" s="17">
        <f>G17</f>
        <v>30.900000000000002</v>
      </c>
      <c r="K16" s="17">
        <f>G20</f>
        <v>30.020000000000003</v>
      </c>
      <c r="L16" s="17">
        <f>G23</f>
        <v>22.18</v>
      </c>
      <c r="M16" s="17">
        <f>SUM(J16:L16)</f>
        <v>83.1</v>
      </c>
      <c r="N16" s="14">
        <f>M16/9</f>
        <v>9.2333333333333325</v>
      </c>
      <c r="P16" t="s">
        <v>40</v>
      </c>
      <c r="Q16">
        <v>3</v>
      </c>
    </row>
    <row r="17" spans="3:25" ht="15.75">
      <c r="C17" s="17" t="s">
        <v>0</v>
      </c>
      <c r="D17" s="25">
        <v>11.97</v>
      </c>
      <c r="E17" s="26">
        <v>7.45</v>
      </c>
      <c r="F17" s="26">
        <v>11.48</v>
      </c>
      <c r="G17" s="14">
        <f t="shared" ref="G17:G26" si="0">SUM(D17:F17)</f>
        <v>30.900000000000002</v>
      </c>
      <c r="H17" s="14"/>
      <c r="I17" s="15" t="s">
        <v>18</v>
      </c>
      <c r="J17" s="17">
        <f t="shared" ref="J17:J18" si="1">G18</f>
        <v>25.78</v>
      </c>
      <c r="K17" s="17">
        <f>G21</f>
        <v>26.6</v>
      </c>
      <c r="L17" s="17">
        <f t="shared" ref="L17:L18" si="2">G24</f>
        <v>22.950000000000003</v>
      </c>
      <c r="M17" s="17">
        <f>SUM(J17:L17)</f>
        <v>75.330000000000013</v>
      </c>
      <c r="N17" s="14">
        <f>M17/9</f>
        <v>8.370000000000001</v>
      </c>
      <c r="P17" t="s">
        <v>41</v>
      </c>
      <c r="Q17">
        <v>3</v>
      </c>
    </row>
    <row r="18" spans="3:25" ht="15.75">
      <c r="C18" s="17" t="s">
        <v>1</v>
      </c>
      <c r="D18" s="25">
        <v>7.98</v>
      </c>
      <c r="E18" s="26">
        <v>8.5</v>
      </c>
      <c r="F18" s="26">
        <v>9.3000000000000007</v>
      </c>
      <c r="G18" s="14">
        <f t="shared" si="0"/>
        <v>25.78</v>
      </c>
      <c r="H18" s="14"/>
      <c r="I18" s="15" t="s">
        <v>19</v>
      </c>
      <c r="J18" s="17">
        <f t="shared" si="1"/>
        <v>26.159999999999997</v>
      </c>
      <c r="K18" s="17">
        <f>G22</f>
        <v>28.28</v>
      </c>
      <c r="L18" s="17">
        <f t="shared" si="2"/>
        <v>24.79</v>
      </c>
      <c r="M18" s="17">
        <f>SUM(J18:L18)</f>
        <v>79.22999999999999</v>
      </c>
      <c r="N18" s="14">
        <f>M18/9</f>
        <v>8.8033333333333328</v>
      </c>
      <c r="P18" t="s">
        <v>42</v>
      </c>
      <c r="Q18">
        <v>3</v>
      </c>
    </row>
    <row r="19" spans="3:25" ht="15.75">
      <c r="C19" s="17" t="s">
        <v>2</v>
      </c>
      <c r="D19" s="25">
        <v>11.03</v>
      </c>
      <c r="E19" s="26">
        <v>8.23</v>
      </c>
      <c r="F19" s="26">
        <v>6.9</v>
      </c>
      <c r="G19" s="14">
        <f t="shared" si="0"/>
        <v>26.159999999999997</v>
      </c>
      <c r="H19" s="14"/>
      <c r="I19" s="27" t="s">
        <v>21</v>
      </c>
      <c r="J19" s="14">
        <f>SUM(J16:J18)</f>
        <v>82.84</v>
      </c>
      <c r="K19" s="14">
        <f>SUM(K16:K18)</f>
        <v>84.9</v>
      </c>
      <c r="L19" s="14">
        <f>SUM(L16:L18)</f>
        <v>69.92</v>
      </c>
      <c r="M19" s="14"/>
      <c r="N19" s="14"/>
      <c r="P19" t="s">
        <v>43</v>
      </c>
      <c r="Q19">
        <f>(G26^2)/(Q16*Q17*Q18)</f>
        <v>2091.9361333333341</v>
      </c>
    </row>
    <row r="20" spans="3:25" ht="15.75">
      <c r="C20" s="17" t="s">
        <v>3</v>
      </c>
      <c r="D20" s="25">
        <v>12.5</v>
      </c>
      <c r="E20" s="26">
        <v>7.55</v>
      </c>
      <c r="F20" s="26">
        <v>9.9700000000000006</v>
      </c>
      <c r="G20" s="14">
        <f t="shared" si="0"/>
        <v>30.020000000000003</v>
      </c>
      <c r="H20" s="14"/>
      <c r="I20" s="27" t="s">
        <v>10</v>
      </c>
      <c r="J20" s="14">
        <f>J19/9</f>
        <v>9.2044444444444444</v>
      </c>
      <c r="K20" s="14">
        <f>K19/9</f>
        <v>9.4333333333333336</v>
      </c>
      <c r="L20" s="14">
        <f>L19/9</f>
        <v>7.7688888888888892</v>
      </c>
      <c r="M20" s="14"/>
      <c r="N20" s="14"/>
    </row>
    <row r="21" spans="3:25" ht="15.75">
      <c r="C21" s="17" t="s">
        <v>4</v>
      </c>
      <c r="D21" s="25">
        <v>11.73</v>
      </c>
      <c r="E21" s="26">
        <v>5.87</v>
      </c>
      <c r="F21" s="26">
        <v>9</v>
      </c>
      <c r="G21" s="14">
        <f t="shared" si="0"/>
        <v>26.6</v>
      </c>
      <c r="H21" s="14"/>
      <c r="I21" s="14"/>
      <c r="J21" s="14"/>
      <c r="K21" s="14"/>
      <c r="L21" s="14"/>
      <c r="M21" s="14"/>
      <c r="N21" s="14"/>
      <c r="P21" s="37" t="s">
        <v>30</v>
      </c>
      <c r="Q21" s="37" t="s">
        <v>22</v>
      </c>
      <c r="R21" s="38" t="s">
        <v>23</v>
      </c>
      <c r="S21" s="39" t="s">
        <v>24</v>
      </c>
      <c r="T21" s="39" t="s">
        <v>25</v>
      </c>
      <c r="U21" s="39" t="s">
        <v>51</v>
      </c>
      <c r="V21" s="39" t="s">
        <v>26</v>
      </c>
      <c r="W21" s="39" t="s">
        <v>27</v>
      </c>
      <c r="X21" s="13"/>
      <c r="Y21" s="13" t="s">
        <v>29</v>
      </c>
    </row>
    <row r="22" spans="3:25" ht="15.75">
      <c r="C22" s="17" t="s">
        <v>5</v>
      </c>
      <c r="D22" s="25">
        <v>9.77</v>
      </c>
      <c r="E22" s="26">
        <v>9.1300000000000008</v>
      </c>
      <c r="F22" s="26">
        <v>9.3800000000000008</v>
      </c>
      <c r="G22" s="14">
        <f t="shared" si="0"/>
        <v>28.28</v>
      </c>
      <c r="H22" s="14"/>
      <c r="I22" s="14"/>
      <c r="J22" s="14"/>
      <c r="K22" s="14"/>
      <c r="L22" s="14"/>
      <c r="M22" s="14"/>
      <c r="N22" s="14"/>
      <c r="P22" t="s">
        <v>31</v>
      </c>
      <c r="Q22">
        <f>Q16-1</f>
        <v>2</v>
      </c>
      <c r="R22" s="64">
        <f>SUMSQ(D26:F26)/(Q17*Q18)-Q19</f>
        <v>39.940955555554865</v>
      </c>
      <c r="S22" s="64">
        <f>R22/Q22</f>
        <v>19.970477777777432</v>
      </c>
      <c r="T22" s="64">
        <f>S22/$S$27</f>
        <v>11.40101539747219</v>
      </c>
      <c r="U22" s="64" t="str">
        <f>IF(T22&lt;V22,"tn",IF(T22&lt;W22,"*","**"))</f>
        <v>**</v>
      </c>
      <c r="V22" s="64">
        <f>FINV(5%,$Q22,$Q$27)</f>
        <v>3.6337234676434944</v>
      </c>
      <c r="W22" s="64">
        <f>FINV(1%,$Q22,$Q$27)</f>
        <v>6.2262352803748033</v>
      </c>
    </row>
    <row r="23" spans="3:25" ht="15.75">
      <c r="C23" s="17" t="s">
        <v>6</v>
      </c>
      <c r="D23" s="25">
        <v>8.3000000000000007</v>
      </c>
      <c r="E23" s="26">
        <v>5.78</v>
      </c>
      <c r="F23" s="26">
        <v>8.1</v>
      </c>
      <c r="G23" s="14">
        <f t="shared" si="0"/>
        <v>22.18</v>
      </c>
      <c r="H23" s="14"/>
      <c r="I23" s="14"/>
      <c r="J23" s="14"/>
      <c r="K23" s="14"/>
      <c r="L23" s="14"/>
      <c r="M23" s="14"/>
      <c r="N23" s="14"/>
      <c r="P23" t="s">
        <v>34</v>
      </c>
      <c r="Q23">
        <f>(Q17*Q18)-1</f>
        <v>8</v>
      </c>
      <c r="R23" s="64">
        <f>SUMSQ(G17:G25)/Q16-Q19</f>
        <v>23.224466666666103</v>
      </c>
      <c r="S23" s="64">
        <f t="shared" ref="S23:S26" si="3">R23/Q23</f>
        <v>2.9030583333332629</v>
      </c>
      <c r="T23" s="64">
        <f t="shared" ref="T23:T26" si="4">S23/$S$27</f>
        <v>1.6573370515412889</v>
      </c>
      <c r="U23" s="64" t="str">
        <f t="shared" ref="U23:U26" si="5">IF(T23&lt;V23,"tn",IF(T23&lt;W23,"*","**"))</f>
        <v>tn</v>
      </c>
      <c r="V23" s="64">
        <f t="shared" ref="V23:V26" si="6">FINV(5%,$Q23,$Q$27)</f>
        <v>2.5910961799713066</v>
      </c>
      <c r="W23" s="64">
        <f t="shared" ref="W23:W26" si="7">FINV(1%,$Q23,$Q$27)</f>
        <v>3.8895721400399905</v>
      </c>
    </row>
    <row r="24" spans="3:25" ht="15.75">
      <c r="C24" s="17" t="s">
        <v>7</v>
      </c>
      <c r="D24" s="25">
        <v>7.98</v>
      </c>
      <c r="E24" s="26">
        <v>6.17</v>
      </c>
      <c r="F24" s="26">
        <v>8.8000000000000007</v>
      </c>
      <c r="G24" s="14">
        <f t="shared" si="0"/>
        <v>22.950000000000003</v>
      </c>
      <c r="H24" s="14"/>
      <c r="I24" s="14"/>
      <c r="J24" s="14"/>
      <c r="K24" s="14"/>
      <c r="L24" s="14"/>
      <c r="M24" s="14"/>
      <c r="N24" s="14"/>
      <c r="P24" t="s">
        <v>35</v>
      </c>
      <c r="Q24">
        <f>Q17-1</f>
        <v>2</v>
      </c>
      <c r="R24" s="64">
        <f>SUMSQ(M16:M18)/(Q16*Q18)-Q19</f>
        <v>3.3540666666658581</v>
      </c>
      <c r="S24" s="64">
        <f t="shared" si="3"/>
        <v>1.677033333332929</v>
      </c>
      <c r="T24" s="64">
        <f t="shared" si="4"/>
        <v>0.95740738244524548</v>
      </c>
      <c r="U24" s="64" t="str">
        <f t="shared" si="5"/>
        <v>tn</v>
      </c>
      <c r="V24" s="64">
        <f t="shared" si="6"/>
        <v>3.6337234676434944</v>
      </c>
      <c r="W24" s="64">
        <f t="shared" si="7"/>
        <v>6.2262352803748033</v>
      </c>
    </row>
    <row r="25" spans="3:25" ht="15.75">
      <c r="C25" s="17" t="s">
        <v>8</v>
      </c>
      <c r="D25" s="25">
        <v>10.53</v>
      </c>
      <c r="E25" s="26">
        <v>6.43</v>
      </c>
      <c r="F25" s="26">
        <v>7.83</v>
      </c>
      <c r="G25" s="14">
        <f t="shared" si="0"/>
        <v>24.79</v>
      </c>
      <c r="H25" s="14"/>
      <c r="I25" s="14"/>
      <c r="J25" s="14"/>
      <c r="K25" s="14"/>
      <c r="L25" s="14"/>
      <c r="M25" s="14"/>
      <c r="N25" s="14"/>
      <c r="P25" t="s">
        <v>36</v>
      </c>
      <c r="Q25">
        <f>Q18-1</f>
        <v>2</v>
      </c>
      <c r="R25" s="64">
        <f>SUMSQ(J19:L19)/(Q16*Q17)-Q19</f>
        <v>14.650755555554952</v>
      </c>
      <c r="S25" s="64">
        <f t="shared" si="3"/>
        <v>7.3253777777774758</v>
      </c>
      <c r="T25" s="64">
        <f t="shared" si="4"/>
        <v>4.1820103537871596</v>
      </c>
      <c r="U25" s="64" t="str">
        <f t="shared" si="5"/>
        <v>*</v>
      </c>
      <c r="V25" s="64">
        <f t="shared" si="6"/>
        <v>3.6337234676434944</v>
      </c>
      <c r="W25" s="64">
        <f t="shared" si="7"/>
        <v>6.2262352803748033</v>
      </c>
    </row>
    <row r="26" spans="3:25" ht="15.75">
      <c r="C26" s="17" t="s">
        <v>13</v>
      </c>
      <c r="D26" s="14">
        <f>SUM(D17:D25)</f>
        <v>91.79</v>
      </c>
      <c r="E26" s="14">
        <f>SUM(E17:E25)</f>
        <v>65.110000000000014</v>
      </c>
      <c r="F26" s="14">
        <f>SUM(F17:F25)</f>
        <v>80.759999999999991</v>
      </c>
      <c r="G26" s="14">
        <f t="shared" si="0"/>
        <v>237.66000000000003</v>
      </c>
      <c r="H26" s="14"/>
      <c r="I26" s="14"/>
      <c r="J26" s="14"/>
      <c r="K26" s="14"/>
      <c r="L26" s="14"/>
      <c r="M26" s="14"/>
      <c r="N26" s="14"/>
      <c r="P26" t="s">
        <v>37</v>
      </c>
      <c r="Q26">
        <f>Q24*Q25</f>
        <v>4</v>
      </c>
      <c r="R26" s="64">
        <f>R23-R24-R25</f>
        <v>5.2196444444452936</v>
      </c>
      <c r="S26" s="64">
        <f t="shared" si="3"/>
        <v>1.3049111111113234</v>
      </c>
      <c r="T26" s="64">
        <f t="shared" si="4"/>
        <v>0.74496523496637523</v>
      </c>
      <c r="U26" s="64" t="str">
        <f t="shared" si="5"/>
        <v>tn</v>
      </c>
      <c r="V26" s="64">
        <f t="shared" si="6"/>
        <v>3.006917279999981</v>
      </c>
      <c r="W26" s="64">
        <f t="shared" si="7"/>
        <v>4.7725779998133984</v>
      </c>
    </row>
    <row r="27" spans="3:25">
      <c r="P27" t="s">
        <v>38</v>
      </c>
      <c r="Q27">
        <f>Q28-Q23-Q22</f>
        <v>16</v>
      </c>
      <c r="R27" s="64">
        <f>R28-R23-R22</f>
        <v>28.026244444445183</v>
      </c>
      <c r="S27" s="64">
        <f>R27/Q27</f>
        <v>1.7516402777778239</v>
      </c>
      <c r="T27" s="36"/>
      <c r="U27" s="36"/>
      <c r="V27" s="36"/>
      <c r="W27" s="36"/>
    </row>
    <row r="28" spans="3:25">
      <c r="P28" s="40" t="s">
        <v>12</v>
      </c>
      <c r="Q28" s="40">
        <f>(3*3*3)-1</f>
        <v>26</v>
      </c>
      <c r="R28" s="65">
        <f>SUMSQ(D17:F25)-Q19</f>
        <v>91.191666666666151</v>
      </c>
      <c r="S28" s="41"/>
      <c r="T28" s="41"/>
      <c r="U28" s="41"/>
      <c r="V28" s="41"/>
      <c r="W28" s="41"/>
    </row>
    <row r="31" spans="3:25">
      <c r="P31" s="31"/>
      <c r="Q31" s="31"/>
      <c r="R31" s="31"/>
    </row>
    <row r="32" spans="3:25">
      <c r="P32" s="32"/>
      <c r="Q32" s="31"/>
      <c r="R32" s="33"/>
    </row>
    <row r="34" spans="14:18">
      <c r="P34" s="30" t="s">
        <v>44</v>
      </c>
      <c r="Q34" s="30" t="s">
        <v>45</v>
      </c>
      <c r="R34" s="30" t="s">
        <v>46</v>
      </c>
    </row>
    <row r="35" spans="14:18">
      <c r="P35" s="30" t="s">
        <v>47</v>
      </c>
      <c r="Q35" s="30"/>
      <c r="R35" s="30"/>
    </row>
    <row r="36" spans="14:18">
      <c r="P36" s="30" t="s">
        <v>17</v>
      </c>
      <c r="Q36" s="35">
        <f>M16/9</f>
        <v>9.2333333333333325</v>
      </c>
      <c r="R36" s="30" t="s">
        <v>52</v>
      </c>
    </row>
    <row r="37" spans="14:18">
      <c r="P37" s="30" t="s">
        <v>18</v>
      </c>
      <c r="Q37" s="35">
        <f>M17/9</f>
        <v>8.370000000000001</v>
      </c>
      <c r="R37" s="30" t="s">
        <v>52</v>
      </c>
    </row>
    <row r="38" spans="14:18">
      <c r="P38" s="30" t="s">
        <v>19</v>
      </c>
      <c r="Q38" s="35">
        <f>M18/9</f>
        <v>8.8033333333333328</v>
      </c>
      <c r="R38" s="30" t="s">
        <v>52</v>
      </c>
    </row>
    <row r="39" spans="14:18">
      <c r="N39" t="s">
        <v>49</v>
      </c>
      <c r="O39" s="34">
        <v>3.649</v>
      </c>
      <c r="P39" s="30" t="s">
        <v>48</v>
      </c>
      <c r="Q39" s="35">
        <f>O39*(S27/9)^0.5</f>
        <v>1.6098116652545815</v>
      </c>
      <c r="R39" s="30"/>
    </row>
    <row r="40" spans="14:18">
      <c r="P40" s="30" t="s">
        <v>36</v>
      </c>
      <c r="Q40" s="35"/>
      <c r="R40" s="30"/>
    </row>
    <row r="41" spans="14:18">
      <c r="P41" s="30" t="s">
        <v>14</v>
      </c>
      <c r="Q41" s="35">
        <f>J19/9</f>
        <v>9.2044444444444444</v>
      </c>
      <c r="R41" s="30" t="s">
        <v>52</v>
      </c>
    </row>
    <row r="42" spans="14:18">
      <c r="P42" s="30" t="s">
        <v>15</v>
      </c>
      <c r="Q42" s="35">
        <f>K19/9</f>
        <v>9.4333333333333336</v>
      </c>
      <c r="R42" s="30" t="s">
        <v>53</v>
      </c>
    </row>
    <row r="43" spans="14:18">
      <c r="P43" s="30" t="s">
        <v>16</v>
      </c>
      <c r="Q43" s="35">
        <f>L19/9</f>
        <v>7.7688888888888892</v>
      </c>
      <c r="R43" s="30" t="s">
        <v>52</v>
      </c>
    </row>
    <row r="44" spans="14:18">
      <c r="N44" t="s">
        <v>49</v>
      </c>
      <c r="O44" s="34">
        <f>O39</f>
        <v>3.649</v>
      </c>
      <c r="P44" s="30" t="s">
        <v>48</v>
      </c>
      <c r="Q44" s="35">
        <f>Q39</f>
        <v>1.6098116652545815</v>
      </c>
      <c r="R44" s="30"/>
    </row>
  </sheetData>
  <mergeCells count="6">
    <mergeCell ref="R2:V2"/>
    <mergeCell ref="C15:C16"/>
    <mergeCell ref="D15:F15"/>
    <mergeCell ref="G15:G16"/>
    <mergeCell ref="D2:G2"/>
    <mergeCell ref="K2:N2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2:AA41"/>
  <sheetViews>
    <sheetView topLeftCell="B2" zoomScale="75" zoomScaleNormal="75" workbookViewId="0">
      <selection activeCell="V17" sqref="V17"/>
    </sheetView>
  </sheetViews>
  <sheetFormatPr defaultRowHeight="15"/>
  <cols>
    <col min="3" max="3" width="11.140625" customWidth="1"/>
    <col min="15" max="15" width="10.28515625" customWidth="1"/>
    <col min="16" max="16" width="15.5703125" customWidth="1"/>
  </cols>
  <sheetData>
    <row r="2" spans="3:24" ht="15.75">
      <c r="C2" s="56"/>
      <c r="D2" s="57"/>
      <c r="E2" s="57"/>
      <c r="F2" s="57"/>
      <c r="G2" s="57"/>
      <c r="H2" s="58"/>
      <c r="I2" s="60"/>
      <c r="J2" s="59"/>
      <c r="K2" s="57"/>
      <c r="L2" s="57"/>
      <c r="M2" s="57"/>
      <c r="N2" s="57"/>
      <c r="O2" s="59"/>
      <c r="P2" s="60"/>
      <c r="Q2" s="59"/>
      <c r="R2" s="57"/>
      <c r="S2" s="57"/>
      <c r="T2" s="57"/>
      <c r="U2" s="57"/>
      <c r="V2" s="57"/>
      <c r="W2" s="59"/>
    </row>
    <row r="3" spans="3:24" ht="15.75">
      <c r="C3" s="56"/>
      <c r="D3" s="56"/>
      <c r="E3" s="56"/>
      <c r="F3" s="56"/>
      <c r="G3" s="56"/>
      <c r="H3" s="58"/>
      <c r="I3" s="60"/>
      <c r="J3" s="59"/>
      <c r="K3" s="56"/>
      <c r="L3" s="56"/>
      <c r="M3" s="56"/>
      <c r="N3" s="56"/>
      <c r="O3" s="59"/>
      <c r="P3" s="60"/>
      <c r="Q3" s="59"/>
      <c r="R3" s="56"/>
      <c r="S3" s="56"/>
      <c r="T3" s="56"/>
      <c r="U3" s="56"/>
      <c r="V3" s="56"/>
      <c r="W3" s="59"/>
    </row>
    <row r="4" spans="3:24" ht="15.75">
      <c r="C4" s="2"/>
      <c r="D4" s="3"/>
      <c r="E4" s="3"/>
      <c r="F4" s="3"/>
      <c r="G4" s="3"/>
      <c r="H4" s="2"/>
      <c r="J4" s="3"/>
      <c r="K4" s="1"/>
      <c r="L4" s="1"/>
      <c r="M4" s="1"/>
      <c r="N4" s="1"/>
      <c r="O4" s="1"/>
      <c r="Q4" s="3"/>
      <c r="R4" s="3"/>
      <c r="S4" s="3"/>
      <c r="T4" s="3"/>
      <c r="U4" s="3"/>
      <c r="V4" s="3"/>
    </row>
    <row r="5" spans="3:24" ht="15.75">
      <c r="C5" s="2"/>
      <c r="D5" s="3"/>
      <c r="E5" s="3"/>
      <c r="F5" s="3"/>
      <c r="G5" s="3"/>
      <c r="H5" s="2"/>
      <c r="J5" s="3"/>
      <c r="K5" s="1"/>
      <c r="L5" s="1"/>
      <c r="M5" s="1"/>
      <c r="N5" s="1"/>
      <c r="O5" s="1"/>
      <c r="Q5" s="3"/>
      <c r="R5" s="3"/>
      <c r="S5" s="3"/>
      <c r="T5" s="3"/>
      <c r="U5" s="3"/>
      <c r="V5" s="3"/>
    </row>
    <row r="6" spans="3:24" ht="15.75">
      <c r="C6" s="2"/>
      <c r="D6" s="3"/>
      <c r="E6" s="3"/>
      <c r="F6" s="3"/>
      <c r="G6" s="3"/>
      <c r="H6" s="2"/>
      <c r="J6" s="3"/>
      <c r="K6" s="1"/>
      <c r="L6" s="1"/>
      <c r="M6" s="1"/>
      <c r="N6" s="1"/>
      <c r="O6" s="1"/>
      <c r="Q6" s="3"/>
      <c r="R6" s="3"/>
      <c r="S6" s="3"/>
      <c r="T6" s="3"/>
      <c r="U6" s="3"/>
      <c r="V6" s="3"/>
    </row>
    <row r="7" spans="3:24" ht="15.75">
      <c r="C7" s="2"/>
      <c r="D7" s="3"/>
      <c r="E7" s="3"/>
      <c r="F7" s="3"/>
      <c r="G7" s="3"/>
      <c r="H7" s="2"/>
      <c r="J7" s="3"/>
      <c r="K7" s="1"/>
      <c r="L7" s="1"/>
      <c r="M7" s="1"/>
      <c r="N7" s="1"/>
      <c r="O7" s="1"/>
      <c r="Q7" s="3"/>
      <c r="R7" s="3"/>
      <c r="S7" s="3"/>
      <c r="T7" s="3"/>
      <c r="U7" s="3"/>
      <c r="V7" s="3"/>
    </row>
    <row r="8" spans="3:24" ht="15.75">
      <c r="C8" s="2"/>
      <c r="D8" s="3"/>
      <c r="E8" s="3"/>
      <c r="F8" s="3"/>
      <c r="G8" s="3"/>
      <c r="H8" s="2"/>
      <c r="J8" s="3"/>
      <c r="K8" s="1"/>
      <c r="L8" s="1"/>
      <c r="M8" s="1"/>
      <c r="N8" s="1"/>
      <c r="O8" s="1"/>
      <c r="Q8" s="3"/>
      <c r="R8" s="3"/>
      <c r="S8" s="3"/>
      <c r="T8" s="3"/>
      <c r="U8" s="3"/>
      <c r="V8" s="3"/>
    </row>
    <row r="9" spans="3:24" ht="15.75">
      <c r="C9" s="2"/>
      <c r="D9" s="3"/>
      <c r="E9" s="3"/>
      <c r="F9" s="3"/>
      <c r="G9" s="3"/>
      <c r="H9" s="2"/>
      <c r="J9" s="3"/>
      <c r="K9" s="1"/>
      <c r="L9" s="1"/>
      <c r="M9" s="1"/>
      <c r="N9" s="1"/>
      <c r="O9" s="1"/>
      <c r="Q9" s="3"/>
      <c r="R9" s="3"/>
      <c r="S9" s="3"/>
      <c r="T9" s="3"/>
      <c r="U9" s="3"/>
      <c r="V9" s="3"/>
    </row>
    <row r="10" spans="3:24" ht="15.75">
      <c r="C10" s="2"/>
      <c r="D10" s="3"/>
      <c r="E10" s="3"/>
      <c r="F10" s="3"/>
      <c r="G10" s="3"/>
      <c r="H10" s="2"/>
      <c r="J10" s="3"/>
      <c r="K10" s="1"/>
      <c r="L10" s="1"/>
      <c r="M10" s="1"/>
      <c r="N10" s="1"/>
      <c r="O10" s="1"/>
      <c r="Q10" s="3"/>
      <c r="R10" s="3"/>
      <c r="S10" s="3"/>
      <c r="T10" s="3"/>
      <c r="U10" s="3"/>
      <c r="V10" s="3"/>
    </row>
    <row r="11" spans="3:24" ht="15.75">
      <c r="C11" s="2"/>
      <c r="D11" s="3"/>
      <c r="E11" s="3"/>
      <c r="F11" s="3"/>
      <c r="G11" s="3"/>
      <c r="H11" s="2"/>
      <c r="J11" s="3"/>
      <c r="K11" s="1"/>
      <c r="L11" s="1"/>
      <c r="M11" s="1"/>
      <c r="N11" s="1"/>
      <c r="O11" s="1"/>
      <c r="Q11" s="3"/>
      <c r="R11" s="3"/>
      <c r="S11" s="3"/>
      <c r="T11" s="3"/>
      <c r="U11" s="3"/>
      <c r="V11" s="3"/>
    </row>
    <row r="12" spans="3:24" ht="15.75">
      <c r="C12" s="2"/>
      <c r="D12" s="3"/>
      <c r="E12" s="3"/>
      <c r="F12" s="3"/>
      <c r="G12" s="3"/>
      <c r="H12" s="2"/>
      <c r="J12" s="3"/>
      <c r="K12" s="1"/>
      <c r="L12" s="1"/>
      <c r="M12" s="1"/>
      <c r="N12" s="1"/>
      <c r="O12" s="1"/>
      <c r="Q12" s="3"/>
      <c r="R12" s="3"/>
      <c r="S12" s="3"/>
      <c r="T12" s="3"/>
      <c r="U12" s="3"/>
      <c r="V12" s="3"/>
    </row>
    <row r="14" spans="3:24">
      <c r="I14" t="s">
        <v>33</v>
      </c>
    </row>
    <row r="15" spans="3:24" ht="15.75" customHeight="1">
      <c r="C15" s="49" t="s">
        <v>9</v>
      </c>
      <c r="D15" s="51" t="s">
        <v>11</v>
      </c>
      <c r="E15" s="52"/>
      <c r="F15" s="53"/>
      <c r="G15" s="54" t="s">
        <v>12</v>
      </c>
      <c r="H15" s="14"/>
      <c r="I15" s="22"/>
      <c r="J15" s="23" t="s">
        <v>14</v>
      </c>
      <c r="K15" s="23" t="s">
        <v>15</v>
      </c>
      <c r="L15" s="23" t="s">
        <v>16</v>
      </c>
      <c r="M15" s="22" t="s">
        <v>20</v>
      </c>
      <c r="N15" s="23" t="s">
        <v>32</v>
      </c>
      <c r="O15" s="11"/>
      <c r="P15" s="11" t="s">
        <v>39</v>
      </c>
      <c r="Q15" s="12"/>
      <c r="R15" s="13"/>
      <c r="S15" s="13"/>
      <c r="T15" s="13"/>
      <c r="U15" s="13"/>
      <c r="V15" s="13"/>
      <c r="W15" s="13"/>
      <c r="X15" s="13"/>
    </row>
    <row r="16" spans="3:24" ht="15.75">
      <c r="C16" s="50"/>
      <c r="D16" s="24">
        <v>1</v>
      </c>
      <c r="E16" s="24">
        <v>2</v>
      </c>
      <c r="F16" s="24">
        <v>3</v>
      </c>
      <c r="G16" s="55"/>
      <c r="H16" s="14"/>
      <c r="I16" s="15" t="s">
        <v>17</v>
      </c>
      <c r="J16" s="17">
        <f>G17</f>
        <v>45.08</v>
      </c>
      <c r="K16" s="17">
        <f>G20</f>
        <v>47.46</v>
      </c>
      <c r="L16" s="17">
        <f>G23</f>
        <v>33.590000000000003</v>
      </c>
      <c r="M16" s="17">
        <f>SUM(J16:L16)</f>
        <v>126.13</v>
      </c>
      <c r="N16" s="14">
        <f>M16/9</f>
        <v>14.014444444444443</v>
      </c>
      <c r="P16" t="s">
        <v>40</v>
      </c>
      <c r="Q16">
        <v>3</v>
      </c>
    </row>
    <row r="17" spans="3:27" ht="15.75">
      <c r="C17" s="17" t="s">
        <v>0</v>
      </c>
      <c r="D17" s="25">
        <v>16.55</v>
      </c>
      <c r="E17" s="26">
        <v>11.98</v>
      </c>
      <c r="F17" s="26">
        <v>16.55</v>
      </c>
      <c r="G17" s="14">
        <f t="shared" ref="G17:G26" si="0">SUM(D17:F17)</f>
        <v>45.08</v>
      </c>
      <c r="H17" s="14"/>
      <c r="I17" s="15" t="s">
        <v>18</v>
      </c>
      <c r="J17" s="17">
        <f t="shared" ref="J17:J18" si="1">G18</f>
        <v>40.589999999999996</v>
      </c>
      <c r="K17" s="17">
        <f>G21</f>
        <v>42.43</v>
      </c>
      <c r="L17" s="17">
        <f t="shared" ref="L17:L18" si="2">G24</f>
        <v>37.43</v>
      </c>
      <c r="M17" s="17">
        <f>SUM(J17:L17)</f>
        <v>120.44999999999999</v>
      </c>
      <c r="N17" s="14">
        <f>M17/9</f>
        <v>13.383333333333333</v>
      </c>
      <c r="P17" t="s">
        <v>41</v>
      </c>
      <c r="Q17">
        <v>3</v>
      </c>
    </row>
    <row r="18" spans="3:27" ht="15.75">
      <c r="C18" s="17" t="s">
        <v>1</v>
      </c>
      <c r="D18" s="25">
        <v>12.73</v>
      </c>
      <c r="E18" s="26">
        <v>13.78</v>
      </c>
      <c r="F18" s="26">
        <v>14.08</v>
      </c>
      <c r="G18" s="14">
        <f t="shared" si="0"/>
        <v>40.589999999999996</v>
      </c>
      <c r="H18" s="14"/>
      <c r="I18" s="15" t="s">
        <v>19</v>
      </c>
      <c r="J18" s="17">
        <f t="shared" si="1"/>
        <v>38.68</v>
      </c>
      <c r="K18" s="17">
        <f>G22</f>
        <v>44.08</v>
      </c>
      <c r="L18" s="17">
        <f t="shared" si="2"/>
        <v>41.26</v>
      </c>
      <c r="M18" s="17">
        <f>SUM(J18:L18)</f>
        <v>124.01999999999998</v>
      </c>
      <c r="N18" s="14">
        <f>M18/9</f>
        <v>13.779999999999998</v>
      </c>
      <c r="P18" t="s">
        <v>42</v>
      </c>
      <c r="Q18">
        <v>3</v>
      </c>
    </row>
    <row r="19" spans="3:27" ht="15.75">
      <c r="C19" s="17" t="s">
        <v>2</v>
      </c>
      <c r="D19" s="25">
        <v>15.18</v>
      </c>
      <c r="E19" s="26">
        <v>13.55</v>
      </c>
      <c r="F19" s="26">
        <v>9.9499999999999993</v>
      </c>
      <c r="G19" s="14">
        <f t="shared" si="0"/>
        <v>38.68</v>
      </c>
      <c r="H19" s="14"/>
      <c r="I19" s="27" t="s">
        <v>21</v>
      </c>
      <c r="J19" s="14">
        <f>SUM(J16:J18)</f>
        <v>124.35</v>
      </c>
      <c r="K19" s="14">
        <f>SUM(K16:K18)</f>
        <v>133.97</v>
      </c>
      <c r="L19" s="14">
        <f>SUM(L16:L18)</f>
        <v>112.28</v>
      </c>
      <c r="M19" s="14"/>
      <c r="N19" s="14"/>
      <c r="P19" t="s">
        <v>43</v>
      </c>
      <c r="Q19">
        <f>(G26^2)/(Q16*Q17*Q18)</f>
        <v>5086.828148148149</v>
      </c>
    </row>
    <row r="20" spans="3:27" ht="15.75">
      <c r="C20" s="17" t="s">
        <v>3</v>
      </c>
      <c r="D20" s="25">
        <v>18.63</v>
      </c>
      <c r="E20" s="26">
        <v>12.33</v>
      </c>
      <c r="F20" s="26">
        <v>16.5</v>
      </c>
      <c r="G20" s="14">
        <f t="shared" si="0"/>
        <v>47.46</v>
      </c>
      <c r="H20" s="14"/>
      <c r="I20" s="27" t="s">
        <v>10</v>
      </c>
      <c r="J20" s="14">
        <f>J19/9</f>
        <v>13.816666666666666</v>
      </c>
      <c r="K20" s="14">
        <f>K19/9</f>
        <v>14.885555555555555</v>
      </c>
      <c r="L20" s="14">
        <f>L19/9</f>
        <v>12.475555555555555</v>
      </c>
      <c r="M20" s="14"/>
      <c r="N20" s="14"/>
    </row>
    <row r="21" spans="3:27" ht="15.75">
      <c r="C21" s="17" t="s">
        <v>4</v>
      </c>
      <c r="D21" s="25">
        <v>17.03</v>
      </c>
      <c r="E21" s="26">
        <v>11.25</v>
      </c>
      <c r="F21" s="26">
        <v>14.15</v>
      </c>
      <c r="G21" s="14">
        <f t="shared" si="0"/>
        <v>42.43</v>
      </c>
      <c r="H21" s="14"/>
      <c r="I21" s="14"/>
      <c r="J21" s="14"/>
      <c r="K21" s="14"/>
      <c r="L21" s="14"/>
      <c r="M21" s="14"/>
      <c r="N21" s="14"/>
      <c r="P21" s="37" t="s">
        <v>30</v>
      </c>
      <c r="Q21" s="37" t="s">
        <v>22</v>
      </c>
      <c r="R21" s="38" t="s">
        <v>23</v>
      </c>
      <c r="S21" s="39" t="s">
        <v>24</v>
      </c>
      <c r="T21" s="39" t="s">
        <v>25</v>
      </c>
      <c r="U21" s="39" t="s">
        <v>51</v>
      </c>
      <c r="V21" s="39" t="s">
        <v>26</v>
      </c>
      <c r="W21" s="39" t="s">
        <v>27</v>
      </c>
      <c r="X21" s="13"/>
      <c r="Y21" s="13"/>
    </row>
    <row r="22" spans="3:27" ht="15.75">
      <c r="C22" s="17" t="s">
        <v>5</v>
      </c>
      <c r="D22" s="25">
        <v>15.4</v>
      </c>
      <c r="E22" s="26">
        <v>13</v>
      </c>
      <c r="F22" s="26">
        <v>15.68</v>
      </c>
      <c r="G22" s="14">
        <f t="shared" si="0"/>
        <v>44.08</v>
      </c>
      <c r="H22" s="14"/>
      <c r="I22" s="14"/>
      <c r="J22" s="14"/>
      <c r="K22" s="14"/>
      <c r="L22" s="14"/>
      <c r="M22" s="14"/>
      <c r="N22" s="14"/>
      <c r="P22" t="s">
        <v>31</v>
      </c>
      <c r="Q22">
        <f>Q16-1</f>
        <v>2</v>
      </c>
      <c r="R22">
        <f>SUMSQ(D26:F26)/(Q17*Q18)-Q19</f>
        <v>92.650007407407429</v>
      </c>
      <c r="S22">
        <f>R22/Q22</f>
        <v>46.325003703703715</v>
      </c>
      <c r="T22">
        <f>S22/$S$27</f>
        <v>13.647866469095476</v>
      </c>
      <c r="U22" t="s">
        <v>56</v>
      </c>
      <c r="V22">
        <f>FINV(5%,$Q22,$Q$27)</f>
        <v>3.6337234676434944</v>
      </c>
      <c r="W22">
        <f>FINV(1%,$Q22,$Q$27)</f>
        <v>6.2262352803748033</v>
      </c>
    </row>
    <row r="23" spans="3:27" ht="15.75">
      <c r="C23" s="17" t="s">
        <v>6</v>
      </c>
      <c r="D23" s="25">
        <v>14.38</v>
      </c>
      <c r="E23" s="26">
        <v>6.83</v>
      </c>
      <c r="F23" s="26">
        <v>12.38</v>
      </c>
      <c r="G23" s="14">
        <f t="shared" si="0"/>
        <v>33.590000000000003</v>
      </c>
      <c r="H23" s="14"/>
      <c r="I23" s="14"/>
      <c r="J23" s="14"/>
      <c r="K23" s="14"/>
      <c r="L23" s="14"/>
      <c r="M23" s="14"/>
      <c r="N23" s="14"/>
      <c r="P23" t="s">
        <v>34</v>
      </c>
      <c r="Q23">
        <f>(Q17*Q18)-1</f>
        <v>8</v>
      </c>
      <c r="R23">
        <f>SUMSQ(G17:G25)/Q16-Q19</f>
        <v>47.631985185184021</v>
      </c>
      <c r="S23">
        <f t="shared" ref="S23:S26" si="3">R23/Q23</f>
        <v>5.9539981481480027</v>
      </c>
      <c r="T23">
        <f t="shared" ref="T23:T26" si="4">S23/$S$27</f>
        <v>1.7541147368903274</v>
      </c>
      <c r="U23" t="s">
        <v>57</v>
      </c>
      <c r="V23">
        <f t="shared" ref="V23:V26" si="5">FINV(5%,$Q23,$Q$27)</f>
        <v>2.5910961799713066</v>
      </c>
      <c r="W23">
        <f t="shared" ref="W23:W26" si="6">FINV(1%,$Q23,$Q$27)</f>
        <v>3.8895721400399905</v>
      </c>
    </row>
    <row r="24" spans="3:27" ht="15.75">
      <c r="C24" s="17" t="s">
        <v>7</v>
      </c>
      <c r="D24" s="25">
        <v>15.7</v>
      </c>
      <c r="E24" s="26">
        <v>9.23</v>
      </c>
      <c r="F24" s="26">
        <v>12.5</v>
      </c>
      <c r="G24" s="14">
        <f t="shared" si="0"/>
        <v>37.43</v>
      </c>
      <c r="H24" s="14"/>
      <c r="I24" s="14"/>
      <c r="J24" s="14"/>
      <c r="K24" s="14"/>
      <c r="L24" s="14"/>
      <c r="M24" s="14"/>
      <c r="N24" s="14"/>
      <c r="P24" t="s">
        <v>35</v>
      </c>
      <c r="Q24">
        <f>Q17-1</f>
        <v>2</v>
      </c>
      <c r="R24">
        <f>SUMSQ(M16:M18)/(Q16*Q18)-Q19</f>
        <v>1.8318296296283734</v>
      </c>
      <c r="S24">
        <f t="shared" si="3"/>
        <v>0.91591481481418668</v>
      </c>
      <c r="T24">
        <f t="shared" si="4"/>
        <v>0.2698387930976231</v>
      </c>
      <c r="U24" t="s">
        <v>57</v>
      </c>
      <c r="V24">
        <f t="shared" si="5"/>
        <v>3.6337234676434944</v>
      </c>
      <c r="W24">
        <f t="shared" si="6"/>
        <v>6.2262352803748033</v>
      </c>
    </row>
    <row r="25" spans="3:27" ht="15.75">
      <c r="C25" s="17" t="s">
        <v>8</v>
      </c>
      <c r="D25" s="25">
        <v>17.13</v>
      </c>
      <c r="E25" s="26">
        <v>10.130000000000001</v>
      </c>
      <c r="F25" s="26">
        <v>14</v>
      </c>
      <c r="G25" s="14">
        <f t="shared" si="0"/>
        <v>41.26</v>
      </c>
      <c r="H25" s="14"/>
      <c r="I25" s="14"/>
      <c r="J25" s="14"/>
      <c r="K25" s="14"/>
      <c r="L25" s="14"/>
      <c r="M25" s="14"/>
      <c r="N25" s="14"/>
      <c r="P25" t="s">
        <v>36</v>
      </c>
      <c r="Q25">
        <f>Q18-1</f>
        <v>2</v>
      </c>
      <c r="R25">
        <f>SUMSQ(J19:L19)/(Q16*Q17)-Q19</f>
        <v>26.247607407406576</v>
      </c>
      <c r="S25">
        <f t="shared" si="3"/>
        <v>13.123803703703288</v>
      </c>
      <c r="T25">
        <f t="shared" si="4"/>
        <v>3.8664199934093695</v>
      </c>
      <c r="U25" t="s">
        <v>58</v>
      </c>
      <c r="V25">
        <f t="shared" si="5"/>
        <v>3.6337234676434944</v>
      </c>
      <c r="W25">
        <f t="shared" si="6"/>
        <v>6.2262352803748033</v>
      </c>
    </row>
    <row r="26" spans="3:27" ht="15.75">
      <c r="C26" s="17" t="s">
        <v>13</v>
      </c>
      <c r="D26" s="14">
        <f>SUM(D17:D25)</f>
        <v>142.73000000000002</v>
      </c>
      <c r="E26" s="14">
        <f>SUM(E17:E25)</f>
        <v>102.08</v>
      </c>
      <c r="F26" s="14">
        <f>SUM(F17:F25)</f>
        <v>125.78999999999999</v>
      </c>
      <c r="G26" s="14">
        <f t="shared" si="0"/>
        <v>370.6</v>
      </c>
      <c r="H26" s="14"/>
      <c r="I26" s="14"/>
      <c r="J26" s="14"/>
      <c r="K26" s="14"/>
      <c r="L26" s="14"/>
      <c r="M26" s="14"/>
      <c r="N26" s="14"/>
      <c r="P26" t="s">
        <v>37</v>
      </c>
      <c r="Q26">
        <f>Q24*Q25</f>
        <v>4</v>
      </c>
      <c r="R26">
        <f>R23-R24-R25</f>
        <v>19.552548148149071</v>
      </c>
      <c r="S26">
        <f t="shared" si="3"/>
        <v>4.8881370370372679</v>
      </c>
      <c r="T26">
        <f t="shared" si="4"/>
        <v>1.4401000805271587</v>
      </c>
      <c r="U26" t="s">
        <v>57</v>
      </c>
      <c r="V26">
        <f t="shared" si="5"/>
        <v>3.006917279999981</v>
      </c>
      <c r="W26">
        <f t="shared" si="6"/>
        <v>4.7725779998133984</v>
      </c>
    </row>
    <row r="27" spans="3:27">
      <c r="P27" t="s">
        <v>38</v>
      </c>
      <c r="Q27">
        <f>Q28-Q23-Q22</f>
        <v>16</v>
      </c>
      <c r="R27">
        <f>R28-R23-R22</f>
        <v>54.308859259258497</v>
      </c>
      <c r="S27">
        <f>R27/Q27</f>
        <v>3.3943037037036561</v>
      </c>
      <c r="T27" s="36"/>
      <c r="U27" s="36"/>
      <c r="V27" s="36"/>
      <c r="W27" s="36"/>
    </row>
    <row r="28" spans="3:27">
      <c r="P28" s="40" t="s">
        <v>12</v>
      </c>
      <c r="Q28" s="40">
        <f>(3*3*3)-1</f>
        <v>26</v>
      </c>
      <c r="R28" s="40">
        <f>SUMSQ(D17:F25)-Q19</f>
        <v>194.59085185184995</v>
      </c>
      <c r="S28" s="41"/>
      <c r="T28" s="41"/>
      <c r="U28" s="41"/>
      <c r="V28" s="41"/>
      <c r="W28" s="41"/>
    </row>
    <row r="31" spans="3:27">
      <c r="P31" s="30" t="s">
        <v>44</v>
      </c>
      <c r="Q31" s="30" t="s">
        <v>50</v>
      </c>
      <c r="R31" s="30" t="s">
        <v>51</v>
      </c>
    </row>
    <row r="32" spans="3:27">
      <c r="P32" s="30" t="s">
        <v>47</v>
      </c>
      <c r="Q32" s="30"/>
      <c r="R32" s="30"/>
      <c r="AA32" t="s">
        <v>55</v>
      </c>
    </row>
    <row r="33" spans="14:18">
      <c r="P33" s="30" t="s">
        <v>17</v>
      </c>
      <c r="Q33" s="30">
        <f>M16/9</f>
        <v>14.014444444444443</v>
      </c>
      <c r="R33" s="30" t="s">
        <v>52</v>
      </c>
    </row>
    <row r="34" spans="14:18">
      <c r="P34" s="30" t="s">
        <v>18</v>
      </c>
      <c r="Q34" s="30">
        <f>M17/9</f>
        <v>13.383333333333333</v>
      </c>
      <c r="R34" s="30" t="s">
        <v>52</v>
      </c>
    </row>
    <row r="35" spans="14:18">
      <c r="P35" s="30" t="s">
        <v>19</v>
      </c>
      <c r="Q35" s="30">
        <f>M18/9</f>
        <v>13.779999999999998</v>
      </c>
      <c r="R35" s="30" t="s">
        <v>52</v>
      </c>
    </row>
    <row r="36" spans="14:18">
      <c r="N36" t="s">
        <v>49</v>
      </c>
      <c r="O36" s="34">
        <v>3.649</v>
      </c>
      <c r="P36" s="30" t="s">
        <v>48</v>
      </c>
      <c r="Q36" s="30">
        <f>O36*(S27/9)^0.5</f>
        <v>2.240928281609571</v>
      </c>
      <c r="R36" s="30"/>
    </row>
    <row r="37" spans="14:18">
      <c r="P37" s="30" t="s">
        <v>36</v>
      </c>
      <c r="Q37" s="30"/>
      <c r="R37" s="30"/>
    </row>
    <row r="38" spans="14:18">
      <c r="P38" s="30" t="s">
        <v>14</v>
      </c>
      <c r="Q38" s="30">
        <f>J19/9</f>
        <v>13.816666666666666</v>
      </c>
      <c r="R38" s="30" t="s">
        <v>52</v>
      </c>
    </row>
    <row r="39" spans="14:18">
      <c r="P39" s="30" t="s">
        <v>15</v>
      </c>
      <c r="Q39" s="30">
        <f>K19/9</f>
        <v>14.885555555555555</v>
      </c>
      <c r="R39" s="30" t="s">
        <v>54</v>
      </c>
    </row>
    <row r="40" spans="14:18">
      <c r="P40" s="30" t="s">
        <v>16</v>
      </c>
      <c r="Q40" s="30">
        <f>L19/9</f>
        <v>12.475555555555555</v>
      </c>
      <c r="R40" s="30" t="s">
        <v>52</v>
      </c>
    </row>
    <row r="41" spans="14:18">
      <c r="N41" t="s">
        <v>49</v>
      </c>
      <c r="O41" s="34">
        <f>O36</f>
        <v>3.649</v>
      </c>
      <c r="P41" s="30" t="s">
        <v>48</v>
      </c>
      <c r="Q41" s="30">
        <f>Q36</f>
        <v>2.240928281609571</v>
      </c>
      <c r="R41" s="30"/>
    </row>
  </sheetData>
  <mergeCells count="6">
    <mergeCell ref="D2:G2"/>
    <mergeCell ref="K2:N2"/>
    <mergeCell ref="R2:V2"/>
    <mergeCell ref="C15:C16"/>
    <mergeCell ref="D15:F15"/>
    <mergeCell ref="G15:G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2:Y41"/>
  <sheetViews>
    <sheetView zoomScale="73" zoomScaleNormal="73" workbookViewId="0">
      <selection activeCell="K9" sqref="K9"/>
    </sheetView>
  </sheetViews>
  <sheetFormatPr defaultRowHeight="15"/>
  <cols>
    <col min="3" max="3" width="11.140625" customWidth="1"/>
    <col min="15" max="15" width="10.28515625" customWidth="1"/>
    <col min="16" max="16" width="11.85546875" customWidth="1"/>
  </cols>
  <sheetData>
    <row r="2" spans="3:24" ht="15.75">
      <c r="C2" s="56"/>
      <c r="D2" s="57"/>
      <c r="E2" s="57"/>
      <c r="F2" s="57"/>
      <c r="G2" s="57"/>
      <c r="H2" s="58"/>
      <c r="I2" s="60"/>
      <c r="J2" s="59"/>
      <c r="K2" s="57"/>
      <c r="L2" s="57"/>
      <c r="M2" s="57"/>
      <c r="N2" s="57"/>
      <c r="O2" s="59"/>
      <c r="P2" s="60"/>
      <c r="Q2" s="59"/>
      <c r="R2" s="57"/>
      <c r="S2" s="57"/>
      <c r="T2" s="57"/>
      <c r="U2" s="57"/>
      <c r="V2" s="57"/>
      <c r="W2" s="59"/>
    </row>
    <row r="3" spans="3:24" ht="15.75">
      <c r="C3" s="56"/>
      <c r="D3" s="56"/>
      <c r="E3" s="56"/>
      <c r="F3" s="56"/>
      <c r="G3" s="56"/>
      <c r="H3" s="58"/>
      <c r="I3" s="60"/>
      <c r="J3" s="59"/>
      <c r="K3" s="56"/>
      <c r="L3" s="56"/>
      <c r="M3" s="56"/>
      <c r="N3" s="56"/>
      <c r="O3" s="59"/>
      <c r="P3" s="60"/>
      <c r="Q3" s="59"/>
      <c r="R3" s="56"/>
      <c r="S3" s="56"/>
      <c r="T3" s="56"/>
      <c r="U3" s="56"/>
      <c r="V3" s="56"/>
      <c r="W3" s="59"/>
    </row>
    <row r="4" spans="3:24" ht="15.75">
      <c r="C4" s="2"/>
      <c r="D4" s="3"/>
      <c r="E4" s="3"/>
      <c r="F4" s="3"/>
      <c r="G4" s="3"/>
      <c r="H4" s="2"/>
      <c r="J4" s="3"/>
      <c r="K4" s="1"/>
      <c r="L4" s="1"/>
      <c r="M4" s="1"/>
      <c r="N4" s="1"/>
      <c r="O4" s="1"/>
      <c r="Q4" s="3"/>
      <c r="R4" s="3"/>
      <c r="S4" s="3"/>
      <c r="T4" s="3"/>
      <c r="U4" s="3"/>
      <c r="V4" s="3"/>
    </row>
    <row r="5" spans="3:24" ht="15.75">
      <c r="C5" s="2"/>
      <c r="D5" s="3"/>
      <c r="E5" s="3"/>
      <c r="F5" s="3"/>
      <c r="G5" s="3"/>
      <c r="H5" s="2"/>
      <c r="J5" s="3"/>
      <c r="K5" s="1"/>
      <c r="L5" s="1"/>
      <c r="M5" s="1"/>
      <c r="N5" s="1"/>
      <c r="O5" s="1"/>
      <c r="Q5" s="3"/>
      <c r="R5" s="3"/>
      <c r="S5" s="3"/>
      <c r="T5" s="3"/>
      <c r="U5" s="3"/>
      <c r="V5" s="3"/>
    </row>
    <row r="6" spans="3:24" ht="15.75">
      <c r="C6" s="2"/>
      <c r="D6" s="3"/>
      <c r="E6" s="3"/>
      <c r="F6" s="3"/>
      <c r="G6" s="3"/>
      <c r="H6" s="2"/>
      <c r="J6" s="3"/>
      <c r="K6" s="1"/>
      <c r="L6" s="1"/>
      <c r="M6" s="1"/>
      <c r="N6" s="1"/>
      <c r="O6" s="1"/>
      <c r="Q6" s="3"/>
      <c r="R6" s="3"/>
      <c r="S6" s="3"/>
      <c r="T6" s="3"/>
      <c r="U6" s="3"/>
      <c r="V6" s="3"/>
    </row>
    <row r="7" spans="3:24" ht="15.75">
      <c r="C7" s="2"/>
      <c r="D7" s="3"/>
      <c r="E7" s="3"/>
      <c r="F7" s="3"/>
      <c r="G7" s="3"/>
      <c r="H7" s="2"/>
      <c r="J7" s="3"/>
      <c r="K7" s="1"/>
      <c r="L7" s="1"/>
      <c r="M7" s="1"/>
      <c r="N7" s="1"/>
      <c r="O7" s="1"/>
      <c r="Q7" s="3"/>
      <c r="R7" s="3"/>
      <c r="S7" s="3"/>
      <c r="T7" s="3"/>
      <c r="U7" s="3"/>
      <c r="V7" s="3"/>
    </row>
    <row r="8" spans="3:24" ht="15.75">
      <c r="C8" s="2"/>
      <c r="D8" s="3"/>
      <c r="E8" s="3"/>
      <c r="F8" s="3"/>
      <c r="G8" s="3"/>
      <c r="H8" s="2"/>
      <c r="J8" s="3"/>
      <c r="K8" s="1"/>
      <c r="L8" s="1"/>
      <c r="M8" s="1"/>
      <c r="N8" s="1"/>
      <c r="O8" s="1"/>
      <c r="Q8" s="3"/>
      <c r="R8" s="3"/>
      <c r="S8" s="3"/>
      <c r="T8" s="3"/>
      <c r="U8" s="3"/>
      <c r="V8" s="3"/>
    </row>
    <row r="9" spans="3:24" ht="15.75">
      <c r="C9" s="2"/>
      <c r="D9" s="3"/>
      <c r="E9" s="3"/>
      <c r="F9" s="3"/>
      <c r="G9" s="3"/>
      <c r="H9" s="2"/>
      <c r="J9" s="3"/>
      <c r="K9" s="1"/>
      <c r="L9" s="1"/>
      <c r="M9" s="1"/>
      <c r="N9" s="1"/>
      <c r="O9" s="1"/>
      <c r="Q9" s="3"/>
      <c r="R9" s="3"/>
      <c r="S9" s="3"/>
      <c r="T9" s="3"/>
      <c r="U9" s="3"/>
      <c r="V9" s="3"/>
    </row>
    <row r="10" spans="3:24" ht="15.75">
      <c r="C10" s="2"/>
      <c r="D10" s="3"/>
      <c r="E10" s="3"/>
      <c r="F10" s="3"/>
      <c r="G10" s="3"/>
      <c r="H10" s="2"/>
      <c r="J10" s="3"/>
      <c r="K10" s="1"/>
      <c r="L10" s="1"/>
      <c r="M10" s="1"/>
      <c r="N10" s="1"/>
      <c r="O10" s="1"/>
      <c r="Q10" s="3"/>
      <c r="R10" s="3"/>
      <c r="S10" s="3"/>
      <c r="T10" s="3"/>
      <c r="U10" s="3"/>
      <c r="V10" s="3"/>
    </row>
    <row r="11" spans="3:24" ht="15.75">
      <c r="C11" s="2"/>
      <c r="D11" s="3"/>
      <c r="E11" s="3"/>
      <c r="F11" s="3"/>
      <c r="G11" s="3"/>
      <c r="H11" s="2"/>
      <c r="J11" s="3"/>
      <c r="K11" s="1"/>
      <c r="L11" s="1"/>
      <c r="M11" s="1"/>
      <c r="N11" s="1"/>
      <c r="O11" s="1"/>
      <c r="Q11" s="3"/>
      <c r="R11" s="3"/>
      <c r="S11" s="3"/>
      <c r="T11" s="3"/>
      <c r="U11" s="3"/>
      <c r="V11" s="3"/>
    </row>
    <row r="12" spans="3:24" ht="15.75">
      <c r="C12" s="2"/>
      <c r="D12" s="3"/>
      <c r="E12" s="3"/>
      <c r="F12" s="3"/>
      <c r="G12" s="3"/>
      <c r="H12" s="2"/>
      <c r="J12" s="3"/>
      <c r="K12" s="1"/>
      <c r="L12" s="1"/>
      <c r="M12" s="1"/>
      <c r="N12" s="1"/>
      <c r="O12" s="1"/>
      <c r="Q12" s="3"/>
      <c r="R12" s="3"/>
      <c r="S12" s="3"/>
      <c r="T12" s="3"/>
      <c r="U12" s="3"/>
      <c r="V12" s="3"/>
    </row>
    <row r="14" spans="3:24">
      <c r="I14" t="s">
        <v>33</v>
      </c>
    </row>
    <row r="15" spans="3:24" ht="15.75" customHeight="1">
      <c r="C15" s="42" t="s">
        <v>9</v>
      </c>
      <c r="D15" s="44" t="s">
        <v>11</v>
      </c>
      <c r="E15" s="45"/>
      <c r="F15" s="46"/>
      <c r="G15" s="47" t="s">
        <v>12</v>
      </c>
      <c r="I15" s="9"/>
      <c r="J15" s="10" t="s">
        <v>14</v>
      </c>
      <c r="K15" s="10" t="s">
        <v>15</v>
      </c>
      <c r="L15" s="10" t="s">
        <v>16</v>
      </c>
      <c r="M15" s="9" t="s">
        <v>20</v>
      </c>
      <c r="N15" s="10" t="s">
        <v>32</v>
      </c>
      <c r="O15" s="11"/>
      <c r="P15" s="11" t="s">
        <v>39</v>
      </c>
      <c r="Q15" s="12"/>
      <c r="R15" s="13"/>
      <c r="S15" s="13"/>
      <c r="T15" s="13"/>
      <c r="U15" s="13"/>
      <c r="V15" s="13"/>
      <c r="W15" s="13"/>
      <c r="X15" s="13"/>
    </row>
    <row r="16" spans="3:24" ht="15.75">
      <c r="C16" s="43"/>
      <c r="D16" s="5">
        <v>1</v>
      </c>
      <c r="E16" s="5">
        <v>2</v>
      </c>
      <c r="F16" s="5">
        <v>3</v>
      </c>
      <c r="G16" s="48"/>
      <c r="I16" s="4" t="s">
        <v>17</v>
      </c>
      <c r="J16" s="21">
        <f>G17</f>
        <v>54.82</v>
      </c>
      <c r="K16" s="21">
        <f>G20</f>
        <v>62.75</v>
      </c>
      <c r="L16" s="21">
        <f>G23</f>
        <v>48.68</v>
      </c>
      <c r="M16" s="21">
        <f>SUM(J16:L16)</f>
        <v>166.25</v>
      </c>
      <c r="N16" s="20">
        <f>M16/9</f>
        <v>18.472222222222221</v>
      </c>
      <c r="P16" t="s">
        <v>40</v>
      </c>
      <c r="Q16">
        <v>3</v>
      </c>
    </row>
    <row r="17" spans="3:25" ht="15.75">
      <c r="C17" s="2" t="s">
        <v>0</v>
      </c>
      <c r="D17" s="18">
        <v>22.05</v>
      </c>
      <c r="E17" s="19">
        <v>13.27</v>
      </c>
      <c r="F17" s="19">
        <v>19.5</v>
      </c>
      <c r="G17" s="20">
        <f t="shared" ref="G17:G26" si="0">SUM(D17:F17)</f>
        <v>54.82</v>
      </c>
      <c r="I17" s="4" t="s">
        <v>18</v>
      </c>
      <c r="J17" s="21">
        <f t="shared" ref="J17:J18" si="1">G18</f>
        <v>55.84</v>
      </c>
      <c r="K17" s="21">
        <f>G21</f>
        <v>60.73</v>
      </c>
      <c r="L17" s="21">
        <f t="shared" ref="L17:L18" si="2">G24</f>
        <v>53.230000000000004</v>
      </c>
      <c r="M17" s="21">
        <f>SUM(J17:L17)</f>
        <v>169.8</v>
      </c>
      <c r="N17" s="20">
        <f>M17/9</f>
        <v>18.866666666666667</v>
      </c>
      <c r="P17" t="s">
        <v>41</v>
      </c>
      <c r="Q17">
        <v>3</v>
      </c>
    </row>
    <row r="18" spans="3:25" ht="15.75">
      <c r="C18" s="2" t="s">
        <v>1</v>
      </c>
      <c r="D18" s="18">
        <v>15.9</v>
      </c>
      <c r="E18" s="19">
        <v>18.77</v>
      </c>
      <c r="F18" s="19">
        <v>21.17</v>
      </c>
      <c r="G18" s="20">
        <f t="shared" si="0"/>
        <v>55.84</v>
      </c>
      <c r="I18" s="4" t="s">
        <v>19</v>
      </c>
      <c r="J18" s="21">
        <f t="shared" si="1"/>
        <v>48.7</v>
      </c>
      <c r="K18" s="21">
        <f>G22</f>
        <v>61.05</v>
      </c>
      <c r="L18" s="21">
        <f t="shared" si="2"/>
        <v>53.1</v>
      </c>
      <c r="M18" s="21">
        <f>SUM(J18:L18)</f>
        <v>162.85</v>
      </c>
      <c r="N18" s="20">
        <f>M18/9</f>
        <v>18.094444444444445</v>
      </c>
      <c r="P18" t="s">
        <v>42</v>
      </c>
      <c r="Q18">
        <v>3</v>
      </c>
    </row>
    <row r="19" spans="3:25" ht="15.75">
      <c r="C19" s="2" t="s">
        <v>2</v>
      </c>
      <c r="D19" s="18">
        <v>20.05</v>
      </c>
      <c r="E19" s="19">
        <v>13.3</v>
      </c>
      <c r="F19" s="19">
        <v>15.35</v>
      </c>
      <c r="G19" s="20">
        <f t="shared" si="0"/>
        <v>48.7</v>
      </c>
      <c r="I19" s="7" t="s">
        <v>21</v>
      </c>
      <c r="J19" s="20">
        <f>SUM(J16:J18)</f>
        <v>159.36000000000001</v>
      </c>
      <c r="K19" s="20">
        <f>SUM(K16:K18)</f>
        <v>184.52999999999997</v>
      </c>
      <c r="L19" s="20">
        <f>SUM(L16:L18)</f>
        <v>155.01</v>
      </c>
      <c r="M19" s="20"/>
      <c r="N19" s="20"/>
      <c r="P19" t="s">
        <v>43</v>
      </c>
      <c r="Q19">
        <f>(G26^2)/(Q16*Q17*Q18)</f>
        <v>9218.5633333333335</v>
      </c>
    </row>
    <row r="20" spans="3:25" ht="15.75">
      <c r="C20" s="2" t="s">
        <v>3</v>
      </c>
      <c r="D20" s="18">
        <v>24.37</v>
      </c>
      <c r="E20" s="19">
        <v>13.9</v>
      </c>
      <c r="F20" s="19">
        <v>24.48</v>
      </c>
      <c r="G20" s="20">
        <f t="shared" si="0"/>
        <v>62.75</v>
      </c>
      <c r="I20" s="7" t="s">
        <v>10</v>
      </c>
      <c r="J20" s="20">
        <f>J19/9</f>
        <v>17.706666666666667</v>
      </c>
      <c r="K20" s="20">
        <f>K19/9</f>
        <v>20.50333333333333</v>
      </c>
      <c r="L20" s="20">
        <f>L19/9</f>
        <v>17.223333333333333</v>
      </c>
      <c r="M20" s="20"/>
      <c r="N20" s="20"/>
    </row>
    <row r="21" spans="3:25" ht="15.75">
      <c r="C21" s="2" t="s">
        <v>4</v>
      </c>
      <c r="D21" s="18">
        <v>23.83</v>
      </c>
      <c r="E21" s="19">
        <v>12.47</v>
      </c>
      <c r="F21" s="19">
        <v>24.43</v>
      </c>
      <c r="G21" s="20">
        <f t="shared" si="0"/>
        <v>60.73</v>
      </c>
      <c r="P21" s="37" t="s">
        <v>30</v>
      </c>
      <c r="Q21" s="37" t="s">
        <v>22</v>
      </c>
      <c r="R21" s="38" t="s">
        <v>23</v>
      </c>
      <c r="S21" s="39" t="s">
        <v>24</v>
      </c>
      <c r="T21" s="39" t="s">
        <v>25</v>
      </c>
      <c r="U21" s="39" t="s">
        <v>46</v>
      </c>
      <c r="V21" s="39" t="s">
        <v>26</v>
      </c>
      <c r="W21" s="39" t="s">
        <v>27</v>
      </c>
      <c r="X21" s="13"/>
      <c r="Y21" s="13"/>
    </row>
    <row r="22" spans="3:25" ht="15.75">
      <c r="C22" s="2" t="s">
        <v>5</v>
      </c>
      <c r="D22" s="18">
        <v>22.9</v>
      </c>
      <c r="E22" s="19">
        <v>14.7</v>
      </c>
      <c r="F22" s="19">
        <v>23.45</v>
      </c>
      <c r="G22" s="20">
        <f t="shared" si="0"/>
        <v>61.05</v>
      </c>
      <c r="P22" t="s">
        <v>31</v>
      </c>
      <c r="Q22">
        <f>Q16-1</f>
        <v>2</v>
      </c>
      <c r="R22">
        <f>SUMSQ(D26:F26)/(Q17*Q18)-Q19</f>
        <v>344.8916222222233</v>
      </c>
      <c r="S22">
        <f>R22/Q22</f>
        <v>172.44581111111165</v>
      </c>
      <c r="T22">
        <f>S22/$S$27</f>
        <v>25.9684461618107</v>
      </c>
      <c r="U22" t="s">
        <v>56</v>
      </c>
      <c r="V22">
        <f>FINV(5%,$Q22,$Q$27)</f>
        <v>3.6337234675916301</v>
      </c>
      <c r="W22">
        <f>FINV(1%,$Q22,$Q$27)</f>
        <v>6.2262352803113821</v>
      </c>
    </row>
    <row r="23" spans="3:25" ht="15.75">
      <c r="C23" s="2" t="s">
        <v>6</v>
      </c>
      <c r="D23" s="18">
        <v>20.63</v>
      </c>
      <c r="E23" s="19">
        <v>10.5</v>
      </c>
      <c r="F23" s="19">
        <v>17.55</v>
      </c>
      <c r="G23" s="20">
        <f t="shared" si="0"/>
        <v>48.68</v>
      </c>
      <c r="P23" t="s">
        <v>34</v>
      </c>
      <c r="Q23">
        <f>(Q17*Q18)-1</f>
        <v>8</v>
      </c>
      <c r="R23">
        <f>SUMSQ(G17:G25)/Q16-Q19</f>
        <v>71.640400000000227</v>
      </c>
      <c r="S23">
        <f t="shared" ref="S23:S26" si="3">R23/Q23</f>
        <v>8.9550500000000284</v>
      </c>
      <c r="T23">
        <f t="shared" ref="T23:T26" si="4">S23/$S$27</f>
        <v>1.3485322276195273</v>
      </c>
      <c r="U23" t="s">
        <v>57</v>
      </c>
      <c r="V23">
        <f t="shared" ref="V23:V26" si="5">FINV(5%,$Q23,$Q$27)</f>
        <v>2.5910961798744014</v>
      </c>
      <c r="W23">
        <f t="shared" ref="W23:W26" si="6">FINV(1%,$Q23,$Q$27)</f>
        <v>3.8895721399261927</v>
      </c>
    </row>
    <row r="24" spans="3:25" ht="15.75">
      <c r="C24" s="2" t="s">
        <v>7</v>
      </c>
      <c r="D24" s="18">
        <v>18.8</v>
      </c>
      <c r="E24" s="19">
        <v>12.33</v>
      </c>
      <c r="F24" s="19">
        <v>22.1</v>
      </c>
      <c r="G24" s="20">
        <f t="shared" si="0"/>
        <v>53.230000000000004</v>
      </c>
      <c r="P24" t="s">
        <v>35</v>
      </c>
      <c r="Q24">
        <f>Q17-1</f>
        <v>2</v>
      </c>
      <c r="R24">
        <f>SUMSQ(M16:M18)/(Q16*Q18)-Q19</f>
        <v>2.6838888888887595</v>
      </c>
      <c r="S24">
        <f t="shared" si="3"/>
        <v>1.3419444444443798</v>
      </c>
      <c r="T24">
        <f t="shared" si="4"/>
        <v>0.20208210239007293</v>
      </c>
      <c r="U24" t="s">
        <v>57</v>
      </c>
      <c r="V24">
        <f t="shared" si="5"/>
        <v>3.6337234675916301</v>
      </c>
      <c r="W24">
        <f t="shared" si="6"/>
        <v>6.2262352803113821</v>
      </c>
    </row>
    <row r="25" spans="3:25" ht="15.75">
      <c r="C25" s="2" t="s">
        <v>8</v>
      </c>
      <c r="D25" s="18">
        <v>20.6</v>
      </c>
      <c r="E25" s="19">
        <v>11.57</v>
      </c>
      <c r="F25" s="19">
        <v>20.93</v>
      </c>
      <c r="G25" s="20">
        <f t="shared" si="0"/>
        <v>53.1</v>
      </c>
      <c r="P25" t="s">
        <v>36</v>
      </c>
      <c r="Q25">
        <f>Q18-1</f>
        <v>2</v>
      </c>
      <c r="R25">
        <f>SUMSQ(J19:L19)/(Q16*Q17)-Q19</f>
        <v>56.440066666666098</v>
      </c>
      <c r="S25">
        <f t="shared" si="3"/>
        <v>28.220033333333049</v>
      </c>
      <c r="T25">
        <f t="shared" si="4"/>
        <v>4.2496272398810513</v>
      </c>
      <c r="U25" t="s">
        <v>58</v>
      </c>
      <c r="V25">
        <f t="shared" si="5"/>
        <v>3.6337234675916301</v>
      </c>
      <c r="W25">
        <f t="shared" si="6"/>
        <v>6.2262352803113821</v>
      </c>
    </row>
    <row r="26" spans="3:25" ht="15.75">
      <c r="C26" s="2" t="s">
        <v>13</v>
      </c>
      <c r="D26" s="20">
        <f>SUM(D17:D25)</f>
        <v>189.13</v>
      </c>
      <c r="E26" s="20">
        <f>SUM(E17:E25)</f>
        <v>120.81</v>
      </c>
      <c r="F26" s="20">
        <f>SUM(F17:F25)</f>
        <v>188.96</v>
      </c>
      <c r="G26" s="20">
        <f t="shared" si="0"/>
        <v>498.9</v>
      </c>
      <c r="P26" t="s">
        <v>37</v>
      </c>
      <c r="Q26">
        <f>Q24*Q25</f>
        <v>4</v>
      </c>
      <c r="R26">
        <f>R23-R24-R25</f>
        <v>12.516444444445369</v>
      </c>
      <c r="S26">
        <f t="shared" si="3"/>
        <v>3.1291111111113423</v>
      </c>
      <c r="T26">
        <f t="shared" si="4"/>
        <v>0.47120978410349235</v>
      </c>
      <c r="U26" t="s">
        <v>57</v>
      </c>
      <c r="V26">
        <f t="shared" si="5"/>
        <v>3.0069172799243447</v>
      </c>
      <c r="W26">
        <f t="shared" si="6"/>
        <v>4.772577999723211</v>
      </c>
    </row>
    <row r="27" spans="3:25">
      <c r="P27" t="s">
        <v>38</v>
      </c>
      <c r="Q27">
        <f>Q28-Q23-Q22</f>
        <v>16</v>
      </c>
      <c r="R27">
        <f>R28-R23-R22</f>
        <v>106.24944444444191</v>
      </c>
      <c r="S27">
        <f>R27/Q27</f>
        <v>6.6405902777776191</v>
      </c>
      <c r="T27" s="36"/>
      <c r="U27" s="36"/>
      <c r="V27" s="36"/>
      <c r="W27" s="36"/>
    </row>
    <row r="28" spans="3:25">
      <c r="P28" s="40" t="s">
        <v>12</v>
      </c>
      <c r="Q28" s="40">
        <f>(3*3*3)-1</f>
        <v>26</v>
      </c>
      <c r="R28" s="40">
        <f>SUMSQ(D17:F25)-Q19</f>
        <v>522.78146666666544</v>
      </c>
      <c r="S28" s="41"/>
      <c r="T28" s="41"/>
      <c r="U28" s="41"/>
      <c r="V28" s="41"/>
      <c r="W28" s="41"/>
    </row>
    <row r="31" spans="3:25">
      <c r="P31" s="30" t="s">
        <v>44</v>
      </c>
      <c r="Q31" s="30" t="s">
        <v>50</v>
      </c>
      <c r="R31" s="30" t="s">
        <v>51</v>
      </c>
    </row>
    <row r="32" spans="3:25">
      <c r="P32" s="30" t="s">
        <v>47</v>
      </c>
      <c r="Q32" s="30"/>
      <c r="R32" s="30"/>
    </row>
    <row r="33" spans="14:18">
      <c r="P33" s="30" t="s">
        <v>17</v>
      </c>
      <c r="Q33" s="35">
        <f>M16/9</f>
        <v>18.472222222222221</v>
      </c>
      <c r="R33" s="30" t="s">
        <v>52</v>
      </c>
    </row>
    <row r="34" spans="14:18">
      <c r="P34" s="30" t="s">
        <v>18</v>
      </c>
      <c r="Q34" s="35">
        <f>M17/9</f>
        <v>18.866666666666667</v>
      </c>
      <c r="R34" s="30" t="s">
        <v>52</v>
      </c>
    </row>
    <row r="35" spans="14:18">
      <c r="P35" s="30" t="s">
        <v>19</v>
      </c>
      <c r="Q35" s="35">
        <f>M18/9</f>
        <v>18.094444444444445</v>
      </c>
      <c r="R35" s="30" t="s">
        <v>52</v>
      </c>
    </row>
    <row r="36" spans="14:18">
      <c r="N36" t="s">
        <v>49</v>
      </c>
      <c r="O36" s="34">
        <v>3.649</v>
      </c>
      <c r="P36" s="30" t="s">
        <v>48</v>
      </c>
      <c r="Q36" s="35">
        <f>O36*(S27/9)^0.5</f>
        <v>3.1344110612371971</v>
      </c>
      <c r="R36" s="30"/>
    </row>
    <row r="37" spans="14:18">
      <c r="P37" s="30" t="s">
        <v>36</v>
      </c>
      <c r="Q37" s="35"/>
      <c r="R37" s="30"/>
    </row>
    <row r="38" spans="14:18">
      <c r="P38" s="30" t="s">
        <v>14</v>
      </c>
      <c r="Q38" s="35">
        <f>J19/9</f>
        <v>17.706666666666667</v>
      </c>
      <c r="R38" s="30" t="s">
        <v>52</v>
      </c>
    </row>
    <row r="39" spans="14:18">
      <c r="P39" s="30" t="s">
        <v>15</v>
      </c>
      <c r="Q39" s="35">
        <f>K19/9</f>
        <v>20.50333333333333</v>
      </c>
      <c r="R39" s="30" t="s">
        <v>54</v>
      </c>
    </row>
    <row r="40" spans="14:18">
      <c r="P40" s="30" t="s">
        <v>16</v>
      </c>
      <c r="Q40" s="35">
        <f>L19/9</f>
        <v>17.223333333333333</v>
      </c>
      <c r="R40" s="30" t="s">
        <v>52</v>
      </c>
    </row>
    <row r="41" spans="14:18">
      <c r="N41" t="s">
        <v>49</v>
      </c>
      <c r="O41" s="34">
        <f>O36</f>
        <v>3.649</v>
      </c>
      <c r="P41" s="30" t="s">
        <v>48</v>
      </c>
      <c r="Q41" s="35">
        <f>Q36</f>
        <v>3.1344110612371971</v>
      </c>
      <c r="R41" s="30"/>
    </row>
  </sheetData>
  <mergeCells count="6">
    <mergeCell ref="D2:G2"/>
    <mergeCell ref="K2:N2"/>
    <mergeCell ref="R2:V2"/>
    <mergeCell ref="C15:C16"/>
    <mergeCell ref="D15:F15"/>
    <mergeCell ref="G15:G16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2:Y40"/>
  <sheetViews>
    <sheetView tabSelected="1" zoomScale="66" zoomScaleNormal="66" workbookViewId="0">
      <selection activeCell="K8" sqref="K8"/>
    </sheetView>
  </sheetViews>
  <sheetFormatPr defaultRowHeight="15"/>
  <cols>
    <col min="3" max="3" width="11.140625" customWidth="1"/>
    <col min="15" max="15" width="10.28515625" customWidth="1"/>
  </cols>
  <sheetData>
    <row r="2" spans="3:24" ht="15.75">
      <c r="C2" s="56"/>
      <c r="D2" s="57"/>
      <c r="E2" s="57"/>
      <c r="F2" s="57"/>
      <c r="G2" s="57"/>
      <c r="H2" s="58"/>
      <c r="I2" s="60"/>
      <c r="J2" s="59"/>
      <c r="K2" s="57"/>
      <c r="L2" s="57"/>
      <c r="M2" s="57"/>
      <c r="N2" s="57"/>
      <c r="O2" s="59"/>
      <c r="P2" s="60"/>
      <c r="Q2" s="59"/>
      <c r="R2" s="57"/>
      <c r="S2" s="57"/>
      <c r="T2" s="57"/>
      <c r="U2" s="57"/>
      <c r="V2" s="57"/>
      <c r="W2" s="59"/>
    </row>
    <row r="3" spans="3:24" ht="15.75">
      <c r="C3" s="56"/>
      <c r="D3" s="56"/>
      <c r="E3" s="56"/>
      <c r="F3" s="56"/>
      <c r="G3" s="56"/>
      <c r="H3" s="58"/>
      <c r="I3" s="60"/>
      <c r="J3" s="59"/>
      <c r="K3" s="56"/>
      <c r="L3" s="56"/>
      <c r="M3" s="56"/>
      <c r="N3" s="56"/>
      <c r="O3" s="59"/>
      <c r="P3" s="60"/>
      <c r="Q3" s="59"/>
      <c r="R3" s="56"/>
      <c r="S3" s="56"/>
      <c r="T3" s="56"/>
      <c r="U3" s="56"/>
      <c r="V3" s="56"/>
      <c r="W3" s="59"/>
    </row>
    <row r="4" spans="3:24" ht="15.75">
      <c r="C4" s="2"/>
      <c r="D4" s="3"/>
      <c r="E4" s="3"/>
      <c r="F4" s="3"/>
      <c r="G4" s="3"/>
      <c r="H4" s="2"/>
      <c r="J4" s="3"/>
      <c r="K4" s="1"/>
      <c r="L4" s="1"/>
      <c r="M4" s="1"/>
      <c r="N4" s="1"/>
      <c r="O4" s="1"/>
      <c r="Q4" s="3"/>
      <c r="R4" s="3"/>
      <c r="S4" s="3"/>
      <c r="T4" s="3"/>
      <c r="U4" s="3"/>
      <c r="V4" s="3"/>
    </row>
    <row r="5" spans="3:24" ht="15.75">
      <c r="C5" s="2"/>
      <c r="D5" s="3"/>
      <c r="E5" s="3"/>
      <c r="F5" s="3"/>
      <c r="G5" s="3"/>
      <c r="H5" s="2"/>
      <c r="J5" s="3"/>
      <c r="K5" s="1"/>
      <c r="L5" s="1"/>
      <c r="M5" s="1"/>
      <c r="N5" s="1"/>
      <c r="O5" s="1"/>
      <c r="Q5" s="3"/>
      <c r="R5" s="3"/>
      <c r="S5" s="3"/>
      <c r="T5" s="3"/>
      <c r="U5" s="3"/>
      <c r="V5" s="3"/>
    </row>
    <row r="6" spans="3:24" ht="15.75">
      <c r="C6" s="2"/>
      <c r="D6" s="3"/>
      <c r="E6" s="3"/>
      <c r="F6" s="3"/>
      <c r="G6" s="3"/>
      <c r="H6" s="2"/>
      <c r="J6" s="3"/>
      <c r="K6" s="1"/>
      <c r="L6" s="1"/>
      <c r="M6" s="1"/>
      <c r="N6" s="1"/>
      <c r="O6" s="1"/>
      <c r="Q6" s="3"/>
      <c r="R6" s="3"/>
      <c r="S6" s="3"/>
      <c r="T6" s="3"/>
      <c r="U6" s="3"/>
      <c r="V6" s="3"/>
    </row>
    <row r="7" spans="3:24" ht="15.75">
      <c r="C7" s="2"/>
      <c r="D7" s="3"/>
      <c r="E7" s="3"/>
      <c r="F7" s="3"/>
      <c r="G7" s="3"/>
      <c r="H7" s="2"/>
      <c r="J7" s="3"/>
      <c r="K7" s="1"/>
      <c r="L7" s="1"/>
      <c r="M7" s="1"/>
      <c r="N7" s="1"/>
      <c r="O7" s="1"/>
      <c r="Q7" s="3"/>
      <c r="R7" s="3"/>
      <c r="S7" s="3"/>
      <c r="T7" s="3"/>
      <c r="U7" s="3"/>
      <c r="V7" s="3"/>
    </row>
    <row r="8" spans="3:24" ht="15.75">
      <c r="C8" s="2"/>
      <c r="D8" s="3"/>
      <c r="E8" s="3"/>
      <c r="F8" s="3"/>
      <c r="G8" s="3"/>
      <c r="H8" s="2"/>
      <c r="J8" s="3"/>
      <c r="K8" s="1"/>
      <c r="L8" s="1"/>
      <c r="M8" s="1"/>
      <c r="N8" s="1"/>
      <c r="O8" s="1"/>
      <c r="Q8" s="3"/>
      <c r="R8" s="3"/>
      <c r="S8" s="3"/>
      <c r="T8" s="3"/>
      <c r="U8" s="3"/>
      <c r="V8" s="3"/>
    </row>
    <row r="9" spans="3:24" ht="15.75">
      <c r="C9" s="2"/>
      <c r="D9" s="3"/>
      <c r="E9" s="3"/>
      <c r="F9" s="3"/>
      <c r="G9" s="3"/>
      <c r="H9" s="2"/>
      <c r="J9" s="3"/>
      <c r="K9" s="1"/>
      <c r="L9" s="1"/>
      <c r="M9" s="1"/>
      <c r="N9" s="1"/>
      <c r="O9" s="1"/>
      <c r="Q9" s="3"/>
      <c r="R9" s="3"/>
      <c r="S9" s="3"/>
      <c r="T9" s="3"/>
      <c r="U9" s="3"/>
      <c r="V9" s="3"/>
    </row>
    <row r="10" spans="3:24" ht="15.75">
      <c r="C10" s="2"/>
      <c r="D10" s="3"/>
      <c r="E10" s="3"/>
      <c r="F10" s="3"/>
      <c r="G10" s="3"/>
      <c r="H10" s="2"/>
      <c r="J10" s="3"/>
      <c r="K10" s="1"/>
      <c r="L10" s="1"/>
      <c r="M10" s="1"/>
      <c r="N10" s="1"/>
      <c r="O10" s="1"/>
      <c r="Q10" s="3"/>
      <c r="R10" s="3"/>
      <c r="S10" s="3"/>
      <c r="T10" s="3"/>
      <c r="U10" s="3"/>
      <c r="V10" s="3"/>
    </row>
    <row r="11" spans="3:24" ht="15.75">
      <c r="C11" s="2"/>
      <c r="D11" s="3"/>
      <c r="E11" s="3"/>
      <c r="F11" s="3"/>
      <c r="G11" s="3"/>
      <c r="H11" s="2"/>
      <c r="J11" s="3"/>
      <c r="K11" s="1"/>
      <c r="L11" s="1"/>
      <c r="M11" s="1"/>
      <c r="N11" s="1"/>
      <c r="O11" s="1"/>
      <c r="Q11" s="3"/>
      <c r="R11" s="3"/>
      <c r="S11" s="3"/>
      <c r="T11" s="3"/>
      <c r="U11" s="3"/>
      <c r="V11" s="3"/>
    </row>
    <row r="12" spans="3:24" ht="15.75">
      <c r="C12" s="2"/>
      <c r="D12" s="3"/>
      <c r="E12" s="3"/>
      <c r="F12" s="3"/>
      <c r="G12" s="3"/>
      <c r="H12" s="2"/>
      <c r="J12" s="3"/>
      <c r="K12" s="1"/>
      <c r="L12" s="1"/>
      <c r="M12" s="1"/>
      <c r="N12" s="1"/>
      <c r="O12" s="1"/>
      <c r="Q12" s="3"/>
      <c r="R12" s="3"/>
      <c r="S12" s="3"/>
      <c r="T12" s="3"/>
      <c r="U12" s="3"/>
      <c r="V12" s="3"/>
    </row>
    <row r="14" spans="3:24">
      <c r="I14" t="s">
        <v>33</v>
      </c>
    </row>
    <row r="15" spans="3:24" ht="15.75" customHeight="1">
      <c r="C15" s="42" t="s">
        <v>9</v>
      </c>
      <c r="D15" s="44" t="s">
        <v>11</v>
      </c>
      <c r="E15" s="45"/>
      <c r="F15" s="46"/>
      <c r="G15" s="47" t="s">
        <v>12</v>
      </c>
      <c r="I15" s="9"/>
      <c r="J15" s="10" t="s">
        <v>14</v>
      </c>
      <c r="K15" s="10" t="s">
        <v>15</v>
      </c>
      <c r="L15" s="10" t="s">
        <v>16</v>
      </c>
      <c r="M15" s="9" t="s">
        <v>20</v>
      </c>
      <c r="N15" s="10" t="s">
        <v>32</v>
      </c>
      <c r="O15" s="11"/>
      <c r="P15" s="11" t="s">
        <v>39</v>
      </c>
      <c r="Q15" s="12"/>
      <c r="R15" s="13"/>
      <c r="S15" s="13"/>
      <c r="T15" s="13"/>
      <c r="U15" s="13"/>
      <c r="V15" s="13"/>
      <c r="W15" s="13"/>
      <c r="X15" s="13"/>
    </row>
    <row r="16" spans="3:24" ht="15.75">
      <c r="C16" s="43"/>
      <c r="D16" s="5">
        <v>1</v>
      </c>
      <c r="E16" s="5">
        <v>2</v>
      </c>
      <c r="F16" s="5">
        <v>3</v>
      </c>
      <c r="G16" s="48"/>
      <c r="I16" s="4" t="s">
        <v>17</v>
      </c>
      <c r="J16" s="17">
        <f>G17</f>
        <v>40.15</v>
      </c>
      <c r="K16" s="17">
        <f>G20</f>
        <v>44.83</v>
      </c>
      <c r="L16" s="17">
        <f>G23</f>
        <v>34.79</v>
      </c>
      <c r="M16" s="17">
        <f>SUM(J16:L16)</f>
        <v>119.76999999999998</v>
      </c>
      <c r="N16" s="14">
        <f>M16/9</f>
        <v>13.307777777777776</v>
      </c>
      <c r="P16" t="s">
        <v>40</v>
      </c>
      <c r="Q16">
        <v>3</v>
      </c>
    </row>
    <row r="17" spans="3:25" ht="15.75">
      <c r="C17" s="2" t="s">
        <v>0</v>
      </c>
      <c r="D17" s="15">
        <v>14.25</v>
      </c>
      <c r="E17" s="16">
        <v>10.73</v>
      </c>
      <c r="F17" s="16">
        <v>15.17</v>
      </c>
      <c r="G17" s="16">
        <f t="shared" ref="G17:G26" si="0">SUM(D17:F17)</f>
        <v>40.15</v>
      </c>
      <c r="I17" s="4" t="s">
        <v>18</v>
      </c>
      <c r="J17" s="17">
        <f>G18</f>
        <v>39.44</v>
      </c>
      <c r="K17" s="17">
        <f>G21</f>
        <v>42.2</v>
      </c>
      <c r="L17" s="17">
        <f>G24</f>
        <v>36.629999999999995</v>
      </c>
      <c r="M17" s="17">
        <f t="shared" ref="M17:M18" si="1">SUM(J17:L17)</f>
        <v>118.27</v>
      </c>
      <c r="N17" s="14">
        <f t="shared" ref="N17:N18" si="2">M17/9</f>
        <v>13.14111111111111</v>
      </c>
      <c r="P17" t="s">
        <v>41</v>
      </c>
      <c r="Q17">
        <v>3</v>
      </c>
    </row>
    <row r="18" spans="3:25" ht="15.75">
      <c r="C18" s="2" t="s">
        <v>1</v>
      </c>
      <c r="D18" s="15">
        <v>13.33</v>
      </c>
      <c r="E18" s="16">
        <v>12.03</v>
      </c>
      <c r="F18" s="16">
        <v>14.08</v>
      </c>
      <c r="G18" s="16">
        <f t="shared" si="0"/>
        <v>39.44</v>
      </c>
      <c r="I18" s="4" t="s">
        <v>19</v>
      </c>
      <c r="J18" s="17">
        <f>G19</f>
        <v>37.53</v>
      </c>
      <c r="K18" s="17">
        <f>G22</f>
        <v>44.08</v>
      </c>
      <c r="L18" s="17">
        <f>G25</f>
        <v>40.800000000000004</v>
      </c>
      <c r="M18" s="17">
        <f t="shared" si="1"/>
        <v>122.41</v>
      </c>
      <c r="N18" s="14">
        <f t="shared" si="2"/>
        <v>13.601111111111111</v>
      </c>
      <c r="P18" t="s">
        <v>42</v>
      </c>
      <c r="Q18">
        <v>3</v>
      </c>
    </row>
    <row r="19" spans="3:25" ht="15.75">
      <c r="C19" s="2" t="s">
        <v>2</v>
      </c>
      <c r="D19" s="15">
        <v>15.18</v>
      </c>
      <c r="E19" s="16">
        <v>12.4</v>
      </c>
      <c r="F19" s="16">
        <v>9.9499999999999993</v>
      </c>
      <c r="G19" s="16">
        <f t="shared" si="0"/>
        <v>37.53</v>
      </c>
      <c r="I19" s="7" t="s">
        <v>21</v>
      </c>
      <c r="J19" s="14">
        <f>SUM(J16:J18)</f>
        <v>117.12</v>
      </c>
      <c r="K19" s="14">
        <f>SUM(K16:K18)</f>
        <v>131.11000000000001</v>
      </c>
      <c r="L19" s="14">
        <f>SUM(L16:L18)</f>
        <v>112.22</v>
      </c>
      <c r="M19" s="14"/>
      <c r="N19" s="14"/>
      <c r="P19" t="s">
        <v>43</v>
      </c>
      <c r="Q19">
        <f>(G26^2)/(Q16*Q17*Q18)</f>
        <v>4812.0074999999997</v>
      </c>
    </row>
    <row r="20" spans="3:25" ht="15.75">
      <c r="C20" s="2" t="s">
        <v>3</v>
      </c>
      <c r="D20" s="15">
        <v>17</v>
      </c>
      <c r="E20" s="16">
        <v>11.33</v>
      </c>
      <c r="F20" s="16">
        <v>16.5</v>
      </c>
      <c r="G20" s="16">
        <f t="shared" si="0"/>
        <v>44.83</v>
      </c>
      <c r="I20" s="7" t="s">
        <v>10</v>
      </c>
      <c r="J20" s="14">
        <f>J19/9</f>
        <v>13.013333333333334</v>
      </c>
      <c r="K20" s="14">
        <f>K19/9</f>
        <v>14.567777777777779</v>
      </c>
      <c r="L20" s="14">
        <f>L19/9</f>
        <v>12.468888888888889</v>
      </c>
      <c r="M20" s="14"/>
      <c r="N20" s="14"/>
    </row>
    <row r="21" spans="3:25" ht="15.75">
      <c r="C21" s="2" t="s">
        <v>4</v>
      </c>
      <c r="D21" s="15">
        <v>16.8</v>
      </c>
      <c r="E21" s="16">
        <v>11.25</v>
      </c>
      <c r="F21" s="16">
        <v>14.15</v>
      </c>
      <c r="G21" s="16">
        <f t="shared" si="0"/>
        <v>42.2</v>
      </c>
      <c r="P21" s="37" t="s">
        <v>30</v>
      </c>
      <c r="Q21" s="37" t="s">
        <v>22</v>
      </c>
      <c r="R21" s="38" t="s">
        <v>23</v>
      </c>
      <c r="S21" s="39" t="s">
        <v>24</v>
      </c>
      <c r="T21" s="39" t="s">
        <v>25</v>
      </c>
      <c r="U21" s="39" t="s">
        <v>46</v>
      </c>
      <c r="V21" s="39" t="s">
        <v>26</v>
      </c>
      <c r="W21" s="39" t="s">
        <v>27</v>
      </c>
      <c r="X21" s="13"/>
      <c r="Y21" s="13"/>
    </row>
    <row r="22" spans="3:25" ht="15.75">
      <c r="C22" s="2" t="s">
        <v>5</v>
      </c>
      <c r="D22" s="15">
        <v>15.4</v>
      </c>
      <c r="E22" s="16">
        <v>13</v>
      </c>
      <c r="F22" s="16">
        <v>15.68</v>
      </c>
      <c r="G22" s="16">
        <f t="shared" si="0"/>
        <v>44.08</v>
      </c>
      <c r="P22" t="s">
        <v>31</v>
      </c>
      <c r="Q22">
        <f>Q16-1</f>
        <v>2</v>
      </c>
      <c r="R22">
        <f>SUMSQ(D26:F26)/(Q17*Q18)-Q19</f>
        <v>88.302066666667088</v>
      </c>
      <c r="S22">
        <f>R22/Q22</f>
        <v>44.151033333333544</v>
      </c>
      <c r="T22">
        <f>S22/$S$27</f>
        <v>18.053559684735042</v>
      </c>
      <c r="U22" t="s">
        <v>56</v>
      </c>
      <c r="V22">
        <f>FINV(5%,$Q22,$Q$27)</f>
        <v>3.6337234675916301</v>
      </c>
      <c r="W22">
        <f>FINV(1%,$Q22,$Q$27)</f>
        <v>6.2262352803113821</v>
      </c>
    </row>
    <row r="23" spans="3:25" ht="15.75">
      <c r="C23" s="2" t="s">
        <v>6</v>
      </c>
      <c r="D23" s="15">
        <v>14.38</v>
      </c>
      <c r="E23" s="16">
        <v>8.0299999999999994</v>
      </c>
      <c r="F23" s="16">
        <v>12.38</v>
      </c>
      <c r="G23" s="16">
        <f t="shared" si="0"/>
        <v>34.79</v>
      </c>
      <c r="P23" t="s">
        <v>34</v>
      </c>
      <c r="Q23">
        <f>(Q17*Q18)-1</f>
        <v>8</v>
      </c>
      <c r="R23">
        <f>SUMSQ(G17:G25)/Q16-Q19</f>
        <v>30.123599999999897</v>
      </c>
      <c r="S23">
        <f t="shared" ref="S23:S26" si="3">R23/Q23</f>
        <v>3.7654499999999871</v>
      </c>
      <c r="T23">
        <f t="shared" ref="T23:T26" si="4">S23/$S$27</f>
        <v>1.5397097458999074</v>
      </c>
      <c r="U23" t="s">
        <v>57</v>
      </c>
      <c r="V23">
        <f t="shared" ref="V23:V26" si="5">FINV(5%,$Q23,$Q$27)</f>
        <v>2.5910961798744014</v>
      </c>
      <c r="W23">
        <f t="shared" ref="W23:W26" si="6">FINV(1%,$Q23,$Q$27)</f>
        <v>3.8895721399261927</v>
      </c>
    </row>
    <row r="24" spans="3:25" ht="15.75">
      <c r="C24" s="2" t="s">
        <v>7</v>
      </c>
      <c r="D24" s="15">
        <v>15.7</v>
      </c>
      <c r="E24" s="16">
        <v>10.18</v>
      </c>
      <c r="F24" s="16">
        <v>10.75</v>
      </c>
      <c r="G24" s="16">
        <f t="shared" si="0"/>
        <v>36.629999999999995</v>
      </c>
      <c r="P24" t="s">
        <v>35</v>
      </c>
      <c r="Q24">
        <f>Q17-1</f>
        <v>2</v>
      </c>
      <c r="R24">
        <f>SUMSQ(M16:M18)/(Q16*Q18)-Q19</f>
        <v>0.97626666666656092</v>
      </c>
      <c r="S24">
        <f t="shared" si="3"/>
        <v>0.48813333333328046</v>
      </c>
      <c r="T24">
        <f t="shared" si="4"/>
        <v>0.19959995502047898</v>
      </c>
      <c r="U24" t="s">
        <v>57</v>
      </c>
      <c r="V24">
        <f t="shared" si="5"/>
        <v>3.6337234675916301</v>
      </c>
      <c r="W24">
        <f t="shared" si="6"/>
        <v>6.2262352803113821</v>
      </c>
    </row>
    <row r="25" spans="3:25" ht="15.75">
      <c r="C25" s="2" t="s">
        <v>8</v>
      </c>
      <c r="D25" s="15">
        <v>16.670000000000002</v>
      </c>
      <c r="E25" s="16">
        <v>10.130000000000001</v>
      </c>
      <c r="F25" s="16">
        <v>14</v>
      </c>
      <c r="G25" s="16">
        <f t="shared" si="0"/>
        <v>40.800000000000004</v>
      </c>
      <c r="P25" t="s">
        <v>36</v>
      </c>
      <c r="Q25">
        <f>Q18-1</f>
        <v>2</v>
      </c>
      <c r="R25">
        <f>SUMSQ(J19:L19)/(Q16*Q17)-Q19</f>
        <v>21.354155555556645</v>
      </c>
      <c r="S25">
        <f t="shared" si="3"/>
        <v>10.677077777778322</v>
      </c>
      <c r="T25">
        <f t="shared" si="4"/>
        <v>4.3659059905659783</v>
      </c>
      <c r="U25" t="s">
        <v>58</v>
      </c>
      <c r="V25">
        <f t="shared" si="5"/>
        <v>3.6337234675916301</v>
      </c>
      <c r="W25">
        <f t="shared" si="6"/>
        <v>6.2262352803113821</v>
      </c>
    </row>
    <row r="26" spans="3:25" ht="15.75">
      <c r="C26" s="2" t="s">
        <v>13</v>
      </c>
      <c r="D26" s="16">
        <f>SUM(D17:D25)</f>
        <v>138.71</v>
      </c>
      <c r="E26" s="16">
        <f>SUM(E17:E25)</f>
        <v>99.079999999999984</v>
      </c>
      <c r="F26" s="16">
        <f>SUM(F17:F25)</f>
        <v>122.66</v>
      </c>
      <c r="G26" s="16">
        <f t="shared" si="0"/>
        <v>360.45</v>
      </c>
      <c r="P26" t="s">
        <v>37</v>
      </c>
      <c r="Q26">
        <f>Q24*Q25</f>
        <v>4</v>
      </c>
      <c r="R26">
        <f>R23-R24-R25</f>
        <v>7.7931777777766911</v>
      </c>
      <c r="S26">
        <f t="shared" si="3"/>
        <v>1.9482944444441728</v>
      </c>
      <c r="T26">
        <f t="shared" si="4"/>
        <v>0.7966665190065858</v>
      </c>
      <c r="U26" t="s">
        <v>57</v>
      </c>
      <c r="V26">
        <f t="shared" si="5"/>
        <v>3.0069172799243447</v>
      </c>
      <c r="W26">
        <f t="shared" si="6"/>
        <v>4.772577999723211</v>
      </c>
    </row>
    <row r="27" spans="3:25">
      <c r="P27" t="s">
        <v>38</v>
      </c>
      <c r="Q27">
        <f>Q28-Q23-Q22</f>
        <v>16</v>
      </c>
      <c r="R27">
        <f>R28-R23-R22</f>
        <v>39.128933333332498</v>
      </c>
      <c r="S27">
        <f>R27/Q27</f>
        <v>2.4455583333332811</v>
      </c>
      <c r="T27" s="36"/>
      <c r="U27" s="36"/>
      <c r="V27" s="36"/>
      <c r="W27" s="36"/>
    </row>
    <row r="28" spans="3:25">
      <c r="P28" s="40" t="s">
        <v>12</v>
      </c>
      <c r="Q28" s="40">
        <f>(3*3*3)-1</f>
        <v>26</v>
      </c>
      <c r="R28" s="40">
        <f>SUMSQ(D17:F25)-Q19</f>
        <v>157.55459999999948</v>
      </c>
      <c r="S28" s="41"/>
      <c r="T28" s="41"/>
      <c r="U28" s="41"/>
      <c r="V28" s="41"/>
      <c r="W28" s="41"/>
    </row>
    <row r="30" spans="3:25">
      <c r="P30" s="30" t="s">
        <v>44</v>
      </c>
      <c r="Q30" s="30" t="s">
        <v>50</v>
      </c>
      <c r="R30" s="30" t="s">
        <v>51</v>
      </c>
    </row>
    <row r="31" spans="3:25">
      <c r="P31" s="30" t="s">
        <v>47</v>
      </c>
      <c r="Q31" s="30"/>
      <c r="R31" s="30"/>
    </row>
    <row r="32" spans="3:25">
      <c r="P32" s="30" t="s">
        <v>17</v>
      </c>
      <c r="Q32" s="35">
        <f>M16/9</f>
        <v>13.307777777777776</v>
      </c>
      <c r="R32" s="30" t="s">
        <v>52</v>
      </c>
    </row>
    <row r="33" spans="14:18">
      <c r="P33" s="30" t="s">
        <v>18</v>
      </c>
      <c r="Q33" s="35">
        <f>M17/9</f>
        <v>13.14111111111111</v>
      </c>
      <c r="R33" s="30" t="s">
        <v>52</v>
      </c>
    </row>
    <row r="34" spans="14:18">
      <c r="P34" s="30" t="s">
        <v>19</v>
      </c>
      <c r="Q34" s="35">
        <f>M18/9</f>
        <v>13.601111111111111</v>
      </c>
      <c r="R34" s="30" t="s">
        <v>52</v>
      </c>
    </row>
    <row r="35" spans="14:18">
      <c r="N35" t="s">
        <v>49</v>
      </c>
      <c r="O35" s="34">
        <v>3.649</v>
      </c>
      <c r="P35" s="30" t="s">
        <v>48</v>
      </c>
      <c r="Q35" s="35">
        <f>O35*(S27/9)^0.5</f>
        <v>1.9021362483492557</v>
      </c>
      <c r="R35" s="30"/>
    </row>
    <row r="36" spans="14:18">
      <c r="P36" s="30" t="s">
        <v>36</v>
      </c>
      <c r="Q36" s="35"/>
      <c r="R36" s="30"/>
    </row>
    <row r="37" spans="14:18">
      <c r="P37" s="30" t="s">
        <v>14</v>
      </c>
      <c r="Q37" s="35">
        <f>J19/9</f>
        <v>13.013333333333334</v>
      </c>
      <c r="R37" s="30" t="s">
        <v>52</v>
      </c>
    </row>
    <row r="38" spans="14:18">
      <c r="P38" s="30" t="s">
        <v>15</v>
      </c>
      <c r="Q38" s="35">
        <f>K19/9</f>
        <v>14.567777777777779</v>
      </c>
      <c r="R38" s="30" t="s">
        <v>54</v>
      </c>
    </row>
    <row r="39" spans="14:18">
      <c r="P39" s="30" t="s">
        <v>16</v>
      </c>
      <c r="Q39" s="35">
        <f>L19/9</f>
        <v>12.468888888888889</v>
      </c>
      <c r="R39" s="30" t="s">
        <v>52</v>
      </c>
    </row>
    <row r="40" spans="14:18">
      <c r="N40" t="s">
        <v>49</v>
      </c>
      <c r="O40" s="34">
        <f>3.649</f>
        <v>3.649</v>
      </c>
      <c r="P40" s="30" t="s">
        <v>48</v>
      </c>
      <c r="Q40" s="35">
        <f>Q35</f>
        <v>1.9021362483492557</v>
      </c>
      <c r="R40" s="30"/>
    </row>
  </sheetData>
  <mergeCells count="6">
    <mergeCell ref="D2:G2"/>
    <mergeCell ref="K2:N2"/>
    <mergeCell ref="R2:V2"/>
    <mergeCell ref="C15:C16"/>
    <mergeCell ref="D15:F15"/>
    <mergeCell ref="G15:G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compac</dc:creator>
  <cp:lastModifiedBy>compac</cp:lastModifiedBy>
  <dcterms:created xsi:type="dcterms:W3CDTF">2022-12-16T04:24:18Z</dcterms:created>
  <dcterms:modified xsi:type="dcterms:W3CDTF">2023-03-11T13:53:08Z</dcterms:modified>
</cp:coreProperties>
</file>