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240" yWindow="45" windowWidth="20115" windowHeight="7995"/>
  </bookViews>
  <sheets>
    <sheet name="PANJANG AKAR" sheetId="1" r:id="rId1"/>
    <sheet name="Sheet2" sheetId="2" r:id="rId2"/>
    <sheet name="Sheet3" sheetId="3" r:id="rId3"/>
  </sheets>
  <calcPr calcId="125725"/>
</workbook>
</file>

<file path=xl/calcChain.xml><?xml version="1.0" encoding="utf-8"?>
<calcChain xmlns="http://schemas.openxmlformats.org/spreadsheetml/2006/main">
  <c r="K26" i="1"/>
  <c r="K27"/>
  <c r="K29"/>
  <c r="O56"/>
  <c r="O55"/>
  <c r="O54"/>
  <c r="T39"/>
  <c r="T40"/>
  <c r="T41"/>
  <c r="T42"/>
  <c r="T38"/>
  <c r="S38"/>
  <c r="S39"/>
  <c r="S40"/>
  <c r="S41"/>
  <c r="S42"/>
  <c r="S23"/>
  <c r="R23"/>
  <c r="R24"/>
  <c r="J26" l="1"/>
  <c r="J27"/>
  <c r="J29"/>
  <c r="I29"/>
  <c r="I28"/>
  <c r="I27"/>
  <c r="I26"/>
  <c r="I24"/>
  <c r="I22"/>
  <c r="H30"/>
  <c r="H29"/>
  <c r="H28"/>
  <c r="H27"/>
  <c r="H26"/>
  <c r="H25"/>
  <c r="H24"/>
  <c r="H23"/>
  <c r="G29"/>
  <c r="G27"/>
  <c r="G26"/>
  <c r="G25"/>
  <c r="G24"/>
  <c r="J24" s="1"/>
  <c r="K24" s="1"/>
  <c r="G23"/>
  <c r="Y10"/>
  <c r="I23" s="1"/>
  <c r="Y11"/>
  <c r="Y12"/>
  <c r="I25" s="1"/>
  <c r="J25" s="1"/>
  <c r="K25" s="1"/>
  <c r="Y13"/>
  <c r="Y14"/>
  <c r="Y15"/>
  <c r="Y16"/>
  <c r="I30" s="1"/>
  <c r="Y17"/>
  <c r="Y9"/>
  <c r="R10"/>
  <c r="R11"/>
  <c r="R12"/>
  <c r="R13"/>
  <c r="R14"/>
  <c r="R15"/>
  <c r="R16"/>
  <c r="R17"/>
  <c r="R9"/>
  <c r="H22" s="1"/>
  <c r="K10"/>
  <c r="K11"/>
  <c r="K12"/>
  <c r="K13"/>
  <c r="K14"/>
  <c r="K15"/>
  <c r="G28" s="1"/>
  <c r="J28" s="1"/>
  <c r="K28" s="1"/>
  <c r="K16"/>
  <c r="K17"/>
  <c r="G30" s="1"/>
  <c r="K9"/>
  <c r="G22" s="1"/>
  <c r="J23" l="1"/>
  <c r="K23" s="1"/>
  <c r="I32"/>
  <c r="H31"/>
  <c r="H32"/>
  <c r="G32"/>
  <c r="R22"/>
  <c r="J30"/>
  <c r="K30" s="1"/>
  <c r="I31"/>
  <c r="S22"/>
  <c r="Q24"/>
  <c r="J22"/>
  <c r="G31"/>
  <c r="R25" l="1"/>
  <c r="R26" s="1"/>
  <c r="Q23"/>
  <c r="S24"/>
  <c r="S25"/>
  <c r="S26" s="1"/>
  <c r="J31"/>
  <c r="Q22"/>
  <c r="K22"/>
  <c r="T24" l="1"/>
  <c r="U24" s="1"/>
  <c r="T23"/>
  <c r="U23" s="1"/>
  <c r="O51"/>
  <c r="N22"/>
  <c r="O38" s="1"/>
  <c r="P38" s="1"/>
  <c r="K31"/>
  <c r="K32" s="1"/>
  <c r="T22"/>
  <c r="Q25"/>
  <c r="Q26" s="1"/>
  <c r="O50" l="1"/>
  <c r="O39"/>
  <c r="P39" s="1"/>
  <c r="O44"/>
  <c r="O41"/>
  <c r="P41" s="1"/>
  <c r="O30"/>
  <c r="P30" s="1"/>
  <c r="O32"/>
  <c r="P32" s="1"/>
  <c r="O31"/>
  <c r="O36"/>
  <c r="O33"/>
  <c r="P33" s="1"/>
  <c r="U22"/>
  <c r="O40"/>
  <c r="P40" s="1"/>
  <c r="O43" l="1"/>
  <c r="P43" s="1"/>
  <c r="Q40" s="1"/>
  <c r="R40" s="1"/>
  <c r="O35"/>
  <c r="P35" s="1"/>
  <c r="Q32" s="1"/>
  <c r="O49"/>
  <c r="P31"/>
  <c r="O34"/>
  <c r="P34" s="1"/>
  <c r="Q39"/>
  <c r="R39" s="1"/>
  <c r="O42"/>
  <c r="P42" s="1"/>
  <c r="Q31" l="1"/>
  <c r="Q33"/>
  <c r="Q30"/>
  <c r="Q38"/>
  <c r="R38" s="1"/>
  <c r="Q34"/>
  <c r="Q42"/>
  <c r="R42" s="1"/>
  <c r="Q41"/>
  <c r="R41" s="1"/>
</calcChain>
</file>

<file path=xl/sharedStrings.xml><?xml version="1.0" encoding="utf-8"?>
<sst xmlns="http://schemas.openxmlformats.org/spreadsheetml/2006/main" count="113" uniqueCount="53">
  <si>
    <t xml:space="preserve">perlakuan </t>
  </si>
  <si>
    <t>ulangan 1</t>
  </si>
  <si>
    <t>RATA-RATA</t>
  </si>
  <si>
    <t>ulangan 2</t>
  </si>
  <si>
    <t>K1I1</t>
  </si>
  <si>
    <t>K2I1</t>
  </si>
  <si>
    <t>K3I1</t>
  </si>
  <si>
    <t>K1I2</t>
  </si>
  <si>
    <t>K2I2</t>
  </si>
  <si>
    <t>K3I2</t>
  </si>
  <si>
    <t>K1I3</t>
  </si>
  <si>
    <t>K2I3</t>
  </si>
  <si>
    <t>K3I3</t>
  </si>
  <si>
    <t xml:space="preserve">rata-rata berat basah pada umur 35 hst </t>
  </si>
  <si>
    <t>k</t>
  </si>
  <si>
    <t xml:space="preserve">tabel dua arah </t>
  </si>
  <si>
    <t>Perlakuan</t>
  </si>
  <si>
    <t>Ulangan</t>
  </si>
  <si>
    <t>Jumlah</t>
  </si>
  <si>
    <t>i</t>
  </si>
  <si>
    <t>K</t>
  </si>
  <si>
    <t>I</t>
  </si>
  <si>
    <t>TOTAL</t>
  </si>
  <si>
    <t>RATA2</t>
  </si>
  <si>
    <t>r</t>
  </si>
  <si>
    <t>I1</t>
  </si>
  <si>
    <t>I2</t>
  </si>
  <si>
    <t>I3</t>
  </si>
  <si>
    <t>Fk</t>
  </si>
  <si>
    <t>K1</t>
  </si>
  <si>
    <t>K2</t>
  </si>
  <si>
    <t>K3</t>
  </si>
  <si>
    <t xml:space="preserve">TOTAL </t>
  </si>
  <si>
    <t xml:space="preserve">ANALISIS RAGAM </t>
  </si>
  <si>
    <t>SK</t>
  </si>
  <si>
    <t>db</t>
  </si>
  <si>
    <t>JK</t>
  </si>
  <si>
    <t>KT</t>
  </si>
  <si>
    <t>Fhitung</t>
  </si>
  <si>
    <t>F 5%</t>
  </si>
  <si>
    <t>F 1%</t>
  </si>
  <si>
    <t>kelompok</t>
  </si>
  <si>
    <t xml:space="preserve">total </t>
  </si>
  <si>
    <t>perlakuan</t>
  </si>
  <si>
    <t xml:space="preserve">K </t>
  </si>
  <si>
    <t>KI</t>
  </si>
  <si>
    <t>Galat</t>
  </si>
  <si>
    <t xml:space="preserve">Rataan </t>
  </si>
  <si>
    <t>notasi</t>
  </si>
  <si>
    <t>BNJ</t>
  </si>
  <si>
    <t>35 HST</t>
  </si>
  <si>
    <t>tn</t>
  </si>
  <si>
    <t>Rataan</t>
  </si>
</sst>
</file>

<file path=xl/styles.xml><?xml version="1.0" encoding="utf-8"?>
<styleSheet xmlns="http://schemas.openxmlformats.org/spreadsheetml/2006/main">
  <numFmts count="1">
    <numFmt numFmtId="164" formatCode="0.000"/>
  </numFmts>
  <fonts count="3">
    <font>
      <sz val="11"/>
      <color theme="1"/>
      <name val="Calibri"/>
      <family val="2"/>
      <scheme val="minor"/>
    </font>
    <font>
      <sz val="10"/>
      <name val="Arial"/>
      <family val="2"/>
    </font>
    <font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7">
    <xf numFmtId="0" fontId="0" fillId="0" borderId="0" xfId="0"/>
    <xf numFmtId="0" fontId="0" fillId="0" borderId="0" xfId="0"/>
    <xf numFmtId="0" fontId="0" fillId="2" borderId="1" xfId="0" applyFill="1" applyBorder="1" applyAlignment="1">
      <alignment horizontal="center"/>
    </xf>
    <xf numFmtId="0" fontId="0" fillId="0" borderId="1" xfId="0" applyBorder="1"/>
    <xf numFmtId="0" fontId="0" fillId="3" borderId="1" xfId="0" applyFill="1" applyBorder="1" applyAlignment="1">
      <alignment horizontal="center"/>
    </xf>
    <xf numFmtId="0" fontId="0" fillId="3" borderId="7" xfId="0" applyFill="1" applyBorder="1" applyAlignment="1">
      <alignment horizontal="center"/>
    </xf>
    <xf numFmtId="4" fontId="0" fillId="0" borderId="1" xfId="0" applyNumberFormat="1" applyBorder="1"/>
    <xf numFmtId="0" fontId="2" fillId="0" borderId="5" xfId="1" applyFont="1" applyBorder="1" applyAlignment="1">
      <alignment horizontal="center"/>
    </xf>
    <xf numFmtId="4" fontId="0" fillId="0" borderId="0" xfId="0" applyNumberFormat="1"/>
    <xf numFmtId="4" fontId="0" fillId="0" borderId="0" xfId="0" applyNumberFormat="1" applyFill="1" applyBorder="1"/>
    <xf numFmtId="164" fontId="0" fillId="0" borderId="0" xfId="0" applyNumberFormat="1"/>
    <xf numFmtId="0" fontId="0" fillId="4" borderId="0" xfId="0" applyFill="1"/>
    <xf numFmtId="0" fontId="0" fillId="0" borderId="8" xfId="0" applyBorder="1"/>
    <xf numFmtId="4" fontId="0" fillId="0" borderId="8" xfId="0" applyNumberFormat="1" applyBorder="1"/>
    <xf numFmtId="0" fontId="0" fillId="4" borderId="8" xfId="0" applyFill="1" applyBorder="1"/>
    <xf numFmtId="0" fontId="0" fillId="0" borderId="5" xfId="0" applyBorder="1"/>
    <xf numFmtId="0" fontId="0" fillId="0" borderId="0" xfId="0" applyBorder="1"/>
    <xf numFmtId="4" fontId="0" fillId="0" borderId="0" xfId="0" applyNumberFormat="1" applyBorder="1"/>
    <xf numFmtId="0" fontId="2" fillId="3" borderId="8" xfId="1" applyFont="1" applyFill="1" applyBorder="1" applyAlignment="1">
      <alignment horizontal="center"/>
    </xf>
    <xf numFmtId="4" fontId="0" fillId="0" borderId="5" xfId="0" applyNumberFormat="1" applyBorder="1"/>
    <xf numFmtId="0" fontId="0" fillId="0" borderId="5" xfId="0" applyFill="1" applyBorder="1"/>
    <xf numFmtId="4" fontId="0" fillId="0" borderId="5" xfId="0" applyNumberFormat="1" applyFill="1" applyBorder="1"/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/>
    </xf>
    <xf numFmtId="0" fontId="2" fillId="3" borderId="9" xfId="1" applyFont="1" applyFill="1" applyBorder="1" applyAlignment="1">
      <alignment horizontal="center" vertical="center"/>
    </xf>
    <xf numFmtId="0" fontId="2" fillId="3" borderId="8" xfId="1" applyFont="1" applyFill="1" applyBorder="1" applyAlignment="1">
      <alignment horizontal="center" vertical="center"/>
    </xf>
    <xf numFmtId="0" fontId="2" fillId="3" borderId="5" xfId="1" applyFont="1" applyFill="1" applyBorder="1" applyAlignment="1">
      <alignment horizont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2" borderId="4" xfId="0" applyFill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Fill="1" applyBorder="1" applyAlignment="1">
      <alignment horizontal="center"/>
    </xf>
    <xf numFmtId="4" fontId="0" fillId="0" borderId="0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F7:AA57"/>
  <sheetViews>
    <sheetView tabSelected="1" topLeftCell="B16" zoomScale="82" zoomScaleNormal="82" workbookViewId="0">
      <selection activeCell="AA42" sqref="AA42"/>
    </sheetView>
  </sheetViews>
  <sheetFormatPr defaultRowHeight="15"/>
  <cols>
    <col min="6" max="6" width="10.5703125" customWidth="1"/>
    <col min="15" max="15" width="13.28515625" customWidth="1"/>
    <col min="16" max="17" width="11.140625" bestFit="1" customWidth="1"/>
    <col min="18" max="18" width="10.5703125" customWidth="1"/>
    <col min="19" max="20" width="10.140625" bestFit="1" customWidth="1"/>
    <col min="23" max="23" width="15.42578125" customWidth="1"/>
  </cols>
  <sheetData>
    <row r="7" spans="6:25">
      <c r="F7" s="27" t="s">
        <v>0</v>
      </c>
      <c r="G7" s="29" t="s">
        <v>1</v>
      </c>
      <c r="H7" s="30"/>
      <c r="I7" s="30"/>
      <c r="J7" s="31"/>
      <c r="K7" s="27" t="s">
        <v>2</v>
      </c>
      <c r="L7" s="1"/>
      <c r="M7" s="27" t="s">
        <v>0</v>
      </c>
      <c r="N7" s="29" t="s">
        <v>3</v>
      </c>
      <c r="O7" s="30"/>
      <c r="P7" s="30"/>
      <c r="Q7" s="31"/>
      <c r="R7" s="27" t="s">
        <v>2</v>
      </c>
      <c r="S7" s="1"/>
      <c r="T7" s="27" t="s">
        <v>0</v>
      </c>
      <c r="U7" s="29" t="s">
        <v>1</v>
      </c>
      <c r="V7" s="30"/>
      <c r="W7" s="30"/>
      <c r="X7" s="31"/>
      <c r="Y7" s="27" t="s">
        <v>2</v>
      </c>
    </row>
    <row r="8" spans="6:25">
      <c r="F8" s="28"/>
      <c r="G8" s="2">
        <v>1</v>
      </c>
      <c r="H8" s="2">
        <v>2</v>
      </c>
      <c r="I8" s="2">
        <v>3</v>
      </c>
      <c r="J8" s="2">
        <v>4</v>
      </c>
      <c r="K8" s="28"/>
      <c r="L8" s="1"/>
      <c r="M8" s="28"/>
      <c r="N8" s="2">
        <v>1</v>
      </c>
      <c r="O8" s="2">
        <v>2</v>
      </c>
      <c r="P8" s="2">
        <v>3</v>
      </c>
      <c r="Q8" s="2">
        <v>4</v>
      </c>
      <c r="R8" s="28"/>
      <c r="S8" s="1"/>
      <c r="T8" s="28"/>
      <c r="U8" s="2">
        <v>1</v>
      </c>
      <c r="V8" s="2">
        <v>2</v>
      </c>
      <c r="W8" s="2">
        <v>3</v>
      </c>
      <c r="X8" s="2">
        <v>4</v>
      </c>
      <c r="Y8" s="28"/>
    </row>
    <row r="9" spans="6:25">
      <c r="F9" s="1" t="s">
        <v>4</v>
      </c>
      <c r="G9" s="8">
        <v>10.6</v>
      </c>
      <c r="H9" s="8">
        <v>9.1999999999999993</v>
      </c>
      <c r="I9" s="8">
        <v>14.4</v>
      </c>
      <c r="J9" s="8">
        <v>12.3</v>
      </c>
      <c r="K9" s="8">
        <f>AVERAGE(G9:J9)</f>
        <v>11.625</v>
      </c>
      <c r="L9" s="1"/>
      <c r="M9" s="1" t="s">
        <v>4</v>
      </c>
      <c r="N9" s="8">
        <v>6.4</v>
      </c>
      <c r="O9" s="8">
        <v>8.3000000000000007</v>
      </c>
      <c r="P9" s="8">
        <v>9.1999999999999993</v>
      </c>
      <c r="Q9" s="8">
        <v>4</v>
      </c>
      <c r="R9" s="8">
        <f>AVERAGE(N9:Q9)</f>
        <v>6.9749999999999996</v>
      </c>
      <c r="S9" s="1"/>
      <c r="T9" s="1" t="s">
        <v>4</v>
      </c>
      <c r="U9" s="8">
        <v>15.7</v>
      </c>
      <c r="V9" s="8">
        <v>3.2</v>
      </c>
      <c r="W9" s="8">
        <v>5.2</v>
      </c>
      <c r="X9" s="8">
        <v>7.2</v>
      </c>
      <c r="Y9" s="8">
        <f>AVERAGE(U9:X9)</f>
        <v>7.8249999999999993</v>
      </c>
    </row>
    <row r="10" spans="6:25">
      <c r="F10" s="1" t="s">
        <v>5</v>
      </c>
      <c r="G10" s="8">
        <v>3.1</v>
      </c>
      <c r="H10" s="8">
        <v>7.9</v>
      </c>
      <c r="I10" s="8">
        <v>4.3</v>
      </c>
      <c r="J10" s="8">
        <v>8</v>
      </c>
      <c r="K10" s="8">
        <f t="shared" ref="K10:K17" si="0">AVERAGE(G10:J10)</f>
        <v>5.8250000000000002</v>
      </c>
      <c r="L10" s="1"/>
      <c r="M10" s="1" t="s">
        <v>5</v>
      </c>
      <c r="N10" s="8">
        <v>7.5</v>
      </c>
      <c r="O10" s="8">
        <v>4.8</v>
      </c>
      <c r="P10" s="8">
        <v>4</v>
      </c>
      <c r="Q10" s="8">
        <v>5</v>
      </c>
      <c r="R10" s="8">
        <f t="shared" ref="R10:R17" si="1">AVERAGE(N10:Q10)</f>
        <v>5.3250000000000002</v>
      </c>
      <c r="S10" s="1"/>
      <c r="T10" s="1" t="s">
        <v>5</v>
      </c>
      <c r="U10" s="8">
        <v>7.7</v>
      </c>
      <c r="V10" s="8">
        <v>8.1</v>
      </c>
      <c r="W10" s="8">
        <v>11.2</v>
      </c>
      <c r="X10" s="8">
        <v>10.4</v>
      </c>
      <c r="Y10" s="8">
        <f t="shared" ref="Y10:Y17" si="2">AVERAGE(U10:X10)</f>
        <v>9.35</v>
      </c>
    </row>
    <row r="11" spans="6:25">
      <c r="F11" s="1" t="s">
        <v>6</v>
      </c>
      <c r="G11" s="8">
        <v>15.1</v>
      </c>
      <c r="H11" s="8">
        <v>8.3000000000000007</v>
      </c>
      <c r="I11" s="8">
        <v>7.2</v>
      </c>
      <c r="J11" s="8">
        <v>6.4</v>
      </c>
      <c r="K11" s="8">
        <f t="shared" si="0"/>
        <v>9.25</v>
      </c>
      <c r="L11" s="1"/>
      <c r="M11" s="1" t="s">
        <v>6</v>
      </c>
      <c r="N11" s="9">
        <v>6.2</v>
      </c>
      <c r="O11" s="9">
        <v>7.5</v>
      </c>
      <c r="P11" s="9">
        <v>4.4000000000000004</v>
      </c>
      <c r="Q11" s="9">
        <v>6.7</v>
      </c>
      <c r="R11" s="8">
        <f t="shared" si="1"/>
        <v>6.2</v>
      </c>
      <c r="S11" s="1"/>
      <c r="T11" s="1" t="s">
        <v>6</v>
      </c>
      <c r="U11" s="8">
        <v>2.5</v>
      </c>
      <c r="V11" s="8">
        <v>4.3</v>
      </c>
      <c r="W11" s="8">
        <v>5.6</v>
      </c>
      <c r="X11" s="8">
        <v>8.6999999999999993</v>
      </c>
      <c r="Y11" s="8">
        <f t="shared" si="2"/>
        <v>5.2749999999999995</v>
      </c>
    </row>
    <row r="12" spans="6:25">
      <c r="F12" s="1" t="s">
        <v>7</v>
      </c>
      <c r="G12" s="8">
        <v>4.4000000000000004</v>
      </c>
      <c r="H12" s="8">
        <v>9</v>
      </c>
      <c r="I12" s="8">
        <v>19.2</v>
      </c>
      <c r="J12" s="8">
        <v>11.8</v>
      </c>
      <c r="K12" s="8">
        <f t="shared" si="0"/>
        <v>11.100000000000001</v>
      </c>
      <c r="L12" s="1"/>
      <c r="M12" s="1" t="s">
        <v>7</v>
      </c>
      <c r="N12" s="9">
        <v>4.0999999999999996</v>
      </c>
      <c r="O12" s="9">
        <v>2.8</v>
      </c>
      <c r="P12" s="9">
        <v>2.2000000000000002</v>
      </c>
      <c r="Q12" s="9">
        <v>5.0999999999999996</v>
      </c>
      <c r="R12" s="8">
        <f t="shared" si="1"/>
        <v>3.55</v>
      </c>
      <c r="S12" s="1"/>
      <c r="T12" s="1" t="s">
        <v>7</v>
      </c>
      <c r="U12" s="8">
        <v>6.3</v>
      </c>
      <c r="V12" s="8">
        <v>11.4</v>
      </c>
      <c r="W12" s="8">
        <v>8.4</v>
      </c>
      <c r="X12" s="8">
        <v>10.8</v>
      </c>
      <c r="Y12" s="8">
        <f t="shared" si="2"/>
        <v>9.2250000000000014</v>
      </c>
    </row>
    <row r="13" spans="6:25">
      <c r="F13" s="1" t="s">
        <v>8</v>
      </c>
      <c r="G13" s="8">
        <v>12.3</v>
      </c>
      <c r="H13" s="8">
        <v>3.1</v>
      </c>
      <c r="I13" s="8">
        <v>5.3</v>
      </c>
      <c r="J13" s="8">
        <v>7.4</v>
      </c>
      <c r="K13" s="8">
        <f t="shared" si="0"/>
        <v>7.0250000000000004</v>
      </c>
      <c r="L13" s="1"/>
      <c r="M13" s="1" t="s">
        <v>8</v>
      </c>
      <c r="N13" s="9">
        <v>5</v>
      </c>
      <c r="O13" s="9">
        <v>3.9</v>
      </c>
      <c r="P13" s="9">
        <v>2.4</v>
      </c>
      <c r="Q13" s="9">
        <v>4</v>
      </c>
      <c r="R13" s="8">
        <f t="shared" si="1"/>
        <v>3.8250000000000002</v>
      </c>
      <c r="S13" s="1"/>
      <c r="T13" s="1" t="s">
        <v>8</v>
      </c>
      <c r="U13" s="8">
        <v>6</v>
      </c>
      <c r="V13" s="8">
        <v>5.9</v>
      </c>
      <c r="W13" s="8">
        <v>7.2</v>
      </c>
      <c r="X13" s="8">
        <v>13</v>
      </c>
      <c r="Y13" s="8">
        <f t="shared" si="2"/>
        <v>8.0250000000000004</v>
      </c>
    </row>
    <row r="14" spans="6:25">
      <c r="F14" s="1" t="s">
        <v>9</v>
      </c>
      <c r="G14" s="8">
        <v>15.2</v>
      </c>
      <c r="H14" s="8">
        <v>9.1999999999999993</v>
      </c>
      <c r="I14" s="8">
        <v>1</v>
      </c>
      <c r="J14" s="8">
        <v>10.6</v>
      </c>
      <c r="K14" s="8">
        <f t="shared" si="0"/>
        <v>9</v>
      </c>
      <c r="L14" s="1"/>
      <c r="M14" s="1" t="s">
        <v>9</v>
      </c>
      <c r="N14" s="9">
        <v>8.9</v>
      </c>
      <c r="O14" s="9">
        <v>5.0999999999999996</v>
      </c>
      <c r="P14" s="9">
        <v>3.4</v>
      </c>
      <c r="Q14" s="9">
        <v>4</v>
      </c>
      <c r="R14" s="8">
        <f t="shared" si="1"/>
        <v>5.35</v>
      </c>
      <c r="S14" s="1"/>
      <c r="T14" s="1" t="s">
        <v>9</v>
      </c>
      <c r="U14" s="8">
        <v>7.6</v>
      </c>
      <c r="V14" s="8">
        <v>7.6</v>
      </c>
      <c r="W14" s="8">
        <v>8.1999999999999993</v>
      </c>
      <c r="X14" s="8">
        <v>9.3000000000000007</v>
      </c>
      <c r="Y14" s="8">
        <f t="shared" si="2"/>
        <v>8.1750000000000007</v>
      </c>
    </row>
    <row r="15" spans="6:25">
      <c r="F15" s="1" t="s">
        <v>10</v>
      </c>
      <c r="G15" s="8">
        <v>2.7</v>
      </c>
      <c r="H15" s="8">
        <v>9.5</v>
      </c>
      <c r="I15" s="8">
        <v>13.9</v>
      </c>
      <c r="J15" s="8">
        <v>10.7</v>
      </c>
      <c r="K15" s="8">
        <f t="shared" si="0"/>
        <v>9.1999999999999993</v>
      </c>
      <c r="L15" s="1"/>
      <c r="M15" s="1" t="s">
        <v>10</v>
      </c>
      <c r="N15" s="9">
        <v>4.2</v>
      </c>
      <c r="O15" s="9">
        <v>3.6</v>
      </c>
      <c r="P15" s="9">
        <v>3.6</v>
      </c>
      <c r="Q15" s="9">
        <v>5</v>
      </c>
      <c r="R15" s="8">
        <f t="shared" si="1"/>
        <v>4.0999999999999996</v>
      </c>
      <c r="S15" s="1"/>
      <c r="T15" s="1" t="s">
        <v>10</v>
      </c>
      <c r="U15" s="8">
        <v>5.6</v>
      </c>
      <c r="V15" s="8">
        <v>5.8</v>
      </c>
      <c r="W15" s="8">
        <v>4</v>
      </c>
      <c r="X15" s="8">
        <v>7</v>
      </c>
      <c r="Y15" s="8">
        <f t="shared" si="2"/>
        <v>5.6</v>
      </c>
    </row>
    <row r="16" spans="6:25">
      <c r="F16" s="1" t="s">
        <v>11</v>
      </c>
      <c r="G16" s="8">
        <v>8</v>
      </c>
      <c r="H16" s="8">
        <v>6.6</v>
      </c>
      <c r="I16" s="8">
        <v>8.4</v>
      </c>
      <c r="J16" s="8">
        <v>5.5</v>
      </c>
      <c r="K16" s="8">
        <f t="shared" si="0"/>
        <v>7.125</v>
      </c>
      <c r="L16" s="1"/>
      <c r="M16" s="1" t="s">
        <v>11</v>
      </c>
      <c r="N16" s="9">
        <v>4.5999999999999996</v>
      </c>
      <c r="O16" s="9">
        <v>3.8</v>
      </c>
      <c r="P16" s="9">
        <v>2.2000000000000002</v>
      </c>
      <c r="Q16" s="9">
        <v>6.2</v>
      </c>
      <c r="R16" s="8">
        <f t="shared" si="1"/>
        <v>4.1999999999999993</v>
      </c>
      <c r="S16" s="1"/>
      <c r="T16" s="1" t="s">
        <v>11</v>
      </c>
      <c r="U16" s="8">
        <v>13.6</v>
      </c>
      <c r="V16" s="8">
        <v>7</v>
      </c>
      <c r="W16" s="8">
        <v>6.2</v>
      </c>
      <c r="X16" s="8">
        <v>8.6</v>
      </c>
      <c r="Y16" s="8">
        <f t="shared" si="2"/>
        <v>8.85</v>
      </c>
    </row>
    <row r="17" spans="6:27">
      <c r="F17" s="1" t="s">
        <v>12</v>
      </c>
      <c r="G17" s="8">
        <v>12.1</v>
      </c>
      <c r="H17" s="8">
        <v>7</v>
      </c>
      <c r="I17" s="8">
        <v>2.1</v>
      </c>
      <c r="J17" s="8">
        <v>5.4</v>
      </c>
      <c r="K17" s="8">
        <f t="shared" si="0"/>
        <v>6.65</v>
      </c>
      <c r="L17" s="1"/>
      <c r="M17" s="1" t="s">
        <v>12</v>
      </c>
      <c r="N17" s="9">
        <v>5.5</v>
      </c>
      <c r="O17" s="9">
        <v>2.4</v>
      </c>
      <c r="P17" s="9">
        <v>4.5</v>
      </c>
      <c r="Q17" s="9">
        <v>6</v>
      </c>
      <c r="R17" s="8">
        <f t="shared" si="1"/>
        <v>4.5999999999999996</v>
      </c>
      <c r="S17" s="1"/>
      <c r="T17" s="1" t="s">
        <v>12</v>
      </c>
      <c r="U17" s="8">
        <v>13.3</v>
      </c>
      <c r="V17" s="8">
        <v>9.6999999999999993</v>
      </c>
      <c r="W17" s="8">
        <v>9.4</v>
      </c>
      <c r="X17" s="8">
        <v>7.9</v>
      </c>
      <c r="Y17" s="8">
        <f t="shared" si="2"/>
        <v>10.074999999999999</v>
      </c>
    </row>
    <row r="19" spans="6:27">
      <c r="F19" s="22" t="s">
        <v>13</v>
      </c>
      <c r="G19" s="22"/>
      <c r="H19" s="22"/>
      <c r="I19" s="22"/>
      <c r="J19" s="22"/>
      <c r="K19" s="1"/>
      <c r="L19" s="1"/>
      <c r="M19" s="1" t="s">
        <v>14</v>
      </c>
      <c r="N19" s="1">
        <v>3</v>
      </c>
      <c r="O19" s="1"/>
      <c r="P19" s="22" t="s">
        <v>15</v>
      </c>
      <c r="Q19" s="22"/>
      <c r="R19" s="22"/>
      <c r="S19" s="1"/>
      <c r="T19" s="1"/>
      <c r="U19" s="1"/>
      <c r="V19" s="1"/>
      <c r="W19" s="1"/>
      <c r="X19" s="1"/>
      <c r="Y19" s="1"/>
    </row>
    <row r="20" spans="6:27" ht="15.75">
      <c r="F20" s="24" t="s">
        <v>16</v>
      </c>
      <c r="G20" s="26" t="s">
        <v>17</v>
      </c>
      <c r="H20" s="26"/>
      <c r="I20" s="26"/>
      <c r="J20" s="24" t="s">
        <v>18</v>
      </c>
      <c r="K20" s="24" t="s">
        <v>52</v>
      </c>
      <c r="L20" s="1"/>
      <c r="M20" s="1" t="s">
        <v>19</v>
      </c>
      <c r="N20" s="1">
        <v>3</v>
      </c>
      <c r="O20" s="1"/>
      <c r="P20" s="27" t="s">
        <v>20</v>
      </c>
      <c r="Q20" s="29" t="s">
        <v>21</v>
      </c>
      <c r="R20" s="30"/>
      <c r="S20" s="31"/>
      <c r="T20" s="23" t="s">
        <v>22</v>
      </c>
      <c r="U20" s="23" t="s">
        <v>23</v>
      </c>
      <c r="V20" s="1"/>
      <c r="W20" s="1"/>
      <c r="X20" s="1"/>
      <c r="Y20" s="1"/>
    </row>
    <row r="21" spans="6:27" ht="15.75">
      <c r="F21" s="25"/>
      <c r="G21" s="18">
        <v>1</v>
      </c>
      <c r="H21" s="18">
        <v>2</v>
      </c>
      <c r="I21" s="18">
        <v>3</v>
      </c>
      <c r="J21" s="25"/>
      <c r="K21" s="25"/>
      <c r="L21" s="1"/>
      <c r="M21" s="1" t="s">
        <v>24</v>
      </c>
      <c r="N21" s="1">
        <v>3</v>
      </c>
      <c r="O21" s="1"/>
      <c r="P21" s="28"/>
      <c r="Q21" s="4" t="s">
        <v>25</v>
      </c>
      <c r="R21" s="4" t="s">
        <v>26</v>
      </c>
      <c r="S21" s="4" t="s">
        <v>27</v>
      </c>
      <c r="T21" s="23"/>
      <c r="U21" s="23"/>
    </row>
    <row r="22" spans="6:27">
      <c r="F22" s="16" t="s">
        <v>4</v>
      </c>
      <c r="G22" s="17">
        <f t="shared" ref="G22:G30" si="3">K9</f>
        <v>11.625</v>
      </c>
      <c r="H22" s="17">
        <f t="shared" ref="H22:H30" si="4">R9</f>
        <v>6.9749999999999996</v>
      </c>
      <c r="I22" s="17">
        <f t="shared" ref="I22:I28" si="5">Y9</f>
        <v>7.8249999999999993</v>
      </c>
      <c r="J22" s="17">
        <f>SUM(G22:I22)</f>
        <v>26.425000000000001</v>
      </c>
      <c r="K22" s="17">
        <f>J22/3</f>
        <v>8.8083333333333336</v>
      </c>
      <c r="L22" s="1"/>
      <c r="M22" s="1" t="s">
        <v>28</v>
      </c>
      <c r="N22" s="1">
        <f>J31^2/27</f>
        <v>1320.9008333333331</v>
      </c>
      <c r="O22" s="1"/>
      <c r="P22" s="4" t="s">
        <v>29</v>
      </c>
      <c r="Q22" s="6">
        <f>J22</f>
        <v>26.425000000000001</v>
      </c>
      <c r="R22" s="6">
        <f>J25</f>
        <v>23.875000000000004</v>
      </c>
      <c r="S22" s="6">
        <f>J28</f>
        <v>18.899999999999999</v>
      </c>
      <c r="T22" s="6">
        <f>SUM(Q22:S22)</f>
        <v>69.2</v>
      </c>
      <c r="U22" s="6">
        <f>AVERAGE(T22/9)</f>
        <v>7.6888888888888891</v>
      </c>
    </row>
    <row r="23" spans="6:27">
      <c r="F23" s="16" t="s">
        <v>5</v>
      </c>
      <c r="G23" s="17">
        <f t="shared" si="3"/>
        <v>5.8250000000000002</v>
      </c>
      <c r="H23" s="17">
        <f t="shared" si="4"/>
        <v>5.3250000000000002</v>
      </c>
      <c r="I23" s="17">
        <f t="shared" si="5"/>
        <v>9.35</v>
      </c>
      <c r="J23" s="17">
        <f t="shared" ref="J23:J30" si="6">SUM(G23:I23)</f>
        <v>20.5</v>
      </c>
      <c r="K23" s="17">
        <f t="shared" ref="K23:K31" si="7">J23/3</f>
        <v>6.833333333333333</v>
      </c>
      <c r="L23" s="1"/>
      <c r="M23" s="1"/>
      <c r="N23" s="1"/>
      <c r="O23" s="1"/>
      <c r="P23" s="4" t="s">
        <v>30</v>
      </c>
      <c r="Q23" s="6">
        <f>J23</f>
        <v>20.5</v>
      </c>
      <c r="R23" s="6">
        <f t="shared" ref="R23:R24" si="8">J26</f>
        <v>18.875</v>
      </c>
      <c r="S23" s="6">
        <f t="shared" ref="S23:S24" si="9">J29</f>
        <v>16.924999999999997</v>
      </c>
      <c r="T23" s="6">
        <f t="shared" ref="T23:T24" si="10">SUM(Q23:S23)</f>
        <v>56.3</v>
      </c>
      <c r="U23" s="6">
        <f t="shared" ref="U23:U24" si="11">AVERAGE(T23/9)</f>
        <v>6.2555555555555555</v>
      </c>
    </row>
    <row r="24" spans="6:27">
      <c r="F24" s="16" t="s">
        <v>6</v>
      </c>
      <c r="G24" s="17">
        <f t="shared" si="3"/>
        <v>9.25</v>
      </c>
      <c r="H24" s="17">
        <f t="shared" si="4"/>
        <v>6.2</v>
      </c>
      <c r="I24" s="17">
        <f t="shared" si="5"/>
        <v>5.2749999999999995</v>
      </c>
      <c r="J24" s="17">
        <f t="shared" si="6"/>
        <v>20.724999999999998</v>
      </c>
      <c r="K24" s="17">
        <f t="shared" si="7"/>
        <v>6.9083333333333323</v>
      </c>
      <c r="L24" s="1"/>
      <c r="M24" s="1"/>
      <c r="N24" s="1"/>
      <c r="O24" s="1"/>
      <c r="P24" s="4" t="s">
        <v>31</v>
      </c>
      <c r="Q24" s="6">
        <f>J24</f>
        <v>20.724999999999998</v>
      </c>
      <c r="R24" s="6">
        <f t="shared" si="8"/>
        <v>22.524999999999999</v>
      </c>
      <c r="S24" s="6">
        <f t="shared" si="9"/>
        <v>20.100000000000001</v>
      </c>
      <c r="T24" s="6">
        <f t="shared" si="10"/>
        <v>63.35</v>
      </c>
      <c r="U24" s="6">
        <f t="shared" si="11"/>
        <v>7.0388888888888888</v>
      </c>
    </row>
    <row r="25" spans="6:27">
      <c r="F25" s="16" t="s">
        <v>7</v>
      </c>
      <c r="G25" s="17">
        <f t="shared" si="3"/>
        <v>11.100000000000001</v>
      </c>
      <c r="H25" s="17">
        <f t="shared" si="4"/>
        <v>3.55</v>
      </c>
      <c r="I25" s="17">
        <f t="shared" si="5"/>
        <v>9.2250000000000014</v>
      </c>
      <c r="J25" s="17">
        <f t="shared" si="6"/>
        <v>23.875000000000004</v>
      </c>
      <c r="K25" s="17">
        <f t="shared" si="7"/>
        <v>7.9583333333333348</v>
      </c>
      <c r="L25" s="1"/>
      <c r="M25" s="1"/>
      <c r="N25" s="1"/>
      <c r="O25" s="1"/>
      <c r="P25" s="5" t="s">
        <v>32</v>
      </c>
      <c r="Q25" s="6">
        <f>SUM(Q22:Q24)</f>
        <v>67.649999999999991</v>
      </c>
      <c r="R25" s="6">
        <f t="shared" ref="R25:S25" si="12">SUM(R22:R24)</f>
        <v>65.275000000000006</v>
      </c>
      <c r="S25" s="6">
        <f t="shared" si="12"/>
        <v>55.924999999999997</v>
      </c>
      <c r="T25" s="3"/>
      <c r="U25" s="3"/>
    </row>
    <row r="26" spans="6:27">
      <c r="F26" s="16" t="s">
        <v>8</v>
      </c>
      <c r="G26" s="17">
        <f t="shared" si="3"/>
        <v>7.0250000000000004</v>
      </c>
      <c r="H26" s="17">
        <f t="shared" si="4"/>
        <v>3.8250000000000002</v>
      </c>
      <c r="I26" s="17">
        <f t="shared" si="5"/>
        <v>8.0250000000000004</v>
      </c>
      <c r="J26" s="17">
        <f t="shared" si="6"/>
        <v>18.875</v>
      </c>
      <c r="K26" s="17">
        <f t="shared" si="7"/>
        <v>6.291666666666667</v>
      </c>
      <c r="L26" s="1"/>
      <c r="M26" s="1"/>
      <c r="N26" s="1"/>
      <c r="O26" s="1"/>
      <c r="P26" s="4" t="s">
        <v>23</v>
      </c>
      <c r="Q26" s="6">
        <f>Q25/9</f>
        <v>7.5166666666666657</v>
      </c>
      <c r="R26" s="6">
        <f>R25/9</f>
        <v>7.2527777777777782</v>
      </c>
      <c r="S26" s="6">
        <f>S25/9</f>
        <v>6.2138888888888886</v>
      </c>
      <c r="T26" s="3"/>
      <c r="U26" s="3"/>
    </row>
    <row r="27" spans="6:27">
      <c r="F27" s="16" t="s">
        <v>9</v>
      </c>
      <c r="G27" s="17">
        <f t="shared" si="3"/>
        <v>9</v>
      </c>
      <c r="H27" s="17">
        <f t="shared" si="4"/>
        <v>5.35</v>
      </c>
      <c r="I27" s="17">
        <f t="shared" si="5"/>
        <v>8.1750000000000007</v>
      </c>
      <c r="J27" s="17">
        <f t="shared" si="6"/>
        <v>22.524999999999999</v>
      </c>
      <c r="K27" s="17">
        <f t="shared" si="7"/>
        <v>7.5083333333333329</v>
      </c>
      <c r="L27" s="1"/>
      <c r="M27" s="1"/>
      <c r="N27" s="1"/>
      <c r="O27" s="1"/>
      <c r="P27" s="1"/>
      <c r="Q27" s="1"/>
      <c r="R27" s="1"/>
      <c r="S27" s="1"/>
      <c r="T27" s="1"/>
      <c r="U27" s="1"/>
      <c r="W27" s="35"/>
      <c r="X27" s="35"/>
      <c r="Y27" s="35"/>
      <c r="Z27" s="35"/>
      <c r="AA27" s="32"/>
    </row>
    <row r="28" spans="6:27">
      <c r="F28" s="16" t="s">
        <v>10</v>
      </c>
      <c r="G28" s="17">
        <f t="shared" si="3"/>
        <v>9.1999999999999993</v>
      </c>
      <c r="H28" s="17">
        <f t="shared" si="4"/>
        <v>4.0999999999999996</v>
      </c>
      <c r="I28" s="17">
        <f t="shared" si="5"/>
        <v>5.6</v>
      </c>
      <c r="J28" s="17">
        <f t="shared" si="6"/>
        <v>18.899999999999999</v>
      </c>
      <c r="K28" s="17">
        <f t="shared" si="7"/>
        <v>6.3</v>
      </c>
      <c r="L28" s="1"/>
      <c r="M28" s="1" t="s">
        <v>33</v>
      </c>
      <c r="N28" s="1"/>
      <c r="O28" s="1"/>
      <c r="P28" s="1"/>
      <c r="Q28" s="1"/>
      <c r="R28" s="1"/>
      <c r="S28" s="1"/>
      <c r="T28" s="1"/>
      <c r="U28" s="1"/>
      <c r="W28" s="35"/>
      <c r="X28" s="32"/>
      <c r="Y28" s="32"/>
      <c r="Z28" s="32"/>
      <c r="AA28" s="32"/>
    </row>
    <row r="29" spans="6:27" ht="15.75">
      <c r="F29" s="16" t="s">
        <v>11</v>
      </c>
      <c r="G29" s="17">
        <f t="shared" si="3"/>
        <v>7.125</v>
      </c>
      <c r="H29" s="17">
        <f t="shared" si="4"/>
        <v>4.1999999999999993</v>
      </c>
      <c r="I29" s="17">
        <f>Y15</f>
        <v>5.6</v>
      </c>
      <c r="J29" s="17">
        <f t="shared" si="6"/>
        <v>16.924999999999997</v>
      </c>
      <c r="K29" s="17">
        <f t="shared" si="7"/>
        <v>5.6416666666666657</v>
      </c>
      <c r="L29" s="1"/>
      <c r="M29" s="7" t="s">
        <v>34</v>
      </c>
      <c r="N29" s="7" t="s">
        <v>35</v>
      </c>
      <c r="O29" s="7" t="s">
        <v>36</v>
      </c>
      <c r="P29" s="7" t="s">
        <v>37</v>
      </c>
      <c r="Q29" s="7" t="s">
        <v>38</v>
      </c>
      <c r="R29" s="7"/>
      <c r="S29" s="7" t="s">
        <v>39</v>
      </c>
      <c r="T29" s="7" t="s">
        <v>40</v>
      </c>
      <c r="U29" s="1"/>
      <c r="W29" s="32"/>
      <c r="X29" s="34"/>
      <c r="Y29" s="34"/>
      <c r="Z29" s="34"/>
      <c r="AA29" s="34"/>
    </row>
    <row r="30" spans="6:27">
      <c r="F30" s="16" t="s">
        <v>12</v>
      </c>
      <c r="G30" s="17">
        <f t="shared" si="3"/>
        <v>6.65</v>
      </c>
      <c r="H30" s="17">
        <f t="shared" si="4"/>
        <v>4.5999999999999996</v>
      </c>
      <c r="I30" s="17">
        <f>Y16</f>
        <v>8.85</v>
      </c>
      <c r="J30" s="17">
        <f t="shared" si="6"/>
        <v>20.100000000000001</v>
      </c>
      <c r="K30" s="17">
        <f t="shared" si="7"/>
        <v>6.7</v>
      </c>
      <c r="L30" s="1"/>
      <c r="M30" s="1" t="s">
        <v>41</v>
      </c>
      <c r="N30" s="1">
        <v>2</v>
      </c>
      <c r="O30" s="10">
        <f>SUMSQ(G31:I31)/9-N22</f>
        <v>63.439305555555848</v>
      </c>
      <c r="P30" s="10">
        <f>O30/N30</f>
        <v>31.719652777777924</v>
      </c>
      <c r="Q30" s="10">
        <f>P30/P$35</f>
        <v>12.078325080817548</v>
      </c>
      <c r="U30" s="1"/>
      <c r="W30" s="32"/>
      <c r="X30" s="34"/>
      <c r="Y30" s="34"/>
      <c r="Z30" s="34"/>
      <c r="AA30" s="34"/>
    </row>
    <row r="31" spans="6:27">
      <c r="F31" s="15" t="s">
        <v>42</v>
      </c>
      <c r="G31" s="19">
        <f>SUM(G22:G30)</f>
        <v>76.8</v>
      </c>
      <c r="H31" s="19">
        <f t="shared" ref="H31:I31" si="13">SUM(H22:H30)</f>
        <v>44.125000000000007</v>
      </c>
      <c r="I31" s="19">
        <f t="shared" si="13"/>
        <v>67.924999999999997</v>
      </c>
      <c r="J31" s="19">
        <f>SUM(J22:J30)</f>
        <v>188.85</v>
      </c>
      <c r="K31" s="19">
        <f t="shared" si="7"/>
        <v>62.949999999999996</v>
      </c>
      <c r="L31" s="1"/>
      <c r="M31" s="1" t="s">
        <v>43</v>
      </c>
      <c r="N31" s="1">
        <v>8</v>
      </c>
      <c r="O31" s="10">
        <f>SUMSQ(J22:J30)/3-N22</f>
        <v>22.228750000000446</v>
      </c>
      <c r="P31" s="10">
        <f>O31/N31</f>
        <v>2.7785937500000557</v>
      </c>
      <c r="Q31" s="10">
        <f t="shared" ref="Q31:Q34" si="14">P31/P$35</f>
        <v>1.0580430629284969</v>
      </c>
      <c r="U31" s="1"/>
      <c r="W31" s="32"/>
      <c r="X31" s="34"/>
      <c r="Y31" s="34"/>
      <c r="Z31" s="34"/>
      <c r="AA31" s="34"/>
    </row>
    <row r="32" spans="6:27">
      <c r="F32" s="20" t="s">
        <v>47</v>
      </c>
      <c r="G32" s="19">
        <f>AVERAGE(G22:G30)</f>
        <v>8.5333333333333332</v>
      </c>
      <c r="H32" s="19">
        <f t="shared" ref="H32:I32" si="15">AVERAGE(H22:H30)</f>
        <v>4.9027777777777786</v>
      </c>
      <c r="I32" s="19">
        <f t="shared" si="15"/>
        <v>7.5472222222222216</v>
      </c>
      <c r="J32" s="15"/>
      <c r="K32" s="21">
        <f>K31/9</f>
        <v>6.9944444444444436</v>
      </c>
      <c r="L32" s="1"/>
      <c r="M32" s="1" t="s">
        <v>44</v>
      </c>
      <c r="N32" s="1">
        <v>2</v>
      </c>
      <c r="O32" s="10">
        <f>SUMSQ(T22:T24)/9-N22</f>
        <v>9.2716666666667606</v>
      </c>
      <c r="P32" s="10">
        <f t="shared" ref="P32:P35" si="16">O32/N32</f>
        <v>4.6358333333333803</v>
      </c>
      <c r="Q32" s="10">
        <f t="shared" si="14"/>
        <v>1.7652495256731844</v>
      </c>
      <c r="U32" s="1"/>
      <c r="W32" s="32"/>
      <c r="X32" s="34"/>
      <c r="Y32" s="34"/>
      <c r="Z32" s="34"/>
      <c r="AA32" s="32"/>
    </row>
    <row r="33" spans="6:27">
      <c r="F33" s="1"/>
      <c r="G33" s="1"/>
      <c r="H33" s="1"/>
      <c r="I33" s="1"/>
      <c r="J33" s="1"/>
      <c r="K33" s="1"/>
      <c r="L33" s="1"/>
      <c r="M33" s="1" t="s">
        <v>21</v>
      </c>
      <c r="N33" s="1">
        <v>2</v>
      </c>
      <c r="O33" s="10">
        <f>SUMSQ(Q25:S25)/9-N22</f>
        <v>8.5384722222224809</v>
      </c>
      <c r="P33" s="10">
        <f t="shared" si="16"/>
        <v>4.2692361111112405</v>
      </c>
      <c r="Q33" s="10">
        <f t="shared" si="14"/>
        <v>1.6256552982475365</v>
      </c>
      <c r="U33" s="1"/>
      <c r="W33" s="36"/>
      <c r="X33" s="36"/>
      <c r="Y33" s="36"/>
      <c r="Z33" s="36"/>
      <c r="AA33" s="16"/>
    </row>
    <row r="34" spans="6:27">
      <c r="F34" s="1"/>
      <c r="G34" s="1"/>
      <c r="H34" s="1"/>
      <c r="I34" s="1"/>
      <c r="J34" s="1"/>
      <c r="K34" s="1"/>
      <c r="L34" s="1"/>
      <c r="M34" s="1" t="s">
        <v>45</v>
      </c>
      <c r="N34" s="1">
        <v>4</v>
      </c>
      <c r="O34" s="10">
        <f>O31-O32-O33</f>
        <v>4.4186111111112041</v>
      </c>
      <c r="P34" s="10">
        <f t="shared" si="16"/>
        <v>1.104652777777801</v>
      </c>
      <c r="Q34" s="10">
        <f t="shared" si="14"/>
        <v>0.42063371389663329</v>
      </c>
      <c r="U34" s="1"/>
    </row>
    <row r="35" spans="6:27">
      <c r="F35" s="1"/>
      <c r="G35" s="1"/>
      <c r="H35" s="1"/>
      <c r="I35" s="1"/>
      <c r="J35" s="1"/>
      <c r="K35" s="1"/>
      <c r="L35" s="1"/>
      <c r="M35" s="1" t="s">
        <v>46</v>
      </c>
      <c r="N35" s="1">
        <v>16</v>
      </c>
      <c r="O35" s="10">
        <f>O36-O30-O31</f>
        <v>42.018611111110658</v>
      </c>
      <c r="P35" s="10">
        <f t="shared" si="16"/>
        <v>2.6261631944444161</v>
      </c>
      <c r="Q35" s="10"/>
      <c r="U35" s="1"/>
    </row>
    <row r="36" spans="6:27">
      <c r="F36" s="1"/>
      <c r="G36" s="1"/>
      <c r="H36" s="1"/>
      <c r="I36" s="1"/>
      <c r="J36" s="1"/>
      <c r="K36" s="1"/>
      <c r="L36" s="1"/>
      <c r="M36" s="1" t="s">
        <v>42</v>
      </c>
      <c r="N36" s="1">
        <v>26</v>
      </c>
      <c r="O36" s="10">
        <f>SUMSQ(G22:I30)-N22</f>
        <v>127.68666666666695</v>
      </c>
      <c r="P36" s="10"/>
      <c r="Q36" s="10"/>
      <c r="U36" s="1"/>
    </row>
    <row r="37" spans="6:27" ht="15.75">
      <c r="M37" s="7" t="s">
        <v>34</v>
      </c>
      <c r="N37" s="7" t="s">
        <v>35</v>
      </c>
      <c r="O37" s="7" t="s">
        <v>36</v>
      </c>
      <c r="P37" s="7" t="s">
        <v>37</v>
      </c>
      <c r="Q37" s="7" t="s">
        <v>38</v>
      </c>
      <c r="R37" s="7"/>
      <c r="S37" s="7" t="s">
        <v>39</v>
      </c>
      <c r="T37" s="7" t="s">
        <v>40</v>
      </c>
    </row>
    <row r="38" spans="6:27">
      <c r="M38" s="1" t="s">
        <v>41</v>
      </c>
      <c r="N38" s="1">
        <v>2</v>
      </c>
      <c r="O38" s="10">
        <f>SUMSQ(G31:I31)/9-N22</f>
        <v>63.439305555555848</v>
      </c>
      <c r="P38" s="10">
        <f t="shared" ref="P38:P43" si="17">O38/N30</f>
        <v>31.719652777777924</v>
      </c>
      <c r="Q38" s="10">
        <f>P38/$P$43</f>
        <v>12.078325080817548</v>
      </c>
      <c r="R38" s="10" t="str">
        <f>IF(Q38&lt;S38,"tn",IF(Q38&lt;T38,"*","**"))</f>
        <v>**</v>
      </c>
      <c r="S38" s="10">
        <f>FINV(5%,$N30,$N$35)</f>
        <v>3.6337234676434944</v>
      </c>
      <c r="T38" s="10">
        <f>FINV(1%,$N30,$N$35)</f>
        <v>6.2262352803748033</v>
      </c>
    </row>
    <row r="39" spans="6:27">
      <c r="M39" s="1" t="s">
        <v>43</v>
      </c>
      <c r="N39" s="1">
        <v>8</v>
      </c>
      <c r="O39" s="10">
        <f>SUMSQ(J22:J30)/N21-N22</f>
        <v>22.228750000000446</v>
      </c>
      <c r="P39" s="10">
        <f t="shared" si="17"/>
        <v>2.7785937500000557</v>
      </c>
      <c r="Q39" s="10">
        <f>P39/$P$43</f>
        <v>1.0580430629284969</v>
      </c>
      <c r="R39" s="10" t="str">
        <f t="shared" ref="R39:R41" si="18">IF(Q39&lt;S39,"tn",IF(Q39&lt;T39,"*","**"))</f>
        <v>tn</v>
      </c>
      <c r="S39" s="10">
        <f>FINV(5%,$N31,$N$35)</f>
        <v>2.5910961799713066</v>
      </c>
      <c r="T39" s="10">
        <f>FINV(1%,$N31,$N$35)</f>
        <v>3.8895721400399905</v>
      </c>
    </row>
    <row r="40" spans="6:27">
      <c r="M40" s="1" t="s">
        <v>44</v>
      </c>
      <c r="N40" s="1">
        <v>2</v>
      </c>
      <c r="O40" s="10">
        <f>SUMSQ(T22:T24)/9-N22</f>
        <v>9.2716666666667606</v>
      </c>
      <c r="P40" s="10">
        <f t="shared" si="17"/>
        <v>4.6358333333333803</v>
      </c>
      <c r="Q40" s="10">
        <f>P40/$P$43</f>
        <v>1.7652495256731844</v>
      </c>
      <c r="R40" s="10" t="str">
        <f t="shared" si="18"/>
        <v>tn</v>
      </c>
      <c r="S40" s="10">
        <f>FINV(5%,$N32,$N$35)</f>
        <v>3.6337234676434944</v>
      </c>
      <c r="T40" s="10">
        <f>FINV(1%,$N32,$N$35)</f>
        <v>6.2262352803748033</v>
      </c>
    </row>
    <row r="41" spans="6:27">
      <c r="M41" s="1" t="s">
        <v>21</v>
      </c>
      <c r="N41" s="1">
        <v>2</v>
      </c>
      <c r="O41" s="10">
        <f>SUMSQ(Q25:S25)/9-N22</f>
        <v>8.5384722222224809</v>
      </c>
      <c r="P41" s="10">
        <f t="shared" si="17"/>
        <v>4.2692361111112405</v>
      </c>
      <c r="Q41" s="10">
        <f>P41/$P$43</f>
        <v>1.6256552982475365</v>
      </c>
      <c r="R41" s="10" t="str">
        <f t="shared" si="18"/>
        <v>tn</v>
      </c>
      <c r="S41" s="10">
        <f>FINV(5%,$N33,$N$35)</f>
        <v>3.6337234676434944</v>
      </c>
      <c r="T41" s="10">
        <f>FINV(1%,$N33,$N$35)</f>
        <v>6.2262352803748033</v>
      </c>
    </row>
    <row r="42" spans="6:27">
      <c r="M42" s="1" t="s">
        <v>45</v>
      </c>
      <c r="N42" s="1">
        <v>4</v>
      </c>
      <c r="O42" s="10">
        <f>O39-O40-O41</f>
        <v>4.4186111111112041</v>
      </c>
      <c r="P42" s="10">
        <f t="shared" si="17"/>
        <v>1.104652777777801</v>
      </c>
      <c r="Q42" s="10">
        <f>P42/$P$43</f>
        <v>0.42063371389663329</v>
      </c>
      <c r="R42" s="10" t="str">
        <f>IF(Q42&lt;S42,"tn",IF(Q42&lt;T42,"*","**"))</f>
        <v>tn</v>
      </c>
      <c r="S42" s="10">
        <f>FINV(5%,$N34,$N$35)</f>
        <v>3.006917279999981</v>
      </c>
      <c r="T42" s="10">
        <f>FINV(1%,$N34,$N$35)</f>
        <v>4.7725779998133984</v>
      </c>
    </row>
    <row r="43" spans="6:27">
      <c r="M43" s="1" t="s">
        <v>46</v>
      </c>
      <c r="N43" s="1">
        <v>16</v>
      </c>
      <c r="O43" s="8">
        <f>O44-O39-O38</f>
        <v>42.018611111110658</v>
      </c>
      <c r="P43" s="10">
        <f t="shared" si="17"/>
        <v>2.6261631944444161</v>
      </c>
      <c r="Q43" s="11"/>
      <c r="R43" s="11"/>
      <c r="S43" s="11"/>
      <c r="T43" s="11"/>
    </row>
    <row r="44" spans="6:27">
      <c r="M44" s="12" t="s">
        <v>42</v>
      </c>
      <c r="N44" s="12">
        <v>26</v>
      </c>
      <c r="O44" s="13">
        <f>SUMSQ(G22:I30)-N22</f>
        <v>127.68666666666695</v>
      </c>
      <c r="P44" s="14"/>
      <c r="Q44" s="14"/>
      <c r="R44" s="14"/>
      <c r="S44" s="14"/>
      <c r="T44" s="14"/>
    </row>
    <row r="47" spans="6:27">
      <c r="N47" s="3" t="s">
        <v>0</v>
      </c>
      <c r="O47" s="3" t="s">
        <v>50</v>
      </c>
      <c r="P47" s="3" t="s">
        <v>48</v>
      </c>
      <c r="R47" s="32"/>
      <c r="S47" s="33"/>
    </row>
    <row r="48" spans="6:27">
      <c r="N48" s="3" t="s">
        <v>20</v>
      </c>
      <c r="O48" s="3"/>
      <c r="P48" s="3"/>
      <c r="R48" s="32"/>
      <c r="S48" s="34"/>
    </row>
    <row r="49" spans="14:19">
      <c r="N49" s="3" t="s">
        <v>29</v>
      </c>
      <c r="O49" s="6">
        <f>U22</f>
        <v>7.6888888888888891</v>
      </c>
      <c r="P49" s="3"/>
      <c r="R49" s="32"/>
      <c r="S49" s="34"/>
    </row>
    <row r="50" spans="14:19">
      <c r="N50" s="3" t="s">
        <v>30</v>
      </c>
      <c r="O50" s="6">
        <f>U23</f>
        <v>6.2555555555555555</v>
      </c>
      <c r="P50" s="3"/>
      <c r="R50" s="32"/>
      <c r="S50" s="34"/>
    </row>
    <row r="51" spans="14:19">
      <c r="N51" s="3" t="s">
        <v>31</v>
      </c>
      <c r="O51" s="6">
        <f>U24</f>
        <v>7.0388888888888888</v>
      </c>
      <c r="P51" s="3"/>
      <c r="R51" s="32"/>
      <c r="S51" s="32"/>
    </row>
    <row r="52" spans="14:19">
      <c r="N52" s="3" t="s">
        <v>49</v>
      </c>
      <c r="O52" s="3" t="s">
        <v>51</v>
      </c>
      <c r="P52" s="3"/>
      <c r="R52" s="32"/>
      <c r="S52" s="34"/>
    </row>
    <row r="53" spans="14:19">
      <c r="N53" s="3" t="s">
        <v>21</v>
      </c>
      <c r="O53" s="3"/>
      <c r="P53" s="3"/>
      <c r="R53" s="32"/>
      <c r="S53" s="34"/>
    </row>
    <row r="54" spans="14:19">
      <c r="N54" s="3" t="s">
        <v>25</v>
      </c>
      <c r="O54" s="3">
        <f>G35/9</f>
        <v>0</v>
      </c>
      <c r="P54" s="3"/>
      <c r="R54" s="32"/>
      <c r="S54" s="34"/>
    </row>
    <row r="55" spans="14:19">
      <c r="N55" s="3" t="s">
        <v>26</v>
      </c>
      <c r="O55" s="3">
        <f>H35/9</f>
        <v>0</v>
      </c>
      <c r="P55" s="3"/>
      <c r="R55" s="32"/>
      <c r="S55" s="32"/>
    </row>
    <row r="56" spans="14:19">
      <c r="N56" s="3" t="s">
        <v>27</v>
      </c>
      <c r="O56" s="3">
        <f>I35/9</f>
        <v>0</v>
      </c>
      <c r="P56" s="3"/>
    </row>
    <row r="57" spans="14:19">
      <c r="N57" s="3" t="s">
        <v>49</v>
      </c>
      <c r="O57" s="3" t="s">
        <v>51</v>
      </c>
      <c r="P57" s="3"/>
    </row>
  </sheetData>
  <mergeCells count="22">
    <mergeCell ref="R7:R8"/>
    <mergeCell ref="T7:T8"/>
    <mergeCell ref="U7:X7"/>
    <mergeCell ref="Y7:Y8"/>
    <mergeCell ref="F7:F8"/>
    <mergeCell ref="G7:J7"/>
    <mergeCell ref="K7:K8"/>
    <mergeCell ref="M7:M8"/>
    <mergeCell ref="N7:Q7"/>
    <mergeCell ref="W27:W28"/>
    <mergeCell ref="X27:Z27"/>
    <mergeCell ref="W33:Z33"/>
    <mergeCell ref="F19:J19"/>
    <mergeCell ref="T20:T21"/>
    <mergeCell ref="U20:U21"/>
    <mergeCell ref="F20:F21"/>
    <mergeCell ref="G20:I20"/>
    <mergeCell ref="J20:J21"/>
    <mergeCell ref="K20:K21"/>
    <mergeCell ref="P19:R19"/>
    <mergeCell ref="P20:P21"/>
    <mergeCell ref="Q20:S20"/>
  </mergeCells>
  <pageMargins left="0.7" right="0.7" top="0.75" bottom="0.75" header="0.3" footer="0.3"/>
  <pageSetup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PANJANG AKAR</vt:lpstr>
      <vt:lpstr>Sheet2</vt:lpstr>
      <vt:lpstr>Sheet3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2022-12-20T15:24:50Z</dcterms:created>
  <dcterms:modified xsi:type="dcterms:W3CDTF">2023-03-11T14:17:32Z</dcterms:modified>
</cp:coreProperties>
</file>