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Sheet1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30" i="1"/>
  <c r="F30"/>
  <c r="D30"/>
  <c r="R46"/>
  <c r="S46"/>
  <c r="AA27"/>
  <c r="AA28"/>
  <c r="AA29"/>
  <c r="AA30"/>
  <c r="AA26"/>
  <c r="Z26"/>
  <c r="Z27"/>
  <c r="Z28"/>
  <c r="Z29"/>
  <c r="Z30"/>
  <c r="U31"/>
  <c r="U32"/>
  <c r="U30"/>
  <c r="U29"/>
  <c r="U28"/>
  <c r="U27"/>
  <c r="U26"/>
  <c r="H23" l="1"/>
  <c r="I23" s="1"/>
  <c r="H21"/>
  <c r="G29"/>
  <c r="H27"/>
  <c r="I27" s="1"/>
  <c r="H26"/>
  <c r="I26" s="1"/>
  <c r="H25"/>
  <c r="H24"/>
  <c r="I24" s="1"/>
  <c r="F29"/>
  <c r="H22"/>
  <c r="H28"/>
  <c r="H20"/>
  <c r="D29"/>
  <c r="N21" l="1"/>
  <c r="U52" s="1"/>
  <c r="O23"/>
  <c r="V54" s="1"/>
  <c r="I28"/>
  <c r="O21"/>
  <c r="V52" s="1"/>
  <c r="N23"/>
  <c r="U54" s="1"/>
  <c r="I25"/>
  <c r="N22"/>
  <c r="U53" s="1"/>
  <c r="G30"/>
  <c r="M23"/>
  <c r="T54" s="1"/>
  <c r="I22"/>
  <c r="M22"/>
  <c r="T53" s="1"/>
  <c r="I21"/>
  <c r="O22"/>
  <c r="V53" s="1"/>
  <c r="H29"/>
  <c r="I20"/>
  <c r="M21"/>
  <c r="T52" s="1"/>
  <c r="P23" l="1"/>
  <c r="Q23" s="1"/>
  <c r="N24"/>
  <c r="N25" s="1"/>
  <c r="U44" s="1"/>
  <c r="L44" s="1"/>
  <c r="P22"/>
  <c r="Q22" s="1"/>
  <c r="U39" s="1"/>
  <c r="L40" s="1"/>
  <c r="W54"/>
  <c r="U40"/>
  <c r="L41" s="1"/>
  <c r="U22"/>
  <c r="V26" s="1"/>
  <c r="W26" s="1"/>
  <c r="I29"/>
  <c r="I30" s="1"/>
  <c r="O24"/>
  <c r="O25" s="1"/>
  <c r="M24"/>
  <c r="M25" s="1"/>
  <c r="P21"/>
  <c r="Q21" s="1"/>
  <c r="U55" l="1"/>
  <c r="V55"/>
  <c r="U45"/>
  <c r="L45" s="1"/>
  <c r="V27"/>
  <c r="W27" s="1"/>
  <c r="W53"/>
  <c r="V32"/>
  <c r="U43"/>
  <c r="L43" s="1"/>
  <c r="T55"/>
  <c r="W52"/>
  <c r="U38"/>
  <c r="L39" s="1"/>
  <c r="V28"/>
  <c r="W28" s="1"/>
  <c r="V29"/>
  <c r="W29" s="1"/>
  <c r="V31" l="1"/>
  <c r="W31" s="1"/>
  <c r="U41" s="1"/>
  <c r="U46" s="1"/>
  <c r="W56" s="1"/>
  <c r="X29"/>
  <c r="V30"/>
  <c r="W30" s="1"/>
  <c r="L46" l="1"/>
  <c r="K52"/>
  <c r="X27"/>
  <c r="Y27" s="1"/>
  <c r="X26"/>
  <c r="Y26" s="1"/>
  <c r="K51"/>
  <c r="X28"/>
  <c r="Y28" s="1"/>
  <c r="Y29"/>
  <c r="X30"/>
  <c r="Y30" l="1"/>
</calcChain>
</file>

<file path=xl/sharedStrings.xml><?xml version="1.0" encoding="utf-8"?>
<sst xmlns="http://schemas.openxmlformats.org/spreadsheetml/2006/main" count="83" uniqueCount="60">
  <si>
    <t xml:space="preserve">perlakuan </t>
  </si>
  <si>
    <t>K1I1</t>
  </si>
  <si>
    <t>K2I1</t>
  </si>
  <si>
    <t>K3I1</t>
  </si>
  <si>
    <t>K1I2</t>
  </si>
  <si>
    <t>K2I2</t>
  </si>
  <si>
    <t>K3I2</t>
  </si>
  <si>
    <t>K1I3</t>
  </si>
  <si>
    <t>K2I3</t>
  </si>
  <si>
    <t>K3I3</t>
  </si>
  <si>
    <t>RATA2</t>
  </si>
  <si>
    <t xml:space="preserve">Perlakuan </t>
  </si>
  <si>
    <t>ulangan</t>
  </si>
  <si>
    <t xml:space="preserve">total </t>
  </si>
  <si>
    <t xml:space="preserve">tabel dua arah </t>
  </si>
  <si>
    <t>k</t>
  </si>
  <si>
    <t>I</t>
  </si>
  <si>
    <t>K</t>
  </si>
  <si>
    <t>TOTAL</t>
  </si>
  <si>
    <t xml:space="preserve">TOTAL </t>
  </si>
  <si>
    <t>r</t>
  </si>
  <si>
    <t>i</t>
  </si>
  <si>
    <t>Fk</t>
  </si>
  <si>
    <t>tabel anova</t>
  </si>
  <si>
    <t>sk</t>
  </si>
  <si>
    <t>db</t>
  </si>
  <si>
    <t>jk</t>
  </si>
  <si>
    <t>kt</t>
  </si>
  <si>
    <t>fhitung</t>
  </si>
  <si>
    <t>f5%</t>
  </si>
  <si>
    <t>f1%</t>
  </si>
  <si>
    <t>kelompok</t>
  </si>
  <si>
    <t>perlakuan</t>
  </si>
  <si>
    <t xml:space="preserve">k </t>
  </si>
  <si>
    <t>KI</t>
  </si>
  <si>
    <t>galat</t>
  </si>
  <si>
    <t>rerata</t>
  </si>
  <si>
    <t xml:space="preserve">notasi </t>
  </si>
  <si>
    <t>K1</t>
  </si>
  <si>
    <t>K2</t>
  </si>
  <si>
    <t>K3</t>
  </si>
  <si>
    <t>BNJ</t>
  </si>
  <si>
    <t>I1</t>
  </si>
  <si>
    <t>I2</t>
  </si>
  <si>
    <t>I3</t>
  </si>
  <si>
    <t>sd(3,16)</t>
  </si>
  <si>
    <t>a</t>
  </si>
  <si>
    <t>ab</t>
  </si>
  <si>
    <t>Perakuan Kosentrasi</t>
  </si>
  <si>
    <t>Interval pemupukan</t>
  </si>
  <si>
    <t xml:space="preserve">Rataan </t>
  </si>
  <si>
    <t>k1</t>
  </si>
  <si>
    <t>k2</t>
  </si>
  <si>
    <t>k3</t>
  </si>
  <si>
    <t>BNJ 5%</t>
  </si>
  <si>
    <t>Perlakuan</t>
  </si>
  <si>
    <t>35 HST</t>
  </si>
  <si>
    <t>tn</t>
  </si>
  <si>
    <t>bc</t>
  </si>
  <si>
    <t>Total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</si>
</sst>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0.0000"/>
    <numFmt numFmtId="166" formatCode="#,##0.0000"/>
    <numFmt numFmtId="167" formatCode="#,##0.000"/>
  </numFmts>
  <fonts count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</fills>
  <borders count="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1" xfId="0" applyBorder="1"/>
    <xf numFmtId="0" fontId="0" fillId="0" borderId="3" xfId="0" applyBorder="1" applyAlignment="1">
      <alignment horizontal="center" vertical="center"/>
    </xf>
    <xf numFmtId="0" fontId="0" fillId="0" borderId="2" xfId="0" applyBorder="1"/>
    <xf numFmtId="164" fontId="0" fillId="0" borderId="0" xfId="0" applyNumberFormat="1" applyAlignment="1">
      <alignment horizontal="center"/>
    </xf>
    <xf numFmtId="165" fontId="0" fillId="0" borderId="0" xfId="0" applyNumberFormat="1"/>
    <xf numFmtId="0" fontId="0" fillId="2" borderId="0" xfId="0" applyFill="1"/>
    <xf numFmtId="0" fontId="0" fillId="3" borderId="0" xfId="0" applyFill="1"/>
    <xf numFmtId="0" fontId="0" fillId="0" borderId="4" xfId="0" applyBorder="1"/>
    <xf numFmtId="166" fontId="0" fillId="0" borderId="4" xfId="0" applyNumberFormat="1" applyBorder="1"/>
    <xf numFmtId="0" fontId="0" fillId="0" borderId="2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Alignment="1">
      <alignment horizontal="center"/>
    </xf>
    <xf numFmtId="4" fontId="0" fillId="0" borderId="0" xfId="0" applyNumberFormat="1" applyAlignment="1">
      <alignment horizontal="center"/>
    </xf>
    <xf numFmtId="4" fontId="0" fillId="0" borderId="2" xfId="0" applyNumberFormat="1" applyBorder="1" applyAlignment="1">
      <alignment horizontal="center"/>
    </xf>
    <xf numFmtId="167" fontId="0" fillId="0" borderId="2" xfId="0" applyNumberFormat="1" applyBorder="1"/>
    <xf numFmtId="0" fontId="0" fillId="0" borderId="2" xfId="0" applyBorder="1" applyAlignment="1">
      <alignment horizontal="center"/>
    </xf>
    <xf numFmtId="164" fontId="0" fillId="0" borderId="0" xfId="0" applyNumberFormat="1" applyAlignment="1">
      <alignment horizontal="center"/>
    </xf>
    <xf numFmtId="166" fontId="0" fillId="0" borderId="0" xfId="0" applyNumberFormat="1"/>
    <xf numFmtId="164" fontId="0" fillId="0" borderId="2" xfId="0" applyNumberFormat="1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2" xfId="0" applyFill="1" applyBorder="1" applyAlignment="1">
      <alignment horizontal="center" vertical="center"/>
    </xf>
    <xf numFmtId="0" fontId="0" fillId="0" borderId="2" xfId="0" applyBorder="1" applyAlignment="1">
      <alignment horizontal="center"/>
    </xf>
    <xf numFmtId="164" fontId="0" fillId="0" borderId="3" xfId="0" applyNumberFormat="1" applyBorder="1" applyAlignment="1">
      <alignment horizontal="center"/>
    </xf>
    <xf numFmtId="164" fontId="0" fillId="0" borderId="0" xfId="0" applyNumberFormat="1" applyAlignment="1">
      <alignment horizontal="center"/>
    </xf>
    <xf numFmtId="164" fontId="0" fillId="0" borderId="2" xfId="0" applyNumberFormat="1" applyBorder="1" applyAlignment="1">
      <alignment horizontal="center"/>
    </xf>
    <xf numFmtId="167" fontId="0" fillId="0" borderId="3" xfId="0" applyNumberFormat="1" applyBorder="1" applyAlignment="1">
      <alignment horizontal="center"/>
    </xf>
    <xf numFmtId="167" fontId="0" fillId="0" borderId="0" xfId="0" applyNumberFormat="1" applyAlignment="1">
      <alignment horizontal="center"/>
    </xf>
    <xf numFmtId="167" fontId="0" fillId="0" borderId="1" xfId="0" applyNumberFormat="1" applyBorder="1" applyAlignment="1">
      <alignment horizontal="center"/>
    </xf>
    <xf numFmtId="167" fontId="0" fillId="0" borderId="2" xfId="0" applyNumberFormat="1" applyBorder="1" applyAlignment="1">
      <alignment horizontal="center"/>
    </xf>
    <xf numFmtId="0" fontId="0" fillId="0" borderId="0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4:AA56"/>
  <sheetViews>
    <sheetView tabSelected="1" topLeftCell="C1" zoomScale="78" zoomScaleNormal="78" workbookViewId="0">
      <selection activeCell="T14" sqref="T14"/>
    </sheetView>
  </sheetViews>
  <sheetFormatPr defaultRowHeight="15"/>
  <cols>
    <col min="3" max="3" width="15" customWidth="1"/>
    <col min="5" max="5" width="3.7109375" customWidth="1"/>
    <col min="6" max="6" width="6.5703125" customWidth="1"/>
    <col min="9" max="9" width="9.140625" customWidth="1"/>
    <col min="11" max="11" width="9.28515625" customWidth="1"/>
    <col min="12" max="12" width="8.28515625" customWidth="1"/>
    <col min="15" max="15" width="11" customWidth="1"/>
    <col min="16" max="16" width="13.140625" customWidth="1"/>
    <col min="17" max="17" width="4.42578125" customWidth="1"/>
    <col min="18" max="18" width="11" customWidth="1"/>
    <col min="20" max="20" width="10.7109375" customWidth="1"/>
    <col min="22" max="22" width="16.5703125" customWidth="1"/>
  </cols>
  <sheetData>
    <row r="4" spans="3:19">
      <c r="C4" s="35"/>
      <c r="D4" s="35"/>
      <c r="E4" s="35"/>
      <c r="F4" s="35"/>
      <c r="G4" s="35"/>
      <c r="H4" s="35"/>
      <c r="I4" s="35"/>
      <c r="J4" s="35"/>
      <c r="K4" s="35"/>
      <c r="L4" s="35"/>
      <c r="M4" s="35"/>
      <c r="N4" s="35"/>
      <c r="O4" s="35"/>
      <c r="P4" s="35"/>
      <c r="Q4" s="35"/>
      <c r="R4" s="35"/>
      <c r="S4" s="35"/>
    </row>
    <row r="5" spans="3:19">
      <c r="C5" s="36"/>
      <c r="D5" s="37"/>
      <c r="E5" s="37"/>
      <c r="F5" s="37"/>
      <c r="G5" s="36"/>
      <c r="H5" s="35"/>
      <c r="I5" s="36"/>
      <c r="J5" s="37"/>
      <c r="K5" s="37"/>
      <c r="L5" s="37"/>
      <c r="M5" s="36"/>
      <c r="N5" s="35"/>
      <c r="O5" s="36"/>
      <c r="P5" s="37"/>
      <c r="Q5" s="37"/>
      <c r="R5" s="37"/>
      <c r="S5" s="36"/>
    </row>
    <row r="6" spans="3:19">
      <c r="C6" s="36"/>
      <c r="D6" s="35"/>
      <c r="E6" s="35"/>
      <c r="F6" s="35"/>
      <c r="G6" s="36"/>
      <c r="H6" s="35"/>
      <c r="I6" s="36"/>
      <c r="J6" s="35"/>
      <c r="K6" s="35"/>
      <c r="L6" s="35"/>
      <c r="M6" s="36"/>
      <c r="N6" s="35"/>
      <c r="O6" s="36"/>
      <c r="P6" s="35"/>
      <c r="Q6" s="35"/>
      <c r="R6" s="35"/>
      <c r="S6" s="36"/>
    </row>
    <row r="7" spans="3:19">
      <c r="C7" s="35"/>
      <c r="D7" s="35"/>
      <c r="E7" s="35"/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</row>
    <row r="8" spans="3:19">
      <c r="C8" s="35"/>
      <c r="D8" s="35"/>
      <c r="E8" s="35"/>
      <c r="F8" s="35"/>
      <c r="G8" s="35"/>
      <c r="H8" s="35"/>
      <c r="I8" s="35"/>
      <c r="J8" s="35"/>
      <c r="K8" s="35"/>
      <c r="L8" s="35"/>
      <c r="M8" s="35"/>
      <c r="N8" s="35"/>
      <c r="O8" s="35"/>
      <c r="P8" s="35"/>
      <c r="Q8" s="35"/>
      <c r="R8" s="35"/>
      <c r="S8" s="35"/>
    </row>
    <row r="9" spans="3:19"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  <c r="P9" s="35"/>
      <c r="Q9" s="35"/>
      <c r="R9" s="35"/>
      <c r="S9" s="35"/>
    </row>
    <row r="10" spans="3:19">
      <c r="C10" s="35"/>
      <c r="D10" s="35"/>
      <c r="E10" s="35"/>
      <c r="F10" s="35"/>
      <c r="G10" s="35"/>
      <c r="H10" s="35"/>
      <c r="I10" s="35"/>
      <c r="J10" s="35"/>
      <c r="K10" s="35"/>
      <c r="L10" s="35"/>
      <c r="M10" s="35"/>
      <c r="N10" s="35"/>
      <c r="O10" s="35"/>
      <c r="P10" s="35"/>
      <c r="Q10" s="35"/>
      <c r="R10" s="35"/>
      <c r="S10" s="35"/>
    </row>
    <row r="11" spans="3:19">
      <c r="C11" s="35"/>
      <c r="D11" s="35"/>
      <c r="E11" s="35"/>
      <c r="F11" s="35"/>
      <c r="G11" s="35"/>
      <c r="H11" s="35"/>
      <c r="I11" s="35"/>
      <c r="J11" s="35"/>
      <c r="K11" s="35"/>
      <c r="L11" s="35"/>
      <c r="M11" s="35"/>
      <c r="N11" s="35"/>
      <c r="O11" s="35"/>
      <c r="P11" s="35"/>
      <c r="Q11" s="35"/>
      <c r="R11" s="35"/>
      <c r="S11" s="35"/>
    </row>
    <row r="12" spans="3:19">
      <c r="C12" s="35"/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35"/>
      <c r="O12" s="35"/>
      <c r="P12" s="35"/>
      <c r="Q12" s="35"/>
      <c r="R12" s="35"/>
      <c r="S12" s="35"/>
    </row>
    <row r="13" spans="3:19"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</row>
    <row r="14" spans="3:19"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</row>
    <row r="15" spans="3:19"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</row>
    <row r="18" spans="3:27">
      <c r="C18" s="23" t="s">
        <v>11</v>
      </c>
      <c r="D18" s="19"/>
      <c r="E18" s="19"/>
      <c r="F18" s="19" t="s">
        <v>12</v>
      </c>
      <c r="G18" s="19"/>
      <c r="H18" s="23" t="s">
        <v>59</v>
      </c>
      <c r="I18" s="23" t="s">
        <v>50</v>
      </c>
      <c r="L18" t="s">
        <v>14</v>
      </c>
    </row>
    <row r="19" spans="3:27">
      <c r="C19" s="24"/>
      <c r="D19" s="27">
        <v>1</v>
      </c>
      <c r="E19" s="27"/>
      <c r="F19" s="14">
        <v>2</v>
      </c>
      <c r="G19" s="14">
        <v>3</v>
      </c>
      <c r="H19" s="24"/>
      <c r="I19" s="24"/>
      <c r="L19" s="23" t="s">
        <v>17</v>
      </c>
      <c r="M19" s="27" t="s">
        <v>16</v>
      </c>
      <c r="N19" s="27"/>
      <c r="O19" s="27"/>
      <c r="P19" s="23" t="s">
        <v>19</v>
      </c>
      <c r="Q19" s="3"/>
      <c r="R19" s="23" t="s">
        <v>10</v>
      </c>
      <c r="T19" t="s">
        <v>20</v>
      </c>
      <c r="U19">
        <v>3</v>
      </c>
    </row>
    <row r="20" spans="3:27">
      <c r="C20" s="15" t="s">
        <v>1</v>
      </c>
      <c r="D20" s="28">
        <v>7</v>
      </c>
      <c r="E20" s="28"/>
      <c r="F20" s="20">
        <v>5.7</v>
      </c>
      <c r="G20" s="20">
        <v>8</v>
      </c>
      <c r="H20" s="20">
        <f>SUM(D20:G20)</f>
        <v>20.7</v>
      </c>
      <c r="I20" s="20">
        <f>H20/3</f>
        <v>6.8999999999999995</v>
      </c>
      <c r="L20" s="24"/>
      <c r="M20" s="2">
        <v>1</v>
      </c>
      <c r="N20" s="2">
        <v>2</v>
      </c>
      <c r="O20" s="2">
        <v>3</v>
      </c>
      <c r="P20" s="24"/>
      <c r="Q20" s="1"/>
      <c r="R20" s="24"/>
      <c r="T20" t="s">
        <v>15</v>
      </c>
      <c r="U20">
        <v>3</v>
      </c>
    </row>
    <row r="21" spans="3:27">
      <c r="C21" s="15" t="s">
        <v>2</v>
      </c>
      <c r="D21" s="29">
        <v>3.3</v>
      </c>
      <c r="E21" s="29"/>
      <c r="F21" s="20">
        <v>4</v>
      </c>
      <c r="G21" s="20">
        <v>10</v>
      </c>
      <c r="H21" s="20">
        <f t="shared" ref="H21:H27" si="0">SUM(D21:G21)</f>
        <v>17.3</v>
      </c>
      <c r="I21" s="20">
        <f t="shared" ref="I21:I29" si="1">H21/3</f>
        <v>5.7666666666666666</v>
      </c>
      <c r="L21">
        <v>1</v>
      </c>
      <c r="M21" s="5">
        <f>H20</f>
        <v>20.7</v>
      </c>
      <c r="N21" s="5">
        <f>H23</f>
        <v>28.5</v>
      </c>
      <c r="O21" s="5">
        <f>H26</f>
        <v>16.2</v>
      </c>
      <c r="P21" s="5">
        <f>SUM(M21:O21)</f>
        <v>65.400000000000006</v>
      </c>
      <c r="Q21" s="28">
        <f>P21/9</f>
        <v>7.2666666666666675</v>
      </c>
      <c r="R21" s="28"/>
      <c r="T21" t="s">
        <v>21</v>
      </c>
      <c r="U21">
        <v>3</v>
      </c>
    </row>
    <row r="22" spans="3:27">
      <c r="C22" s="15" t="s">
        <v>3</v>
      </c>
      <c r="D22" s="29">
        <v>4.7</v>
      </c>
      <c r="E22" s="29"/>
      <c r="F22" s="20">
        <v>8.5</v>
      </c>
      <c r="G22" s="20">
        <v>5.5</v>
      </c>
      <c r="H22" s="20">
        <f t="shared" si="0"/>
        <v>18.7</v>
      </c>
      <c r="I22" s="20">
        <f t="shared" si="1"/>
        <v>6.2333333333333334</v>
      </c>
      <c r="L22">
        <v>2</v>
      </c>
      <c r="M22" s="5">
        <f>H21</f>
        <v>17.3</v>
      </c>
      <c r="N22" s="5">
        <f>H24</f>
        <v>31.1</v>
      </c>
      <c r="O22" s="5">
        <f>H27</f>
        <v>15.7</v>
      </c>
      <c r="P22" s="5">
        <f t="shared" ref="P22:P23" si="2">SUM(M22:O22)</f>
        <v>64.100000000000009</v>
      </c>
      <c r="Q22" s="29">
        <f>P22/9</f>
        <v>7.1222222222222236</v>
      </c>
      <c r="R22" s="29"/>
      <c r="T22" t="s">
        <v>22</v>
      </c>
      <c r="U22">
        <f>H29^2/27</f>
        <v>1484.4459259259256</v>
      </c>
    </row>
    <row r="23" spans="3:27">
      <c r="C23" s="15" t="s">
        <v>4</v>
      </c>
      <c r="D23" s="29">
        <v>10</v>
      </c>
      <c r="E23" s="29"/>
      <c r="F23" s="20">
        <v>8</v>
      </c>
      <c r="G23" s="20">
        <v>10.5</v>
      </c>
      <c r="H23" s="20">
        <f t="shared" si="0"/>
        <v>28.5</v>
      </c>
      <c r="I23" s="20">
        <f t="shared" si="1"/>
        <v>9.5</v>
      </c>
      <c r="L23">
        <v>3</v>
      </c>
      <c r="M23" s="5">
        <f>H22</f>
        <v>18.7</v>
      </c>
      <c r="N23" s="5">
        <f>H25</f>
        <v>28</v>
      </c>
      <c r="O23" s="5">
        <f>H28</f>
        <v>24</v>
      </c>
      <c r="P23" s="5">
        <f t="shared" si="2"/>
        <v>70.7</v>
      </c>
      <c r="Q23" s="29">
        <f>P23/9</f>
        <v>7.8555555555555561</v>
      </c>
      <c r="R23" s="29"/>
    </row>
    <row r="24" spans="3:27">
      <c r="C24" s="15" t="s">
        <v>5</v>
      </c>
      <c r="D24" s="29">
        <v>7.3</v>
      </c>
      <c r="E24" s="29"/>
      <c r="F24" s="20">
        <v>9.5</v>
      </c>
      <c r="G24" s="20">
        <v>14.3</v>
      </c>
      <c r="H24" s="20">
        <f t="shared" si="0"/>
        <v>31.1</v>
      </c>
      <c r="I24" s="20">
        <f t="shared" si="1"/>
        <v>10.366666666666667</v>
      </c>
      <c r="L24" t="s">
        <v>18</v>
      </c>
      <c r="M24" s="5">
        <f>SUM(M21:M23)</f>
        <v>56.7</v>
      </c>
      <c r="N24" s="5">
        <f t="shared" ref="N24:O24" si="3">SUM(N21:N23)</f>
        <v>87.6</v>
      </c>
      <c r="O24" s="5">
        <f t="shared" si="3"/>
        <v>55.9</v>
      </c>
      <c r="P24" s="5"/>
      <c r="Q24" s="5"/>
      <c r="R24" s="5"/>
      <c r="T24" t="s">
        <v>23</v>
      </c>
    </row>
    <row r="25" spans="3:27">
      <c r="C25" s="15" t="s">
        <v>6</v>
      </c>
      <c r="D25" s="29">
        <v>8</v>
      </c>
      <c r="E25" s="29"/>
      <c r="F25" s="20">
        <v>5</v>
      </c>
      <c r="G25" s="20">
        <v>15</v>
      </c>
      <c r="H25" s="20">
        <f t="shared" si="0"/>
        <v>28</v>
      </c>
      <c r="I25" s="20">
        <f t="shared" si="1"/>
        <v>9.3333333333333339</v>
      </c>
      <c r="L25" t="s">
        <v>10</v>
      </c>
      <c r="M25" s="5">
        <f>M24/9</f>
        <v>6.3000000000000007</v>
      </c>
      <c r="N25" s="5">
        <f t="shared" ref="N25:O25" si="4">N24/9</f>
        <v>9.7333333333333325</v>
      </c>
      <c r="O25" s="5">
        <f t="shared" si="4"/>
        <v>6.2111111111111112</v>
      </c>
      <c r="P25" s="5"/>
      <c r="Q25" s="5"/>
      <c r="R25" s="5"/>
      <c r="T25" s="4" t="s">
        <v>24</v>
      </c>
      <c r="U25" s="4" t="s">
        <v>25</v>
      </c>
      <c r="V25" s="4" t="s">
        <v>26</v>
      </c>
      <c r="W25" s="4" t="s">
        <v>27</v>
      </c>
      <c r="X25" s="4" t="s">
        <v>28</v>
      </c>
      <c r="Y25" s="4"/>
      <c r="Z25" s="4" t="s">
        <v>29</v>
      </c>
      <c r="AA25" s="4" t="s">
        <v>30</v>
      </c>
    </row>
    <row r="26" spans="3:27">
      <c r="C26" s="15" t="s">
        <v>7</v>
      </c>
      <c r="D26" s="29">
        <v>7</v>
      </c>
      <c r="E26" s="29"/>
      <c r="F26" s="20">
        <v>3.5</v>
      </c>
      <c r="G26" s="20">
        <v>5.7</v>
      </c>
      <c r="H26" s="20">
        <f t="shared" si="0"/>
        <v>16.2</v>
      </c>
      <c r="I26" s="20">
        <f t="shared" si="1"/>
        <v>5.3999999999999995</v>
      </c>
      <c r="T26" t="s">
        <v>31</v>
      </c>
      <c r="U26">
        <f>U19-1</f>
        <v>2</v>
      </c>
      <c r="V26" s="6">
        <f>SUMSQ(D29:G29)/(U20*U21)-U22</f>
        <v>94.142962962963111</v>
      </c>
      <c r="W26">
        <f>V26/U26</f>
        <v>47.071481481481555</v>
      </c>
      <c r="X26">
        <f>W26/$W$31</f>
        <v>7.6968917016155087</v>
      </c>
      <c r="Y26" t="str">
        <f>IF(X26&lt;Z26,"tn",IF(X26&lt;AA26,"*","**"))</f>
        <v>**</v>
      </c>
      <c r="Z26">
        <f>FINV(5%,$U26,$U$31)</f>
        <v>3.6337234676434944</v>
      </c>
      <c r="AA26">
        <f>FINV(1%,$U26,$U$31)</f>
        <v>6.2262352803748033</v>
      </c>
    </row>
    <row r="27" spans="3:27">
      <c r="C27" s="15" t="s">
        <v>8</v>
      </c>
      <c r="D27" s="29">
        <v>6</v>
      </c>
      <c r="E27" s="29"/>
      <c r="F27" s="20">
        <v>2.7</v>
      </c>
      <c r="G27" s="20">
        <v>7</v>
      </c>
      <c r="H27" s="20">
        <f t="shared" si="0"/>
        <v>15.7</v>
      </c>
      <c r="I27" s="20">
        <f t="shared" si="1"/>
        <v>5.2333333333333334</v>
      </c>
      <c r="T27" t="s">
        <v>32</v>
      </c>
      <c r="U27">
        <f>(U20*U21)-1</f>
        <v>8</v>
      </c>
      <c r="V27" s="6">
        <f>SUMSQ(H20:H28)/U19-U22</f>
        <v>90.840740740741239</v>
      </c>
      <c r="W27">
        <f t="shared" ref="W27:W30" si="5">V27/U27</f>
        <v>11.355092592592655</v>
      </c>
      <c r="X27">
        <f t="shared" ref="X27:X30" si="6">W27/$W$31</f>
        <v>1.8567275810383372</v>
      </c>
      <c r="Y27" t="str">
        <f t="shared" ref="Y27:Y30" si="7">IF(X27&lt;Z27,"tn",IF(X27&lt;AA27,"*","**"))</f>
        <v>tn</v>
      </c>
      <c r="Z27">
        <f t="shared" ref="Z27:Z30" si="8">FINV(5%,$U27,$U$31)</f>
        <v>2.5910961799713066</v>
      </c>
      <c r="AA27">
        <f t="shared" ref="AA27:AA30" si="9">FINV(1%,$U27,$U$31)</f>
        <v>3.8895721400399905</v>
      </c>
    </row>
    <row r="28" spans="3:27">
      <c r="C28" s="15" t="s">
        <v>9</v>
      </c>
      <c r="D28" s="29">
        <v>6</v>
      </c>
      <c r="E28" s="29"/>
      <c r="F28" s="20">
        <v>4</v>
      </c>
      <c r="G28" s="20">
        <v>14</v>
      </c>
      <c r="H28" s="20">
        <f>SUM(D28:G28)</f>
        <v>24</v>
      </c>
      <c r="I28" s="20">
        <f t="shared" si="1"/>
        <v>8</v>
      </c>
      <c r="T28" t="s">
        <v>33</v>
      </c>
      <c r="U28">
        <f>U20-1</f>
        <v>2</v>
      </c>
      <c r="V28" s="6">
        <f>SUMSQ(P21:P23)/(U19*U21)-U22</f>
        <v>2.7162962962968322</v>
      </c>
      <c r="W28">
        <f t="shared" si="5"/>
        <v>1.3581481481484161</v>
      </c>
      <c r="X28">
        <f t="shared" si="6"/>
        <v>0.22207754848677419</v>
      </c>
      <c r="Y28" t="str">
        <f t="shared" si="7"/>
        <v>tn</v>
      </c>
      <c r="Z28">
        <f t="shared" si="8"/>
        <v>3.6337234676434944</v>
      </c>
      <c r="AA28">
        <f t="shared" si="9"/>
        <v>6.2262352803748033</v>
      </c>
    </row>
    <row r="29" spans="3:27">
      <c r="C29" s="19" t="s">
        <v>13</v>
      </c>
      <c r="D29" s="30">
        <f>SUM(D20:D28)</f>
        <v>59.3</v>
      </c>
      <c r="E29" s="30"/>
      <c r="F29" s="22">
        <f t="shared" ref="F29:G29" si="10">SUM(F20:F28)</f>
        <v>50.900000000000006</v>
      </c>
      <c r="G29" s="22">
        <f t="shared" si="10"/>
        <v>90</v>
      </c>
      <c r="H29" s="22">
        <f>SUM(H20:H28)</f>
        <v>200.2</v>
      </c>
      <c r="I29" s="22">
        <f t="shared" si="1"/>
        <v>66.733333333333334</v>
      </c>
      <c r="T29" t="s">
        <v>16</v>
      </c>
      <c r="U29">
        <f>U21-1</f>
        <v>2</v>
      </c>
      <c r="V29" s="6">
        <f>SUMSQ(M24:O24)/(U19*U20)-U22</f>
        <v>72.605185185185292</v>
      </c>
      <c r="W29">
        <f t="shared" si="5"/>
        <v>36.302592592592646</v>
      </c>
      <c r="X29">
        <f t="shared" si="6"/>
        <v>5.936017199352027</v>
      </c>
      <c r="Y29" t="str">
        <f t="shared" si="7"/>
        <v>*</v>
      </c>
      <c r="Z29">
        <f t="shared" si="8"/>
        <v>3.6337234676434944</v>
      </c>
      <c r="AA29">
        <f t="shared" si="9"/>
        <v>6.2262352803748033</v>
      </c>
    </row>
    <row r="30" spans="3:27">
      <c r="C30" s="19" t="s">
        <v>50</v>
      </c>
      <c r="D30" s="22">
        <f>AVERAGE(D20:E28)</f>
        <v>6.5888888888888886</v>
      </c>
      <c r="E30" s="22">
        <f t="shared" ref="E30:G30" si="11">AVERAGE(E20:F28)</f>
        <v>5.6555555555555559</v>
      </c>
      <c r="F30" s="22">
        <f t="shared" si="11"/>
        <v>7.8277777777777784</v>
      </c>
      <c r="G30" s="22">
        <f t="shared" si="11"/>
        <v>16.12222222222222</v>
      </c>
      <c r="H30" s="19"/>
      <c r="I30" s="22">
        <f>I29/9</f>
        <v>7.4148148148148145</v>
      </c>
      <c r="T30" t="s">
        <v>34</v>
      </c>
      <c r="U30">
        <f>U28*U29</f>
        <v>4</v>
      </c>
      <c r="V30" s="6">
        <f>V27-V28-V29</f>
        <v>15.519259259259115</v>
      </c>
      <c r="W30">
        <f t="shared" si="5"/>
        <v>3.8798148148147789</v>
      </c>
      <c r="X30">
        <f t="shared" si="6"/>
        <v>0.63440778815727372</v>
      </c>
      <c r="Y30" t="str">
        <f t="shared" si="7"/>
        <v>tn</v>
      </c>
      <c r="Z30">
        <f t="shared" si="8"/>
        <v>3.006917279999981</v>
      </c>
      <c r="AA30">
        <f t="shared" si="9"/>
        <v>4.7725779998133984</v>
      </c>
    </row>
    <row r="31" spans="3:27">
      <c r="T31" t="s">
        <v>35</v>
      </c>
      <c r="U31">
        <f>U32-U27-U26</f>
        <v>16</v>
      </c>
      <c r="V31" s="6">
        <f>V32-V27-V26</f>
        <v>97.850370370370001</v>
      </c>
      <c r="W31">
        <f>V31/U31</f>
        <v>6.1156481481481251</v>
      </c>
      <c r="X31" s="7"/>
      <c r="Y31" s="7"/>
      <c r="Z31" s="7"/>
      <c r="AA31" s="7"/>
    </row>
    <row r="32" spans="3:27">
      <c r="T32" t="s">
        <v>13</v>
      </c>
      <c r="U32">
        <f>(3*3*3)-1</f>
        <v>26</v>
      </c>
      <c r="V32" s="6">
        <f>SUMSQ(D20:G28)-U22</f>
        <v>282.83407407407435</v>
      </c>
      <c r="W32" s="7"/>
      <c r="X32" s="7"/>
      <c r="Y32" s="7"/>
      <c r="Z32" s="7"/>
      <c r="AA32" s="7"/>
    </row>
    <row r="36" spans="11:22">
      <c r="T36" s="9" t="s">
        <v>0</v>
      </c>
      <c r="U36" s="9" t="s">
        <v>36</v>
      </c>
      <c r="V36" s="9" t="s">
        <v>37</v>
      </c>
    </row>
    <row r="37" spans="11:22">
      <c r="T37" s="9" t="s">
        <v>17</v>
      </c>
      <c r="U37" s="9"/>
      <c r="V37" s="9"/>
    </row>
    <row r="38" spans="11:22">
      <c r="K38" s="12" t="s">
        <v>55</v>
      </c>
      <c r="L38" s="27" t="s">
        <v>56</v>
      </c>
      <c r="M38" s="27"/>
      <c r="T38" s="9" t="s">
        <v>38</v>
      </c>
      <c r="U38" s="10">
        <f>Q21</f>
        <v>7.2666666666666675</v>
      </c>
      <c r="V38" s="9" t="s">
        <v>46</v>
      </c>
    </row>
    <row r="39" spans="11:22">
      <c r="K39" s="15" t="s">
        <v>38</v>
      </c>
      <c r="L39" s="31">
        <f>U38</f>
        <v>7.2666666666666675</v>
      </c>
      <c r="M39" s="31"/>
      <c r="T39" s="9" t="s">
        <v>39</v>
      </c>
      <c r="U39" s="10">
        <f>Q22</f>
        <v>7.1222222222222236</v>
      </c>
      <c r="V39" s="9" t="s">
        <v>46</v>
      </c>
    </row>
    <row r="40" spans="11:22">
      <c r="K40" s="15" t="s">
        <v>39</v>
      </c>
      <c r="L40" s="32">
        <f>U39</f>
        <v>7.1222222222222236</v>
      </c>
      <c r="M40" s="32"/>
      <c r="T40" s="9" t="s">
        <v>40</v>
      </c>
      <c r="U40" s="10">
        <f>Q23</f>
        <v>7.8555555555555561</v>
      </c>
      <c r="V40" s="9" t="s">
        <v>46</v>
      </c>
    </row>
    <row r="41" spans="11:22">
      <c r="K41" s="15" t="s">
        <v>40</v>
      </c>
      <c r="L41" s="33">
        <f>U40</f>
        <v>7.8555555555555561</v>
      </c>
      <c r="M41" s="33"/>
      <c r="R41" t="s">
        <v>45</v>
      </c>
      <c r="S41" s="8">
        <v>3.649</v>
      </c>
      <c r="T41" s="9" t="s">
        <v>41</v>
      </c>
      <c r="U41" s="10">
        <f>S41*(W31/9)^0.5</f>
        <v>3.0079724499674763</v>
      </c>
      <c r="V41" s="9"/>
    </row>
    <row r="42" spans="11:22">
      <c r="K42" s="12" t="s">
        <v>54</v>
      </c>
      <c r="L42" s="27" t="s">
        <v>57</v>
      </c>
      <c r="M42" s="27"/>
      <c r="T42" s="9" t="s">
        <v>16</v>
      </c>
      <c r="U42" s="10"/>
      <c r="V42" s="9"/>
    </row>
    <row r="43" spans="11:22">
      <c r="K43" s="15" t="s">
        <v>42</v>
      </c>
      <c r="L43" s="31">
        <f>U43</f>
        <v>6.3000000000000007</v>
      </c>
      <c r="M43" s="31"/>
      <c r="T43" s="9" t="s">
        <v>42</v>
      </c>
      <c r="U43" s="10">
        <f>M25</f>
        <v>6.3000000000000007</v>
      </c>
      <c r="V43" s="9" t="s">
        <v>47</v>
      </c>
    </row>
    <row r="44" spans="11:22">
      <c r="K44" s="15" t="s">
        <v>43</v>
      </c>
      <c r="L44" s="32">
        <f>U44</f>
        <v>9.7333333333333325</v>
      </c>
      <c r="M44" s="32"/>
      <c r="T44" s="9" t="s">
        <v>43</v>
      </c>
      <c r="U44" s="10">
        <f>N25</f>
        <v>9.7333333333333325</v>
      </c>
      <c r="V44" s="9" t="s">
        <v>58</v>
      </c>
    </row>
    <row r="45" spans="11:22">
      <c r="K45" s="15" t="s">
        <v>44</v>
      </c>
      <c r="L45" s="33">
        <f>U45</f>
        <v>6.2111111111111112</v>
      </c>
      <c r="M45" s="33"/>
      <c r="T45" s="9" t="s">
        <v>44</v>
      </c>
      <c r="U45" s="10">
        <f>O25</f>
        <v>6.2111111111111112</v>
      </c>
      <c r="V45" s="9" t="s">
        <v>46</v>
      </c>
    </row>
    <row r="46" spans="11:22">
      <c r="K46" s="12" t="s">
        <v>54</v>
      </c>
      <c r="L46" s="34">
        <f>U46</f>
        <v>3.0079724499674763</v>
      </c>
      <c r="M46" s="34"/>
      <c r="R46" t="str">
        <f>R41</f>
        <v>sd(3,16)</v>
      </c>
      <c r="S46" s="8">
        <f>S41</f>
        <v>3.649</v>
      </c>
      <c r="T46" s="9" t="s">
        <v>41</v>
      </c>
      <c r="U46" s="10">
        <f>U41</f>
        <v>3.0079724499674763</v>
      </c>
      <c r="V46" s="9"/>
    </row>
    <row r="50" spans="11:23">
      <c r="S50" s="23" t="s">
        <v>48</v>
      </c>
      <c r="T50" s="25" t="s">
        <v>49</v>
      </c>
      <c r="U50" s="25"/>
      <c r="V50" s="25"/>
      <c r="W50" s="13" t="s">
        <v>50</v>
      </c>
    </row>
    <row r="51" spans="11:23">
      <c r="K51" s="21">
        <f>U46+U45</f>
        <v>9.2190835610785875</v>
      </c>
      <c r="S51" s="24"/>
      <c r="T51" s="14" t="s">
        <v>42</v>
      </c>
      <c r="U51" s="14" t="s">
        <v>43</v>
      </c>
      <c r="V51" s="14" t="s">
        <v>44</v>
      </c>
      <c r="W51" s="14"/>
    </row>
    <row r="52" spans="11:23">
      <c r="K52" s="21">
        <f>U46+U43</f>
        <v>9.3079724499674761</v>
      </c>
      <c r="S52" s="15" t="s">
        <v>51</v>
      </c>
      <c r="T52" s="16">
        <f t="shared" ref="T52:V54" si="12">M21</f>
        <v>20.7</v>
      </c>
      <c r="U52" s="16">
        <f t="shared" si="12"/>
        <v>28.5</v>
      </c>
      <c r="V52" s="16">
        <f t="shared" si="12"/>
        <v>16.2</v>
      </c>
      <c r="W52" s="16">
        <f>Q21</f>
        <v>7.2666666666666675</v>
      </c>
    </row>
    <row r="53" spans="11:23">
      <c r="S53" s="15" t="s">
        <v>52</v>
      </c>
      <c r="T53" s="16">
        <f t="shared" si="12"/>
        <v>17.3</v>
      </c>
      <c r="U53" s="16">
        <f t="shared" si="12"/>
        <v>31.1</v>
      </c>
      <c r="V53" s="16">
        <f t="shared" si="12"/>
        <v>15.7</v>
      </c>
      <c r="W53" s="16">
        <f>Q22</f>
        <v>7.1222222222222236</v>
      </c>
    </row>
    <row r="54" spans="11:23">
      <c r="S54" s="15" t="s">
        <v>53</v>
      </c>
      <c r="T54" s="16">
        <f t="shared" si="12"/>
        <v>18.7</v>
      </c>
      <c r="U54" s="16">
        <f t="shared" si="12"/>
        <v>28</v>
      </c>
      <c r="V54" s="16">
        <f t="shared" si="12"/>
        <v>24</v>
      </c>
      <c r="W54" s="16">
        <f>Q23</f>
        <v>7.8555555555555561</v>
      </c>
    </row>
    <row r="55" spans="11:23">
      <c r="S55" s="11" t="s">
        <v>50</v>
      </c>
      <c r="T55" s="17">
        <f>M25</f>
        <v>6.3000000000000007</v>
      </c>
      <c r="U55" s="17">
        <f>N25</f>
        <v>9.7333333333333325</v>
      </c>
      <c r="V55" s="17">
        <f>O25</f>
        <v>6.2111111111111112</v>
      </c>
      <c r="W55" s="11"/>
    </row>
    <row r="56" spans="11:23">
      <c r="S56" s="26" t="s">
        <v>54</v>
      </c>
      <c r="T56" s="26"/>
      <c r="U56" s="26"/>
      <c r="V56" s="26"/>
      <c r="W56" s="18">
        <f>U46</f>
        <v>3.0079724499674763</v>
      </c>
    </row>
  </sheetData>
  <mergeCells count="42">
    <mergeCell ref="L42:M42"/>
    <mergeCell ref="L43:M43"/>
    <mergeCell ref="L44:M44"/>
    <mergeCell ref="L45:M45"/>
    <mergeCell ref="L46:M46"/>
    <mergeCell ref="M5:M6"/>
    <mergeCell ref="L38:M38"/>
    <mergeCell ref="L39:M39"/>
    <mergeCell ref="L40:M40"/>
    <mergeCell ref="L41:M41"/>
    <mergeCell ref="D24:E24"/>
    <mergeCell ref="O5:O6"/>
    <mergeCell ref="P5:R5"/>
    <mergeCell ref="S5:S6"/>
    <mergeCell ref="C18:C19"/>
    <mergeCell ref="H18:H19"/>
    <mergeCell ref="I18:I19"/>
    <mergeCell ref="L19:L20"/>
    <mergeCell ref="M19:O19"/>
    <mergeCell ref="P19:P20"/>
    <mergeCell ref="R19:R20"/>
    <mergeCell ref="D5:F5"/>
    <mergeCell ref="C5:C6"/>
    <mergeCell ref="G5:G6"/>
    <mergeCell ref="I5:I6"/>
    <mergeCell ref="J5:L5"/>
    <mergeCell ref="S50:S51"/>
    <mergeCell ref="T50:V50"/>
    <mergeCell ref="S56:V56"/>
    <mergeCell ref="D19:E19"/>
    <mergeCell ref="Q21:R21"/>
    <mergeCell ref="Q22:R22"/>
    <mergeCell ref="Q23:R23"/>
    <mergeCell ref="D25:E25"/>
    <mergeCell ref="D26:E26"/>
    <mergeCell ref="D27:E27"/>
    <mergeCell ref="D28:E28"/>
    <mergeCell ref="D29:E29"/>
    <mergeCell ref="D20:E20"/>
    <mergeCell ref="D21:E21"/>
    <mergeCell ref="D22:E22"/>
    <mergeCell ref="D23:E23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2022-12-22T12:43:14Z</dcterms:created>
  <dcterms:modified xsi:type="dcterms:W3CDTF">2023-03-11T14:26:13Z</dcterms:modified>
</cp:coreProperties>
</file>