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330" windowWidth="19875" windowHeight="7710"/>
  </bookViews>
  <sheets>
    <sheet name="7 HST" sheetId="1" r:id="rId1"/>
    <sheet name="14 HST" sheetId="2" r:id="rId2"/>
    <sheet name="21 HST" sheetId="3" r:id="rId3"/>
    <sheet name="28 HST" sheetId="4" r:id="rId4"/>
    <sheet name="35 HST" sheetId="5" r:id="rId5"/>
  </sheets>
  <calcPr calcId="125725"/>
</workbook>
</file>

<file path=xl/calcChain.xml><?xml version="1.0" encoding="utf-8"?>
<calcChain xmlns="http://schemas.openxmlformats.org/spreadsheetml/2006/main">
  <c r="E40" i="4"/>
  <c r="F40"/>
  <c r="E26" i="5"/>
  <c r="F26"/>
  <c r="E27"/>
  <c r="F27"/>
  <c r="D27"/>
  <c r="E26" i="4"/>
  <c r="F26"/>
  <c r="E27"/>
  <c r="F27"/>
  <c r="D27"/>
  <c r="E26" i="3"/>
  <c r="F26"/>
  <c r="E27"/>
  <c r="F27"/>
  <c r="D27"/>
  <c r="AE47" i="5"/>
  <c r="G19" i="4"/>
  <c r="H19" s="1"/>
  <c r="G20"/>
  <c r="H20" s="1"/>
  <c r="G21"/>
  <c r="H21" s="1"/>
  <c r="G22"/>
  <c r="H22" s="1"/>
  <c r="G24"/>
  <c r="H24" s="1"/>
  <c r="O41" i="3"/>
  <c r="N41"/>
  <c r="W26" i="5" l="1"/>
  <c r="V26"/>
  <c r="W25"/>
  <c r="V25"/>
  <c r="W24"/>
  <c r="V24"/>
  <c r="W23"/>
  <c r="V23"/>
  <c r="W22"/>
  <c r="V22"/>
  <c r="Q38" l="1"/>
  <c r="Q35"/>
  <c r="Q34"/>
  <c r="Q33"/>
  <c r="N40" i="1" l="1"/>
  <c r="G19" i="5"/>
  <c r="G21"/>
  <c r="G23"/>
  <c r="G24"/>
  <c r="L20" l="1"/>
  <c r="H24"/>
  <c r="L19"/>
  <c r="H23"/>
  <c r="K20"/>
  <c r="H21"/>
  <c r="J21"/>
  <c r="H19"/>
  <c r="G22"/>
  <c r="G25"/>
  <c r="G20"/>
  <c r="G18"/>
  <c r="G17"/>
  <c r="D26"/>
  <c r="D40" i="4"/>
  <c r="G32"/>
  <c r="J32" s="1"/>
  <c r="G33"/>
  <c r="J33" s="1"/>
  <c r="G34"/>
  <c r="K31" s="1"/>
  <c r="G35"/>
  <c r="K32" s="1"/>
  <c r="G36"/>
  <c r="K33" s="1"/>
  <c r="G37"/>
  <c r="L31" s="1"/>
  <c r="G38"/>
  <c r="L32" s="1"/>
  <c r="G39"/>
  <c r="L33" s="1"/>
  <c r="G31"/>
  <c r="G40" s="1"/>
  <c r="Q28"/>
  <c r="Q25"/>
  <c r="Q24"/>
  <c r="Q26" s="1"/>
  <c r="Q23"/>
  <c r="Q22"/>
  <c r="G25"/>
  <c r="H25" s="1"/>
  <c r="G23"/>
  <c r="H23" s="1"/>
  <c r="G17"/>
  <c r="H17" s="1"/>
  <c r="Q28" i="3"/>
  <c r="Q25"/>
  <c r="Q24"/>
  <c r="Q26" s="1"/>
  <c r="Q23"/>
  <c r="Q22"/>
  <c r="L21" i="5" l="1"/>
  <c r="H25"/>
  <c r="J34"/>
  <c r="AB36"/>
  <c r="H42"/>
  <c r="L22"/>
  <c r="L23" s="1"/>
  <c r="AB35"/>
  <c r="F42"/>
  <c r="J33"/>
  <c r="K21"/>
  <c r="K22" s="1"/>
  <c r="K23" s="1"/>
  <c r="H22"/>
  <c r="Y36"/>
  <c r="H41"/>
  <c r="H34"/>
  <c r="K19"/>
  <c r="Q40" s="1"/>
  <c r="H20"/>
  <c r="J40"/>
  <c r="V37"/>
  <c r="F35"/>
  <c r="J20"/>
  <c r="M20" s="1"/>
  <c r="N20" s="1"/>
  <c r="H18"/>
  <c r="J19"/>
  <c r="Q39" s="1"/>
  <c r="G26"/>
  <c r="R19" s="1"/>
  <c r="H17"/>
  <c r="D27" i="2"/>
  <c r="E27"/>
  <c r="E26"/>
  <c r="F26"/>
  <c r="F27"/>
  <c r="F27" i="1"/>
  <c r="F26"/>
  <c r="D27"/>
  <c r="E27"/>
  <c r="E26"/>
  <c r="G18" i="4"/>
  <c r="J17" s="1"/>
  <c r="D26"/>
  <c r="M21" i="5"/>
  <c r="N21" s="1"/>
  <c r="K34" i="4"/>
  <c r="M32"/>
  <c r="L34"/>
  <c r="M33"/>
  <c r="J31"/>
  <c r="Q27" i="3"/>
  <c r="L18" i="4"/>
  <c r="L17"/>
  <c r="L16"/>
  <c r="K18"/>
  <c r="K17"/>
  <c r="K16"/>
  <c r="J18"/>
  <c r="J16"/>
  <c r="G25" i="3"/>
  <c r="G24"/>
  <c r="G23"/>
  <c r="G22"/>
  <c r="G21"/>
  <c r="G20"/>
  <c r="G19"/>
  <c r="G18"/>
  <c r="D26"/>
  <c r="Q27" i="4"/>
  <c r="V22" s="1"/>
  <c r="V26" i="3"/>
  <c r="W26"/>
  <c r="V22"/>
  <c r="W23"/>
  <c r="W22"/>
  <c r="W25"/>
  <c r="V23"/>
  <c r="V25"/>
  <c r="V24"/>
  <c r="W24"/>
  <c r="G17"/>
  <c r="L18" l="1"/>
  <c r="H25"/>
  <c r="L17"/>
  <c r="H24"/>
  <c r="L16"/>
  <c r="H23"/>
  <c r="K18"/>
  <c r="H22"/>
  <c r="K17"/>
  <c r="H21"/>
  <c r="K16"/>
  <c r="H20"/>
  <c r="J18"/>
  <c r="H19"/>
  <c r="J17"/>
  <c r="H18"/>
  <c r="J16"/>
  <c r="H17"/>
  <c r="G26"/>
  <c r="Q19" s="1"/>
  <c r="R28" s="1"/>
  <c r="AB37" i="5"/>
  <c r="J35"/>
  <c r="J42"/>
  <c r="Y37"/>
  <c r="J41"/>
  <c r="H35"/>
  <c r="H33"/>
  <c r="Y35"/>
  <c r="M19"/>
  <c r="N19" s="1"/>
  <c r="V36"/>
  <c r="H40"/>
  <c r="F34"/>
  <c r="J22"/>
  <c r="J23" s="1"/>
  <c r="V35"/>
  <c r="F33"/>
  <c r="F40"/>
  <c r="H26"/>
  <c r="H27" s="1"/>
  <c r="G26" i="4"/>
  <c r="Q19" s="1"/>
  <c r="H18"/>
  <c r="H26" s="1"/>
  <c r="H27" s="1"/>
  <c r="M17"/>
  <c r="R34" s="1"/>
  <c r="L19"/>
  <c r="R22" i="5"/>
  <c r="S22" s="1"/>
  <c r="R28"/>
  <c r="R23"/>
  <c r="R24"/>
  <c r="S24" s="1"/>
  <c r="J34" i="4"/>
  <c r="M34" s="1"/>
  <c r="M31"/>
  <c r="M18"/>
  <c r="K19"/>
  <c r="M16"/>
  <c r="J19"/>
  <c r="W23"/>
  <c r="V26"/>
  <c r="V25"/>
  <c r="W22"/>
  <c r="W24"/>
  <c r="W25"/>
  <c r="V23"/>
  <c r="W26"/>
  <c r="V24"/>
  <c r="M18" i="3" l="1"/>
  <c r="L19"/>
  <c r="Q40" s="1"/>
  <c r="H26"/>
  <c r="H27" s="1"/>
  <c r="M17"/>
  <c r="N17" s="1"/>
  <c r="K19"/>
  <c r="Q39" s="1"/>
  <c r="M16"/>
  <c r="Q33" s="1"/>
  <c r="J19"/>
  <c r="Q38" s="1"/>
  <c r="R25" i="5"/>
  <c r="S25" s="1"/>
  <c r="N17" i="4"/>
  <c r="N16"/>
  <c r="R33"/>
  <c r="N18"/>
  <c r="R35"/>
  <c r="N16" i="3"/>
  <c r="J20" i="4"/>
  <c r="R38"/>
  <c r="K20"/>
  <c r="R39"/>
  <c r="J20" i="3"/>
  <c r="N18"/>
  <c r="Q35"/>
  <c r="R27" i="5"/>
  <c r="S27" s="1"/>
  <c r="S23"/>
  <c r="L20" i="4"/>
  <c r="R40"/>
  <c r="R25"/>
  <c r="S25" s="1"/>
  <c r="R24"/>
  <c r="S24" s="1"/>
  <c r="R23"/>
  <c r="S23" s="1"/>
  <c r="R28"/>
  <c r="R22"/>
  <c r="S22" s="1"/>
  <c r="R23" i="3"/>
  <c r="S23" s="1"/>
  <c r="R22"/>
  <c r="S22" s="1"/>
  <c r="L20" l="1"/>
  <c r="R24"/>
  <c r="S24" s="1"/>
  <c r="Q34"/>
  <c r="R25"/>
  <c r="S25" s="1"/>
  <c r="K20"/>
  <c r="R26" i="5"/>
  <c r="S26" s="1"/>
  <c r="T26" s="1"/>
  <c r="T24"/>
  <c r="U24" s="1"/>
  <c r="F43"/>
  <c r="V38" s="1"/>
  <c r="F36"/>
  <c r="AE35" s="1"/>
  <c r="T25"/>
  <c r="U25" s="1"/>
  <c r="T23"/>
  <c r="T22"/>
  <c r="U22" s="1"/>
  <c r="R27" i="4"/>
  <c r="S27" s="1"/>
  <c r="R26"/>
  <c r="S26" s="1"/>
  <c r="R27" i="3"/>
  <c r="S27" s="1"/>
  <c r="R26" l="1"/>
  <c r="S26" s="1"/>
  <c r="T26" s="1"/>
  <c r="E48" i="5"/>
  <c r="E46"/>
  <c r="E47"/>
  <c r="M38"/>
  <c r="M39"/>
  <c r="M35"/>
  <c r="M36"/>
  <c r="M37"/>
  <c r="T24" i="3"/>
  <c r="Q36"/>
  <c r="Q41" s="1"/>
  <c r="T24" i="4"/>
  <c r="R36"/>
  <c r="R41" s="1"/>
  <c r="U26" i="5"/>
  <c r="U23"/>
  <c r="T25" i="4"/>
  <c r="T26"/>
  <c r="T23"/>
  <c r="T22"/>
  <c r="T25" i="3"/>
  <c r="T23"/>
  <c r="T22"/>
  <c r="Q28" i="2"/>
  <c r="D26"/>
  <c r="Q25"/>
  <c r="G25"/>
  <c r="Q24"/>
  <c r="G24"/>
  <c r="Q23"/>
  <c r="G23"/>
  <c r="Q22"/>
  <c r="G22"/>
  <c r="G21"/>
  <c r="G20"/>
  <c r="G19"/>
  <c r="G18"/>
  <c r="G17"/>
  <c r="Q28" i="1"/>
  <c r="D26"/>
  <c r="Q25"/>
  <c r="G25"/>
  <c r="Q24"/>
  <c r="G24"/>
  <c r="Q23"/>
  <c r="G23"/>
  <c r="Q22"/>
  <c r="G22"/>
  <c r="G21"/>
  <c r="G20"/>
  <c r="G19"/>
  <c r="G18"/>
  <c r="G17"/>
  <c r="Q26" i="2" l="1"/>
  <c r="V26" s="1"/>
  <c r="K18"/>
  <c r="H22"/>
  <c r="L17"/>
  <c r="H24"/>
  <c r="K16"/>
  <c r="K19" s="1"/>
  <c r="H20"/>
  <c r="L16"/>
  <c r="H23"/>
  <c r="L18"/>
  <c r="H25"/>
  <c r="J18"/>
  <c r="H19"/>
  <c r="J17"/>
  <c r="H18"/>
  <c r="J16"/>
  <c r="J19" s="1"/>
  <c r="Q38" s="1"/>
  <c r="H17"/>
  <c r="G26"/>
  <c r="Q19" s="1"/>
  <c r="R23" s="1"/>
  <c r="K17"/>
  <c r="H21"/>
  <c r="J16" i="1"/>
  <c r="G26"/>
  <c r="Q19" s="1"/>
  <c r="R22" s="1"/>
  <c r="S22" s="1"/>
  <c r="H17"/>
  <c r="L16"/>
  <c r="H23"/>
  <c r="J18"/>
  <c r="H19"/>
  <c r="K18"/>
  <c r="H22"/>
  <c r="L17"/>
  <c r="H24"/>
  <c r="K16"/>
  <c r="H20"/>
  <c r="L18"/>
  <c r="H25"/>
  <c r="J17"/>
  <c r="H18"/>
  <c r="K17"/>
  <c r="H21"/>
  <c r="Q26"/>
  <c r="V26" s="1"/>
  <c r="V25" i="2"/>
  <c r="Q27"/>
  <c r="V23" s="1"/>
  <c r="Q27" i="1"/>
  <c r="V23" s="1"/>
  <c r="W24" i="2"/>
  <c r="W22"/>
  <c r="W26"/>
  <c r="V24"/>
  <c r="W25" i="1"/>
  <c r="W22"/>
  <c r="L19" i="2" l="1"/>
  <c r="Q40" s="1"/>
  <c r="M18"/>
  <c r="Q35" s="1"/>
  <c r="M17"/>
  <c r="Q34" s="1"/>
  <c r="J20"/>
  <c r="M17" i="1"/>
  <c r="Q33" s="1"/>
  <c r="W23" i="2"/>
  <c r="H26"/>
  <c r="H27" s="1"/>
  <c r="V22"/>
  <c r="W25"/>
  <c r="M16"/>
  <c r="J19" i="1"/>
  <c r="Q37" s="1"/>
  <c r="W26"/>
  <c r="M16"/>
  <c r="N16" s="1"/>
  <c r="L19"/>
  <c r="M18"/>
  <c r="V24"/>
  <c r="W24"/>
  <c r="H26"/>
  <c r="H27" s="1"/>
  <c r="K19"/>
  <c r="R28"/>
  <c r="N18" i="2"/>
  <c r="N17"/>
  <c r="K20"/>
  <c r="Q39"/>
  <c r="S23"/>
  <c r="V22" i="1"/>
  <c r="W23"/>
  <c r="V25"/>
  <c r="R22" i="2"/>
  <c r="S22" s="1"/>
  <c r="R28"/>
  <c r="R23" i="1"/>
  <c r="R25" i="2" l="1"/>
  <c r="S25" s="1"/>
  <c r="L20"/>
  <c r="N17" i="1"/>
  <c r="R24"/>
  <c r="S24" s="1"/>
  <c r="R25"/>
  <c r="S25" s="1"/>
  <c r="Q32"/>
  <c r="Q33" i="2"/>
  <c r="N16"/>
  <c r="R24"/>
  <c r="S24" s="1"/>
  <c r="J20" i="1"/>
  <c r="K20"/>
  <c r="Q38"/>
  <c r="Q34"/>
  <c r="N18"/>
  <c r="Q39"/>
  <c r="L20"/>
  <c r="S23"/>
  <c r="R27"/>
  <c r="S27" s="1"/>
  <c r="R27" i="2"/>
  <c r="S27" s="1"/>
  <c r="R26" l="1"/>
  <c r="S26" s="1"/>
  <c r="T26" s="1"/>
  <c r="T25" i="1"/>
  <c r="R26"/>
  <c r="S26" s="1"/>
  <c r="T22" i="2"/>
  <c r="Q41"/>
  <c r="Q36"/>
  <c r="T24" i="1"/>
  <c r="Q35"/>
  <c r="Q40" s="1"/>
  <c r="T22"/>
  <c r="T23"/>
  <c r="T26"/>
  <c r="T23" i="2"/>
  <c r="T25"/>
  <c r="T24"/>
</calcChain>
</file>

<file path=xl/sharedStrings.xml><?xml version="1.0" encoding="utf-8"?>
<sst xmlns="http://schemas.openxmlformats.org/spreadsheetml/2006/main" count="451" uniqueCount="85">
  <si>
    <t>Perlakuan</t>
  </si>
  <si>
    <t>rata-rata</t>
  </si>
  <si>
    <t>K1I1</t>
  </si>
  <si>
    <t>K2I1</t>
  </si>
  <si>
    <t>K3I1</t>
  </si>
  <si>
    <t>K1I2</t>
  </si>
  <si>
    <t>K2I2</t>
  </si>
  <si>
    <t>K3I2</t>
  </si>
  <si>
    <t>K1I3</t>
  </si>
  <si>
    <t>K2I3</t>
  </si>
  <si>
    <t>K3I3</t>
  </si>
  <si>
    <t xml:space="preserve">tabel dua arah </t>
  </si>
  <si>
    <t>Ulangan</t>
  </si>
  <si>
    <t>Total</t>
  </si>
  <si>
    <t>I1</t>
  </si>
  <si>
    <t>I2</t>
  </si>
  <si>
    <t>I3</t>
  </si>
  <si>
    <t>TOTAL</t>
  </si>
  <si>
    <t>ratarata</t>
  </si>
  <si>
    <t>tabel anova RAK faktorial</t>
  </si>
  <si>
    <t>K1</t>
  </si>
  <si>
    <t>r</t>
  </si>
  <si>
    <t>K2</t>
  </si>
  <si>
    <t>k</t>
  </si>
  <si>
    <t>K3</t>
  </si>
  <si>
    <t>i</t>
  </si>
  <si>
    <t xml:space="preserve">TOTAL </t>
  </si>
  <si>
    <t>FK</t>
  </si>
  <si>
    <t>SK</t>
  </si>
  <si>
    <t>DB</t>
  </si>
  <si>
    <t>JK</t>
  </si>
  <si>
    <t>KT</t>
  </si>
  <si>
    <t>Fhitung</t>
  </si>
  <si>
    <t>F5%</t>
  </si>
  <si>
    <t>F1%</t>
  </si>
  <si>
    <t>kelompok</t>
  </si>
  <si>
    <t>perlakuan</t>
  </si>
  <si>
    <t xml:space="preserve">K </t>
  </si>
  <si>
    <t>I</t>
  </si>
  <si>
    <t xml:space="preserve">Total </t>
  </si>
  <si>
    <t>KI</t>
  </si>
  <si>
    <t>Galat</t>
  </si>
  <si>
    <t>K</t>
  </si>
  <si>
    <t xml:space="preserve">perlakuan </t>
  </si>
  <si>
    <t>rata2</t>
  </si>
  <si>
    <t>fk</t>
  </si>
  <si>
    <t>kt</t>
  </si>
  <si>
    <t xml:space="preserve">total </t>
  </si>
  <si>
    <t xml:space="preserve">k </t>
  </si>
  <si>
    <t>ki</t>
  </si>
  <si>
    <t>galat</t>
  </si>
  <si>
    <t>rerata</t>
  </si>
  <si>
    <t>notasi</t>
  </si>
  <si>
    <t>BNJ</t>
  </si>
  <si>
    <t>sd (3,16)</t>
  </si>
  <si>
    <t>a</t>
  </si>
  <si>
    <t>ab</t>
  </si>
  <si>
    <t>b</t>
  </si>
  <si>
    <t>A</t>
  </si>
  <si>
    <t>BNJ 5%</t>
  </si>
  <si>
    <t>J</t>
  </si>
  <si>
    <t>P</t>
  </si>
  <si>
    <t>BNJ5%</t>
  </si>
  <si>
    <t>P0</t>
  </si>
  <si>
    <t>P1</t>
  </si>
  <si>
    <t>P2</t>
  </si>
  <si>
    <t>P3</t>
  </si>
  <si>
    <t>J1</t>
  </si>
  <si>
    <t>AB</t>
  </si>
  <si>
    <t>C</t>
  </si>
  <si>
    <t>BC</t>
  </si>
  <si>
    <t>J2</t>
  </si>
  <si>
    <t>B</t>
  </si>
  <si>
    <t>j</t>
  </si>
  <si>
    <t>SD</t>
  </si>
  <si>
    <t>(3,16)</t>
  </si>
  <si>
    <t xml:space="preserve">A </t>
  </si>
  <si>
    <t xml:space="preserve">Rataan </t>
  </si>
  <si>
    <t xml:space="preserve">notasi </t>
  </si>
  <si>
    <t>**</t>
  </si>
  <si>
    <t>tn</t>
  </si>
  <si>
    <t>*</t>
  </si>
  <si>
    <t>Rataan</t>
  </si>
  <si>
    <t>l</t>
  </si>
  <si>
    <t>TABEL DUA ARAH</t>
  </si>
</sst>
</file>

<file path=xl/styles.xml><?xml version="1.0" encoding="utf-8"?>
<styleSheet xmlns="http://schemas.openxmlformats.org/spreadsheetml/2006/main">
  <numFmts count="3">
    <numFmt numFmtId="164" formatCode="#,##0.000"/>
    <numFmt numFmtId="165" formatCode="0.000"/>
    <numFmt numFmtId="166" formatCode="0.0000"/>
  </numFmts>
  <fonts count="4">
    <font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theme="1"/>
      <name val="Calibri"/>
      <family val="2"/>
      <scheme val="minor"/>
    </font>
    <font>
      <sz val="12"/>
      <name val="Arial"/>
      <family val="2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6" tint="-0.249977111117893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60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Alignment="1">
      <alignment horizontal="left"/>
    </xf>
    <xf numFmtId="0" fontId="1" fillId="3" borderId="0" xfId="0" applyFont="1" applyFill="1" applyBorder="1" applyAlignment="1">
      <alignment horizontal="center"/>
    </xf>
    <xf numFmtId="0" fontId="1" fillId="3" borderId="0" xfId="0" applyFont="1" applyFill="1" applyBorder="1" applyAlignment="1">
      <alignment horizontal="left"/>
    </xf>
    <xf numFmtId="0" fontId="0" fillId="3" borderId="0" xfId="0" applyFill="1" applyBorder="1"/>
    <xf numFmtId="0" fontId="1" fillId="0" borderId="0" xfId="0" applyFont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0" fillId="0" borderId="5" xfId="0" applyBorder="1"/>
    <xf numFmtId="4" fontId="1" fillId="0" borderId="0" xfId="0" applyNumberFormat="1" applyFont="1" applyAlignment="1">
      <alignment horizontal="left"/>
    </xf>
    <xf numFmtId="4" fontId="0" fillId="0" borderId="0" xfId="0" applyNumberFormat="1" applyAlignment="1">
      <alignment horizontal="left"/>
    </xf>
    <xf numFmtId="4" fontId="0" fillId="0" borderId="0" xfId="0" applyNumberFormat="1"/>
    <xf numFmtId="4" fontId="1" fillId="0" borderId="0" xfId="0" applyNumberFormat="1" applyFont="1"/>
    <xf numFmtId="4" fontId="1" fillId="0" borderId="0" xfId="0" applyNumberFormat="1" applyFont="1" applyAlignment="1">
      <alignment horizontal="center"/>
    </xf>
    <xf numFmtId="4" fontId="0" fillId="0" borderId="0" xfId="0" applyNumberFormat="1" applyAlignment="1">
      <alignment horizontal="center"/>
    </xf>
    <xf numFmtId="0" fontId="1" fillId="3" borderId="5" xfId="0" applyFont="1" applyFill="1" applyBorder="1"/>
    <xf numFmtId="0" fontId="1" fillId="3" borderId="5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0" fillId="0" borderId="0" xfId="0" applyBorder="1"/>
    <xf numFmtId="0" fontId="0" fillId="0" borderId="7" xfId="0" applyBorder="1"/>
    <xf numFmtId="2" fontId="0" fillId="0" borderId="0" xfId="0" applyNumberFormat="1"/>
    <xf numFmtId="164" fontId="0" fillId="5" borderId="0" xfId="0" applyNumberFormat="1" applyFill="1" applyBorder="1"/>
    <xf numFmtId="164" fontId="0" fillId="5" borderId="7" xfId="0" applyNumberFormat="1" applyFill="1" applyBorder="1"/>
    <xf numFmtId="0" fontId="0" fillId="6" borderId="0" xfId="0" applyFill="1"/>
    <xf numFmtId="165" fontId="0" fillId="6" borderId="0" xfId="0" applyNumberFormat="1" applyFill="1"/>
    <xf numFmtId="166" fontId="0" fillId="0" borderId="5" xfId="0" applyNumberFormat="1" applyBorder="1"/>
    <xf numFmtId="0" fontId="0" fillId="7" borderId="0" xfId="0" applyFill="1"/>
    <xf numFmtId="0" fontId="0" fillId="0" borderId="0" xfId="0" applyFont="1"/>
    <xf numFmtId="0" fontId="0" fillId="0" borderId="0" xfId="0" applyFont="1" applyAlignment="1">
      <alignment horizontal="left"/>
    </xf>
    <xf numFmtId="0" fontId="0" fillId="3" borderId="0" xfId="0" applyFont="1" applyFill="1" applyBorder="1"/>
    <xf numFmtId="4" fontId="0" fillId="0" borderId="0" xfId="0" applyNumberFormat="1" applyFont="1" applyAlignment="1">
      <alignment horizontal="center"/>
    </xf>
    <xf numFmtId="0" fontId="0" fillId="0" borderId="5" xfId="0" applyFont="1" applyBorder="1"/>
    <xf numFmtId="0" fontId="0" fillId="0" borderId="5" xfId="0" applyFont="1" applyFill="1" applyBorder="1"/>
    <xf numFmtId="2" fontId="0" fillId="0" borderId="5" xfId="0" applyNumberFormat="1" applyFont="1" applyFill="1" applyBorder="1" applyAlignment="1">
      <alignment horizontal="right"/>
    </xf>
    <xf numFmtId="2" fontId="0" fillId="0" borderId="5" xfId="0" applyNumberFormat="1" applyFont="1" applyFill="1" applyBorder="1"/>
    <xf numFmtId="2" fontId="0" fillId="4" borderId="5" xfId="0" applyNumberFormat="1" applyFont="1" applyFill="1" applyBorder="1"/>
    <xf numFmtId="2" fontId="0" fillId="0" borderId="5" xfId="0" applyNumberFormat="1" applyFont="1" applyBorder="1"/>
    <xf numFmtId="166" fontId="0" fillId="0" borderId="5" xfId="0" applyNumberFormat="1" applyFont="1" applyBorder="1"/>
    <xf numFmtId="0" fontId="0" fillId="6" borderId="0" xfId="0" applyFont="1" applyFill="1"/>
    <xf numFmtId="0" fontId="2" fillId="0" borderId="0" xfId="0" applyFont="1"/>
    <xf numFmtId="0" fontId="2" fillId="0" borderId="0" xfId="0" applyFont="1" applyAlignment="1">
      <alignment horizontal="left"/>
    </xf>
    <xf numFmtId="0" fontId="2" fillId="2" borderId="5" xfId="0" applyFont="1" applyFill="1" applyBorder="1"/>
    <xf numFmtId="0" fontId="2" fillId="2" borderId="5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center"/>
    </xf>
    <xf numFmtId="0" fontId="2" fillId="3" borderId="0" xfId="0" applyFont="1" applyFill="1" applyBorder="1" applyAlignment="1">
      <alignment horizontal="left"/>
    </xf>
    <xf numFmtId="0" fontId="2" fillId="0" borderId="0" xfId="0" applyFont="1" applyAlignment="1">
      <alignment horizontal="center"/>
    </xf>
    <xf numFmtId="4" fontId="2" fillId="0" borderId="0" xfId="0" applyNumberFormat="1" applyFont="1" applyAlignment="1">
      <alignment horizontal="center"/>
    </xf>
    <xf numFmtId="0" fontId="2" fillId="0" borderId="0" xfId="0" applyFont="1" applyFill="1" applyBorder="1" applyAlignment="1">
      <alignment horizontal="center"/>
    </xf>
    <xf numFmtId="0" fontId="2" fillId="0" borderId="5" xfId="0" applyFont="1" applyFill="1" applyBorder="1"/>
    <xf numFmtId="2" fontId="2" fillId="0" borderId="5" xfId="0" applyNumberFormat="1" applyFont="1" applyFill="1" applyBorder="1" applyAlignment="1">
      <alignment horizontal="right"/>
    </xf>
    <xf numFmtId="2" fontId="0" fillId="0" borderId="0" xfId="0" applyNumberFormat="1" applyAlignment="1">
      <alignment horizontal="center"/>
    </xf>
    <xf numFmtId="2" fontId="0" fillId="0" borderId="8" xfId="0" applyNumberForma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3" fillId="0" borderId="5" xfId="0" applyFont="1" applyBorder="1"/>
    <xf numFmtId="0" fontId="0" fillId="0" borderId="3" xfId="0" applyBorder="1" applyAlignment="1">
      <alignment horizontal="center" vertical="center"/>
    </xf>
    <xf numFmtId="0" fontId="0" fillId="0" borderId="3" xfId="0" applyFont="1" applyBorder="1" applyAlignment="1">
      <alignment horizontal="center"/>
    </xf>
    <xf numFmtId="0" fontId="0" fillId="0" borderId="5" xfId="0" applyBorder="1" applyAlignment="1">
      <alignment horizontal="center"/>
    </xf>
    <xf numFmtId="2" fontId="0" fillId="0" borderId="5" xfId="0" applyNumberFormat="1" applyBorder="1" applyAlignment="1">
      <alignment horizontal="center"/>
    </xf>
    <xf numFmtId="0" fontId="0" fillId="0" borderId="5" xfId="0" applyFill="1" applyBorder="1" applyAlignment="1">
      <alignment horizontal="center"/>
    </xf>
    <xf numFmtId="2" fontId="0" fillId="0" borderId="5" xfId="0" applyNumberFormat="1" applyBorder="1"/>
    <xf numFmtId="2" fontId="0" fillId="0" borderId="3" xfId="0" applyNumberForma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0" xfId="0" applyNumberFormat="1" applyBorder="1" applyAlignment="1">
      <alignment horizontal="center" vertical="center"/>
    </xf>
    <xf numFmtId="0" fontId="0" fillId="0" borderId="0" xfId="0" applyAlignment="1">
      <alignment horizontal="center"/>
    </xf>
    <xf numFmtId="0" fontId="0" fillId="3" borderId="7" xfId="0" applyFill="1" applyBorder="1"/>
    <xf numFmtId="4" fontId="0" fillId="0" borderId="7" xfId="0" applyNumberFormat="1" applyBorder="1"/>
    <xf numFmtId="0" fontId="1" fillId="0" borderId="3" xfId="0" applyFont="1" applyBorder="1"/>
    <xf numFmtId="4" fontId="0" fillId="0" borderId="3" xfId="0" applyNumberFormat="1" applyBorder="1"/>
    <xf numFmtId="0" fontId="0" fillId="0" borderId="3" xfId="0" applyBorder="1"/>
    <xf numFmtId="2" fontId="0" fillId="0" borderId="3" xfId="0" applyNumberFormat="1" applyBorder="1"/>
    <xf numFmtId="0" fontId="1" fillId="3" borderId="3" xfId="0" applyFont="1" applyFill="1" applyBorder="1" applyAlignment="1">
      <alignment horizontal="center"/>
    </xf>
    <xf numFmtId="0" fontId="1" fillId="3" borderId="3" xfId="0" applyFont="1" applyFill="1" applyBorder="1" applyAlignment="1">
      <alignment horizontal="left"/>
    </xf>
    <xf numFmtId="0" fontId="0" fillId="3" borderId="3" xfId="0" applyFill="1" applyBorder="1"/>
    <xf numFmtId="0" fontId="1" fillId="3" borderId="3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2" fontId="0" fillId="5" borderId="0" xfId="0" applyNumberFormat="1" applyFill="1" applyAlignment="1">
      <alignment horizontal="center"/>
    </xf>
    <xf numFmtId="0" fontId="0" fillId="0" borderId="7" xfId="0" applyBorder="1" applyAlignment="1">
      <alignment horizontal="center"/>
    </xf>
    <xf numFmtId="2" fontId="0" fillId="0" borderId="7" xfId="0" applyNumberFormat="1" applyBorder="1" applyAlignment="1">
      <alignment horizontal="center"/>
    </xf>
    <xf numFmtId="2" fontId="0" fillId="5" borderId="7" xfId="0" applyNumberFormat="1" applyFill="1" applyBorder="1" applyAlignment="1">
      <alignment horizontal="center"/>
    </xf>
    <xf numFmtId="4" fontId="0" fillId="0" borderId="3" xfId="0" applyNumberFormat="1" applyBorder="1" applyAlignment="1">
      <alignment horizontal="center"/>
    </xf>
    <xf numFmtId="0" fontId="0" fillId="3" borderId="7" xfId="0" applyFill="1" applyBorder="1" applyAlignment="1">
      <alignment horizontal="center"/>
    </xf>
    <xf numFmtId="0" fontId="1" fillId="0" borderId="3" xfId="0" applyFont="1" applyBorder="1" applyAlignment="1">
      <alignment horizontal="center"/>
    </xf>
    <xf numFmtId="0" fontId="0" fillId="0" borderId="3" xfId="0" applyBorder="1" applyAlignment="1">
      <alignment horizontal="center"/>
    </xf>
    <xf numFmtId="0" fontId="0" fillId="3" borderId="3" xfId="0" applyFill="1" applyBorder="1" applyAlignment="1">
      <alignment horizontal="center"/>
    </xf>
    <xf numFmtId="0" fontId="0" fillId="0" borderId="7" xfId="0" applyBorder="1" applyAlignment="1">
      <alignment horizontal="left"/>
    </xf>
    <xf numFmtId="2" fontId="0" fillId="0" borderId="0" xfId="0" applyNumberFormat="1" applyFont="1" applyAlignment="1">
      <alignment horizontal="center"/>
    </xf>
    <xf numFmtId="0" fontId="2" fillId="2" borderId="4" xfId="0" applyFont="1" applyFill="1" applyBorder="1"/>
    <xf numFmtId="2" fontId="0" fillId="0" borderId="7" xfId="0" applyNumberFormat="1" applyFont="1" applyBorder="1" applyAlignment="1">
      <alignment horizontal="center"/>
    </xf>
    <xf numFmtId="4" fontId="0" fillId="0" borderId="3" xfId="0" applyNumberFormat="1" applyFont="1" applyBorder="1" applyAlignment="1">
      <alignment horizontal="center"/>
    </xf>
    <xf numFmtId="2" fontId="0" fillId="0" borderId="3" xfId="0" applyNumberFormat="1" applyFont="1" applyBorder="1" applyAlignment="1">
      <alignment horizontal="center"/>
    </xf>
    <xf numFmtId="0" fontId="0" fillId="3" borderId="8" xfId="0" applyFill="1" applyBorder="1" applyAlignment="1">
      <alignment horizontal="center"/>
    </xf>
    <xf numFmtId="0" fontId="0" fillId="3" borderId="7" xfId="0" applyFont="1" applyFill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2" fillId="3" borderId="3" xfId="0" applyFont="1" applyFill="1" applyBorder="1" applyAlignment="1">
      <alignment horizontal="center"/>
    </xf>
    <xf numFmtId="0" fontId="0" fillId="3" borderId="3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0" fillId="5" borderId="0" xfId="0" applyFont="1" applyFill="1" applyAlignment="1">
      <alignment horizontal="center"/>
    </xf>
    <xf numFmtId="0" fontId="0" fillId="0" borderId="7" xfId="0" applyFont="1" applyBorder="1" applyAlignment="1">
      <alignment horizontal="center"/>
    </xf>
    <xf numFmtId="0" fontId="0" fillId="5" borderId="7" xfId="0" applyFont="1" applyFill="1" applyBorder="1" applyAlignment="1">
      <alignment horizontal="center"/>
    </xf>
    <xf numFmtId="0" fontId="0" fillId="0" borderId="7" xfId="0" applyFont="1" applyBorder="1" applyAlignment="1">
      <alignment horizontal="left"/>
    </xf>
    <xf numFmtId="0" fontId="1" fillId="3" borderId="4" xfId="0" applyFont="1" applyFill="1" applyBorder="1"/>
    <xf numFmtId="2" fontId="1" fillId="0" borderId="0" xfId="0" applyNumberFormat="1" applyFont="1" applyAlignment="1">
      <alignment horizontal="center"/>
    </xf>
    <xf numFmtId="2" fontId="1" fillId="0" borderId="3" xfId="0" applyNumberFormat="1" applyFont="1" applyBorder="1" applyAlignment="1">
      <alignment horizontal="center"/>
    </xf>
    <xf numFmtId="4" fontId="0" fillId="0" borderId="0" xfId="0" applyNumberFormat="1" applyBorder="1"/>
    <xf numFmtId="0" fontId="1" fillId="3" borderId="8" xfId="0" applyFont="1" applyFill="1" applyBorder="1" applyAlignment="1">
      <alignment horizontal="center" vertical="center"/>
    </xf>
    <xf numFmtId="0" fontId="1" fillId="3" borderId="7" xfId="0" applyFont="1" applyFill="1" applyBorder="1" applyAlignment="1">
      <alignment horizontal="center" vertical="center"/>
    </xf>
    <xf numFmtId="0" fontId="0" fillId="3" borderId="3" xfId="0" applyFill="1" applyBorder="1" applyAlignment="1">
      <alignment horizontal="center"/>
    </xf>
    <xf numFmtId="0" fontId="0" fillId="3" borderId="8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2" fillId="3" borderId="8" xfId="0" applyFont="1" applyFill="1" applyBorder="1" applyAlignment="1">
      <alignment horizontal="center" vertical="center"/>
    </xf>
    <xf numFmtId="0" fontId="2" fillId="3" borderId="7" xfId="0" applyFont="1" applyFill="1" applyBorder="1" applyAlignment="1">
      <alignment horizontal="center" vertical="center"/>
    </xf>
    <xf numFmtId="2" fontId="0" fillId="0" borderId="8" xfId="0" applyNumberFormat="1" applyBorder="1" applyAlignment="1">
      <alignment horizontal="center" vertical="center"/>
    </xf>
    <xf numFmtId="0" fontId="2" fillId="0" borderId="5" xfId="0" applyFont="1" applyFill="1" applyBorder="1" applyAlignment="1">
      <alignment horizontal="center" vertical="center"/>
    </xf>
    <xf numFmtId="0" fontId="0" fillId="0" borderId="5" xfId="0" applyFont="1" applyFill="1" applyBorder="1" applyAlignment="1">
      <alignment horizontal="center"/>
    </xf>
    <xf numFmtId="0" fontId="0" fillId="0" borderId="5" xfId="0" applyFont="1" applyFill="1" applyBorder="1" applyAlignment="1">
      <alignment horizontal="center" vertical="center"/>
    </xf>
    <xf numFmtId="0" fontId="0" fillId="0" borderId="2" xfId="0" applyFont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0" borderId="4" xfId="0" applyFont="1" applyBorder="1" applyAlignment="1">
      <alignment horizontal="center"/>
    </xf>
    <xf numFmtId="0" fontId="0" fillId="0" borderId="1" xfId="0" applyFont="1" applyBorder="1" applyAlignment="1">
      <alignment horizontal="center" vertical="center"/>
    </xf>
    <xf numFmtId="0" fontId="0" fillId="0" borderId="6" xfId="0" applyFont="1" applyBorder="1" applyAlignment="1">
      <alignment horizontal="center" vertical="center"/>
    </xf>
    <xf numFmtId="0" fontId="0" fillId="3" borderId="3" xfId="0" applyFont="1" applyFill="1" applyBorder="1" applyAlignment="1">
      <alignment horizontal="center"/>
    </xf>
    <xf numFmtId="0" fontId="0" fillId="3" borderId="8" xfId="0" applyFont="1" applyFill="1" applyBorder="1" applyAlignment="1">
      <alignment horizontal="center" vertical="center"/>
    </xf>
    <xf numFmtId="0" fontId="0" fillId="3" borderId="7" xfId="0" applyFont="1" applyFill="1" applyBorder="1" applyAlignment="1">
      <alignment horizontal="center" vertical="center"/>
    </xf>
    <xf numFmtId="2" fontId="0" fillId="0" borderId="2" xfId="0" applyNumberFormat="1" applyBorder="1" applyAlignment="1">
      <alignment horizontal="center"/>
    </xf>
    <xf numFmtId="2" fontId="0" fillId="0" borderId="3" xfId="0" applyNumberFormat="1" applyBorder="1" applyAlignment="1">
      <alignment horizontal="center"/>
    </xf>
    <xf numFmtId="2" fontId="0" fillId="0" borderId="4" xfId="0" applyNumberFormat="1" applyBorder="1" applyAlignment="1">
      <alignment horizontal="center"/>
    </xf>
    <xf numFmtId="0" fontId="1" fillId="0" borderId="8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0" fontId="0" fillId="0" borderId="7" xfId="0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3" fillId="0" borderId="5" xfId="0" applyFont="1" applyBorder="1" applyAlignment="1">
      <alignment horizontal="center"/>
    </xf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/>
    </xf>
    <xf numFmtId="2" fontId="3" fillId="0" borderId="2" xfId="0" applyNumberFormat="1" applyFont="1" applyBorder="1" applyAlignment="1">
      <alignment horizontal="center"/>
    </xf>
    <xf numFmtId="2" fontId="3" fillId="0" borderId="3" xfId="0" applyNumberFormat="1" applyFont="1" applyBorder="1" applyAlignment="1">
      <alignment horizontal="center"/>
    </xf>
    <xf numFmtId="2" fontId="3" fillId="0" borderId="4" xfId="0" applyNumberFormat="1" applyFont="1" applyBorder="1" applyAlignment="1">
      <alignment horizontal="center"/>
    </xf>
    <xf numFmtId="0" fontId="0" fillId="0" borderId="0" xfId="0" applyBorder="1" applyAlignment="1">
      <alignment horizontal="center" vertical="center"/>
    </xf>
    <xf numFmtId="2" fontId="0" fillId="0" borderId="3" xfId="0" applyNumberForma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3" borderId="0" xfId="0" applyFont="1" applyFill="1"/>
    <xf numFmtId="2" fontId="0" fillId="0" borderId="0" xfId="0" applyNumberFormat="1" applyBorder="1" applyAlignment="1">
      <alignment horizontal="center" vertical="center"/>
    </xf>
    <xf numFmtId="2" fontId="0" fillId="0" borderId="0" xfId="0" applyNumberFormat="1" applyBorder="1" applyAlignment="1">
      <alignment horizontal="center"/>
    </xf>
    <xf numFmtId="0" fontId="2" fillId="3" borderId="0" xfId="0" applyFont="1" applyFill="1" applyAlignment="1">
      <alignment horizontal="center"/>
    </xf>
    <xf numFmtId="0" fontId="2" fillId="3" borderId="0" xfId="0" applyFont="1" applyFill="1" applyAlignment="1">
      <alignment horizontal="center" vertical="center"/>
    </xf>
    <xf numFmtId="0" fontId="2" fillId="3" borderId="0" xfId="0" applyFont="1" applyFill="1"/>
    <xf numFmtId="0" fontId="2" fillId="3" borderId="0" xfId="0" applyFont="1" applyFill="1" applyAlignment="1">
      <alignment horizontal="left"/>
    </xf>
    <xf numFmtId="0" fontId="1" fillId="3" borderId="0" xfId="0" applyFont="1" applyFill="1" applyBorder="1"/>
    <xf numFmtId="0" fontId="1" fillId="3" borderId="0" xfId="0" applyFont="1" applyFill="1" applyAlignment="1">
      <alignment horizontal="center"/>
    </xf>
    <xf numFmtId="0" fontId="1" fillId="3" borderId="0" xfId="0" applyFont="1" applyFill="1" applyAlignment="1">
      <alignment horizontal="center" vertical="center"/>
    </xf>
    <xf numFmtId="0" fontId="1" fillId="3" borderId="0" xfId="0" applyFont="1" applyFill="1"/>
    <xf numFmtId="0" fontId="0" fillId="3" borderId="0" xfId="0" applyFill="1"/>
    <xf numFmtId="0" fontId="1" fillId="3" borderId="0" xfId="0" applyFont="1" applyFill="1" applyAlignment="1">
      <alignment horizontal="left"/>
    </xf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C2:Y40"/>
  <sheetViews>
    <sheetView tabSelected="1" zoomScale="75" zoomScaleNormal="75" workbookViewId="0">
      <selection activeCell="C2" sqref="C2:W3"/>
    </sheetView>
  </sheetViews>
  <sheetFormatPr defaultRowHeight="15"/>
  <cols>
    <col min="3" max="3" width="11.140625" customWidth="1"/>
    <col min="15" max="15" width="10.28515625" customWidth="1"/>
    <col min="16" max="16" width="18.28515625" customWidth="1"/>
    <col min="18" max="18" width="7.42578125" customWidth="1"/>
    <col min="19" max="19" width="6.7109375" customWidth="1"/>
    <col min="20" max="20" width="8.28515625" customWidth="1"/>
    <col min="21" max="21" width="6.7109375" customWidth="1"/>
    <col min="22" max="22" width="7.5703125" customWidth="1"/>
    <col min="23" max="23" width="8.42578125" customWidth="1"/>
  </cols>
  <sheetData>
    <row r="2" spans="3:24" ht="15.75">
      <c r="C2" s="155"/>
      <c r="D2" s="156"/>
      <c r="E2" s="156"/>
      <c r="F2" s="156"/>
      <c r="G2" s="156"/>
      <c r="H2" s="157"/>
      <c r="I2" s="158"/>
      <c r="J2" s="159"/>
      <c r="K2" s="156"/>
      <c r="L2" s="156"/>
      <c r="M2" s="156"/>
      <c r="N2" s="156"/>
      <c r="O2" s="159"/>
      <c r="P2" s="158"/>
      <c r="Q2" s="159"/>
      <c r="R2" s="156"/>
      <c r="S2" s="156"/>
      <c r="T2" s="156"/>
      <c r="U2" s="156"/>
      <c r="V2" s="156"/>
      <c r="W2" s="159"/>
    </row>
    <row r="3" spans="3:24" ht="15.75">
      <c r="C3" s="155"/>
      <c r="D3" s="155"/>
      <c r="E3" s="155"/>
      <c r="F3" s="155"/>
      <c r="G3" s="155"/>
      <c r="H3" s="157"/>
      <c r="I3" s="158"/>
      <c r="J3" s="159"/>
      <c r="K3" s="155"/>
      <c r="L3" s="155"/>
      <c r="M3" s="155"/>
      <c r="N3" s="155"/>
      <c r="O3" s="159"/>
      <c r="P3" s="158"/>
      <c r="Q3" s="159"/>
      <c r="R3" s="155"/>
      <c r="S3" s="155"/>
      <c r="T3" s="155"/>
      <c r="U3" s="155"/>
      <c r="V3" s="155"/>
      <c r="W3" s="159"/>
    </row>
    <row r="4" spans="3:24" ht="15.75">
      <c r="C4" s="1"/>
      <c r="D4" s="2"/>
      <c r="E4" s="2"/>
      <c r="F4" s="2"/>
      <c r="G4" s="2"/>
      <c r="H4" s="1"/>
      <c r="J4" s="2"/>
      <c r="K4" s="3"/>
      <c r="L4" s="3"/>
      <c r="M4" s="3"/>
      <c r="N4" s="3"/>
      <c r="O4" s="3"/>
      <c r="Q4" s="2"/>
      <c r="R4" s="2"/>
      <c r="S4" s="2"/>
      <c r="T4" s="2"/>
      <c r="U4" s="2"/>
      <c r="V4" s="2"/>
    </row>
    <row r="5" spans="3:24" ht="15.75">
      <c r="C5" s="1"/>
      <c r="D5" s="2"/>
      <c r="E5" s="2"/>
      <c r="F5" s="2"/>
      <c r="G5" s="2"/>
      <c r="H5" s="1"/>
      <c r="J5" s="2"/>
      <c r="K5" s="3"/>
      <c r="L5" s="3"/>
      <c r="M5" s="3"/>
      <c r="N5" s="3"/>
      <c r="O5" s="3"/>
      <c r="Q5" s="2"/>
      <c r="R5" s="2"/>
      <c r="S5" s="2"/>
      <c r="T5" s="2"/>
      <c r="U5" s="2"/>
      <c r="V5" s="2"/>
    </row>
    <row r="6" spans="3:24" ht="15.75">
      <c r="C6" s="1"/>
      <c r="D6" s="2"/>
      <c r="E6" s="2"/>
      <c r="F6" s="2"/>
      <c r="G6" s="2"/>
      <c r="H6" s="1"/>
      <c r="J6" s="2"/>
      <c r="K6" s="3"/>
      <c r="L6" s="3"/>
      <c r="M6" s="3"/>
      <c r="N6" s="3"/>
      <c r="O6" s="3"/>
      <c r="Q6" s="2"/>
      <c r="R6" s="2"/>
      <c r="S6" s="2"/>
      <c r="T6" s="2"/>
      <c r="U6" s="2"/>
      <c r="V6" s="2"/>
    </row>
    <row r="7" spans="3:24" ht="15.75">
      <c r="C7" s="1"/>
      <c r="D7" s="2"/>
      <c r="E7" s="2"/>
      <c r="F7" s="2"/>
      <c r="G7" s="2"/>
      <c r="H7" s="1"/>
      <c r="J7" s="2"/>
      <c r="K7" s="3"/>
      <c r="L7" s="3"/>
      <c r="M7" s="3"/>
      <c r="N7" s="3"/>
      <c r="O7" s="3"/>
      <c r="Q7" s="2"/>
      <c r="R7" s="2"/>
      <c r="S7" s="2"/>
      <c r="T7" s="2"/>
      <c r="U7" s="2"/>
      <c r="V7" s="2"/>
    </row>
    <row r="8" spans="3:24" ht="15.75">
      <c r="C8" s="1"/>
      <c r="D8" s="2"/>
      <c r="E8" s="2"/>
      <c r="F8" s="2"/>
      <c r="G8" s="2"/>
      <c r="H8" s="1"/>
      <c r="J8" s="2"/>
      <c r="K8" s="3"/>
      <c r="L8" s="3"/>
      <c r="M8" s="3"/>
      <c r="N8" s="3"/>
      <c r="O8" s="3"/>
      <c r="Q8" s="2"/>
      <c r="R8" s="2"/>
      <c r="S8" s="2"/>
      <c r="T8" s="2"/>
      <c r="U8" s="2"/>
      <c r="V8" s="2"/>
    </row>
    <row r="9" spans="3:24" ht="15.75">
      <c r="C9" s="1"/>
      <c r="D9" s="2"/>
      <c r="E9" s="2"/>
      <c r="F9" s="2"/>
      <c r="G9" s="2"/>
      <c r="H9" s="1"/>
      <c r="J9" s="2"/>
      <c r="K9" s="3"/>
      <c r="L9" s="3"/>
      <c r="M9" s="3"/>
      <c r="N9" s="3"/>
      <c r="O9" s="3"/>
      <c r="Q9" s="2"/>
      <c r="R9" s="2"/>
      <c r="S9" s="2"/>
      <c r="T9" s="2"/>
      <c r="U9" s="2"/>
      <c r="V9" s="2"/>
    </row>
    <row r="10" spans="3:24" ht="15.75">
      <c r="C10" s="1"/>
      <c r="D10" s="2"/>
      <c r="E10" s="2"/>
      <c r="F10" s="2"/>
      <c r="G10" s="2"/>
      <c r="H10" s="1"/>
      <c r="J10" s="2"/>
      <c r="K10" s="3"/>
      <c r="L10" s="3"/>
      <c r="M10" s="3"/>
      <c r="N10" s="3"/>
      <c r="O10" s="3"/>
      <c r="Q10" s="2"/>
      <c r="R10" s="2"/>
      <c r="S10" s="2"/>
      <c r="T10" s="2"/>
      <c r="U10" s="2"/>
      <c r="V10" s="2"/>
    </row>
    <row r="11" spans="3:24" ht="15.75">
      <c r="C11" s="1"/>
      <c r="D11" s="2"/>
      <c r="E11" s="2"/>
      <c r="F11" s="2"/>
      <c r="G11" s="2"/>
      <c r="H11" s="1"/>
      <c r="J11" s="2"/>
      <c r="K11" s="3"/>
      <c r="L11" s="3"/>
      <c r="M11" s="3"/>
      <c r="N11" s="3"/>
      <c r="O11" s="3"/>
      <c r="Q11" s="2"/>
      <c r="R11" s="2"/>
      <c r="S11" s="2"/>
      <c r="T11" s="2"/>
      <c r="U11" s="2"/>
      <c r="V11" s="2"/>
    </row>
    <row r="12" spans="3:24" ht="15.75">
      <c r="C12" s="1"/>
      <c r="D12" s="2"/>
      <c r="E12" s="2"/>
      <c r="F12" s="2"/>
      <c r="G12" s="2"/>
      <c r="H12" s="1"/>
      <c r="J12" s="2"/>
      <c r="K12" s="3"/>
      <c r="L12" s="3"/>
      <c r="M12" s="3"/>
      <c r="N12" s="3"/>
      <c r="O12" s="3"/>
      <c r="Q12" s="2"/>
      <c r="R12" s="2"/>
      <c r="S12" s="2"/>
      <c r="T12" s="2"/>
      <c r="U12" s="2"/>
      <c r="V12" s="2"/>
    </row>
    <row r="14" spans="3:24">
      <c r="I14" t="s">
        <v>11</v>
      </c>
    </row>
    <row r="15" spans="3:24" ht="15.75">
      <c r="C15" s="107" t="s">
        <v>0</v>
      </c>
      <c r="D15" s="109" t="s">
        <v>12</v>
      </c>
      <c r="E15" s="109"/>
      <c r="F15" s="109"/>
      <c r="G15" s="110" t="s">
        <v>13</v>
      </c>
      <c r="H15" s="110" t="s">
        <v>77</v>
      </c>
      <c r="I15" s="103"/>
      <c r="J15" s="17" t="s">
        <v>14</v>
      </c>
      <c r="K15" s="17" t="s">
        <v>15</v>
      </c>
      <c r="L15" s="17" t="s">
        <v>16</v>
      </c>
      <c r="M15" s="16" t="s">
        <v>17</v>
      </c>
      <c r="N15" s="17" t="s">
        <v>18</v>
      </c>
      <c r="O15" s="4"/>
      <c r="P15" s="4" t="s">
        <v>19</v>
      </c>
      <c r="Q15" s="5"/>
      <c r="R15" s="6"/>
      <c r="S15" s="6"/>
      <c r="T15" s="6"/>
      <c r="U15" s="6"/>
      <c r="V15" s="6"/>
      <c r="W15" s="6"/>
      <c r="X15" s="6"/>
    </row>
    <row r="16" spans="3:24" ht="15.75">
      <c r="C16" s="108"/>
      <c r="D16" s="67">
        <v>1</v>
      </c>
      <c r="E16" s="67">
        <v>2</v>
      </c>
      <c r="F16" s="67">
        <v>3</v>
      </c>
      <c r="G16" s="111"/>
      <c r="H16" s="111"/>
      <c r="I16" s="7" t="s">
        <v>20</v>
      </c>
      <c r="J16" s="14">
        <f>G17</f>
        <v>10</v>
      </c>
      <c r="K16" s="14">
        <f>G20</f>
        <v>10.5</v>
      </c>
      <c r="L16" s="14">
        <f>G23</f>
        <v>9.5</v>
      </c>
      <c r="M16" s="14">
        <f>SUM(J16:L16)</f>
        <v>30</v>
      </c>
      <c r="N16" s="15">
        <f>M16/9</f>
        <v>3.3333333333333335</v>
      </c>
      <c r="P16" t="s">
        <v>21</v>
      </c>
      <c r="Q16">
        <v>3</v>
      </c>
    </row>
    <row r="17" spans="3:25" ht="15.75">
      <c r="C17" s="1" t="s">
        <v>2</v>
      </c>
      <c r="D17" s="10">
        <v>4</v>
      </c>
      <c r="E17" s="11">
        <v>3</v>
      </c>
      <c r="F17" s="11">
        <v>3</v>
      </c>
      <c r="G17" s="12">
        <f t="shared" ref="G17:G25" si="0">SUM(D17:F17)</f>
        <v>10</v>
      </c>
      <c r="H17" s="23">
        <f>G17/3</f>
        <v>3.3333333333333335</v>
      </c>
      <c r="I17" s="7" t="s">
        <v>22</v>
      </c>
      <c r="J17" s="14">
        <f>G18</f>
        <v>9.83</v>
      </c>
      <c r="K17" s="14">
        <f>G21</f>
        <v>10</v>
      </c>
      <c r="L17" s="14">
        <f>G24</f>
        <v>9.75</v>
      </c>
      <c r="M17" s="14">
        <f>SUM(J17:L17)</f>
        <v>29.58</v>
      </c>
      <c r="N17" s="15">
        <f>M17/9</f>
        <v>3.2866666666666666</v>
      </c>
      <c r="P17" t="s">
        <v>23</v>
      </c>
      <c r="Q17">
        <v>3</v>
      </c>
    </row>
    <row r="18" spans="3:25" ht="15.75">
      <c r="C18" s="1" t="s">
        <v>3</v>
      </c>
      <c r="D18" s="10">
        <v>3.5</v>
      </c>
      <c r="E18" s="11">
        <v>3.33</v>
      </c>
      <c r="F18" s="11">
        <v>3</v>
      </c>
      <c r="G18" s="12">
        <f t="shared" si="0"/>
        <v>9.83</v>
      </c>
      <c r="H18" s="23">
        <f t="shared" ref="H18:H24" si="1">G18/3</f>
        <v>3.2766666666666668</v>
      </c>
      <c r="I18" s="7" t="s">
        <v>24</v>
      </c>
      <c r="J18" s="14">
        <f>G19</f>
        <v>10.34</v>
      </c>
      <c r="K18" s="14">
        <f>G22</f>
        <v>11.5</v>
      </c>
      <c r="L18" s="14">
        <f>G25</f>
        <v>9.5</v>
      </c>
      <c r="M18" s="14">
        <f>SUM(J18:L18)</f>
        <v>31.34</v>
      </c>
      <c r="N18" s="15">
        <f>M18/9</f>
        <v>3.4822222222222221</v>
      </c>
      <c r="P18" t="s">
        <v>25</v>
      </c>
      <c r="Q18">
        <v>3</v>
      </c>
    </row>
    <row r="19" spans="3:25" ht="15.75">
      <c r="C19" s="1" t="s">
        <v>4</v>
      </c>
      <c r="D19" s="10">
        <v>3.67</v>
      </c>
      <c r="E19" s="11">
        <v>3.67</v>
      </c>
      <c r="F19" s="11">
        <v>3</v>
      </c>
      <c r="G19" s="12">
        <f t="shared" si="0"/>
        <v>10.34</v>
      </c>
      <c r="H19" s="23">
        <f t="shared" si="1"/>
        <v>3.4466666666666668</v>
      </c>
      <c r="I19" s="8" t="s">
        <v>26</v>
      </c>
      <c r="J19" s="15">
        <f>SUM(J16:J18)</f>
        <v>30.169999999999998</v>
      </c>
      <c r="K19" s="15">
        <f>SUM(K16:K18)</f>
        <v>32</v>
      </c>
      <c r="L19" s="15">
        <f>SUM(L16:L18)</f>
        <v>28.75</v>
      </c>
      <c r="M19" s="15"/>
      <c r="N19" s="15"/>
      <c r="P19" t="s">
        <v>27</v>
      </c>
      <c r="Q19">
        <f>(G26^2)/(Q16*Q17*Q18)</f>
        <v>306.16468148148152</v>
      </c>
    </row>
    <row r="20" spans="3:25" ht="15.75">
      <c r="C20" s="1" t="s">
        <v>5</v>
      </c>
      <c r="D20" s="10">
        <v>4</v>
      </c>
      <c r="E20" s="11">
        <v>3.5</v>
      </c>
      <c r="F20" s="11">
        <v>3</v>
      </c>
      <c r="G20" s="12">
        <f t="shared" si="0"/>
        <v>10.5</v>
      </c>
      <c r="H20" s="23">
        <f t="shared" si="1"/>
        <v>3.5</v>
      </c>
      <c r="I20" s="8" t="s">
        <v>1</v>
      </c>
      <c r="J20" s="15">
        <f>J19/9</f>
        <v>3.3522222222222222</v>
      </c>
      <c r="K20" s="15">
        <f>K19/9</f>
        <v>3.5555555555555554</v>
      </c>
      <c r="L20" s="15">
        <f>L19/9</f>
        <v>3.1944444444444446</v>
      </c>
      <c r="M20" s="15"/>
      <c r="N20" s="15"/>
    </row>
    <row r="21" spans="3:25" ht="15.75">
      <c r="C21" s="1" t="s">
        <v>6</v>
      </c>
      <c r="D21" s="10">
        <v>3.75</v>
      </c>
      <c r="E21" s="11">
        <v>3</v>
      </c>
      <c r="F21" s="11">
        <v>3.25</v>
      </c>
      <c r="G21" s="12">
        <f t="shared" si="0"/>
        <v>10</v>
      </c>
      <c r="H21" s="23">
        <f t="shared" si="1"/>
        <v>3.3333333333333335</v>
      </c>
      <c r="P21" s="76" t="s">
        <v>28</v>
      </c>
      <c r="Q21" s="76" t="s">
        <v>29</v>
      </c>
      <c r="R21" s="76" t="s">
        <v>30</v>
      </c>
      <c r="S21" s="77" t="s">
        <v>31</v>
      </c>
      <c r="T21" s="77" t="s">
        <v>32</v>
      </c>
      <c r="U21" s="77" t="s">
        <v>78</v>
      </c>
      <c r="V21" s="77" t="s">
        <v>33</v>
      </c>
      <c r="W21" s="77" t="s">
        <v>34</v>
      </c>
      <c r="X21" s="6"/>
      <c r="Y21" s="6"/>
    </row>
    <row r="22" spans="3:25" ht="15.75">
      <c r="C22" s="1" t="s">
        <v>7</v>
      </c>
      <c r="D22" s="10">
        <v>4.5</v>
      </c>
      <c r="E22" s="11">
        <v>3.75</v>
      </c>
      <c r="F22" s="11">
        <v>3.25</v>
      </c>
      <c r="G22" s="12">
        <f t="shared" si="0"/>
        <v>11.5</v>
      </c>
      <c r="H22" s="23">
        <f t="shared" si="1"/>
        <v>3.8333333333333335</v>
      </c>
      <c r="P22" s="66" t="s">
        <v>35</v>
      </c>
      <c r="Q22" s="66">
        <f>Q16-1</f>
        <v>2</v>
      </c>
      <c r="R22" s="53">
        <f>SUMSQ(D26:F26)/(Q17*Q18)-Q19</f>
        <v>2.5743629629629368</v>
      </c>
      <c r="S22" s="53">
        <f>R22/Q22</f>
        <v>1.2871814814814684</v>
      </c>
      <c r="T22" s="53">
        <f>S22/$S$27</f>
        <v>21.967810497538032</v>
      </c>
      <c r="U22" s="53" t="s">
        <v>79</v>
      </c>
      <c r="V22" s="53">
        <f>FINV(5%,$Q22,$Q$27)</f>
        <v>3.6337234676434944</v>
      </c>
      <c r="W22" s="53">
        <f>FINV(1%,$Q22,$Q$27)</f>
        <v>6.2262352803748033</v>
      </c>
      <c r="X22" s="6"/>
      <c r="Y22" s="6"/>
    </row>
    <row r="23" spans="3:25" ht="15.75">
      <c r="C23" s="1" t="s">
        <v>8</v>
      </c>
      <c r="D23" s="10">
        <v>3.5</v>
      </c>
      <c r="E23" s="11">
        <v>3</v>
      </c>
      <c r="F23" s="11">
        <v>3</v>
      </c>
      <c r="G23" s="12">
        <f t="shared" si="0"/>
        <v>9.5</v>
      </c>
      <c r="H23" s="23">
        <f t="shared" si="1"/>
        <v>3.1666666666666665</v>
      </c>
      <c r="P23" s="66" t="s">
        <v>36</v>
      </c>
      <c r="Q23" s="66">
        <f>(Q17*Q18)-1</f>
        <v>8</v>
      </c>
      <c r="R23" s="53">
        <f>SUMSQ(G17:G25)/Q16-Q19</f>
        <v>1.0376518518518196</v>
      </c>
      <c r="S23" s="53">
        <f t="shared" ref="S23:S26" si="2">R23/Q23</f>
        <v>0.12970648148147745</v>
      </c>
      <c r="T23" s="53">
        <f t="shared" ref="T23:T26" si="3">S23/$S$27</f>
        <v>2.2136485386723184</v>
      </c>
      <c r="U23" s="53" t="s">
        <v>80</v>
      </c>
      <c r="V23" s="53">
        <f t="shared" ref="V23:V26" si="4">FINV(5%,$Q23,$Q$27)</f>
        <v>2.5910961799713066</v>
      </c>
      <c r="W23" s="53">
        <f t="shared" ref="W23:W26" si="5">FINV(1%,$Q23,$Q$27)</f>
        <v>3.8895721400399905</v>
      </c>
      <c r="X23" s="6"/>
      <c r="Y23" s="6"/>
    </row>
    <row r="24" spans="3:25" ht="15.75">
      <c r="C24" s="1" t="s">
        <v>9</v>
      </c>
      <c r="D24" s="10">
        <v>3.75</v>
      </c>
      <c r="E24" s="11">
        <v>3</v>
      </c>
      <c r="F24" s="11">
        <v>3</v>
      </c>
      <c r="G24" s="12">
        <f t="shared" si="0"/>
        <v>9.75</v>
      </c>
      <c r="H24" s="23">
        <f t="shared" si="1"/>
        <v>3.25</v>
      </c>
      <c r="P24" s="66" t="s">
        <v>37</v>
      </c>
      <c r="Q24" s="66">
        <f>Q17-1</f>
        <v>2</v>
      </c>
      <c r="R24" s="53">
        <f>SUMSQ(M16:M18)/(Q16*Q18)-Q19</f>
        <v>0.18776296296294959</v>
      </c>
      <c r="S24" s="53">
        <f t="shared" si="2"/>
        <v>9.3881481481474793E-2</v>
      </c>
      <c r="T24" s="53">
        <f t="shared" si="3"/>
        <v>1.6022376207894942</v>
      </c>
      <c r="U24" s="53" t="s">
        <v>80</v>
      </c>
      <c r="V24" s="53">
        <f t="shared" si="4"/>
        <v>3.6337234676434944</v>
      </c>
      <c r="W24" s="53">
        <f t="shared" si="5"/>
        <v>6.2262352803748033</v>
      </c>
      <c r="X24" s="6"/>
      <c r="Y24" s="6"/>
    </row>
    <row r="25" spans="3:25" ht="15.75">
      <c r="C25" s="1" t="s">
        <v>10</v>
      </c>
      <c r="D25" s="10">
        <v>3.5</v>
      </c>
      <c r="E25" s="11">
        <v>2.75</v>
      </c>
      <c r="F25" s="11">
        <v>3.25</v>
      </c>
      <c r="G25" s="12">
        <f t="shared" si="0"/>
        <v>9.5</v>
      </c>
      <c r="H25" s="23">
        <f>G25/3</f>
        <v>3.1666666666666665</v>
      </c>
      <c r="P25" s="66" t="s">
        <v>38</v>
      </c>
      <c r="Q25" s="66">
        <f>Q18-1</f>
        <v>2</v>
      </c>
      <c r="R25" s="53">
        <f>SUMSQ(J19:L19)/(Q16*Q17)-Q19</f>
        <v>0.58991851851845922</v>
      </c>
      <c r="S25" s="53">
        <f t="shared" si="2"/>
        <v>0.29495925925922961</v>
      </c>
      <c r="T25" s="53">
        <f t="shared" si="3"/>
        <v>5.033951470808379</v>
      </c>
      <c r="U25" s="53" t="s">
        <v>81</v>
      </c>
      <c r="V25" s="53">
        <f t="shared" si="4"/>
        <v>3.6337234676434944</v>
      </c>
      <c r="W25" s="53">
        <f t="shared" si="5"/>
        <v>6.2262352803748033</v>
      </c>
      <c r="X25" s="6"/>
      <c r="Y25" s="6"/>
    </row>
    <row r="26" spans="3:25" ht="15.75">
      <c r="C26" s="69" t="s">
        <v>39</v>
      </c>
      <c r="D26" s="70">
        <f>SUM(D17:D25)</f>
        <v>34.17</v>
      </c>
      <c r="E26" s="70">
        <f t="shared" ref="E26:H26" si="6">SUM(E17:E25)</f>
        <v>29</v>
      </c>
      <c r="F26" s="70">
        <f t="shared" si="6"/>
        <v>27.75</v>
      </c>
      <c r="G26" s="70">
        <f t="shared" si="6"/>
        <v>90.92</v>
      </c>
      <c r="H26" s="70">
        <f t="shared" si="6"/>
        <v>30.306666666666668</v>
      </c>
      <c r="P26" s="66" t="s">
        <v>40</v>
      </c>
      <c r="Q26" s="66">
        <f>Q24*Q25</f>
        <v>4</v>
      </c>
      <c r="R26" s="53">
        <f>R23-R24-R25</f>
        <v>0.25997037037041082</v>
      </c>
      <c r="S26" s="53">
        <f t="shared" si="2"/>
        <v>6.4992592592602705E-2</v>
      </c>
      <c r="T26" s="53">
        <f t="shared" si="3"/>
        <v>1.1092025315457006</v>
      </c>
      <c r="U26" s="53" t="s">
        <v>80</v>
      </c>
      <c r="V26" s="53">
        <f t="shared" si="4"/>
        <v>3.006917279999981</v>
      </c>
      <c r="W26" s="53">
        <f t="shared" si="5"/>
        <v>4.7725779998133984</v>
      </c>
      <c r="X26" s="6"/>
      <c r="Y26" s="6"/>
    </row>
    <row r="27" spans="3:25" ht="15.75">
      <c r="C27" s="69" t="s">
        <v>77</v>
      </c>
      <c r="D27" s="70">
        <f>AVERAGE(D17:D25)</f>
        <v>3.7966666666666669</v>
      </c>
      <c r="E27" s="70">
        <f t="shared" ref="E27:F27" si="7">AVERAGE(E17:E25)</f>
        <v>3.2222222222222223</v>
      </c>
      <c r="F27" s="70">
        <f t="shared" si="7"/>
        <v>3.0833333333333335</v>
      </c>
      <c r="G27" s="71"/>
      <c r="H27" s="72">
        <f>H26/9</f>
        <v>3.3674074074074074</v>
      </c>
      <c r="P27" s="66" t="s">
        <v>41</v>
      </c>
      <c r="Q27" s="66">
        <f>Q28-Q23-Q22</f>
        <v>16</v>
      </c>
      <c r="R27" s="53">
        <f>R28-R23-R22</f>
        <v>0.93750370370372593</v>
      </c>
      <c r="S27" s="53">
        <f>R27/Q27</f>
        <v>5.8593981481482871E-2</v>
      </c>
      <c r="T27" s="78"/>
      <c r="U27" s="78"/>
      <c r="V27" s="78"/>
      <c r="W27" s="78"/>
      <c r="X27" s="6"/>
      <c r="Y27" s="6"/>
    </row>
    <row r="28" spans="3:25">
      <c r="P28" s="79" t="s">
        <v>13</v>
      </c>
      <c r="Q28" s="79">
        <f>(3*3*3)-1</f>
        <v>26</v>
      </c>
      <c r="R28" s="80">
        <f>SUMSQ(D17:F25)-Q19</f>
        <v>4.5495185185184823</v>
      </c>
      <c r="S28" s="81"/>
      <c r="T28" s="81"/>
      <c r="U28" s="81"/>
      <c r="V28" s="81"/>
      <c r="W28" s="81"/>
      <c r="X28" s="6"/>
      <c r="Y28" s="6"/>
    </row>
    <row r="30" spans="3:25">
      <c r="P30" s="9" t="s">
        <v>43</v>
      </c>
      <c r="Q30" s="9" t="s">
        <v>51</v>
      </c>
      <c r="R30" s="9" t="s">
        <v>52</v>
      </c>
    </row>
    <row r="31" spans="3:25">
      <c r="P31" s="9" t="s">
        <v>42</v>
      </c>
      <c r="Q31" s="9"/>
      <c r="R31" s="9"/>
    </row>
    <row r="32" spans="3:25">
      <c r="P32" s="9" t="s">
        <v>20</v>
      </c>
      <c r="Q32" s="28">
        <f>M16/9</f>
        <v>3.3333333333333335</v>
      </c>
      <c r="R32" s="9" t="s">
        <v>58</v>
      </c>
    </row>
    <row r="33" spans="14:18">
      <c r="P33" s="9" t="s">
        <v>22</v>
      </c>
      <c r="Q33" s="28">
        <f>M17/9</f>
        <v>3.2866666666666666</v>
      </c>
      <c r="R33" s="9" t="s">
        <v>58</v>
      </c>
    </row>
    <row r="34" spans="14:18">
      <c r="P34" s="9" t="s">
        <v>24</v>
      </c>
      <c r="Q34" s="28">
        <f>M18/9</f>
        <v>3.4822222222222221</v>
      </c>
      <c r="R34" s="9" t="s">
        <v>58</v>
      </c>
    </row>
    <row r="35" spans="14:18">
      <c r="N35" t="s">
        <v>54</v>
      </c>
      <c r="O35" s="27">
        <v>3.649</v>
      </c>
      <c r="P35" s="9" t="s">
        <v>53</v>
      </c>
      <c r="Q35" s="28">
        <f>O35*(S27/9)^0.5</f>
        <v>0.2944280030492688</v>
      </c>
      <c r="R35" s="9"/>
    </row>
    <row r="36" spans="14:18">
      <c r="P36" s="9" t="s">
        <v>38</v>
      </c>
      <c r="Q36" s="9"/>
      <c r="R36" s="9"/>
    </row>
    <row r="37" spans="14:18">
      <c r="P37" s="9" t="s">
        <v>14</v>
      </c>
      <c r="Q37" s="28">
        <f>J19/9</f>
        <v>3.3522222222222222</v>
      </c>
      <c r="R37" s="9" t="s">
        <v>56</v>
      </c>
    </row>
    <row r="38" spans="14:18">
      <c r="P38" s="9" t="s">
        <v>15</v>
      </c>
      <c r="Q38" s="28">
        <f>K19/9</f>
        <v>3.5555555555555554</v>
      </c>
      <c r="R38" s="9" t="s">
        <v>57</v>
      </c>
    </row>
    <row r="39" spans="14:18">
      <c r="P39" s="9" t="s">
        <v>16</v>
      </c>
      <c r="Q39" s="28">
        <f>L19/9</f>
        <v>3.1944444444444446</v>
      </c>
      <c r="R39" s="9" t="s">
        <v>55</v>
      </c>
    </row>
    <row r="40" spans="14:18">
      <c r="N40" t="str">
        <f>N35</f>
        <v>sd (3,16)</v>
      </c>
      <c r="O40" s="27">
        <v>3.649</v>
      </c>
      <c r="P40" s="9" t="s">
        <v>53</v>
      </c>
      <c r="Q40" s="28">
        <f>Q35</f>
        <v>0.2944280030492688</v>
      </c>
      <c r="R40" s="9"/>
    </row>
  </sheetData>
  <mergeCells count="7">
    <mergeCell ref="D2:G2"/>
    <mergeCell ref="K2:N2"/>
    <mergeCell ref="R2:V2"/>
    <mergeCell ref="C15:C16"/>
    <mergeCell ref="D15:F15"/>
    <mergeCell ref="G15:G16"/>
    <mergeCell ref="H15:H16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>
  <dimension ref="C2:Y41"/>
  <sheetViews>
    <sheetView zoomScale="77" zoomScaleNormal="77" workbookViewId="0">
      <selection activeCell="C2" sqref="C2:W3"/>
    </sheetView>
  </sheetViews>
  <sheetFormatPr defaultRowHeight="15"/>
  <cols>
    <col min="3" max="3" width="11.140625" customWidth="1"/>
    <col min="15" max="15" width="10.28515625" customWidth="1"/>
    <col min="16" max="16" width="11.42578125" customWidth="1"/>
    <col min="17" max="17" width="9.5703125" customWidth="1"/>
    <col min="21" max="21" width="6.7109375" customWidth="1"/>
  </cols>
  <sheetData>
    <row r="2" spans="3:24" ht="15.75">
      <c r="C2" s="155"/>
      <c r="D2" s="156"/>
      <c r="E2" s="156"/>
      <c r="F2" s="156"/>
      <c r="G2" s="156"/>
      <c r="H2" s="157"/>
      <c r="I2" s="158"/>
      <c r="J2" s="159"/>
      <c r="K2" s="156"/>
      <c r="L2" s="156"/>
      <c r="M2" s="156"/>
      <c r="N2" s="156"/>
      <c r="O2" s="159"/>
      <c r="P2" s="158"/>
      <c r="Q2" s="159"/>
      <c r="R2" s="156"/>
      <c r="S2" s="156"/>
      <c r="T2" s="156"/>
      <c r="U2" s="156"/>
      <c r="V2" s="156"/>
      <c r="W2" s="159"/>
    </row>
    <row r="3" spans="3:24" ht="15.75">
      <c r="C3" s="155"/>
      <c r="D3" s="155"/>
      <c r="E3" s="155"/>
      <c r="F3" s="155"/>
      <c r="G3" s="155"/>
      <c r="H3" s="157"/>
      <c r="I3" s="158"/>
      <c r="J3" s="159"/>
      <c r="K3" s="155"/>
      <c r="L3" s="155"/>
      <c r="M3" s="155"/>
      <c r="N3" s="155"/>
      <c r="O3" s="159"/>
      <c r="P3" s="158"/>
      <c r="Q3" s="159"/>
      <c r="R3" s="155"/>
      <c r="S3" s="155"/>
      <c r="T3" s="155"/>
      <c r="U3" s="155"/>
      <c r="V3" s="155"/>
      <c r="W3" s="159"/>
    </row>
    <row r="4" spans="3:24" ht="15.75">
      <c r="C4" s="1"/>
      <c r="D4" s="3"/>
      <c r="E4" s="3"/>
      <c r="F4" s="3"/>
      <c r="G4" s="3"/>
      <c r="H4" s="1"/>
      <c r="J4" s="2"/>
      <c r="K4" s="3"/>
      <c r="L4" s="3"/>
      <c r="M4" s="3"/>
      <c r="N4" s="3"/>
      <c r="O4" s="3"/>
      <c r="Q4" s="2"/>
      <c r="R4" s="2"/>
      <c r="S4" s="2"/>
      <c r="T4" s="2"/>
      <c r="U4" s="2"/>
      <c r="V4" s="2"/>
    </row>
    <row r="5" spans="3:24" ht="15.75">
      <c r="C5" s="1"/>
      <c r="D5" s="3"/>
      <c r="E5" s="3"/>
      <c r="F5" s="3"/>
      <c r="G5" s="3"/>
      <c r="H5" s="1"/>
      <c r="J5" s="2"/>
      <c r="K5" s="3"/>
      <c r="L5" s="3"/>
      <c r="M5" s="3"/>
      <c r="N5" s="3"/>
      <c r="O5" s="3"/>
      <c r="Q5" s="2"/>
      <c r="R5" s="2"/>
      <c r="S5" s="2"/>
      <c r="T5" s="2"/>
      <c r="U5" s="2"/>
      <c r="V5" s="2"/>
    </row>
    <row r="6" spans="3:24" ht="15.75">
      <c r="C6" s="1"/>
      <c r="D6" s="3"/>
      <c r="E6" s="3"/>
      <c r="F6" s="3"/>
      <c r="G6" s="3"/>
      <c r="H6" s="1"/>
      <c r="J6" s="2"/>
      <c r="K6" s="3"/>
      <c r="L6" s="3"/>
      <c r="M6" s="3"/>
      <c r="N6" s="3"/>
      <c r="O6" s="3"/>
      <c r="Q6" s="2"/>
      <c r="R6" s="2"/>
      <c r="S6" s="2"/>
      <c r="T6" s="2"/>
      <c r="U6" s="2"/>
      <c r="V6" s="2"/>
    </row>
    <row r="7" spans="3:24" ht="15.75">
      <c r="C7" s="1"/>
      <c r="D7" s="3"/>
      <c r="E7" s="3"/>
      <c r="F7" s="3"/>
      <c r="G7" s="3"/>
      <c r="H7" s="1"/>
      <c r="J7" s="2"/>
      <c r="K7" s="3"/>
      <c r="L7" s="3"/>
      <c r="M7" s="3"/>
      <c r="N7" s="3"/>
      <c r="O7" s="3"/>
      <c r="Q7" s="2"/>
      <c r="R7" s="2"/>
      <c r="S7" s="2"/>
      <c r="T7" s="2"/>
      <c r="U7" s="2"/>
      <c r="V7" s="2"/>
    </row>
    <row r="8" spans="3:24" ht="15.75">
      <c r="C8" s="1"/>
      <c r="D8" s="3"/>
      <c r="E8" s="3"/>
      <c r="F8" s="3"/>
      <c r="G8" s="3"/>
      <c r="H8" s="1"/>
      <c r="J8" s="2"/>
      <c r="K8" s="3"/>
      <c r="L8" s="3"/>
      <c r="M8" s="3"/>
      <c r="N8" s="3"/>
      <c r="O8" s="3"/>
      <c r="Q8" s="2"/>
      <c r="R8" s="2"/>
      <c r="S8" s="2"/>
      <c r="T8" s="2"/>
      <c r="U8" s="2"/>
      <c r="V8" s="2"/>
    </row>
    <row r="9" spans="3:24" ht="15.75">
      <c r="C9" s="1"/>
      <c r="D9" s="3"/>
      <c r="E9" s="3"/>
      <c r="F9" s="3"/>
      <c r="G9" s="3"/>
      <c r="H9" s="1"/>
      <c r="J9" s="2"/>
      <c r="K9" s="3"/>
      <c r="L9" s="3"/>
      <c r="M9" s="3"/>
      <c r="N9" s="3"/>
      <c r="O9" s="3"/>
      <c r="Q9" s="2"/>
      <c r="R9" s="2"/>
      <c r="S9" s="2"/>
      <c r="T9" s="2"/>
      <c r="U9" s="2"/>
      <c r="V9" s="2"/>
    </row>
    <row r="10" spans="3:24" ht="15.75">
      <c r="C10" s="1"/>
      <c r="D10" s="3"/>
      <c r="E10" s="3"/>
      <c r="F10" s="3"/>
      <c r="G10" s="3"/>
      <c r="H10" s="1"/>
      <c r="J10" s="2"/>
      <c r="K10" s="3"/>
      <c r="L10" s="3"/>
      <c r="M10" s="3"/>
      <c r="N10" s="3"/>
      <c r="O10" s="3"/>
      <c r="Q10" s="2"/>
      <c r="R10" s="2"/>
      <c r="S10" s="2"/>
      <c r="T10" s="2"/>
      <c r="U10" s="2"/>
      <c r="V10" s="2"/>
    </row>
    <row r="11" spans="3:24" ht="15.75">
      <c r="C11" s="1"/>
      <c r="D11" s="3"/>
      <c r="E11" s="3"/>
      <c r="F11" s="3"/>
      <c r="G11" s="3"/>
      <c r="H11" s="1"/>
      <c r="J11" s="2"/>
      <c r="K11" s="3"/>
      <c r="L11" s="3"/>
      <c r="M11" s="3"/>
      <c r="N11" s="3"/>
      <c r="O11" s="3"/>
      <c r="Q11" s="2"/>
      <c r="R11" s="2"/>
      <c r="S11" s="2"/>
      <c r="T11" s="2"/>
      <c r="U11" s="2"/>
      <c r="V11" s="2"/>
    </row>
    <row r="12" spans="3:24" ht="15.75">
      <c r="C12" s="1"/>
      <c r="D12" s="3"/>
      <c r="E12" s="3"/>
      <c r="F12" s="3"/>
      <c r="G12" s="3"/>
      <c r="H12" s="1"/>
      <c r="J12" s="2"/>
      <c r="K12" s="3"/>
      <c r="L12" s="3"/>
      <c r="M12" s="3"/>
      <c r="N12" s="3"/>
      <c r="O12" s="3"/>
      <c r="Q12" s="2"/>
      <c r="R12" s="2"/>
      <c r="S12" s="2"/>
      <c r="T12" s="2"/>
      <c r="U12" s="2"/>
      <c r="V12" s="2"/>
    </row>
    <row r="14" spans="3:24">
      <c r="I14" t="s">
        <v>11</v>
      </c>
    </row>
    <row r="15" spans="3:24" ht="15.75">
      <c r="C15" s="107" t="s">
        <v>0</v>
      </c>
      <c r="D15" s="109" t="s">
        <v>12</v>
      </c>
      <c r="E15" s="109"/>
      <c r="F15" s="109"/>
      <c r="G15" s="110" t="s">
        <v>13</v>
      </c>
      <c r="H15" s="110" t="s">
        <v>77</v>
      </c>
      <c r="I15" s="103"/>
      <c r="J15" s="17" t="s">
        <v>14</v>
      </c>
      <c r="K15" s="17" t="s">
        <v>15</v>
      </c>
      <c r="L15" s="17" t="s">
        <v>16</v>
      </c>
      <c r="M15" s="16" t="s">
        <v>17</v>
      </c>
      <c r="N15" s="17" t="s">
        <v>18</v>
      </c>
      <c r="O15" s="4"/>
      <c r="P15" s="4" t="s">
        <v>19</v>
      </c>
      <c r="Q15" s="5"/>
      <c r="R15" s="6"/>
      <c r="S15" s="6"/>
      <c r="T15" s="6"/>
      <c r="U15" s="6"/>
      <c r="V15" s="6"/>
      <c r="W15" s="6"/>
      <c r="X15" s="6"/>
    </row>
    <row r="16" spans="3:24" ht="15.75">
      <c r="C16" s="108"/>
      <c r="D16" s="83">
        <v>1</v>
      </c>
      <c r="E16" s="83">
        <v>2</v>
      </c>
      <c r="F16" s="83">
        <v>3</v>
      </c>
      <c r="G16" s="111"/>
      <c r="H16" s="111"/>
      <c r="I16" s="7" t="s">
        <v>20</v>
      </c>
      <c r="J16" s="13">
        <f>G17</f>
        <v>14</v>
      </c>
      <c r="K16" s="13">
        <f>G20</f>
        <v>14.33</v>
      </c>
      <c r="L16" s="13">
        <f>G23</f>
        <v>12.17</v>
      </c>
      <c r="M16" s="13">
        <f>SUM(J16:L16)</f>
        <v>40.5</v>
      </c>
      <c r="N16" s="12">
        <f>M16/9</f>
        <v>4.5</v>
      </c>
      <c r="P16" t="s">
        <v>21</v>
      </c>
      <c r="Q16">
        <v>3</v>
      </c>
    </row>
    <row r="17" spans="3:25" ht="15.75">
      <c r="C17" s="7" t="s">
        <v>2</v>
      </c>
      <c r="D17" s="14">
        <v>5.75</v>
      </c>
      <c r="E17" s="15">
        <v>3.5</v>
      </c>
      <c r="F17" s="15">
        <v>4.75</v>
      </c>
      <c r="G17" s="15">
        <f t="shared" ref="G17:G25" si="0">SUM(D17:F17)</f>
        <v>14</v>
      </c>
      <c r="H17" s="53">
        <f>G17/3</f>
        <v>4.666666666666667</v>
      </c>
      <c r="I17" s="7" t="s">
        <v>22</v>
      </c>
      <c r="J17" s="13">
        <f>G18</f>
        <v>14.25</v>
      </c>
      <c r="K17" s="13">
        <f>G21</f>
        <v>14.08</v>
      </c>
      <c r="L17" s="13">
        <f>G24</f>
        <v>13</v>
      </c>
      <c r="M17" s="13">
        <f t="shared" ref="M17:M18" si="1">SUM(J17:L17)</f>
        <v>41.33</v>
      </c>
      <c r="N17" s="12">
        <f t="shared" ref="N17:N18" si="2">M17/9</f>
        <v>4.5922222222222224</v>
      </c>
      <c r="P17" t="s">
        <v>23</v>
      </c>
      <c r="Q17">
        <v>3</v>
      </c>
    </row>
    <row r="18" spans="3:25" ht="15.75">
      <c r="C18" s="7" t="s">
        <v>3</v>
      </c>
      <c r="D18" s="14">
        <v>5.25</v>
      </c>
      <c r="E18" s="15">
        <v>4.5</v>
      </c>
      <c r="F18" s="15">
        <v>4.5</v>
      </c>
      <c r="G18" s="15">
        <f t="shared" si="0"/>
        <v>14.25</v>
      </c>
      <c r="H18" s="53">
        <f t="shared" ref="H18:H25" si="3">G18/3</f>
        <v>4.75</v>
      </c>
      <c r="I18" s="7" t="s">
        <v>24</v>
      </c>
      <c r="J18" s="13">
        <f>G19</f>
        <v>13</v>
      </c>
      <c r="K18" s="13">
        <f>G22</f>
        <v>14.25</v>
      </c>
      <c r="L18" s="13">
        <f>G25</f>
        <v>13</v>
      </c>
      <c r="M18" s="13">
        <f t="shared" si="1"/>
        <v>40.25</v>
      </c>
      <c r="N18" s="12">
        <f t="shared" si="2"/>
        <v>4.4722222222222223</v>
      </c>
      <c r="P18" t="s">
        <v>25</v>
      </c>
      <c r="Q18">
        <v>3</v>
      </c>
    </row>
    <row r="19" spans="3:25" ht="15.75">
      <c r="C19" s="7" t="s">
        <v>4</v>
      </c>
      <c r="D19" s="14">
        <v>5</v>
      </c>
      <c r="E19" s="15">
        <v>4.5</v>
      </c>
      <c r="F19" s="15">
        <v>3.5</v>
      </c>
      <c r="G19" s="15">
        <f t="shared" si="0"/>
        <v>13</v>
      </c>
      <c r="H19" s="53">
        <f t="shared" si="3"/>
        <v>4.333333333333333</v>
      </c>
      <c r="I19" s="8" t="s">
        <v>26</v>
      </c>
      <c r="J19" s="12">
        <f>SUM(J16:J18)</f>
        <v>41.25</v>
      </c>
      <c r="K19" s="12">
        <f>SUM(K16:K18)</f>
        <v>42.66</v>
      </c>
      <c r="L19" s="12">
        <f>SUM(L16:L18)</f>
        <v>38.17</v>
      </c>
      <c r="M19" s="12"/>
      <c r="N19" s="12"/>
      <c r="P19" t="s">
        <v>27</v>
      </c>
      <c r="Q19">
        <f>(G26^2)/(Q16*Q17*Q18)</f>
        <v>551.98245925925926</v>
      </c>
    </row>
    <row r="20" spans="3:25" ht="15.75">
      <c r="C20" s="7" t="s">
        <v>5</v>
      </c>
      <c r="D20" s="14">
        <v>6</v>
      </c>
      <c r="E20" s="15">
        <v>4</v>
      </c>
      <c r="F20" s="15">
        <v>4.33</v>
      </c>
      <c r="G20" s="15">
        <f t="shared" si="0"/>
        <v>14.33</v>
      </c>
      <c r="H20" s="53">
        <f t="shared" si="3"/>
        <v>4.7766666666666664</v>
      </c>
      <c r="I20" s="8" t="s">
        <v>1</v>
      </c>
      <c r="J20" s="12">
        <f>J19/9</f>
        <v>4.583333333333333</v>
      </c>
      <c r="K20" s="12">
        <f>K19/9</f>
        <v>4.7399999999999993</v>
      </c>
      <c r="L20" s="12">
        <f>L19/9</f>
        <v>4.2411111111111115</v>
      </c>
      <c r="M20" s="12"/>
      <c r="N20" s="12"/>
    </row>
    <row r="21" spans="3:25" ht="15.75">
      <c r="C21" s="7" t="s">
        <v>6</v>
      </c>
      <c r="D21" s="14">
        <v>5.33</v>
      </c>
      <c r="E21" s="15">
        <v>4</v>
      </c>
      <c r="F21" s="15">
        <v>4.75</v>
      </c>
      <c r="G21" s="15">
        <f t="shared" si="0"/>
        <v>14.08</v>
      </c>
      <c r="H21" s="53">
        <f t="shared" si="3"/>
        <v>4.6933333333333334</v>
      </c>
      <c r="P21" s="73" t="s">
        <v>28</v>
      </c>
      <c r="Q21" s="73" t="s">
        <v>29</v>
      </c>
      <c r="R21" s="73" t="s">
        <v>30</v>
      </c>
      <c r="S21" s="86" t="s">
        <v>31</v>
      </c>
      <c r="T21" s="86" t="s">
        <v>32</v>
      </c>
      <c r="U21" s="86" t="s">
        <v>78</v>
      </c>
      <c r="V21" s="86" t="s">
        <v>33</v>
      </c>
      <c r="W21" s="86" t="s">
        <v>34</v>
      </c>
      <c r="X21" s="6"/>
      <c r="Y21" s="6"/>
    </row>
    <row r="22" spans="3:25" ht="15.75">
      <c r="C22" s="7" t="s">
        <v>7</v>
      </c>
      <c r="D22" s="14">
        <v>5.25</v>
      </c>
      <c r="E22" s="15">
        <v>4.5</v>
      </c>
      <c r="F22" s="15">
        <v>4.5</v>
      </c>
      <c r="G22" s="15">
        <f t="shared" si="0"/>
        <v>14.25</v>
      </c>
      <c r="H22" s="53">
        <f t="shared" si="3"/>
        <v>4.75</v>
      </c>
      <c r="P22" s="66" t="s">
        <v>35</v>
      </c>
      <c r="Q22" s="66">
        <f>Q16-1</f>
        <v>2</v>
      </c>
      <c r="R22" s="53">
        <f>SUMSQ(D26:F26)/(Q17*Q18)-Q19</f>
        <v>7.6099185185184979</v>
      </c>
      <c r="S22" s="53">
        <f>R22/Q22</f>
        <v>3.8049592592592489</v>
      </c>
      <c r="T22" s="53">
        <f>S22/$S$27</f>
        <v>26.35985233603531</v>
      </c>
      <c r="U22" s="53" t="s">
        <v>79</v>
      </c>
      <c r="V22" s="53">
        <f>FINV(5%,$Q22,$Q$27)</f>
        <v>3.6337234676434944</v>
      </c>
      <c r="W22" s="53">
        <f>FINV(1%,$Q22,$Q$27)</f>
        <v>6.2262352803748033</v>
      </c>
      <c r="X22" s="6"/>
      <c r="Y22" s="6"/>
    </row>
    <row r="23" spans="3:25" ht="15.75">
      <c r="C23" s="7" t="s">
        <v>8</v>
      </c>
      <c r="D23" s="14">
        <v>4.67</v>
      </c>
      <c r="E23" s="15">
        <v>3.5</v>
      </c>
      <c r="F23" s="15">
        <v>4</v>
      </c>
      <c r="G23" s="15">
        <f t="shared" si="0"/>
        <v>12.17</v>
      </c>
      <c r="H23" s="53">
        <f t="shared" si="3"/>
        <v>4.0566666666666666</v>
      </c>
      <c r="P23" s="66" t="s">
        <v>36</v>
      </c>
      <c r="Q23" s="66">
        <f>(Q17*Q18)-1</f>
        <v>8</v>
      </c>
      <c r="R23" s="53">
        <f>SUMSQ(G17:G25)/Q16-Q19</f>
        <v>1.6272740740740801</v>
      </c>
      <c r="S23" s="53">
        <f t="shared" ref="S23:S26" si="4">R23/Q23</f>
        <v>0.20340925925926001</v>
      </c>
      <c r="T23" s="53">
        <f t="shared" ref="T23:T26" si="5">S23/$S$27</f>
        <v>1.4091709457357664</v>
      </c>
      <c r="U23" s="53" t="s">
        <v>80</v>
      </c>
      <c r="V23" s="53">
        <f t="shared" ref="V23:V26" si="6">FINV(5%,$Q23,$Q$27)</f>
        <v>2.5910961799713066</v>
      </c>
      <c r="W23" s="53">
        <f t="shared" ref="W23:W26" si="7">FINV(1%,$Q23,$Q$27)</f>
        <v>3.8895721400399905</v>
      </c>
      <c r="X23" s="6"/>
      <c r="Y23" s="6"/>
    </row>
    <row r="24" spans="3:25" ht="15.75">
      <c r="C24" s="7" t="s">
        <v>9</v>
      </c>
      <c r="D24" s="14">
        <v>5</v>
      </c>
      <c r="E24" s="15">
        <v>3.75</v>
      </c>
      <c r="F24" s="15">
        <v>4.25</v>
      </c>
      <c r="G24" s="15">
        <f t="shared" si="0"/>
        <v>13</v>
      </c>
      <c r="H24" s="53">
        <f t="shared" si="3"/>
        <v>4.333333333333333</v>
      </c>
      <c r="P24" s="66" t="s">
        <v>37</v>
      </c>
      <c r="Q24" s="66">
        <f>Q17-1</f>
        <v>2</v>
      </c>
      <c r="R24" s="53">
        <f>SUMSQ(M16:M18)/(Q16*Q18)-Q19</f>
        <v>7.1029629629606461E-2</v>
      </c>
      <c r="S24" s="53">
        <f t="shared" si="4"/>
        <v>3.5514814814803231E-2</v>
      </c>
      <c r="T24" s="53">
        <f t="shared" si="5"/>
        <v>0.24603818608089523</v>
      </c>
      <c r="U24" s="53" t="s">
        <v>80</v>
      </c>
      <c r="V24" s="53">
        <f t="shared" si="6"/>
        <v>3.6337234676434944</v>
      </c>
      <c r="W24" s="53">
        <f t="shared" si="7"/>
        <v>6.2262352803748033</v>
      </c>
      <c r="X24" s="6"/>
      <c r="Y24" s="6"/>
    </row>
    <row r="25" spans="3:25" ht="15.75">
      <c r="C25" s="7" t="s">
        <v>10</v>
      </c>
      <c r="D25" s="14">
        <v>5</v>
      </c>
      <c r="E25" s="15">
        <v>3.75</v>
      </c>
      <c r="F25" s="15">
        <v>4.25</v>
      </c>
      <c r="G25" s="15">
        <f t="shared" si="0"/>
        <v>13</v>
      </c>
      <c r="H25" s="53">
        <f t="shared" si="3"/>
        <v>4.333333333333333</v>
      </c>
      <c r="P25" s="66" t="s">
        <v>38</v>
      </c>
      <c r="Q25" s="66">
        <f>Q18-1</f>
        <v>2</v>
      </c>
      <c r="R25" s="53">
        <f>SUMSQ(J19:L19)/(Q16*Q17)-Q19</f>
        <v>1.1716518518518342</v>
      </c>
      <c r="S25" s="53">
        <f t="shared" si="4"/>
        <v>0.58582592592591709</v>
      </c>
      <c r="T25" s="53">
        <f t="shared" si="5"/>
        <v>4.058462614139696</v>
      </c>
      <c r="U25" s="53" t="s">
        <v>81</v>
      </c>
      <c r="V25" s="53">
        <f t="shared" si="6"/>
        <v>3.6337234676434944</v>
      </c>
      <c r="W25" s="53">
        <f t="shared" si="7"/>
        <v>6.2262352803748033</v>
      </c>
      <c r="X25" s="6"/>
      <c r="Y25" s="6"/>
    </row>
    <row r="26" spans="3:25" ht="15.75">
      <c r="C26" s="84" t="s">
        <v>39</v>
      </c>
      <c r="D26" s="82">
        <f>SUM(D17:D25)</f>
        <v>47.25</v>
      </c>
      <c r="E26" s="82">
        <f t="shared" ref="E26:H26" si="8">SUM(E17:E25)</f>
        <v>36</v>
      </c>
      <c r="F26" s="82">
        <f t="shared" si="8"/>
        <v>38.83</v>
      </c>
      <c r="G26" s="82">
        <f t="shared" si="8"/>
        <v>122.08</v>
      </c>
      <c r="H26" s="82">
        <f t="shared" si="8"/>
        <v>40.693333333333335</v>
      </c>
      <c r="P26" s="66" t="s">
        <v>40</v>
      </c>
      <c r="Q26" s="66">
        <f>Q24*Q25</f>
        <v>4</v>
      </c>
      <c r="R26" s="53">
        <f>R23-R24-R25</f>
        <v>0.38459259259263945</v>
      </c>
      <c r="S26" s="53">
        <f t="shared" si="4"/>
        <v>9.6148148148159862E-2</v>
      </c>
      <c r="T26" s="53">
        <f t="shared" si="5"/>
        <v>0.66609149136123702</v>
      </c>
      <c r="U26" s="53" t="s">
        <v>80</v>
      </c>
      <c r="V26" s="53">
        <f t="shared" si="6"/>
        <v>3.006917279999981</v>
      </c>
      <c r="W26" s="53">
        <f t="shared" si="7"/>
        <v>4.7725779998133984</v>
      </c>
      <c r="X26" s="6"/>
      <c r="Y26" s="6"/>
    </row>
    <row r="27" spans="3:25" ht="15.75">
      <c r="C27" s="84" t="s">
        <v>82</v>
      </c>
      <c r="D27" s="82">
        <f>AVERAGE(D17:D25)</f>
        <v>5.25</v>
      </c>
      <c r="E27" s="82">
        <f t="shared" ref="E27:F27" si="9">AVERAGE(E17:E25)</f>
        <v>4</v>
      </c>
      <c r="F27" s="82">
        <f t="shared" si="9"/>
        <v>4.3144444444444439</v>
      </c>
      <c r="G27" s="85"/>
      <c r="H27" s="63">
        <f>H26/9</f>
        <v>4.5214814814814819</v>
      </c>
      <c r="P27" s="66" t="s">
        <v>41</v>
      </c>
      <c r="Q27" s="66">
        <f>Q28-Q23-Q22</f>
        <v>16</v>
      </c>
      <c r="R27" s="53">
        <f>R28-R23-R22</f>
        <v>2.3095481481481102</v>
      </c>
      <c r="S27" s="53">
        <f>R27/Q27</f>
        <v>0.14434675925925688</v>
      </c>
      <c r="T27" s="78"/>
      <c r="U27" s="78"/>
      <c r="V27" s="78"/>
      <c r="W27" s="78"/>
      <c r="X27" s="6"/>
      <c r="Y27" s="6"/>
    </row>
    <row r="28" spans="3:25">
      <c r="P28" s="79" t="s">
        <v>13</v>
      </c>
      <c r="Q28" s="79">
        <f>(3*3*3)-1</f>
        <v>26</v>
      </c>
      <c r="R28" s="80">
        <f>SUMSQ(D17:F25)-Q19</f>
        <v>11.546740740740688</v>
      </c>
      <c r="S28" s="81"/>
      <c r="T28" s="81"/>
      <c r="U28" s="81"/>
      <c r="V28" s="81"/>
      <c r="W28" s="81"/>
      <c r="X28" s="6"/>
      <c r="Y28" s="6"/>
    </row>
    <row r="31" spans="3:25">
      <c r="P31" s="9" t="s">
        <v>43</v>
      </c>
      <c r="Q31" s="9" t="s">
        <v>51</v>
      </c>
      <c r="R31" s="9" t="s">
        <v>52</v>
      </c>
    </row>
    <row r="32" spans="3:25">
      <c r="P32" s="9" t="s">
        <v>42</v>
      </c>
      <c r="Q32" s="9"/>
      <c r="R32" s="9"/>
    </row>
    <row r="33" spans="10:18">
      <c r="P33" s="9" t="s">
        <v>20</v>
      </c>
      <c r="Q33" s="28">
        <f>M16/9</f>
        <v>4.5</v>
      </c>
      <c r="R33" s="9" t="s">
        <v>58</v>
      </c>
    </row>
    <row r="34" spans="10:18">
      <c r="P34" s="9" t="s">
        <v>22</v>
      </c>
      <c r="Q34" s="28">
        <f>M17/9</f>
        <v>4.5922222222222224</v>
      </c>
      <c r="R34" s="9" t="s">
        <v>58</v>
      </c>
    </row>
    <row r="35" spans="10:18">
      <c r="J35" t="s">
        <v>73</v>
      </c>
      <c r="P35" s="9" t="s">
        <v>24</v>
      </c>
      <c r="Q35" s="28">
        <f>M18/9</f>
        <v>4.4722222222222223</v>
      </c>
      <c r="R35" s="9" t="s">
        <v>58</v>
      </c>
    </row>
    <row r="36" spans="10:18">
      <c r="N36" t="s">
        <v>54</v>
      </c>
      <c r="O36" s="26">
        <v>3.649</v>
      </c>
      <c r="P36" s="9" t="s">
        <v>53</v>
      </c>
      <c r="Q36" s="28">
        <f>O36*(S27/9)^0.5</f>
        <v>0.4621214502746625</v>
      </c>
      <c r="R36" s="9"/>
    </row>
    <row r="37" spans="10:18">
      <c r="P37" s="9" t="s">
        <v>38</v>
      </c>
      <c r="Q37" s="9"/>
      <c r="R37" s="9"/>
    </row>
    <row r="38" spans="10:18">
      <c r="P38" s="9" t="s">
        <v>14</v>
      </c>
      <c r="Q38" s="28">
        <f>J19/9</f>
        <v>4.583333333333333</v>
      </c>
      <c r="R38" s="9" t="s">
        <v>55</v>
      </c>
    </row>
    <row r="39" spans="10:18">
      <c r="P39" s="9" t="s">
        <v>15</v>
      </c>
      <c r="Q39" s="28">
        <f>K19/9</f>
        <v>4.7399999999999993</v>
      </c>
      <c r="R39" s="9" t="s">
        <v>56</v>
      </c>
    </row>
    <row r="40" spans="10:18">
      <c r="P40" s="9" t="s">
        <v>16</v>
      </c>
      <c r="Q40" s="28">
        <f>L19/9</f>
        <v>4.2411111111111115</v>
      </c>
      <c r="R40" s="9" t="s">
        <v>55</v>
      </c>
    </row>
    <row r="41" spans="10:18">
      <c r="N41" t="s">
        <v>54</v>
      </c>
      <c r="O41" s="26">
        <v>3.649</v>
      </c>
      <c r="P41" s="9" t="s">
        <v>53</v>
      </c>
      <c r="Q41" s="28">
        <f>O41*(S27/9)^0.5</f>
        <v>0.4621214502746625</v>
      </c>
      <c r="R41" s="9"/>
    </row>
  </sheetData>
  <mergeCells count="7">
    <mergeCell ref="D2:G2"/>
    <mergeCell ref="K2:N2"/>
    <mergeCell ref="R2:V2"/>
    <mergeCell ref="C15:C16"/>
    <mergeCell ref="D15:F15"/>
    <mergeCell ref="G15:G16"/>
    <mergeCell ref="H15:H16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C2:Y41"/>
  <sheetViews>
    <sheetView zoomScale="73" zoomScaleNormal="73" workbookViewId="0">
      <selection activeCell="P11" sqref="P11"/>
    </sheetView>
  </sheetViews>
  <sheetFormatPr defaultRowHeight="15"/>
  <cols>
    <col min="3" max="3" width="11.140625" customWidth="1"/>
    <col min="15" max="15" width="10.28515625" customWidth="1"/>
    <col min="16" max="16" width="12.140625" customWidth="1"/>
    <col min="17" max="17" width="10.140625" bestFit="1" customWidth="1"/>
  </cols>
  <sheetData>
    <row r="2" spans="3:24" ht="15" customHeight="1">
      <c r="C2" s="155"/>
      <c r="D2" s="156"/>
      <c r="E2" s="156"/>
      <c r="F2" s="156"/>
      <c r="G2" s="156"/>
      <c r="H2" s="157"/>
      <c r="I2" s="158"/>
      <c r="J2" s="159"/>
      <c r="K2" s="156"/>
      <c r="L2" s="156"/>
      <c r="M2" s="156"/>
      <c r="N2" s="156"/>
      <c r="O2" s="159"/>
      <c r="P2" s="158"/>
      <c r="Q2" s="159"/>
      <c r="R2" s="156"/>
      <c r="S2" s="156"/>
      <c r="T2" s="156"/>
      <c r="U2" s="156"/>
      <c r="V2" s="156"/>
      <c r="W2" s="159"/>
    </row>
    <row r="3" spans="3:24" ht="15" customHeight="1">
      <c r="C3" s="155"/>
      <c r="D3" s="155"/>
      <c r="E3" s="155"/>
      <c r="F3" s="155"/>
      <c r="G3" s="155"/>
      <c r="H3" s="157"/>
      <c r="I3" s="158"/>
      <c r="J3" s="159"/>
      <c r="K3" s="155"/>
      <c r="L3" s="155"/>
      <c r="M3" s="155"/>
      <c r="N3" s="155"/>
      <c r="O3" s="159"/>
      <c r="P3" s="158"/>
      <c r="Q3" s="159"/>
      <c r="R3" s="155"/>
      <c r="S3" s="155"/>
      <c r="T3" s="155"/>
      <c r="U3" s="155"/>
      <c r="V3" s="155"/>
      <c r="W3" s="159"/>
    </row>
    <row r="4" spans="3:24" ht="15" customHeight="1">
      <c r="C4" s="1"/>
      <c r="D4" s="2"/>
      <c r="E4" s="2"/>
      <c r="F4" s="2"/>
      <c r="G4" s="2"/>
      <c r="H4" s="1"/>
      <c r="J4" s="2"/>
      <c r="K4" s="3"/>
      <c r="L4" s="3"/>
      <c r="M4" s="3"/>
      <c r="N4" s="3"/>
      <c r="O4" s="3"/>
      <c r="Q4" s="2"/>
      <c r="R4" s="2"/>
      <c r="S4" s="2"/>
      <c r="T4" s="2"/>
      <c r="U4" s="2"/>
      <c r="V4" s="2"/>
    </row>
    <row r="5" spans="3:24" ht="15" customHeight="1">
      <c r="C5" s="1"/>
      <c r="D5" s="2"/>
      <c r="E5" s="2"/>
      <c r="F5" s="2"/>
      <c r="G5" s="2"/>
      <c r="H5" s="1"/>
      <c r="J5" s="2"/>
      <c r="K5" s="3"/>
      <c r="L5" s="3"/>
      <c r="M5" s="3"/>
      <c r="N5" s="3"/>
      <c r="O5" s="3"/>
      <c r="Q5" s="2"/>
      <c r="R5" s="2"/>
      <c r="S5" s="2"/>
      <c r="T5" s="2"/>
      <c r="U5" s="2"/>
      <c r="V5" s="2"/>
    </row>
    <row r="6" spans="3:24" ht="15" customHeight="1">
      <c r="C6" s="1"/>
      <c r="D6" s="2"/>
      <c r="E6" s="2"/>
      <c r="F6" s="2"/>
      <c r="G6" s="2"/>
      <c r="H6" s="1"/>
      <c r="J6" s="2"/>
      <c r="K6" s="3"/>
      <c r="L6" s="3"/>
      <c r="M6" s="3"/>
      <c r="N6" s="3"/>
      <c r="O6" s="3"/>
      <c r="Q6" s="2"/>
      <c r="R6" s="2"/>
      <c r="S6" s="2"/>
      <c r="T6" s="2"/>
      <c r="U6" s="2"/>
      <c r="V6" s="2"/>
    </row>
    <row r="7" spans="3:24" ht="15" customHeight="1">
      <c r="C7" s="1"/>
      <c r="D7" s="2"/>
      <c r="E7" s="2"/>
      <c r="F7" s="2"/>
      <c r="G7" s="2"/>
      <c r="H7" s="1"/>
      <c r="J7" s="2"/>
      <c r="K7" s="3"/>
      <c r="L7" s="3"/>
      <c r="M7" s="3"/>
      <c r="N7" s="3"/>
      <c r="O7" s="3"/>
      <c r="Q7" s="2"/>
      <c r="R7" s="2"/>
      <c r="S7" s="2"/>
      <c r="T7" s="2"/>
      <c r="U7" s="2"/>
      <c r="V7" s="2"/>
    </row>
    <row r="8" spans="3:24" ht="15" customHeight="1">
      <c r="C8" s="1"/>
      <c r="D8" s="2"/>
      <c r="E8" s="2"/>
      <c r="F8" s="2"/>
      <c r="G8" s="2"/>
      <c r="H8" s="1"/>
      <c r="J8" s="2"/>
      <c r="K8" s="3"/>
      <c r="L8" s="3"/>
      <c r="M8" s="3"/>
      <c r="N8" s="3"/>
      <c r="O8" s="3"/>
      <c r="Q8" s="2"/>
      <c r="R8" s="2"/>
      <c r="S8" s="2"/>
      <c r="T8" s="2"/>
      <c r="U8" s="2"/>
      <c r="V8" s="2"/>
    </row>
    <row r="9" spans="3:24" ht="15" customHeight="1">
      <c r="C9" s="1"/>
      <c r="D9" s="2"/>
      <c r="E9" s="2"/>
      <c r="F9" s="2"/>
      <c r="G9" s="2"/>
      <c r="H9" s="1"/>
      <c r="J9" s="2"/>
      <c r="K9" s="3"/>
      <c r="L9" s="3"/>
      <c r="M9" s="3"/>
      <c r="N9" s="3"/>
      <c r="O9" s="3"/>
      <c r="Q9" s="2"/>
      <c r="R9" s="2"/>
      <c r="S9" s="2"/>
      <c r="T9" s="2"/>
      <c r="U9" s="2"/>
      <c r="V9" s="2"/>
    </row>
    <row r="10" spans="3:24" ht="15" customHeight="1">
      <c r="C10" s="1"/>
      <c r="D10" s="2"/>
      <c r="E10" s="2"/>
      <c r="F10" s="2"/>
      <c r="G10" s="2"/>
      <c r="H10" s="1"/>
      <c r="J10" s="2"/>
      <c r="K10" s="3"/>
      <c r="L10" s="3"/>
      <c r="M10" s="3"/>
      <c r="N10" s="3"/>
      <c r="O10" s="3"/>
      <c r="Q10" s="2"/>
      <c r="R10" s="2"/>
      <c r="S10" s="2"/>
      <c r="T10" s="2"/>
      <c r="U10" s="2"/>
      <c r="V10" s="2"/>
    </row>
    <row r="11" spans="3:24" ht="15" customHeight="1">
      <c r="C11" s="1"/>
      <c r="D11" s="2"/>
      <c r="E11" s="2"/>
      <c r="F11" s="2"/>
      <c r="G11" s="2"/>
      <c r="H11" s="1"/>
      <c r="J11" s="2"/>
      <c r="K11" s="3"/>
      <c r="L11" s="3"/>
      <c r="M11" s="3"/>
      <c r="N11" s="3"/>
      <c r="O11" s="3"/>
      <c r="Q11" s="2"/>
      <c r="R11" s="2"/>
      <c r="S11" s="2"/>
      <c r="T11" s="2"/>
      <c r="U11" s="2"/>
      <c r="V11" s="2"/>
    </row>
    <row r="12" spans="3:24" ht="15" customHeight="1">
      <c r="C12" s="1"/>
      <c r="D12" s="2"/>
      <c r="E12" s="2"/>
      <c r="F12" s="2"/>
      <c r="G12" s="2"/>
      <c r="H12" s="1"/>
      <c r="J12" s="2"/>
      <c r="K12" s="3"/>
      <c r="L12" s="3"/>
      <c r="M12" s="3"/>
      <c r="N12" s="3"/>
      <c r="O12" s="3"/>
      <c r="Q12" s="2"/>
      <c r="R12" s="2"/>
      <c r="S12" s="2"/>
      <c r="T12" s="2"/>
      <c r="U12" s="2"/>
      <c r="V12" s="2"/>
    </row>
    <row r="14" spans="3:24">
      <c r="I14" t="s">
        <v>11</v>
      </c>
    </row>
    <row r="15" spans="3:24" ht="15" customHeight="1">
      <c r="C15" s="107" t="s">
        <v>0</v>
      </c>
      <c r="D15" s="109" t="s">
        <v>12</v>
      </c>
      <c r="E15" s="109"/>
      <c r="F15" s="109"/>
      <c r="G15" s="110" t="s">
        <v>13</v>
      </c>
      <c r="H15" s="112" t="s">
        <v>77</v>
      </c>
      <c r="I15" s="103"/>
      <c r="J15" s="17" t="s">
        <v>14</v>
      </c>
      <c r="K15" s="17" t="s">
        <v>15</v>
      </c>
      <c r="L15" s="17" t="s">
        <v>16</v>
      </c>
      <c r="M15" s="16" t="s">
        <v>17</v>
      </c>
      <c r="N15" s="17" t="s">
        <v>18</v>
      </c>
      <c r="O15" s="4"/>
      <c r="P15" s="4" t="s">
        <v>19</v>
      </c>
      <c r="Q15" s="5"/>
      <c r="R15" s="6"/>
      <c r="S15" s="6"/>
      <c r="T15" s="6"/>
      <c r="U15" s="6"/>
      <c r="V15" s="6"/>
      <c r="W15" s="6"/>
      <c r="X15" s="6"/>
    </row>
    <row r="16" spans="3:24" ht="15" customHeight="1">
      <c r="C16" s="108"/>
      <c r="D16" s="83">
        <v>1</v>
      </c>
      <c r="E16" s="83">
        <v>2</v>
      </c>
      <c r="F16" s="83">
        <v>3</v>
      </c>
      <c r="G16" s="111"/>
      <c r="H16" s="113"/>
      <c r="I16" s="7" t="s">
        <v>20</v>
      </c>
      <c r="J16" s="13">
        <f>G17</f>
        <v>20</v>
      </c>
      <c r="K16" s="13">
        <f>G20</f>
        <v>20</v>
      </c>
      <c r="L16" s="13">
        <f>G23</f>
        <v>16.84</v>
      </c>
      <c r="M16" s="13">
        <f>SUM(J16:L16)</f>
        <v>56.84</v>
      </c>
      <c r="N16" s="13">
        <f>M16/9</f>
        <v>6.315555555555556</v>
      </c>
      <c r="P16" t="s">
        <v>21</v>
      </c>
      <c r="Q16">
        <v>3</v>
      </c>
    </row>
    <row r="17" spans="3:25" ht="15" customHeight="1">
      <c r="C17" s="7" t="s">
        <v>2</v>
      </c>
      <c r="D17" s="14">
        <v>8</v>
      </c>
      <c r="E17" s="15">
        <v>6</v>
      </c>
      <c r="F17" s="15">
        <v>6</v>
      </c>
      <c r="G17" s="15">
        <f t="shared" ref="G17:G25" si="0">SUM(D17:F17)</f>
        <v>20</v>
      </c>
      <c r="H17" s="53">
        <f>G17/3</f>
        <v>6.666666666666667</v>
      </c>
      <c r="I17" s="7" t="s">
        <v>22</v>
      </c>
      <c r="J17" s="13">
        <f>G18</f>
        <v>18.920000000000002</v>
      </c>
      <c r="K17" s="13">
        <f>G21</f>
        <v>19.5</v>
      </c>
      <c r="L17" s="13">
        <f>G24</f>
        <v>16.59</v>
      </c>
      <c r="M17" s="13">
        <f t="shared" ref="M17:M18" si="1">SUM(J17:L17)</f>
        <v>55.010000000000005</v>
      </c>
      <c r="N17" s="13">
        <f t="shared" ref="N17:N18" si="2">M17/9</f>
        <v>6.1122222222222229</v>
      </c>
      <c r="P17" t="s">
        <v>23</v>
      </c>
      <c r="Q17">
        <v>3</v>
      </c>
    </row>
    <row r="18" spans="3:25" ht="15" customHeight="1">
      <c r="C18" s="7" t="s">
        <v>3</v>
      </c>
      <c r="D18" s="14">
        <v>5.75</v>
      </c>
      <c r="E18" s="15">
        <v>6.5</v>
      </c>
      <c r="F18" s="15">
        <v>6.67</v>
      </c>
      <c r="G18" s="15">
        <f t="shared" si="0"/>
        <v>18.920000000000002</v>
      </c>
      <c r="H18" s="53">
        <f t="shared" ref="H18:H25" si="3">G18/3</f>
        <v>6.3066666666666675</v>
      </c>
      <c r="I18" s="7" t="s">
        <v>24</v>
      </c>
      <c r="J18" s="13">
        <f>G19</f>
        <v>18.5</v>
      </c>
      <c r="K18" s="13">
        <f>G22</f>
        <v>20.5</v>
      </c>
      <c r="L18" s="13">
        <f>G25</f>
        <v>18</v>
      </c>
      <c r="M18" s="13">
        <f t="shared" si="1"/>
        <v>57</v>
      </c>
      <c r="N18" s="13">
        <f t="shared" si="2"/>
        <v>6.333333333333333</v>
      </c>
      <c r="P18" t="s">
        <v>25</v>
      </c>
      <c r="Q18">
        <v>3</v>
      </c>
    </row>
    <row r="19" spans="3:25" ht="15" customHeight="1">
      <c r="C19" s="7" t="s">
        <v>4</v>
      </c>
      <c r="D19" s="14">
        <v>6.5</v>
      </c>
      <c r="E19" s="15">
        <v>6.75</v>
      </c>
      <c r="F19" s="15">
        <v>5.25</v>
      </c>
      <c r="G19" s="15">
        <f t="shared" si="0"/>
        <v>18.5</v>
      </c>
      <c r="H19" s="53">
        <f t="shared" si="3"/>
        <v>6.166666666666667</v>
      </c>
      <c r="I19" s="8" t="s">
        <v>26</v>
      </c>
      <c r="J19" s="12">
        <f>SUM(J16:J18)</f>
        <v>57.42</v>
      </c>
      <c r="K19" s="12">
        <f>SUM(K16:K18)</f>
        <v>60</v>
      </c>
      <c r="L19" s="12">
        <f>SUM(L16:L18)</f>
        <v>51.43</v>
      </c>
      <c r="M19" s="12"/>
      <c r="N19" s="12"/>
      <c r="P19" t="s">
        <v>27</v>
      </c>
      <c r="Q19">
        <f>(G26^2)/(Q16*Q17*Q18)</f>
        <v>1055.9378703703703</v>
      </c>
    </row>
    <row r="20" spans="3:25" ht="15" customHeight="1">
      <c r="C20" s="7" t="s">
        <v>5</v>
      </c>
      <c r="D20" s="14">
        <v>8</v>
      </c>
      <c r="E20" s="15">
        <v>5.5</v>
      </c>
      <c r="F20" s="15">
        <v>6.5</v>
      </c>
      <c r="G20" s="15">
        <f t="shared" si="0"/>
        <v>20</v>
      </c>
      <c r="H20" s="53">
        <f t="shared" si="3"/>
        <v>6.666666666666667</v>
      </c>
      <c r="I20" s="8" t="s">
        <v>1</v>
      </c>
      <c r="J20" s="12">
        <f>J19/9</f>
        <v>6.38</v>
      </c>
      <c r="K20" s="12">
        <f>K19/9</f>
        <v>6.666666666666667</v>
      </c>
      <c r="L20" s="12">
        <f>L19/9</f>
        <v>5.7144444444444442</v>
      </c>
      <c r="M20" s="12"/>
      <c r="N20" s="12"/>
    </row>
    <row r="21" spans="3:25" ht="15" customHeight="1">
      <c r="C21" s="7" t="s">
        <v>6</v>
      </c>
      <c r="D21" s="14">
        <v>7.5</v>
      </c>
      <c r="E21" s="15">
        <v>5</v>
      </c>
      <c r="F21" s="15">
        <v>7</v>
      </c>
      <c r="G21" s="15">
        <f t="shared" si="0"/>
        <v>19.5</v>
      </c>
      <c r="H21" s="53">
        <f t="shared" si="3"/>
        <v>6.5</v>
      </c>
      <c r="P21" s="73" t="s">
        <v>28</v>
      </c>
      <c r="Q21" s="73" t="s">
        <v>29</v>
      </c>
      <c r="R21" s="73" t="s">
        <v>30</v>
      </c>
      <c r="S21" s="86" t="s">
        <v>31</v>
      </c>
      <c r="T21" s="86" t="s">
        <v>32</v>
      </c>
      <c r="U21" s="86" t="s">
        <v>52</v>
      </c>
      <c r="V21" s="86" t="s">
        <v>33</v>
      </c>
      <c r="W21" s="86" t="s">
        <v>34</v>
      </c>
      <c r="X21" s="6"/>
      <c r="Y21" s="6"/>
    </row>
    <row r="22" spans="3:25" ht="15" customHeight="1">
      <c r="C22" s="7" t="s">
        <v>7</v>
      </c>
      <c r="D22" s="14">
        <v>7.75</v>
      </c>
      <c r="E22" s="15">
        <v>5.5</v>
      </c>
      <c r="F22" s="15">
        <v>7.25</v>
      </c>
      <c r="G22" s="15">
        <f t="shared" si="0"/>
        <v>20.5</v>
      </c>
      <c r="H22" s="53">
        <f t="shared" si="3"/>
        <v>6.833333333333333</v>
      </c>
      <c r="P22" s="3" t="s">
        <v>35</v>
      </c>
      <c r="Q22" s="66">
        <f>Q16-1</f>
        <v>2</v>
      </c>
      <c r="R22" s="53">
        <f>SUMSQ(D26:F26)/(Q17*Q18)-Q19</f>
        <v>7.8011629629631898</v>
      </c>
      <c r="S22" s="53">
        <f>R22/Q22</f>
        <v>3.9005814814815949</v>
      </c>
      <c r="T22" s="53">
        <f>S22/$S$27</f>
        <v>6.6045525737769832</v>
      </c>
      <c r="U22" s="53" t="s">
        <v>79</v>
      </c>
      <c r="V22" s="53">
        <f>FINV(5%,$Q22,$Q$27)</f>
        <v>3.6337234675916301</v>
      </c>
      <c r="W22" s="53">
        <f>FINV(1%,$Q22,$Q$27)</f>
        <v>6.2262352803113821</v>
      </c>
      <c r="X22" s="6"/>
      <c r="Y22" s="6"/>
    </row>
    <row r="23" spans="3:25" ht="15" customHeight="1">
      <c r="C23" s="7" t="s">
        <v>8</v>
      </c>
      <c r="D23" s="14">
        <v>6.5</v>
      </c>
      <c r="E23" s="15">
        <v>4.67</v>
      </c>
      <c r="F23" s="15">
        <v>5.67</v>
      </c>
      <c r="G23" s="15">
        <f t="shared" si="0"/>
        <v>16.84</v>
      </c>
      <c r="H23" s="53">
        <f t="shared" si="3"/>
        <v>5.6133333333333333</v>
      </c>
      <c r="P23" s="3" t="s">
        <v>36</v>
      </c>
      <c r="Q23" s="66">
        <f>(Q17*Q18)-1</f>
        <v>8</v>
      </c>
      <c r="R23" s="53">
        <f>SUMSQ(G17:G25)/Q16-Q19</f>
        <v>5.238829629629663</v>
      </c>
      <c r="S23" s="53">
        <f t="shared" ref="S23:S26" si="4">R23/Q23</f>
        <v>0.65485370370370788</v>
      </c>
      <c r="T23" s="53">
        <f t="shared" ref="T23:T26" si="5">S23/$S$27</f>
        <v>1.1088130666612563</v>
      </c>
      <c r="U23" s="53" t="s">
        <v>80</v>
      </c>
      <c r="V23" s="53">
        <f t="shared" ref="V23:V26" si="6">FINV(5%,$Q23,$Q$27)</f>
        <v>2.5910961798744014</v>
      </c>
      <c r="W23" s="53">
        <f t="shared" ref="W23:W26" si="7">FINV(1%,$Q23,$Q$27)</f>
        <v>3.8895721399261927</v>
      </c>
      <c r="X23" s="158"/>
      <c r="Y23" s="158"/>
    </row>
    <row r="24" spans="3:25" ht="15" customHeight="1">
      <c r="C24" s="7" t="s">
        <v>9</v>
      </c>
      <c r="D24" s="14">
        <v>5.67</v>
      </c>
      <c r="E24" s="15">
        <v>5.25</v>
      </c>
      <c r="F24" s="15">
        <v>5.67</v>
      </c>
      <c r="G24" s="15">
        <f t="shared" si="0"/>
        <v>16.59</v>
      </c>
      <c r="H24" s="53">
        <f t="shared" si="3"/>
        <v>5.53</v>
      </c>
      <c r="P24" s="3" t="s">
        <v>37</v>
      </c>
      <c r="Q24" s="66">
        <f>Q17-1</f>
        <v>2</v>
      </c>
      <c r="R24" s="53">
        <f>SUMSQ(M16:M18)/(Q16*Q18)-Q19</f>
        <v>0.27165185185208429</v>
      </c>
      <c r="S24" s="53">
        <f t="shared" si="4"/>
        <v>0.13582592592604215</v>
      </c>
      <c r="T24" s="53">
        <f t="shared" si="5"/>
        <v>0.22998352243618331</v>
      </c>
      <c r="U24" s="53" t="s">
        <v>80</v>
      </c>
      <c r="V24" s="53">
        <f t="shared" si="6"/>
        <v>3.6337234675916301</v>
      </c>
      <c r="W24" s="53">
        <f t="shared" si="7"/>
        <v>6.2262352803113821</v>
      </c>
      <c r="X24" s="158"/>
      <c r="Y24" s="158"/>
    </row>
    <row r="25" spans="3:25" ht="15" customHeight="1">
      <c r="C25" s="7" t="s">
        <v>10</v>
      </c>
      <c r="D25" s="14">
        <v>6.33</v>
      </c>
      <c r="E25" s="15">
        <v>5</v>
      </c>
      <c r="F25" s="15">
        <v>6.67</v>
      </c>
      <c r="G25" s="15">
        <f t="shared" si="0"/>
        <v>18</v>
      </c>
      <c r="H25" s="53">
        <f t="shared" si="3"/>
        <v>6</v>
      </c>
      <c r="P25" s="3" t="s">
        <v>38</v>
      </c>
      <c r="Q25" s="66">
        <f>Q18-1</f>
        <v>2</v>
      </c>
      <c r="R25" s="53">
        <f>SUMSQ(J19:L19)/(Q16*Q17)-Q19</f>
        <v>4.2956074074074877</v>
      </c>
      <c r="S25" s="53">
        <f t="shared" si="4"/>
        <v>2.1478037037037438</v>
      </c>
      <c r="T25" s="53">
        <f t="shared" si="5"/>
        <v>3.6367096922882807</v>
      </c>
      <c r="U25" s="53" t="s">
        <v>81</v>
      </c>
      <c r="V25" s="53">
        <f t="shared" si="6"/>
        <v>3.6337234675916301</v>
      </c>
      <c r="W25" s="53">
        <f t="shared" si="7"/>
        <v>6.2262352803113821</v>
      </c>
      <c r="X25" s="158"/>
      <c r="Y25" s="158"/>
    </row>
    <row r="26" spans="3:25" ht="15" customHeight="1">
      <c r="C26" s="84" t="s">
        <v>39</v>
      </c>
      <c r="D26" s="82">
        <f>SUM(D17:D25)</f>
        <v>62</v>
      </c>
      <c r="E26" s="82">
        <f t="shared" ref="E26:H26" si="8">SUM(E17:E25)</f>
        <v>50.17</v>
      </c>
      <c r="F26" s="82">
        <f t="shared" si="8"/>
        <v>56.680000000000007</v>
      </c>
      <c r="G26" s="82">
        <f t="shared" si="8"/>
        <v>168.85</v>
      </c>
      <c r="H26" s="63">
        <f t="shared" si="8"/>
        <v>56.283333333333346</v>
      </c>
      <c r="P26" s="3" t="s">
        <v>40</v>
      </c>
      <c r="Q26" s="66">
        <f>Q24*Q25</f>
        <v>4</v>
      </c>
      <c r="R26" s="53">
        <f>R23-R24-R25</f>
        <v>0.67157037037009104</v>
      </c>
      <c r="S26" s="53">
        <f t="shared" si="4"/>
        <v>0.16789259259252276</v>
      </c>
      <c r="T26" s="53">
        <f t="shared" si="5"/>
        <v>0.28427952596028055</v>
      </c>
      <c r="U26" s="53" t="s">
        <v>80</v>
      </c>
      <c r="V26" s="53">
        <f t="shared" si="6"/>
        <v>3.0069172799243447</v>
      </c>
      <c r="W26" s="53">
        <f t="shared" si="7"/>
        <v>4.772577999723211</v>
      </c>
      <c r="X26" s="158"/>
      <c r="Y26" s="158"/>
    </row>
    <row r="27" spans="3:25" ht="15.75">
      <c r="C27" s="84" t="s">
        <v>77</v>
      </c>
      <c r="D27" s="82">
        <f>AVERAGE(D17:D25)</f>
        <v>6.8888888888888893</v>
      </c>
      <c r="E27" s="82">
        <f t="shared" ref="E27:F27" si="9">AVERAGE(E17:E25)</f>
        <v>5.5744444444444445</v>
      </c>
      <c r="F27" s="82">
        <f t="shared" si="9"/>
        <v>6.2977777777777781</v>
      </c>
      <c r="G27" s="85"/>
      <c r="H27" s="63">
        <f>H26/9</f>
        <v>6.2537037037037049</v>
      </c>
      <c r="P27" s="3" t="s">
        <v>41</v>
      </c>
      <c r="Q27" s="66">
        <f>Q28-Q23-Q22</f>
        <v>16</v>
      </c>
      <c r="R27" s="53">
        <f>R28-R23-R22</f>
        <v>9.449437037036887</v>
      </c>
      <c r="S27" s="53">
        <f>R27/Q27</f>
        <v>0.59058981481480544</v>
      </c>
      <c r="T27" s="78"/>
      <c r="U27" s="78"/>
      <c r="V27" s="78"/>
      <c r="W27" s="78"/>
      <c r="X27" s="158"/>
      <c r="Y27" s="158"/>
    </row>
    <row r="28" spans="3:25">
      <c r="P28" s="87" t="s">
        <v>13</v>
      </c>
      <c r="Q28" s="79">
        <f>(3*3*3)-1</f>
        <v>26</v>
      </c>
      <c r="R28" s="80">
        <f>SUMSQ(D17:F25)-Q19</f>
        <v>22.48942962962974</v>
      </c>
      <c r="S28" s="81"/>
      <c r="T28" s="81"/>
      <c r="U28" s="81"/>
      <c r="V28" s="81"/>
      <c r="W28" s="81"/>
      <c r="X28" s="158"/>
      <c r="Y28" s="158"/>
    </row>
    <row r="30" spans="3:25">
      <c r="L30" t="s">
        <v>73</v>
      </c>
    </row>
    <row r="31" spans="3:25">
      <c r="P31" s="9" t="s">
        <v>43</v>
      </c>
      <c r="Q31" s="9" t="s">
        <v>51</v>
      </c>
      <c r="R31" s="9" t="s">
        <v>52</v>
      </c>
    </row>
    <row r="32" spans="3:25">
      <c r="P32" s="9" t="s">
        <v>42</v>
      </c>
      <c r="Q32" s="9"/>
      <c r="R32" s="9"/>
    </row>
    <row r="33" spans="14:20">
      <c r="P33" s="9" t="s">
        <v>20</v>
      </c>
      <c r="Q33" s="28">
        <f>M16/9</f>
        <v>6.315555555555556</v>
      </c>
      <c r="R33" s="9" t="s">
        <v>58</v>
      </c>
    </row>
    <row r="34" spans="14:20">
      <c r="P34" s="9" t="s">
        <v>22</v>
      </c>
      <c r="Q34" s="28">
        <f>M17/9</f>
        <v>6.1122222222222229</v>
      </c>
      <c r="R34" s="9" t="s">
        <v>58</v>
      </c>
    </row>
    <row r="35" spans="14:20">
      <c r="P35" s="9" t="s">
        <v>24</v>
      </c>
      <c r="Q35" s="28">
        <f>M18/9</f>
        <v>6.333333333333333</v>
      </c>
      <c r="R35" s="9" t="s">
        <v>58</v>
      </c>
    </row>
    <row r="36" spans="14:20">
      <c r="N36" t="s">
        <v>54</v>
      </c>
      <c r="O36" s="29">
        <v>3.649</v>
      </c>
      <c r="P36" s="9" t="s">
        <v>53</v>
      </c>
      <c r="Q36" s="28">
        <f>O36*(S27/9)^0.5</f>
        <v>0.93475023953590664</v>
      </c>
      <c r="R36" s="9"/>
    </row>
    <row r="37" spans="14:20">
      <c r="P37" s="9" t="s">
        <v>38</v>
      </c>
      <c r="Q37" s="28"/>
      <c r="R37" s="9"/>
    </row>
    <row r="38" spans="14:20">
      <c r="P38" s="9" t="s">
        <v>14</v>
      </c>
      <c r="Q38" s="28">
        <f>J19/9</f>
        <v>6.38</v>
      </c>
      <c r="R38" s="9" t="s">
        <v>55</v>
      </c>
    </row>
    <row r="39" spans="14:20">
      <c r="P39" s="9" t="s">
        <v>15</v>
      </c>
      <c r="Q39" s="28">
        <f>K19/9</f>
        <v>6.666666666666667</v>
      </c>
      <c r="R39" s="9" t="s">
        <v>56</v>
      </c>
    </row>
    <row r="40" spans="14:20">
      <c r="P40" s="9" t="s">
        <v>16</v>
      </c>
      <c r="Q40" s="28">
        <f>L19/9</f>
        <v>5.7144444444444442</v>
      </c>
      <c r="R40" s="9" t="s">
        <v>55</v>
      </c>
    </row>
    <row r="41" spans="14:20">
      <c r="N41" t="str">
        <f>N36</f>
        <v>sd (3,16)</v>
      </c>
      <c r="O41" s="29">
        <f>O36</f>
        <v>3.649</v>
      </c>
      <c r="P41" s="9" t="s">
        <v>53</v>
      </c>
      <c r="Q41" s="28">
        <f>Q36</f>
        <v>0.93475023953590664</v>
      </c>
      <c r="R41" s="9"/>
      <c r="T41" t="s">
        <v>23</v>
      </c>
    </row>
  </sheetData>
  <mergeCells count="7">
    <mergeCell ref="D2:G2"/>
    <mergeCell ref="K2:N2"/>
    <mergeCell ref="R2:V2"/>
    <mergeCell ref="C15:C16"/>
    <mergeCell ref="D15:F15"/>
    <mergeCell ref="G15:G16"/>
    <mergeCell ref="H15:H16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>
  <dimension ref="C2:AF42"/>
  <sheetViews>
    <sheetView topLeftCell="B1" zoomScale="89" zoomScaleNormal="89" workbookViewId="0">
      <selection activeCell="S15" sqref="S15"/>
    </sheetView>
  </sheetViews>
  <sheetFormatPr defaultRowHeight="15"/>
  <cols>
    <col min="3" max="3" width="11.140625" customWidth="1"/>
    <col min="15" max="15" width="10.28515625" customWidth="1"/>
    <col min="16" max="16" width="10.42578125" customWidth="1"/>
    <col min="27" max="27" width="13.28515625" customWidth="1"/>
    <col min="28" max="28" width="12.140625" customWidth="1"/>
    <col min="29" max="29" width="11.42578125" customWidth="1"/>
    <col min="30" max="31" width="11.85546875" customWidth="1"/>
    <col min="32" max="32" width="11.28515625" customWidth="1"/>
  </cols>
  <sheetData>
    <row r="2" spans="3:32" ht="15" customHeight="1">
      <c r="C2" s="150"/>
      <c r="D2" s="151"/>
      <c r="E2" s="151"/>
      <c r="F2" s="151"/>
      <c r="G2" s="151"/>
      <c r="H2" s="152"/>
      <c r="I2" s="147"/>
      <c r="J2" s="153"/>
      <c r="K2" s="151"/>
      <c r="L2" s="151"/>
      <c r="M2" s="151"/>
      <c r="N2" s="151"/>
      <c r="O2" s="153"/>
      <c r="P2" s="147"/>
      <c r="Q2" s="153"/>
      <c r="R2" s="151"/>
      <c r="S2" s="151"/>
      <c r="T2" s="151"/>
      <c r="U2" s="151"/>
      <c r="V2" s="151"/>
      <c r="W2" s="153"/>
      <c r="X2" s="30"/>
      <c r="Y2" s="30"/>
    </row>
    <row r="3" spans="3:32" ht="15" customHeight="1">
      <c r="C3" s="150"/>
      <c r="D3" s="150"/>
      <c r="E3" s="150"/>
      <c r="F3" s="150"/>
      <c r="G3" s="150"/>
      <c r="H3" s="152"/>
      <c r="I3" s="147"/>
      <c r="J3" s="153"/>
      <c r="K3" s="150"/>
      <c r="L3" s="150"/>
      <c r="M3" s="150"/>
      <c r="N3" s="150"/>
      <c r="O3" s="153"/>
      <c r="P3" s="147"/>
      <c r="Q3" s="153"/>
      <c r="R3" s="150"/>
      <c r="S3" s="150"/>
      <c r="T3" s="150"/>
      <c r="U3" s="150"/>
      <c r="V3" s="150"/>
      <c r="W3" s="153"/>
      <c r="X3" s="30"/>
      <c r="Y3" s="30"/>
    </row>
    <row r="4" spans="3:32" ht="15" customHeight="1">
      <c r="C4" s="42"/>
      <c r="D4" s="43"/>
      <c r="E4" s="43"/>
      <c r="F4" s="43"/>
      <c r="G4" s="43"/>
      <c r="H4" s="42"/>
      <c r="I4" s="30"/>
      <c r="J4" s="43"/>
      <c r="K4" s="31"/>
      <c r="L4" s="31"/>
      <c r="M4" s="31"/>
      <c r="N4" s="31"/>
      <c r="O4" s="31"/>
      <c r="P4" s="30"/>
      <c r="Q4" s="43"/>
      <c r="R4" s="43"/>
      <c r="S4" s="43"/>
      <c r="T4" s="43"/>
      <c r="U4" s="43"/>
      <c r="V4" s="43"/>
      <c r="W4" s="30"/>
      <c r="X4" s="30"/>
      <c r="Y4" s="30"/>
    </row>
    <row r="5" spans="3:32" ht="15" customHeight="1">
      <c r="C5" s="42"/>
      <c r="D5" s="43"/>
      <c r="E5" s="43"/>
      <c r="F5" s="43"/>
      <c r="G5" s="43"/>
      <c r="H5" s="42"/>
      <c r="I5" s="30"/>
      <c r="J5" s="43"/>
      <c r="K5" s="31"/>
      <c r="L5" s="31"/>
      <c r="M5" s="31"/>
      <c r="N5" s="31"/>
      <c r="O5" s="31"/>
      <c r="P5" s="30"/>
      <c r="Q5" s="43"/>
      <c r="R5" s="43"/>
      <c r="S5" s="43"/>
      <c r="T5" s="43"/>
      <c r="U5" s="43"/>
      <c r="V5" s="43"/>
      <c r="W5" s="30"/>
      <c r="X5" s="30"/>
      <c r="Y5" s="30"/>
    </row>
    <row r="6" spans="3:32" ht="15" customHeight="1">
      <c r="C6" s="42"/>
      <c r="D6" s="43"/>
      <c r="E6" s="43"/>
      <c r="F6" s="43"/>
      <c r="G6" s="43"/>
      <c r="H6" s="42"/>
      <c r="I6" s="30"/>
      <c r="J6" s="43"/>
      <c r="K6" s="31"/>
      <c r="L6" s="31"/>
      <c r="M6" s="31"/>
      <c r="N6" s="31"/>
      <c r="O6" s="31"/>
      <c r="P6" s="30"/>
      <c r="Q6" s="43"/>
      <c r="R6" s="43"/>
      <c r="S6" s="43"/>
      <c r="T6" s="43"/>
      <c r="U6" s="43"/>
      <c r="V6" s="43"/>
      <c r="W6" s="30"/>
      <c r="X6" s="30"/>
      <c r="Y6" s="30"/>
    </row>
    <row r="7" spans="3:32" ht="15" customHeight="1">
      <c r="C7" s="42"/>
      <c r="D7" s="43"/>
      <c r="E7" s="43"/>
      <c r="F7" s="43"/>
      <c r="G7" s="43"/>
      <c r="H7" s="42"/>
      <c r="I7" s="30"/>
      <c r="J7" s="43"/>
      <c r="K7" s="31"/>
      <c r="L7" s="31"/>
      <c r="M7" s="31"/>
      <c r="N7" s="31"/>
      <c r="O7" s="31"/>
      <c r="P7" s="30"/>
      <c r="Q7" s="43"/>
      <c r="R7" s="43"/>
      <c r="S7" s="43"/>
      <c r="T7" s="43"/>
      <c r="U7" s="43"/>
      <c r="V7" s="43"/>
      <c r="W7" s="30"/>
      <c r="X7" s="30"/>
      <c r="Y7" s="30"/>
      <c r="AA7" s="148"/>
      <c r="AB7" s="148"/>
      <c r="AC7" s="148"/>
      <c r="AD7" s="148"/>
      <c r="AE7" s="148"/>
      <c r="AF7" s="144"/>
    </row>
    <row r="8" spans="3:32" ht="15" customHeight="1">
      <c r="C8" s="42"/>
      <c r="D8" s="43"/>
      <c r="E8" s="43"/>
      <c r="F8" s="43"/>
      <c r="G8" s="43"/>
      <c r="H8" s="42"/>
      <c r="I8" s="30"/>
      <c r="J8" s="43"/>
      <c r="K8" s="31"/>
      <c r="L8" s="31"/>
      <c r="M8" s="31"/>
      <c r="N8" s="31"/>
      <c r="O8" s="31"/>
      <c r="P8" s="30"/>
      <c r="Q8" s="43"/>
      <c r="R8" s="43"/>
      <c r="S8" s="43"/>
      <c r="T8" s="43"/>
      <c r="U8" s="43"/>
      <c r="V8" s="43"/>
      <c r="W8" s="30"/>
      <c r="X8" s="30"/>
      <c r="Y8" s="30"/>
      <c r="AA8" s="148"/>
      <c r="AB8" s="148"/>
      <c r="AC8" s="148"/>
      <c r="AD8" s="148"/>
      <c r="AE8" s="148"/>
      <c r="AF8" s="144"/>
    </row>
    <row r="9" spans="3:32" ht="15" customHeight="1">
      <c r="C9" s="42"/>
      <c r="D9" s="43"/>
      <c r="E9" s="43"/>
      <c r="F9" s="43"/>
      <c r="G9" s="43"/>
      <c r="H9" s="42"/>
      <c r="I9" s="30"/>
      <c r="J9" s="43"/>
      <c r="K9" s="31"/>
      <c r="L9" s="31"/>
      <c r="M9" s="31"/>
      <c r="N9" s="31"/>
      <c r="O9" s="31"/>
      <c r="P9" s="30"/>
      <c r="Q9" s="43"/>
      <c r="R9" s="43"/>
      <c r="S9" s="43"/>
      <c r="T9" s="43"/>
      <c r="U9" s="43"/>
      <c r="V9" s="43"/>
      <c r="W9" s="30"/>
      <c r="X9" s="30"/>
      <c r="Y9" s="30"/>
      <c r="AA9" s="149"/>
      <c r="AB9" s="149"/>
      <c r="AC9" s="149"/>
      <c r="AD9" s="149"/>
      <c r="AE9" s="149"/>
      <c r="AF9" s="21"/>
    </row>
    <row r="10" spans="3:32" ht="15" customHeight="1">
      <c r="C10" s="42"/>
      <c r="D10" s="43"/>
      <c r="E10" s="43"/>
      <c r="F10" s="43"/>
      <c r="G10" s="43"/>
      <c r="H10" s="42"/>
      <c r="I10" s="30"/>
      <c r="J10" s="43"/>
      <c r="K10" s="31"/>
      <c r="L10" s="31"/>
      <c r="M10" s="31"/>
      <c r="N10" s="31"/>
      <c r="O10" s="31"/>
      <c r="P10" s="30"/>
      <c r="Q10" s="43"/>
      <c r="R10" s="43"/>
      <c r="S10" s="43"/>
      <c r="T10" s="43"/>
      <c r="U10" s="43"/>
      <c r="V10" s="43"/>
      <c r="W10" s="30"/>
      <c r="X10" s="30"/>
      <c r="Y10" s="30"/>
      <c r="AA10" s="149"/>
      <c r="AB10" s="149"/>
      <c r="AC10" s="149"/>
      <c r="AD10" s="149"/>
      <c r="AE10" s="149"/>
      <c r="AF10" s="21"/>
    </row>
    <row r="11" spans="3:32" ht="15" customHeight="1">
      <c r="C11" s="42"/>
      <c r="D11" s="43"/>
      <c r="E11" s="43"/>
      <c r="F11" s="43"/>
      <c r="G11" s="43"/>
      <c r="H11" s="42"/>
      <c r="I11" s="30"/>
      <c r="J11" s="43"/>
      <c r="K11" s="31"/>
      <c r="L11" s="31"/>
      <c r="M11" s="31"/>
      <c r="N11" s="31"/>
      <c r="O11" s="31"/>
      <c r="P11" s="30"/>
      <c r="Q11" s="43"/>
      <c r="R11" s="43"/>
      <c r="S11" s="43"/>
      <c r="T11" s="43"/>
      <c r="U11" s="43"/>
      <c r="V11" s="43"/>
      <c r="W11" s="30"/>
      <c r="X11" s="30"/>
      <c r="Y11" s="30"/>
      <c r="AA11" s="149"/>
      <c r="AB11" s="149"/>
      <c r="AC11" s="149"/>
      <c r="AD11" s="149"/>
      <c r="AE11" s="149"/>
      <c r="AF11" s="21"/>
    </row>
    <row r="12" spans="3:32" ht="15" customHeight="1">
      <c r="C12" s="42"/>
      <c r="D12" s="43"/>
      <c r="E12" s="43"/>
      <c r="F12" s="43"/>
      <c r="G12" s="43"/>
      <c r="H12" s="42"/>
      <c r="I12" s="30"/>
      <c r="J12" s="43"/>
      <c r="K12" s="31"/>
      <c r="L12" s="31"/>
      <c r="M12" s="31"/>
      <c r="N12" s="31"/>
      <c r="O12" s="31"/>
      <c r="P12" s="30"/>
      <c r="Q12" s="43"/>
      <c r="R12" s="43"/>
      <c r="S12" s="43"/>
      <c r="T12" s="43"/>
      <c r="U12" s="43"/>
      <c r="V12" s="43"/>
      <c r="W12" s="30"/>
      <c r="X12" s="30"/>
      <c r="Y12" s="30"/>
      <c r="AA12" s="149"/>
      <c r="AB12" s="149"/>
      <c r="AC12" s="149"/>
      <c r="AD12" s="149"/>
      <c r="AE12" s="149"/>
      <c r="AF12" s="21"/>
    </row>
    <row r="13" spans="3:32">
      <c r="C13" s="30"/>
      <c r="D13" s="30"/>
      <c r="E13" s="30"/>
      <c r="F13" s="30"/>
      <c r="G13" s="30"/>
      <c r="H13" s="30"/>
      <c r="I13" s="30"/>
      <c r="J13" s="30"/>
      <c r="K13" s="30"/>
      <c r="L13" s="30"/>
      <c r="M13" s="30"/>
      <c r="N13" s="30"/>
      <c r="O13" s="30"/>
      <c r="P13" s="30"/>
      <c r="Q13" s="30"/>
      <c r="R13" s="30"/>
      <c r="S13" s="30"/>
      <c r="T13" s="30"/>
      <c r="U13" s="30"/>
      <c r="V13" s="30"/>
      <c r="W13" s="30"/>
      <c r="X13" s="30"/>
      <c r="Y13" s="30"/>
      <c r="AA13" s="148"/>
      <c r="AB13" s="148"/>
      <c r="AC13" s="148"/>
      <c r="AD13" s="148"/>
      <c r="AE13" s="148"/>
      <c r="AF13" s="21"/>
    </row>
    <row r="14" spans="3:32">
      <c r="C14" s="30"/>
      <c r="D14" s="30"/>
      <c r="E14" s="30"/>
      <c r="F14" s="30"/>
      <c r="G14" s="30"/>
      <c r="H14" s="30"/>
      <c r="I14" s="30" t="s">
        <v>11</v>
      </c>
      <c r="J14" s="30"/>
      <c r="K14" s="30"/>
      <c r="L14" s="30"/>
      <c r="M14" s="30"/>
      <c r="N14" s="30"/>
      <c r="O14" s="30"/>
      <c r="P14" s="30"/>
      <c r="Q14" s="30"/>
      <c r="R14" s="30"/>
      <c r="S14" s="30"/>
      <c r="T14" s="30"/>
      <c r="U14" s="30"/>
      <c r="V14" s="30"/>
      <c r="W14" s="30"/>
      <c r="X14" s="30"/>
      <c r="Y14" s="30"/>
      <c r="AA14" s="148"/>
      <c r="AB14" s="148"/>
      <c r="AC14" s="148"/>
      <c r="AD14" s="148"/>
      <c r="AE14" s="148"/>
      <c r="AF14" s="21"/>
    </row>
    <row r="15" spans="3:32" ht="15" customHeight="1">
      <c r="C15" s="112" t="s">
        <v>0</v>
      </c>
      <c r="D15" s="123" t="s">
        <v>12</v>
      </c>
      <c r="E15" s="123"/>
      <c r="F15" s="123"/>
      <c r="G15" s="124" t="s">
        <v>13</v>
      </c>
      <c r="H15" s="93" t="s">
        <v>77</v>
      </c>
      <c r="I15" s="89"/>
      <c r="J15" s="45" t="s">
        <v>14</v>
      </c>
      <c r="K15" s="45" t="s">
        <v>15</v>
      </c>
      <c r="L15" s="45" t="s">
        <v>16</v>
      </c>
      <c r="M15" s="44" t="s">
        <v>17</v>
      </c>
      <c r="N15" s="45" t="s">
        <v>18</v>
      </c>
      <c r="O15" s="46"/>
      <c r="P15" s="46" t="s">
        <v>19</v>
      </c>
      <c r="Q15" s="47"/>
      <c r="R15" s="32"/>
      <c r="S15" s="32"/>
      <c r="T15" s="32"/>
      <c r="U15" s="32"/>
      <c r="V15" s="32"/>
      <c r="W15" s="32"/>
      <c r="X15" s="32"/>
      <c r="Y15" s="30"/>
      <c r="AA15" s="149"/>
      <c r="AB15" s="149"/>
      <c r="AC15" s="149"/>
      <c r="AD15" s="149"/>
      <c r="AE15" s="149"/>
      <c r="AF15" s="21"/>
    </row>
    <row r="16" spans="3:32" ht="15" customHeight="1">
      <c r="C16" s="113"/>
      <c r="D16" s="94">
        <v>1</v>
      </c>
      <c r="E16" s="94">
        <v>2</v>
      </c>
      <c r="F16" s="94">
        <v>3</v>
      </c>
      <c r="G16" s="125"/>
      <c r="H16" s="94"/>
      <c r="I16" s="48" t="s">
        <v>20</v>
      </c>
      <c r="J16" s="49">
        <f>G17</f>
        <v>28.83</v>
      </c>
      <c r="K16" s="49">
        <f>G20</f>
        <v>30.25</v>
      </c>
      <c r="L16" s="49">
        <f>G23</f>
        <v>29.33</v>
      </c>
      <c r="M16" s="49">
        <f>SUM(J16:L16)</f>
        <v>88.41</v>
      </c>
      <c r="N16" s="49">
        <f>M16/9</f>
        <v>9.8233333333333324</v>
      </c>
      <c r="O16" s="30"/>
      <c r="P16" s="30" t="s">
        <v>21</v>
      </c>
      <c r="Q16" s="30">
        <v>3</v>
      </c>
      <c r="R16" s="30"/>
      <c r="S16" s="30"/>
      <c r="T16" s="30"/>
      <c r="U16" s="30"/>
      <c r="V16" s="30"/>
      <c r="W16" s="30"/>
      <c r="X16" s="30"/>
      <c r="Y16" s="30"/>
      <c r="AA16" s="149"/>
      <c r="AB16" s="149"/>
      <c r="AC16" s="149"/>
      <c r="AD16" s="149"/>
      <c r="AE16" s="149"/>
      <c r="AF16" s="21"/>
    </row>
    <row r="17" spans="3:32" ht="15" customHeight="1">
      <c r="C17" s="48" t="s">
        <v>2</v>
      </c>
      <c r="D17" s="49">
        <v>12</v>
      </c>
      <c r="E17" s="33">
        <v>7.5</v>
      </c>
      <c r="F17" s="33">
        <v>9.33</v>
      </c>
      <c r="G17" s="33">
        <f>SUM(D17:F17)</f>
        <v>28.83</v>
      </c>
      <c r="H17" s="88">
        <f>G17/3</f>
        <v>9.61</v>
      </c>
      <c r="I17" s="48" t="s">
        <v>22</v>
      </c>
      <c r="J17" s="49">
        <f>G18</f>
        <v>29.33</v>
      </c>
      <c r="K17" s="49">
        <f>G21</f>
        <v>32.08</v>
      </c>
      <c r="L17" s="49">
        <f>G24</f>
        <v>30</v>
      </c>
      <c r="M17" s="49">
        <f t="shared" ref="M17:M18" si="0">SUM(J17:L17)</f>
        <v>91.41</v>
      </c>
      <c r="N17" s="49">
        <f t="shared" ref="N17:N18" si="1">M17/9</f>
        <v>10.156666666666666</v>
      </c>
      <c r="O17" s="30"/>
      <c r="P17" s="30" t="s">
        <v>23</v>
      </c>
      <c r="Q17" s="30">
        <v>3</v>
      </c>
      <c r="R17" s="30"/>
      <c r="S17" s="30"/>
      <c r="T17" s="30"/>
      <c r="U17" s="30"/>
      <c r="V17" s="30"/>
      <c r="W17" s="30"/>
      <c r="X17" s="30"/>
      <c r="Y17" s="30"/>
      <c r="AA17" s="149"/>
      <c r="AB17" s="149"/>
      <c r="AC17" s="149"/>
      <c r="AD17" s="149"/>
      <c r="AE17" s="149"/>
      <c r="AF17" s="21"/>
    </row>
    <row r="18" spans="3:32" ht="15" customHeight="1">
      <c r="C18" s="48" t="s">
        <v>3</v>
      </c>
      <c r="D18" s="49">
        <v>9.5</v>
      </c>
      <c r="E18" s="33">
        <v>9.5</v>
      </c>
      <c r="F18" s="33">
        <v>10.33</v>
      </c>
      <c r="G18" s="33">
        <f t="shared" ref="G18:G25" si="2">SUM(D18:F18)</f>
        <v>29.33</v>
      </c>
      <c r="H18" s="88">
        <f t="shared" ref="H18:H25" si="3">G18/3</f>
        <v>9.7766666666666655</v>
      </c>
      <c r="I18" s="48" t="s">
        <v>24</v>
      </c>
      <c r="J18" s="49">
        <f>G19</f>
        <v>26.25</v>
      </c>
      <c r="K18" s="49">
        <f>G22</f>
        <v>34.33</v>
      </c>
      <c r="L18" s="49">
        <f>G25</f>
        <v>29.25</v>
      </c>
      <c r="M18" s="49">
        <f t="shared" si="0"/>
        <v>89.83</v>
      </c>
      <c r="N18" s="49">
        <f t="shared" si="1"/>
        <v>9.9811111111111117</v>
      </c>
      <c r="O18" s="30"/>
      <c r="P18" s="30" t="s">
        <v>25</v>
      </c>
      <c r="Q18" s="30">
        <v>3</v>
      </c>
      <c r="R18" s="30"/>
      <c r="S18" s="30"/>
      <c r="T18" s="30"/>
      <c r="U18" s="30"/>
      <c r="V18" s="30"/>
      <c r="W18" s="30"/>
      <c r="X18" s="30"/>
      <c r="Y18" s="30"/>
      <c r="AA18" s="149"/>
      <c r="AB18" s="149"/>
      <c r="AC18" s="149"/>
      <c r="AD18" s="149"/>
      <c r="AE18" s="149"/>
      <c r="AF18" s="21"/>
    </row>
    <row r="19" spans="3:32" ht="15" customHeight="1">
      <c r="C19" s="48" t="s">
        <v>4</v>
      </c>
      <c r="D19" s="49">
        <v>10</v>
      </c>
      <c r="E19" s="33">
        <v>8</v>
      </c>
      <c r="F19" s="33">
        <v>8.25</v>
      </c>
      <c r="G19" s="33">
        <f t="shared" si="2"/>
        <v>26.25</v>
      </c>
      <c r="H19" s="88">
        <f t="shared" si="3"/>
        <v>8.75</v>
      </c>
      <c r="I19" s="50" t="s">
        <v>26</v>
      </c>
      <c r="J19" s="33">
        <f>SUM(J16:J18)</f>
        <v>84.41</v>
      </c>
      <c r="K19" s="33">
        <f>SUM(K16:K18)</f>
        <v>96.66</v>
      </c>
      <c r="L19" s="33">
        <f>SUM(L16:L18)</f>
        <v>88.58</v>
      </c>
      <c r="M19" s="33"/>
      <c r="N19" s="33"/>
      <c r="O19" s="30"/>
      <c r="P19" s="30" t="s">
        <v>27</v>
      </c>
      <c r="Q19" s="30">
        <f>(G26^2)/(Q16*Q17*Q18)</f>
        <v>2693.0045370370362</v>
      </c>
      <c r="R19" s="30"/>
      <c r="S19" s="30"/>
      <c r="T19" s="30"/>
      <c r="U19" s="30"/>
      <c r="V19" s="30"/>
      <c r="W19" s="30"/>
      <c r="X19" s="30"/>
      <c r="Y19" s="30"/>
    </row>
    <row r="20" spans="3:32" ht="15" customHeight="1">
      <c r="C20" s="48" t="s">
        <v>5</v>
      </c>
      <c r="D20" s="49">
        <v>12.25</v>
      </c>
      <c r="E20" s="33">
        <v>7.33</v>
      </c>
      <c r="F20" s="33">
        <v>10.67</v>
      </c>
      <c r="G20" s="33">
        <f t="shared" si="2"/>
        <v>30.25</v>
      </c>
      <c r="H20" s="88">
        <f t="shared" si="3"/>
        <v>10.083333333333334</v>
      </c>
      <c r="I20" s="50" t="s">
        <v>1</v>
      </c>
      <c r="J20" s="33">
        <f>J19/9</f>
        <v>9.3788888888888877</v>
      </c>
      <c r="K20" s="33">
        <f>K19/9</f>
        <v>10.74</v>
      </c>
      <c r="L20" s="33">
        <f>L19/9</f>
        <v>9.8422222222222224</v>
      </c>
      <c r="M20" s="33"/>
      <c r="N20" s="33"/>
      <c r="O20" s="30"/>
      <c r="P20" s="30"/>
      <c r="Q20" s="30"/>
      <c r="R20" s="30"/>
      <c r="S20" s="30"/>
      <c r="T20" s="30"/>
      <c r="U20" s="30"/>
      <c r="V20" s="30"/>
      <c r="W20" s="30"/>
      <c r="X20" s="30"/>
      <c r="Y20" s="30"/>
    </row>
    <row r="21" spans="3:32" ht="15" customHeight="1">
      <c r="C21" s="48" t="s">
        <v>6</v>
      </c>
      <c r="D21" s="49">
        <v>12.5</v>
      </c>
      <c r="E21" s="33">
        <v>8.25</v>
      </c>
      <c r="F21" s="33">
        <v>11.33</v>
      </c>
      <c r="G21" s="33">
        <f t="shared" si="2"/>
        <v>32.08</v>
      </c>
      <c r="H21" s="88">
        <f t="shared" si="3"/>
        <v>10.693333333333333</v>
      </c>
      <c r="I21" s="30"/>
      <c r="J21" s="30"/>
      <c r="K21" s="30"/>
      <c r="L21" s="30"/>
      <c r="M21" s="30"/>
      <c r="N21" s="30"/>
      <c r="O21" s="30"/>
      <c r="P21" s="96" t="s">
        <v>28</v>
      </c>
      <c r="Q21" s="96" t="s">
        <v>29</v>
      </c>
      <c r="R21" s="96" t="s">
        <v>30</v>
      </c>
      <c r="S21" s="97" t="s">
        <v>31</v>
      </c>
      <c r="T21" s="97" t="s">
        <v>32</v>
      </c>
      <c r="U21" s="86" t="s">
        <v>78</v>
      </c>
      <c r="V21" s="97" t="s">
        <v>33</v>
      </c>
      <c r="W21" s="97" t="s">
        <v>34</v>
      </c>
      <c r="X21" s="32"/>
      <c r="Y21" s="32"/>
    </row>
    <row r="22" spans="3:32" ht="15" customHeight="1">
      <c r="C22" s="48" t="s">
        <v>7</v>
      </c>
      <c r="D22" s="49">
        <v>12.33</v>
      </c>
      <c r="E22" s="33">
        <v>9.5</v>
      </c>
      <c r="F22" s="33">
        <v>12.5</v>
      </c>
      <c r="G22" s="33">
        <f t="shared" si="2"/>
        <v>34.33</v>
      </c>
      <c r="H22" s="88">
        <f t="shared" si="3"/>
        <v>11.443333333333333</v>
      </c>
      <c r="I22" s="30"/>
      <c r="J22" s="30"/>
      <c r="K22" s="30"/>
      <c r="L22" s="30"/>
      <c r="M22" s="30"/>
      <c r="N22" s="30"/>
      <c r="O22" s="30"/>
      <c r="P22" s="31" t="s">
        <v>35</v>
      </c>
      <c r="Q22" s="98">
        <f>Q16-1</f>
        <v>2</v>
      </c>
      <c r="R22" s="88">
        <f>SUMSQ(D26:F26)/(Q17*Q18)-Q19</f>
        <v>34.37720740740815</v>
      </c>
      <c r="S22" s="88">
        <f>R22/Q22</f>
        <v>17.188603703704075</v>
      </c>
      <c r="T22" s="88">
        <f>S22/$S$27</f>
        <v>17.916779790494669</v>
      </c>
      <c r="U22" s="53" t="s">
        <v>79</v>
      </c>
      <c r="V22" s="88">
        <f>FINV(5%,$Q22,$Q$27)</f>
        <v>3.6337234675916301</v>
      </c>
      <c r="W22" s="88">
        <f>FINV(1%,$Q22,$Q$27)</f>
        <v>6.2262352803113821</v>
      </c>
      <c r="X22" s="30"/>
      <c r="Y22" s="30"/>
    </row>
    <row r="23" spans="3:32" ht="15" customHeight="1">
      <c r="C23" s="48" t="s">
        <v>8</v>
      </c>
      <c r="D23" s="49">
        <v>10</v>
      </c>
      <c r="E23" s="33">
        <v>9</v>
      </c>
      <c r="F23" s="33">
        <v>10.33</v>
      </c>
      <c r="G23" s="33">
        <f t="shared" si="2"/>
        <v>29.33</v>
      </c>
      <c r="H23" s="88">
        <f t="shared" si="3"/>
        <v>9.7766666666666655</v>
      </c>
      <c r="I23" s="30"/>
      <c r="J23" s="30"/>
      <c r="K23" s="30"/>
      <c r="L23" s="30"/>
      <c r="M23" s="30"/>
      <c r="N23" s="30"/>
      <c r="O23" s="30"/>
      <c r="P23" s="31" t="s">
        <v>36</v>
      </c>
      <c r="Q23" s="98">
        <f>(Q17*Q18)-1</f>
        <v>8</v>
      </c>
      <c r="R23" s="88">
        <f>SUMSQ(G17:G25)/Q16-Q19</f>
        <v>13.33862962962985</v>
      </c>
      <c r="S23" s="88">
        <f t="shared" ref="S23:S26" si="4">R23/Q23</f>
        <v>1.6673287037037312</v>
      </c>
      <c r="T23" s="88">
        <f t="shared" ref="T23:T26" si="5">S23/$S$27</f>
        <v>1.7379632306138477</v>
      </c>
      <c r="U23" s="53" t="s">
        <v>80</v>
      </c>
      <c r="V23" s="88">
        <f t="shared" ref="V23:V26" si="6">FINV(5%,$Q23,$Q$27)</f>
        <v>2.5910961798744014</v>
      </c>
      <c r="W23" s="88">
        <f t="shared" ref="W23:W26" si="7">FINV(1%,$Q23,$Q$27)</f>
        <v>3.8895721399261927</v>
      </c>
      <c r="X23" s="30"/>
      <c r="Y23" s="30"/>
    </row>
    <row r="24" spans="3:32" ht="15" customHeight="1">
      <c r="C24" s="48" t="s">
        <v>9</v>
      </c>
      <c r="D24" s="49">
        <v>10.33</v>
      </c>
      <c r="E24" s="33">
        <v>8.67</v>
      </c>
      <c r="F24" s="33">
        <v>11</v>
      </c>
      <c r="G24" s="33">
        <f t="shared" si="2"/>
        <v>30</v>
      </c>
      <c r="H24" s="88">
        <f t="shared" si="3"/>
        <v>10</v>
      </c>
      <c r="I24" s="30"/>
      <c r="J24" s="30"/>
      <c r="K24" s="30"/>
      <c r="L24" s="30"/>
      <c r="M24" s="30"/>
      <c r="N24" s="30"/>
      <c r="O24" s="30"/>
      <c r="P24" s="31" t="s">
        <v>37</v>
      </c>
      <c r="Q24" s="98">
        <f>Q17-1</f>
        <v>2</v>
      </c>
      <c r="R24" s="88">
        <f>SUMSQ(M16:M18)/(Q16*Q18)-Q19</f>
        <v>0.50047407407464561</v>
      </c>
      <c r="S24" s="88">
        <f t="shared" si="4"/>
        <v>0.25023703703732281</v>
      </c>
      <c r="T24" s="88">
        <f t="shared" si="5"/>
        <v>0.26083805091494472</v>
      </c>
      <c r="U24" s="53" t="s">
        <v>80</v>
      </c>
      <c r="V24" s="88">
        <f t="shared" si="6"/>
        <v>3.6337234675916301</v>
      </c>
      <c r="W24" s="88">
        <f t="shared" si="7"/>
        <v>6.2262352803113821</v>
      </c>
      <c r="X24" s="30"/>
      <c r="Y24" s="30"/>
    </row>
    <row r="25" spans="3:32" ht="15" customHeight="1">
      <c r="C25" s="48" t="s">
        <v>10</v>
      </c>
      <c r="D25" s="49">
        <v>10.25</v>
      </c>
      <c r="E25" s="33">
        <v>8</v>
      </c>
      <c r="F25" s="33">
        <v>11</v>
      </c>
      <c r="G25" s="33">
        <f t="shared" si="2"/>
        <v>29.25</v>
      </c>
      <c r="H25" s="88">
        <f t="shared" si="3"/>
        <v>9.75</v>
      </c>
      <c r="I25" s="30"/>
      <c r="J25" s="30"/>
      <c r="K25" s="30"/>
      <c r="L25" s="30"/>
      <c r="M25" s="30"/>
      <c r="N25" s="30"/>
      <c r="O25" s="30"/>
      <c r="P25" s="31" t="s">
        <v>38</v>
      </c>
      <c r="Q25" s="98">
        <f>Q18-1</f>
        <v>2</v>
      </c>
      <c r="R25" s="88">
        <f>SUMSQ(J19:L19)/(Q16*Q17)-Q19</f>
        <v>8.6199185185191709</v>
      </c>
      <c r="S25" s="88">
        <f t="shared" si="4"/>
        <v>4.3099592592595855</v>
      </c>
      <c r="T25" s="88">
        <f t="shared" si="5"/>
        <v>4.4925458917594794</v>
      </c>
      <c r="U25" s="53" t="s">
        <v>81</v>
      </c>
      <c r="V25" s="88">
        <f t="shared" si="6"/>
        <v>3.6337234675916301</v>
      </c>
      <c r="W25" s="88">
        <f t="shared" si="7"/>
        <v>6.2262352803113821</v>
      </c>
      <c r="X25" s="30"/>
      <c r="Y25" s="30"/>
    </row>
    <row r="26" spans="3:32" ht="15" customHeight="1">
      <c r="C26" s="95" t="s">
        <v>39</v>
      </c>
      <c r="D26" s="91">
        <f>SUM(D17:D25)</f>
        <v>99.16</v>
      </c>
      <c r="E26" s="91">
        <f t="shared" ref="E26:H26" si="8">SUM(E17:E25)</f>
        <v>75.75</v>
      </c>
      <c r="F26" s="91">
        <f t="shared" si="8"/>
        <v>94.74</v>
      </c>
      <c r="G26" s="91">
        <f t="shared" si="8"/>
        <v>269.64999999999998</v>
      </c>
      <c r="H26" s="92">
        <f t="shared" si="8"/>
        <v>89.88333333333334</v>
      </c>
      <c r="I26" s="30"/>
      <c r="J26" s="30"/>
      <c r="K26" s="30"/>
      <c r="L26" s="30"/>
      <c r="M26" s="30"/>
      <c r="N26" s="30"/>
      <c r="O26" s="30"/>
      <c r="P26" s="31" t="s">
        <v>40</v>
      </c>
      <c r="Q26" s="98">
        <f>Q24*Q25</f>
        <v>4</v>
      </c>
      <c r="R26" s="88">
        <f>R23-R24-R25</f>
        <v>4.2182370370360331</v>
      </c>
      <c r="S26" s="88">
        <f t="shared" si="4"/>
        <v>1.0545592592590083</v>
      </c>
      <c r="T26" s="88">
        <f t="shared" si="5"/>
        <v>1.0992344898904836</v>
      </c>
      <c r="U26" s="53" t="s">
        <v>80</v>
      </c>
      <c r="V26" s="88">
        <f t="shared" si="6"/>
        <v>3.0069172799243447</v>
      </c>
      <c r="W26" s="88">
        <f t="shared" si="7"/>
        <v>4.772577999723211</v>
      </c>
      <c r="X26" s="30"/>
      <c r="Y26" s="30"/>
    </row>
    <row r="27" spans="3:32" ht="15.75">
      <c r="C27" s="95" t="s">
        <v>77</v>
      </c>
      <c r="D27" s="91">
        <f>AVERAGE(D17:D25)</f>
        <v>11.017777777777777</v>
      </c>
      <c r="E27" s="91">
        <f t="shared" ref="E27:F27" si="9">AVERAGE(E17:E25)</f>
        <v>8.4166666666666661</v>
      </c>
      <c r="F27" s="91">
        <f t="shared" si="9"/>
        <v>10.526666666666666</v>
      </c>
      <c r="G27" s="58"/>
      <c r="H27" s="92">
        <f>H26/9</f>
        <v>9.9870370370370374</v>
      </c>
      <c r="I27" s="30"/>
      <c r="J27" s="30"/>
      <c r="K27" s="30"/>
      <c r="L27" s="30"/>
      <c r="M27" s="30"/>
      <c r="N27" s="30"/>
      <c r="O27" s="30"/>
      <c r="P27" s="31" t="s">
        <v>41</v>
      </c>
      <c r="Q27" s="98">
        <f>Q28-Q23-Q22</f>
        <v>16</v>
      </c>
      <c r="R27" s="88">
        <f>R28-R23-R22</f>
        <v>15.349725925926123</v>
      </c>
      <c r="S27" s="88">
        <f>R27/Q27</f>
        <v>0.95935787037038267</v>
      </c>
      <c r="T27" s="99"/>
      <c r="U27" s="99"/>
      <c r="V27" s="99"/>
      <c r="W27" s="99"/>
      <c r="X27" s="147"/>
      <c r="Y27" s="30"/>
    </row>
    <row r="28" spans="3:32">
      <c r="C28" s="30"/>
      <c r="D28" s="30"/>
      <c r="E28" s="30"/>
      <c r="F28" s="30"/>
      <c r="G28" s="30"/>
      <c r="H28" s="30"/>
      <c r="I28" s="30"/>
      <c r="J28" s="30"/>
      <c r="K28" s="30"/>
      <c r="L28" s="30"/>
      <c r="M28" s="30"/>
      <c r="N28" s="30"/>
      <c r="O28" s="30"/>
      <c r="P28" s="102" t="s">
        <v>13</v>
      </c>
      <c r="Q28" s="100">
        <f>(3*3*3)-1</f>
        <v>26</v>
      </c>
      <c r="R28" s="90">
        <f>SUMSQ(D17:F25)-Q19</f>
        <v>63.065562962964123</v>
      </c>
      <c r="S28" s="101"/>
      <c r="T28" s="101"/>
      <c r="U28" s="101"/>
      <c r="V28" s="101"/>
      <c r="W28" s="101"/>
      <c r="X28" s="147"/>
      <c r="Y28" s="30"/>
    </row>
    <row r="29" spans="3:32">
      <c r="C29" s="115" t="s">
        <v>0</v>
      </c>
      <c r="D29" s="116" t="s">
        <v>12</v>
      </c>
      <c r="E29" s="116"/>
      <c r="F29" s="116"/>
      <c r="G29" s="117" t="s">
        <v>13</v>
      </c>
      <c r="H29" s="30"/>
      <c r="I29" s="121" t="s">
        <v>42</v>
      </c>
      <c r="J29" s="118" t="s">
        <v>38</v>
      </c>
      <c r="K29" s="119"/>
      <c r="L29" s="120"/>
      <c r="M29" s="34" t="s">
        <v>13</v>
      </c>
      <c r="N29" s="30"/>
      <c r="O29" s="30"/>
      <c r="P29" s="30"/>
      <c r="Q29" s="30"/>
      <c r="R29" s="30"/>
      <c r="S29" s="30"/>
      <c r="T29" s="30"/>
      <c r="U29" s="30"/>
      <c r="V29" s="30"/>
      <c r="W29" s="30"/>
      <c r="X29" s="30"/>
      <c r="Y29" s="30"/>
    </row>
    <row r="30" spans="3:32">
      <c r="C30" s="115"/>
      <c r="D30" s="35">
        <v>1</v>
      </c>
      <c r="E30" s="35">
        <v>2</v>
      </c>
      <c r="F30" s="35">
        <v>3</v>
      </c>
      <c r="G30" s="117"/>
      <c r="H30" s="30"/>
      <c r="I30" s="122"/>
      <c r="J30" s="34">
        <v>1</v>
      </c>
      <c r="K30" s="34">
        <v>2</v>
      </c>
      <c r="L30" s="34">
        <v>3</v>
      </c>
      <c r="M30" s="34"/>
      <c r="N30" s="30"/>
      <c r="O30" s="30"/>
      <c r="P30" s="30"/>
      <c r="Q30" s="30"/>
      <c r="R30" s="30"/>
      <c r="S30" s="30"/>
      <c r="T30" s="30"/>
      <c r="U30" s="30"/>
      <c r="V30" t="s">
        <v>83</v>
      </c>
      <c r="W30" s="30"/>
      <c r="X30" s="30"/>
      <c r="Y30" s="30"/>
    </row>
    <row r="31" spans="3:32" ht="15.75">
      <c r="C31" s="51" t="s">
        <v>2</v>
      </c>
      <c r="D31" s="52">
        <v>13.25</v>
      </c>
      <c r="E31" s="36">
        <v>7.5</v>
      </c>
      <c r="F31" s="36">
        <v>9.75</v>
      </c>
      <c r="G31" s="37">
        <f>SUM(D31:F31)</f>
        <v>30.5</v>
      </c>
      <c r="H31" s="30"/>
      <c r="I31" s="34">
        <v>1</v>
      </c>
      <c r="J31" s="38">
        <f>G31</f>
        <v>30.5</v>
      </c>
      <c r="K31" s="38">
        <f>G34</f>
        <v>30</v>
      </c>
      <c r="L31" s="38">
        <f>G37</f>
        <v>31</v>
      </c>
      <c r="M31" s="39">
        <f>SUM(J31:L31)</f>
        <v>91.5</v>
      </c>
      <c r="N31" s="30"/>
      <c r="O31" s="30"/>
      <c r="P31" s="30"/>
      <c r="Q31" s="34" t="s">
        <v>43</v>
      </c>
      <c r="R31" s="34" t="s">
        <v>51</v>
      </c>
      <c r="S31" s="34" t="s">
        <v>52</v>
      </c>
      <c r="T31" s="30"/>
      <c r="U31" s="30"/>
      <c r="V31" s="30"/>
      <c r="W31" s="30"/>
      <c r="X31" s="30"/>
      <c r="Y31" s="30"/>
    </row>
    <row r="32" spans="3:32" ht="15.75">
      <c r="C32" s="51" t="s">
        <v>3</v>
      </c>
      <c r="D32" s="52">
        <v>10.75</v>
      </c>
      <c r="E32" s="36">
        <v>10.5</v>
      </c>
      <c r="F32" s="36">
        <v>10.75</v>
      </c>
      <c r="G32" s="37">
        <f t="shared" ref="G32:G39" si="10">SUM(D32:F32)</f>
        <v>32</v>
      </c>
      <c r="H32" s="30"/>
      <c r="I32" s="34">
        <v>2</v>
      </c>
      <c r="J32" s="38">
        <f t="shared" ref="J32:J33" si="11">G32</f>
        <v>32</v>
      </c>
      <c r="K32" s="38">
        <f t="shared" ref="K32:K33" si="12">G35</f>
        <v>30</v>
      </c>
      <c r="L32" s="38">
        <f t="shared" ref="L32:L33" si="13">G38</f>
        <v>32.75</v>
      </c>
      <c r="M32" s="39">
        <f t="shared" ref="M32:M34" si="14">SUM(J32:L32)</f>
        <v>94.75</v>
      </c>
      <c r="N32" s="30"/>
      <c r="O32" s="30"/>
      <c r="P32" s="30"/>
      <c r="Q32" s="34" t="s">
        <v>42</v>
      </c>
      <c r="R32" s="34"/>
      <c r="S32" s="34"/>
      <c r="T32" s="30"/>
      <c r="U32" s="30"/>
      <c r="V32" s="30"/>
      <c r="W32" s="30"/>
      <c r="X32" s="30"/>
      <c r="Y32" s="30"/>
    </row>
    <row r="33" spans="3:25" ht="15.75">
      <c r="C33" s="51" t="s">
        <v>4</v>
      </c>
      <c r="D33" s="52">
        <v>10.5</v>
      </c>
      <c r="E33" s="36">
        <v>8</v>
      </c>
      <c r="F33" s="36">
        <v>8.25</v>
      </c>
      <c r="G33" s="37">
        <f t="shared" si="10"/>
        <v>26.75</v>
      </c>
      <c r="H33" s="30"/>
      <c r="I33" s="34">
        <v>3</v>
      </c>
      <c r="J33" s="38">
        <f t="shared" si="11"/>
        <v>26.75</v>
      </c>
      <c r="K33" s="38">
        <f t="shared" si="12"/>
        <v>33.25</v>
      </c>
      <c r="L33" s="38">
        <f t="shared" si="13"/>
        <v>30.25</v>
      </c>
      <c r="M33" s="39">
        <f t="shared" si="14"/>
        <v>90.25</v>
      </c>
      <c r="N33" s="30"/>
      <c r="O33" s="30"/>
      <c r="P33" s="30"/>
      <c r="Q33" s="34" t="s">
        <v>20</v>
      </c>
      <c r="R33" s="40">
        <f>M16/9</f>
        <v>9.8233333333333324</v>
      </c>
      <c r="S33" s="9" t="s">
        <v>58</v>
      </c>
      <c r="T33" s="30"/>
      <c r="U33" s="30"/>
      <c r="V33" s="30"/>
      <c r="W33" s="30"/>
      <c r="X33" s="30"/>
      <c r="Y33" s="30"/>
    </row>
    <row r="34" spans="3:25" ht="15.75">
      <c r="C34" s="51" t="s">
        <v>5</v>
      </c>
      <c r="D34" s="52">
        <v>12.25</v>
      </c>
      <c r="E34" s="36">
        <v>7.25</v>
      </c>
      <c r="F34" s="36">
        <v>10.5</v>
      </c>
      <c r="G34" s="37">
        <f t="shared" si="10"/>
        <v>30</v>
      </c>
      <c r="H34" s="30"/>
      <c r="I34" s="34" t="s">
        <v>13</v>
      </c>
      <c r="J34" s="39">
        <f>SUM(J31:J33)</f>
        <v>89.25</v>
      </c>
      <c r="K34" s="39">
        <f t="shared" ref="K34:L34" si="15">SUM(K31:K33)</f>
        <v>93.25</v>
      </c>
      <c r="L34" s="39">
        <f t="shared" si="15"/>
        <v>94</v>
      </c>
      <c r="M34" s="39">
        <f t="shared" si="14"/>
        <v>276.5</v>
      </c>
      <c r="N34" s="30"/>
      <c r="O34" s="30"/>
      <c r="P34" s="30"/>
      <c r="Q34" s="34" t="s">
        <v>22</v>
      </c>
      <c r="R34" s="40">
        <f>M17/9</f>
        <v>10.156666666666666</v>
      </c>
      <c r="S34" s="9" t="s">
        <v>58</v>
      </c>
      <c r="T34" s="30"/>
      <c r="U34" s="30"/>
      <c r="V34" s="30"/>
      <c r="W34" s="30"/>
      <c r="X34" s="30"/>
      <c r="Y34" s="30"/>
    </row>
    <row r="35" spans="3:25" ht="15.75">
      <c r="C35" s="51" t="s">
        <v>6</v>
      </c>
      <c r="D35" s="52">
        <v>10.75</v>
      </c>
      <c r="E35" s="36">
        <v>8.25</v>
      </c>
      <c r="F35" s="36">
        <v>11</v>
      </c>
      <c r="G35" s="37">
        <f t="shared" si="10"/>
        <v>30</v>
      </c>
      <c r="H35" s="30"/>
      <c r="I35" s="30"/>
      <c r="J35" s="30"/>
      <c r="K35" s="30"/>
      <c r="L35" s="30"/>
      <c r="M35" s="30"/>
      <c r="N35" s="30"/>
      <c r="O35" s="30"/>
      <c r="P35" s="30"/>
      <c r="Q35" s="34" t="s">
        <v>24</v>
      </c>
      <c r="R35" s="40">
        <f>M18/9</f>
        <v>9.9811111111111117</v>
      </c>
      <c r="S35" s="9" t="s">
        <v>58</v>
      </c>
      <c r="T35" s="30"/>
      <c r="U35" s="30"/>
      <c r="V35" s="30"/>
      <c r="W35" s="30"/>
      <c r="X35" s="30"/>
      <c r="Y35" s="30"/>
    </row>
    <row r="36" spans="3:25" ht="15.75">
      <c r="C36" s="51" t="s">
        <v>7</v>
      </c>
      <c r="D36" s="52">
        <v>11.25</v>
      </c>
      <c r="E36" s="36">
        <v>9.5</v>
      </c>
      <c r="F36" s="36">
        <v>12.5</v>
      </c>
      <c r="G36" s="37">
        <f t="shared" si="10"/>
        <v>33.25</v>
      </c>
      <c r="H36" s="30"/>
      <c r="I36" s="30"/>
      <c r="J36" s="30"/>
      <c r="K36" s="30"/>
      <c r="L36" s="30"/>
      <c r="M36" s="30"/>
      <c r="N36" s="30"/>
      <c r="O36" s="30" t="s">
        <v>54</v>
      </c>
      <c r="P36" s="41">
        <v>3.649</v>
      </c>
      <c r="Q36" s="34" t="s">
        <v>53</v>
      </c>
      <c r="R36" s="40">
        <f>P36*(S27/9)^0.5</f>
        <v>1.1913597681693895</v>
      </c>
      <c r="S36" s="34"/>
      <c r="T36" s="30"/>
      <c r="U36" s="30"/>
      <c r="V36" s="30"/>
      <c r="W36" s="30"/>
      <c r="X36" s="30"/>
      <c r="Y36" s="30"/>
    </row>
    <row r="37" spans="3:25" ht="15.75">
      <c r="C37" s="51" t="s">
        <v>8</v>
      </c>
      <c r="D37" s="52">
        <v>11.5</v>
      </c>
      <c r="E37" s="36">
        <v>9.75</v>
      </c>
      <c r="F37" s="36">
        <v>9.75</v>
      </c>
      <c r="G37" s="37">
        <f t="shared" si="10"/>
        <v>31</v>
      </c>
      <c r="H37" s="30"/>
      <c r="I37" s="30"/>
      <c r="J37" s="30"/>
      <c r="K37" t="s">
        <v>83</v>
      </c>
      <c r="L37" s="30"/>
      <c r="M37" s="30"/>
      <c r="N37" s="30"/>
      <c r="O37" s="30"/>
      <c r="P37" s="30"/>
      <c r="Q37" s="34" t="s">
        <v>38</v>
      </c>
      <c r="R37" s="40"/>
      <c r="S37" s="34"/>
      <c r="T37" s="30"/>
      <c r="U37" s="30"/>
      <c r="V37" s="30"/>
      <c r="W37" s="30"/>
      <c r="X37" s="30"/>
      <c r="Y37" s="30"/>
    </row>
    <row r="38" spans="3:25" ht="15.75">
      <c r="C38" s="51" t="s">
        <v>9</v>
      </c>
      <c r="D38" s="52">
        <v>10.5</v>
      </c>
      <c r="E38" s="36">
        <v>9.75</v>
      </c>
      <c r="F38" s="36">
        <v>12.5</v>
      </c>
      <c r="G38" s="37">
        <f t="shared" si="10"/>
        <v>32.75</v>
      </c>
      <c r="H38" s="30"/>
      <c r="I38" s="30"/>
      <c r="J38" s="30"/>
      <c r="K38" s="30"/>
      <c r="L38" s="30"/>
      <c r="M38" s="30"/>
      <c r="N38" s="30"/>
      <c r="O38" s="30"/>
      <c r="P38" s="30"/>
      <c r="Q38" s="34" t="s">
        <v>14</v>
      </c>
      <c r="R38" s="40">
        <f>J19/9</f>
        <v>9.3788888888888877</v>
      </c>
      <c r="S38" s="9" t="s">
        <v>55</v>
      </c>
      <c r="T38" s="30"/>
      <c r="U38" s="30"/>
      <c r="V38" s="30"/>
      <c r="W38" s="30"/>
      <c r="X38" s="30"/>
      <c r="Y38" s="30"/>
    </row>
    <row r="39" spans="3:25" ht="15.75">
      <c r="C39" s="51" t="s">
        <v>10</v>
      </c>
      <c r="D39" s="52">
        <v>10.25</v>
      </c>
      <c r="E39" s="36">
        <v>8</v>
      </c>
      <c r="F39" s="36">
        <v>12</v>
      </c>
      <c r="G39" s="37">
        <f t="shared" si="10"/>
        <v>30.25</v>
      </c>
      <c r="H39" s="30"/>
      <c r="I39" s="30"/>
      <c r="J39" s="30"/>
      <c r="K39" s="30"/>
      <c r="L39" s="30"/>
      <c r="M39" s="30"/>
      <c r="N39" s="30"/>
      <c r="O39" s="30"/>
      <c r="P39" s="30"/>
      <c r="Q39" s="34" t="s">
        <v>15</v>
      </c>
      <c r="R39" s="40">
        <f>K19/9</f>
        <v>10.74</v>
      </c>
      <c r="S39" s="9" t="s">
        <v>56</v>
      </c>
      <c r="T39" s="30"/>
      <c r="U39" s="30"/>
      <c r="V39" s="30"/>
      <c r="W39" s="30"/>
      <c r="X39" s="30"/>
      <c r="Y39" s="30"/>
    </row>
    <row r="40" spans="3:25" ht="15.75">
      <c r="C40" s="51" t="s">
        <v>39</v>
      </c>
      <c r="D40" s="37">
        <f>SUM(D31:D39)</f>
        <v>101</v>
      </c>
      <c r="E40" s="37">
        <f t="shared" ref="E40:F40" si="16">SUM(E31:E39)</f>
        <v>78.5</v>
      </c>
      <c r="F40" s="37">
        <f t="shared" si="16"/>
        <v>97</v>
      </c>
      <c r="G40" s="37">
        <f t="shared" ref="G40" si="17">SUM(G31:G39)</f>
        <v>276.5</v>
      </c>
      <c r="H40" s="30"/>
      <c r="I40" s="30"/>
      <c r="J40" s="30"/>
      <c r="K40" s="30"/>
      <c r="L40" s="30"/>
      <c r="M40" s="30"/>
      <c r="N40" s="30"/>
      <c r="O40" s="30"/>
      <c r="P40" s="30"/>
      <c r="Q40" s="34" t="s">
        <v>16</v>
      </c>
      <c r="R40" s="40">
        <f>L19/9</f>
        <v>9.8422222222222224</v>
      </c>
      <c r="S40" s="9" t="s">
        <v>55</v>
      </c>
      <c r="T40" s="30"/>
      <c r="U40" s="30"/>
      <c r="V40" s="30"/>
      <c r="W40" s="30"/>
      <c r="X40" s="30"/>
      <c r="Y40" s="30"/>
    </row>
    <row r="41" spans="3:25">
      <c r="C41" s="30"/>
      <c r="D41" s="30"/>
      <c r="E41" s="30"/>
      <c r="F41" s="30"/>
      <c r="G41" s="30"/>
      <c r="H41" s="30"/>
      <c r="I41" s="30"/>
      <c r="J41" s="30"/>
      <c r="K41" s="30"/>
      <c r="L41" s="30"/>
      <c r="M41" s="30"/>
      <c r="N41" s="30"/>
      <c r="O41" s="30" t="s">
        <v>54</v>
      </c>
      <c r="P41" s="41">
        <v>3.649</v>
      </c>
      <c r="Q41" s="34" t="s">
        <v>53</v>
      </c>
      <c r="R41" s="40">
        <f>R36</f>
        <v>1.1913597681693895</v>
      </c>
      <c r="S41" s="34"/>
      <c r="T41" s="30"/>
      <c r="U41" s="30"/>
      <c r="V41" s="30"/>
      <c r="W41" s="30"/>
      <c r="X41" s="30"/>
      <c r="Y41" s="30"/>
    </row>
    <row r="42" spans="3:25">
      <c r="C42" s="30"/>
      <c r="D42" s="30"/>
      <c r="E42" s="30"/>
      <c r="F42" s="30"/>
      <c r="G42" s="30"/>
      <c r="H42" s="30"/>
      <c r="I42" s="30"/>
      <c r="J42" s="30"/>
      <c r="K42" s="30"/>
      <c r="L42" s="30"/>
      <c r="M42" s="30"/>
      <c r="N42" s="30"/>
      <c r="O42" s="30"/>
      <c r="P42" s="30"/>
      <c r="Q42" s="30"/>
      <c r="R42" s="30"/>
      <c r="S42" s="30"/>
      <c r="T42" s="30"/>
      <c r="U42" s="30"/>
      <c r="V42" s="30"/>
      <c r="W42" s="30"/>
      <c r="X42" s="30"/>
      <c r="Y42" s="30"/>
    </row>
  </sheetData>
  <mergeCells count="22">
    <mergeCell ref="D2:G2"/>
    <mergeCell ref="K2:N2"/>
    <mergeCell ref="R2:V2"/>
    <mergeCell ref="C15:C16"/>
    <mergeCell ref="D15:F15"/>
    <mergeCell ref="G15:G16"/>
    <mergeCell ref="C29:C30"/>
    <mergeCell ref="D29:F29"/>
    <mergeCell ref="G29:G30"/>
    <mergeCell ref="J29:L29"/>
    <mergeCell ref="I29:I30"/>
    <mergeCell ref="AF7:AF8"/>
    <mergeCell ref="AA13:AA14"/>
    <mergeCell ref="AB13:AB14"/>
    <mergeCell ref="AC13:AC14"/>
    <mergeCell ref="AD13:AD14"/>
    <mergeCell ref="AE13:AE14"/>
    <mergeCell ref="AA7:AA8"/>
    <mergeCell ref="AB7:AB8"/>
    <mergeCell ref="AC7:AC8"/>
    <mergeCell ref="AD7:AD8"/>
    <mergeCell ref="AE7:AE8"/>
  </mergeCells>
  <pageMargins left="0.7" right="0.7" top="0.75" bottom="0.75" header="0.3" footer="0.3"/>
  <pageSetup orientation="portrait" horizontalDpi="300" verticalDpi="300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C2:AE49"/>
  <sheetViews>
    <sheetView topLeftCell="A14" zoomScale="68" zoomScaleNormal="68" workbookViewId="0">
      <selection activeCell="C2" sqref="C2:V3"/>
    </sheetView>
  </sheetViews>
  <sheetFormatPr defaultRowHeight="15"/>
  <cols>
    <col min="3" max="3" width="11.140625" customWidth="1"/>
    <col min="15" max="15" width="10.28515625" customWidth="1"/>
    <col min="16" max="16" width="10.5703125" customWidth="1"/>
    <col min="20" max="20" width="9.5703125" bestFit="1" customWidth="1"/>
    <col min="21" max="21" width="12.140625" customWidth="1"/>
    <col min="22" max="22" width="13" customWidth="1"/>
    <col min="23" max="23" width="12.28515625" customWidth="1"/>
  </cols>
  <sheetData>
    <row r="2" spans="3:23" ht="15" customHeight="1">
      <c r="C2" s="155"/>
      <c r="D2" s="156"/>
      <c r="E2" s="156"/>
      <c r="F2" s="156"/>
      <c r="G2" s="156"/>
      <c r="H2" s="157"/>
      <c r="I2" s="158"/>
      <c r="J2" s="159"/>
      <c r="K2" s="156"/>
      <c r="L2" s="156"/>
      <c r="M2" s="156"/>
      <c r="N2" s="156"/>
      <c r="O2" s="159"/>
      <c r="P2" s="158"/>
      <c r="Q2" s="159"/>
      <c r="R2" s="156"/>
      <c r="S2" s="156"/>
      <c r="T2" s="156"/>
      <c r="U2" s="156"/>
      <c r="V2" s="159"/>
    </row>
    <row r="3" spans="3:23" ht="15" customHeight="1">
      <c r="C3" s="155"/>
      <c r="D3" s="155"/>
      <c r="E3" s="155"/>
      <c r="F3" s="155"/>
      <c r="G3" s="155"/>
      <c r="H3" s="157"/>
      <c r="I3" s="158"/>
      <c r="J3" s="159"/>
      <c r="K3" s="155"/>
      <c r="L3" s="155"/>
      <c r="M3" s="155"/>
      <c r="N3" s="155"/>
      <c r="O3" s="159"/>
      <c r="P3" s="158"/>
      <c r="Q3" s="159"/>
      <c r="R3" s="155"/>
      <c r="S3" s="155"/>
      <c r="T3" s="155"/>
      <c r="U3" s="155"/>
      <c r="V3" s="159"/>
    </row>
    <row r="4" spans="3:23" ht="15" customHeight="1">
      <c r="C4" s="1"/>
      <c r="D4" s="2"/>
      <c r="E4" s="2"/>
      <c r="F4" s="2"/>
      <c r="G4" s="2"/>
      <c r="H4" s="1"/>
      <c r="J4" s="1"/>
      <c r="K4" s="3"/>
      <c r="L4" s="3"/>
      <c r="M4" s="3"/>
      <c r="N4" s="3"/>
      <c r="O4" s="3"/>
      <c r="Q4" s="1"/>
      <c r="R4" s="2"/>
      <c r="S4" s="2"/>
      <c r="T4" s="2"/>
      <c r="U4" s="2"/>
    </row>
    <row r="5" spans="3:23" ht="15" customHeight="1">
      <c r="C5" s="1"/>
      <c r="D5" s="2"/>
      <c r="E5" s="2"/>
      <c r="F5" s="2"/>
      <c r="G5" s="2"/>
      <c r="H5" s="1"/>
      <c r="J5" s="1"/>
      <c r="K5" s="3"/>
      <c r="L5" s="3"/>
      <c r="M5" s="3"/>
      <c r="N5" s="3"/>
      <c r="O5" s="3"/>
      <c r="Q5" s="1"/>
      <c r="R5" s="2"/>
      <c r="S5" s="2"/>
      <c r="T5" s="2"/>
      <c r="U5" s="2"/>
    </row>
    <row r="6" spans="3:23" ht="15" customHeight="1">
      <c r="C6" s="1"/>
      <c r="D6" s="2"/>
      <c r="E6" s="2"/>
      <c r="F6" s="2"/>
      <c r="G6" s="2"/>
      <c r="H6" s="1"/>
      <c r="J6" s="1"/>
      <c r="K6" s="3"/>
      <c r="L6" s="3"/>
      <c r="M6" s="3"/>
      <c r="N6" s="3"/>
      <c r="O6" s="3"/>
      <c r="Q6" s="1"/>
      <c r="R6" s="2"/>
      <c r="S6" s="2"/>
      <c r="T6" s="2"/>
      <c r="U6" s="2"/>
    </row>
    <row r="7" spans="3:23" ht="15" customHeight="1">
      <c r="C7" s="1"/>
      <c r="D7" s="2"/>
      <c r="E7" s="2"/>
      <c r="F7" s="2"/>
      <c r="G7" s="2"/>
      <c r="H7" s="1"/>
      <c r="J7" s="1"/>
      <c r="K7" s="3"/>
      <c r="L7" s="3"/>
      <c r="M7" s="3"/>
      <c r="N7" s="3"/>
      <c r="O7" s="3"/>
      <c r="Q7" s="1"/>
      <c r="R7" s="2"/>
      <c r="S7" s="2"/>
      <c r="T7" s="2"/>
      <c r="U7" s="2"/>
    </row>
    <row r="8" spans="3:23" ht="15" customHeight="1">
      <c r="C8" s="1"/>
      <c r="D8" s="2"/>
      <c r="E8" s="2"/>
      <c r="F8" s="2"/>
      <c r="G8" s="2"/>
      <c r="H8" s="1"/>
      <c r="J8" s="1"/>
      <c r="K8" s="3"/>
      <c r="L8" s="3"/>
      <c r="M8" s="3"/>
      <c r="N8" s="3"/>
      <c r="O8" s="3"/>
      <c r="Q8" s="1"/>
      <c r="R8" s="2"/>
      <c r="S8" s="2"/>
      <c r="T8" s="2"/>
      <c r="U8" s="2"/>
    </row>
    <row r="9" spans="3:23" ht="15" customHeight="1">
      <c r="C9" s="1"/>
      <c r="D9" s="2"/>
      <c r="E9" s="2"/>
      <c r="F9" s="2"/>
      <c r="G9" s="2"/>
      <c r="H9" s="1"/>
      <c r="J9" s="1"/>
      <c r="K9" s="3"/>
      <c r="L9" s="3"/>
      <c r="M9" s="3"/>
      <c r="N9" s="3"/>
      <c r="O9" s="3"/>
      <c r="Q9" s="1"/>
      <c r="R9" s="2"/>
      <c r="S9" s="2"/>
      <c r="T9" s="2"/>
      <c r="U9" s="2"/>
    </row>
    <row r="10" spans="3:23" ht="15" customHeight="1">
      <c r="C10" s="1"/>
      <c r="D10" s="2"/>
      <c r="E10" s="2"/>
      <c r="F10" s="2"/>
      <c r="G10" s="2"/>
      <c r="H10" s="1"/>
      <c r="J10" s="1"/>
      <c r="K10" s="3"/>
      <c r="L10" s="3"/>
      <c r="M10" s="3"/>
      <c r="N10" s="3"/>
      <c r="O10" s="3"/>
      <c r="Q10" s="1"/>
      <c r="R10" s="2"/>
      <c r="S10" s="2"/>
      <c r="T10" s="2"/>
      <c r="U10" s="2"/>
    </row>
    <row r="11" spans="3:23" ht="15" customHeight="1">
      <c r="C11" s="1"/>
      <c r="D11" s="2"/>
      <c r="E11" s="2"/>
      <c r="F11" s="2"/>
      <c r="G11" s="2"/>
      <c r="H11" s="1"/>
      <c r="J11" s="1"/>
      <c r="K11" s="3"/>
      <c r="L11" s="3"/>
      <c r="M11" s="3"/>
      <c r="N11" s="3"/>
      <c r="O11" s="3"/>
      <c r="Q11" s="1"/>
      <c r="R11" s="2"/>
      <c r="S11" s="2"/>
      <c r="T11" s="2"/>
      <c r="U11" s="2"/>
    </row>
    <row r="12" spans="3:23" ht="15" customHeight="1">
      <c r="C12" s="1"/>
      <c r="D12" s="2"/>
      <c r="E12" s="2"/>
      <c r="F12" s="2"/>
      <c r="G12" s="2"/>
      <c r="H12" s="1"/>
      <c r="J12" s="1"/>
      <c r="K12" s="3"/>
      <c r="L12" s="3"/>
      <c r="M12" s="3"/>
      <c r="N12" s="3"/>
      <c r="O12" s="3"/>
      <c r="Q12" s="1"/>
      <c r="R12" s="2"/>
      <c r="S12" s="2"/>
      <c r="T12" s="2"/>
      <c r="U12" s="2"/>
    </row>
    <row r="13" spans="3:23" ht="15.75">
      <c r="C13" s="1"/>
      <c r="J13" s="1"/>
      <c r="Q13" s="1"/>
    </row>
    <row r="15" spans="3:23" ht="15" customHeight="1">
      <c r="C15" s="107" t="s">
        <v>0</v>
      </c>
      <c r="D15" s="109" t="s">
        <v>12</v>
      </c>
      <c r="E15" s="109"/>
      <c r="F15" s="109"/>
      <c r="G15" s="110" t="s">
        <v>39</v>
      </c>
      <c r="H15" s="110" t="s">
        <v>82</v>
      </c>
      <c r="I15" s="154"/>
      <c r="J15" s="4"/>
      <c r="K15" s="4"/>
      <c r="L15" s="4"/>
      <c r="M15" s="154"/>
      <c r="N15" s="4"/>
      <c r="O15" s="4"/>
      <c r="P15" s="4"/>
      <c r="Q15" s="5"/>
      <c r="R15" s="6"/>
      <c r="S15" s="6"/>
      <c r="T15" s="6"/>
      <c r="U15" s="6"/>
      <c r="V15" s="6"/>
      <c r="W15" s="6"/>
    </row>
    <row r="16" spans="3:23" ht="15" customHeight="1">
      <c r="C16" s="108"/>
      <c r="D16" s="83">
        <v>1</v>
      </c>
      <c r="E16" s="83">
        <v>2</v>
      </c>
      <c r="F16" s="83">
        <v>3</v>
      </c>
      <c r="G16" s="111"/>
      <c r="H16" s="111"/>
      <c r="I16" s="7"/>
      <c r="J16" s="1" t="s">
        <v>84</v>
      </c>
      <c r="K16" s="1"/>
      <c r="L16" s="1"/>
      <c r="M16" s="1"/>
      <c r="Q16" s="1" t="s">
        <v>21</v>
      </c>
      <c r="R16">
        <v>3</v>
      </c>
    </row>
    <row r="17" spans="3:26" ht="15" customHeight="1">
      <c r="C17" s="7" t="s">
        <v>2</v>
      </c>
      <c r="D17" s="104">
        <v>12</v>
      </c>
      <c r="E17" s="53">
        <v>8.25</v>
      </c>
      <c r="F17" s="53">
        <v>11.5</v>
      </c>
      <c r="G17" s="53">
        <f>SUM(D17:F17)</f>
        <v>31.75</v>
      </c>
      <c r="H17" s="66">
        <f>G17/3</f>
        <v>10.583333333333334</v>
      </c>
      <c r="I17" s="129" t="s">
        <v>23</v>
      </c>
      <c r="J17" s="133" t="s">
        <v>38</v>
      </c>
      <c r="K17" s="133"/>
      <c r="L17" s="133"/>
      <c r="M17" s="129" t="s">
        <v>47</v>
      </c>
      <c r="N17" s="131" t="s">
        <v>44</v>
      </c>
      <c r="Q17" s="1" t="s">
        <v>23</v>
      </c>
      <c r="R17">
        <v>3</v>
      </c>
    </row>
    <row r="18" spans="3:26" ht="15" customHeight="1">
      <c r="C18" s="7" t="s">
        <v>3</v>
      </c>
      <c r="D18" s="104">
        <v>10</v>
      </c>
      <c r="E18" s="53">
        <v>9</v>
      </c>
      <c r="F18" s="53">
        <v>10.75</v>
      </c>
      <c r="G18" s="53">
        <f t="shared" ref="G18:G24" si="0">SUM(D18:F18)</f>
        <v>29.75</v>
      </c>
      <c r="H18" s="66">
        <f t="shared" ref="H18:H25" si="1">G18/3</f>
        <v>9.9166666666666661</v>
      </c>
      <c r="I18" s="130"/>
      <c r="J18" s="20">
        <v>1</v>
      </c>
      <c r="K18" s="20">
        <v>2</v>
      </c>
      <c r="L18" s="20">
        <v>3</v>
      </c>
      <c r="M18" s="130"/>
      <c r="N18" s="132"/>
      <c r="Q18" s="1" t="s">
        <v>25</v>
      </c>
      <c r="R18">
        <v>3</v>
      </c>
    </row>
    <row r="19" spans="3:26" ht="15" customHeight="1">
      <c r="C19" s="7" t="s">
        <v>4</v>
      </c>
      <c r="D19" s="104">
        <v>11.33</v>
      </c>
      <c r="E19" s="53">
        <v>9.5</v>
      </c>
      <c r="F19" s="53">
        <v>8.5</v>
      </c>
      <c r="G19" s="53">
        <f t="shared" si="0"/>
        <v>29.33</v>
      </c>
      <c r="H19" s="66">
        <f t="shared" si="1"/>
        <v>9.7766666666666655</v>
      </c>
      <c r="I19" s="18">
        <v>1</v>
      </c>
      <c r="J19" s="23">
        <f>G17</f>
        <v>31.75</v>
      </c>
      <c r="K19" s="23">
        <f>G20</f>
        <v>28.25</v>
      </c>
      <c r="L19" s="23">
        <f>G23</f>
        <v>29</v>
      </c>
      <c r="M19" s="23">
        <f>SUM(J19:L19)</f>
        <v>89</v>
      </c>
      <c r="N19" s="23">
        <f>M19/9</f>
        <v>9.8888888888888893</v>
      </c>
      <c r="Q19" s="1" t="s">
        <v>45</v>
      </c>
      <c r="R19">
        <f>(G26^2)/(R16*R17*R18)</f>
        <v>2994.2055148148147</v>
      </c>
    </row>
    <row r="20" spans="3:26" ht="15" customHeight="1">
      <c r="C20" s="7" t="s">
        <v>5</v>
      </c>
      <c r="D20" s="104">
        <v>11</v>
      </c>
      <c r="E20" s="53">
        <v>7.25</v>
      </c>
      <c r="F20" s="53">
        <v>10</v>
      </c>
      <c r="G20" s="53">
        <f t="shared" si="0"/>
        <v>28.25</v>
      </c>
      <c r="H20" s="66">
        <f t="shared" si="1"/>
        <v>9.4166666666666661</v>
      </c>
      <c r="I20" s="18">
        <v>2</v>
      </c>
      <c r="J20" s="23">
        <f>G18</f>
        <v>29.75</v>
      </c>
      <c r="K20" s="23">
        <f>G21</f>
        <v>33.75</v>
      </c>
      <c r="L20" s="23">
        <f>G24</f>
        <v>30.75</v>
      </c>
      <c r="M20" s="23">
        <f t="shared" ref="M20:M21" si="2">SUM(J20:L20)</f>
        <v>94.25</v>
      </c>
      <c r="N20" s="23">
        <f t="shared" ref="N20:N21" si="3">M20/9</f>
        <v>10.472222222222221</v>
      </c>
    </row>
    <row r="21" spans="3:26" ht="15" customHeight="1">
      <c r="C21" s="7" t="s">
        <v>6</v>
      </c>
      <c r="D21" s="104">
        <v>11.75</v>
      </c>
      <c r="E21" s="53">
        <v>9.5</v>
      </c>
      <c r="F21" s="53">
        <v>12.5</v>
      </c>
      <c r="G21" s="53">
        <f t="shared" si="0"/>
        <v>33.75</v>
      </c>
      <c r="H21" s="66">
        <f t="shared" si="1"/>
        <v>11.25</v>
      </c>
      <c r="I21" s="19">
        <v>3</v>
      </c>
      <c r="J21" s="23">
        <f>G19</f>
        <v>29.33</v>
      </c>
      <c r="K21" s="23">
        <f>G22</f>
        <v>37.25</v>
      </c>
      <c r="L21" s="23">
        <f>G25</f>
        <v>34.5</v>
      </c>
      <c r="M21" s="23">
        <f t="shared" si="2"/>
        <v>101.08</v>
      </c>
      <c r="N21" s="23">
        <f t="shared" si="3"/>
        <v>11.231111111111112</v>
      </c>
      <c r="P21" s="73" t="s">
        <v>28</v>
      </c>
      <c r="Q21" s="73" t="s">
        <v>29</v>
      </c>
      <c r="R21" s="74" t="s">
        <v>30</v>
      </c>
      <c r="S21" s="75" t="s">
        <v>46</v>
      </c>
      <c r="T21" s="75" t="s">
        <v>32</v>
      </c>
      <c r="U21" s="75" t="s">
        <v>52</v>
      </c>
      <c r="V21" s="75" t="s">
        <v>33</v>
      </c>
      <c r="W21" s="75" t="s">
        <v>34</v>
      </c>
      <c r="X21" s="6"/>
    </row>
    <row r="22" spans="3:26" ht="15" customHeight="1">
      <c r="C22" s="7" t="s">
        <v>7</v>
      </c>
      <c r="D22" s="104">
        <v>14</v>
      </c>
      <c r="E22" s="53">
        <v>10.75</v>
      </c>
      <c r="F22" s="53">
        <v>12.5</v>
      </c>
      <c r="G22" s="53">
        <f t="shared" si="0"/>
        <v>37.25</v>
      </c>
      <c r="H22" s="66">
        <f t="shared" si="1"/>
        <v>12.416666666666666</v>
      </c>
      <c r="I22" t="s">
        <v>47</v>
      </c>
      <c r="J22" s="23">
        <f>SUM(J19:J21)</f>
        <v>90.83</v>
      </c>
      <c r="K22" s="23">
        <f t="shared" ref="K22:L22" si="4">SUM(K19:K21)</f>
        <v>99.25</v>
      </c>
      <c r="L22" s="23">
        <f t="shared" si="4"/>
        <v>94.25</v>
      </c>
      <c r="M22" s="23"/>
      <c r="N22" s="23"/>
      <c r="P22" s="21" t="s">
        <v>35</v>
      </c>
      <c r="Q22" s="21">
        <v>2</v>
      </c>
      <c r="R22" s="106">
        <f>SUMSQ(D26:F26)/(R17*R18)-R19</f>
        <v>39.937696296296508</v>
      </c>
      <c r="S22" s="106">
        <f>R22/Q22</f>
        <v>19.968848148148254</v>
      </c>
      <c r="T22" s="106">
        <f>S22/$S$27</f>
        <v>26.592104127467831</v>
      </c>
      <c r="U22" s="106" t="str">
        <f>IF(T22&lt;V22,"tn",IF(T22&lt;W22,"*","**"))</f>
        <v>**</v>
      </c>
      <c r="V22" s="106">
        <f>FINV(5%,$Q22,$Q$27)</f>
        <v>3.6337234675916301</v>
      </c>
      <c r="W22" s="106">
        <f>FINV(1%,$Q22,$Q$27)</f>
        <v>6.2262352803113821</v>
      </c>
    </row>
    <row r="23" spans="3:26" ht="15" customHeight="1">
      <c r="C23" s="7" t="s">
        <v>8</v>
      </c>
      <c r="D23" s="104">
        <v>11.25</v>
      </c>
      <c r="E23" s="53">
        <v>7.75</v>
      </c>
      <c r="F23" s="53">
        <v>10</v>
      </c>
      <c r="G23" s="53">
        <f t="shared" si="0"/>
        <v>29</v>
      </c>
      <c r="H23" s="66">
        <f t="shared" si="1"/>
        <v>9.6666666666666661</v>
      </c>
      <c r="I23" t="s">
        <v>44</v>
      </c>
      <c r="J23" s="23">
        <f>J22/9</f>
        <v>10.092222222222222</v>
      </c>
      <c r="K23" s="23">
        <f t="shared" ref="K23:L23" si="5">K22/9</f>
        <v>11.027777777777779</v>
      </c>
      <c r="L23" s="23">
        <f t="shared" si="5"/>
        <v>10.472222222222221</v>
      </c>
      <c r="M23" s="23"/>
      <c r="N23" s="23"/>
      <c r="P23" s="21" t="s">
        <v>36</v>
      </c>
      <c r="Q23" s="21">
        <v>8</v>
      </c>
      <c r="R23" s="106">
        <f>SUMSQ(G17:G25)/R16-R19</f>
        <v>24.085785185185614</v>
      </c>
      <c r="S23" s="106">
        <f t="shared" ref="S23:S27" si="6">R23/Q23</f>
        <v>3.0107231481482017</v>
      </c>
      <c r="T23" s="106">
        <f t="shared" ref="T23:T26" si="7">S23/$S$27</f>
        <v>4.0093180568333873</v>
      </c>
      <c r="U23" s="106" t="str">
        <f t="shared" ref="U23:U26" si="8">IF(T23&lt;V23,"tn",IF(T23&lt;W23,"*","**"))</f>
        <v>**</v>
      </c>
      <c r="V23" s="106">
        <f t="shared" ref="V23:V26" si="9">FINV(5%,$Q23,$Q$27)</f>
        <v>2.5910961798744014</v>
      </c>
      <c r="W23" s="106">
        <f t="shared" ref="W23:W26" si="10">FINV(1%,$Q23,$Q$27)</f>
        <v>3.8895721399261927</v>
      </c>
    </row>
    <row r="24" spans="3:26" ht="15" customHeight="1">
      <c r="C24" s="7" t="s">
        <v>9</v>
      </c>
      <c r="D24" s="104">
        <v>11</v>
      </c>
      <c r="E24" s="53">
        <v>8.25</v>
      </c>
      <c r="F24" s="53">
        <v>11.5</v>
      </c>
      <c r="G24" s="53">
        <f t="shared" si="0"/>
        <v>30.75</v>
      </c>
      <c r="H24" s="66">
        <f t="shared" si="1"/>
        <v>10.25</v>
      </c>
      <c r="P24" s="21" t="s">
        <v>48</v>
      </c>
      <c r="Q24" s="21">
        <v>2</v>
      </c>
      <c r="R24" s="106">
        <f>SUMSQ(M19:M21)/(R16*R18)-R19</f>
        <v>8.1532518518520192</v>
      </c>
      <c r="S24" s="106">
        <f t="shared" si="6"/>
        <v>4.0766259259260096</v>
      </c>
      <c r="T24" s="106">
        <f t="shared" si="7"/>
        <v>5.42875885011986</v>
      </c>
      <c r="U24" s="106" t="str">
        <f t="shared" si="8"/>
        <v>*</v>
      </c>
      <c r="V24" s="106">
        <f t="shared" si="9"/>
        <v>3.6337234675916301</v>
      </c>
      <c r="W24" s="106">
        <f t="shared" si="10"/>
        <v>6.2262352803113821</v>
      </c>
    </row>
    <row r="25" spans="3:26" ht="15" customHeight="1">
      <c r="C25" s="7" t="s">
        <v>10</v>
      </c>
      <c r="D25" s="104">
        <v>12.25</v>
      </c>
      <c r="E25" s="53">
        <v>9.25</v>
      </c>
      <c r="F25" s="53">
        <v>13</v>
      </c>
      <c r="G25" s="53">
        <f>SUM(D25:F25)</f>
        <v>34.5</v>
      </c>
      <c r="H25" s="66">
        <f t="shared" si="1"/>
        <v>11.5</v>
      </c>
      <c r="P25" s="21" t="s">
        <v>25</v>
      </c>
      <c r="Q25" s="21">
        <v>2</v>
      </c>
      <c r="R25" s="106">
        <f>SUMSQ(J22:L22)/(R16*R17)-R19</f>
        <v>3.9849185185184979</v>
      </c>
      <c r="S25" s="106">
        <f t="shared" si="6"/>
        <v>1.9924592592592489</v>
      </c>
      <c r="T25" s="106">
        <f t="shared" si="7"/>
        <v>2.653316991489699</v>
      </c>
      <c r="U25" s="106" t="str">
        <f>IF(T25&lt;V25,"tn",IF(T25&lt;W25,"*","**"))</f>
        <v>tn</v>
      </c>
      <c r="V25" s="106">
        <f t="shared" si="9"/>
        <v>3.6337234675916301</v>
      </c>
      <c r="W25" s="106">
        <f t="shared" si="10"/>
        <v>6.2262352803113821</v>
      </c>
      <c r="Z25" t="s">
        <v>73</v>
      </c>
    </row>
    <row r="26" spans="3:26" ht="15" customHeight="1">
      <c r="C26" s="84" t="s">
        <v>39</v>
      </c>
      <c r="D26" s="105">
        <f>SUM(D17:D25)</f>
        <v>104.58</v>
      </c>
      <c r="E26" s="105">
        <f t="shared" ref="E26:H26" si="11">SUM(E17:E25)</f>
        <v>79.5</v>
      </c>
      <c r="F26" s="105">
        <f t="shared" si="11"/>
        <v>100.25</v>
      </c>
      <c r="G26" s="105">
        <f t="shared" si="11"/>
        <v>284.33</v>
      </c>
      <c r="H26" s="105">
        <f t="shared" si="11"/>
        <v>94.776666666666657</v>
      </c>
      <c r="P26" s="21" t="s">
        <v>49</v>
      </c>
      <c r="Q26" s="21">
        <v>4</v>
      </c>
      <c r="R26" s="106">
        <f>R23-R24-R25</f>
        <v>11.947614814815097</v>
      </c>
      <c r="S26" s="106">
        <f t="shared" si="6"/>
        <v>2.9869037037037742</v>
      </c>
      <c r="T26" s="106">
        <f t="shared" si="7"/>
        <v>3.9775981928619948</v>
      </c>
      <c r="U26" s="106" t="str">
        <f t="shared" si="8"/>
        <v>*</v>
      </c>
      <c r="V26" s="106">
        <f t="shared" si="9"/>
        <v>3.0069172799243447</v>
      </c>
      <c r="W26" s="106">
        <f t="shared" si="10"/>
        <v>4.772577999723211</v>
      </c>
    </row>
    <row r="27" spans="3:26" ht="15.75">
      <c r="C27" s="84" t="s">
        <v>77</v>
      </c>
      <c r="D27" s="63">
        <f>AVERAGE(D17:D25)</f>
        <v>11.62</v>
      </c>
      <c r="E27" s="63">
        <f t="shared" ref="E27:F27" si="12">AVERAGE(E17:E25)</f>
        <v>8.8333333333333339</v>
      </c>
      <c r="F27" s="63">
        <f t="shared" si="12"/>
        <v>11.138888888888889</v>
      </c>
      <c r="G27" s="85"/>
      <c r="H27" s="85">
        <f>H26/9</f>
        <v>10.53074074074074</v>
      </c>
      <c r="P27" s="21" t="s">
        <v>50</v>
      </c>
      <c r="Q27" s="21">
        <v>16</v>
      </c>
      <c r="R27" s="106">
        <f>R28-R23-R22</f>
        <v>12.014903703703112</v>
      </c>
      <c r="S27" s="106">
        <f t="shared" si="6"/>
        <v>0.75093148148144451</v>
      </c>
      <c r="T27" s="24"/>
      <c r="U27" s="24"/>
      <c r="V27" s="24"/>
      <c r="W27" s="24"/>
    </row>
    <row r="28" spans="3:26">
      <c r="P28" s="22" t="s">
        <v>47</v>
      </c>
      <c r="Q28" s="22">
        <v>26</v>
      </c>
      <c r="R28" s="68">
        <f>SUMSQ(D17:F25)-R19</f>
        <v>76.038385185185234</v>
      </c>
      <c r="S28" s="25"/>
      <c r="T28" s="25"/>
      <c r="U28" s="25"/>
      <c r="V28" s="25"/>
      <c r="W28" s="25"/>
    </row>
    <row r="29" spans="3:26">
      <c r="F29" t="s">
        <v>74</v>
      </c>
      <c r="G29" t="s">
        <v>75</v>
      </c>
      <c r="H29">
        <v>3.649</v>
      </c>
    </row>
    <row r="31" spans="3:26">
      <c r="P31" s="9" t="s">
        <v>43</v>
      </c>
      <c r="Q31" s="9" t="s">
        <v>51</v>
      </c>
      <c r="R31" s="9" t="s">
        <v>52</v>
      </c>
    </row>
    <row r="32" spans="3:26">
      <c r="E32" s="59"/>
      <c r="F32" s="59" t="s">
        <v>14</v>
      </c>
      <c r="G32" s="59"/>
      <c r="H32" s="59" t="s">
        <v>15</v>
      </c>
      <c r="I32" s="59"/>
      <c r="J32" s="59" t="s">
        <v>16</v>
      </c>
      <c r="K32" s="9"/>
      <c r="P32" s="9" t="s">
        <v>42</v>
      </c>
      <c r="Q32" s="9"/>
      <c r="R32" s="9"/>
    </row>
    <row r="33" spans="5:31">
      <c r="E33" s="59" t="s">
        <v>20</v>
      </c>
      <c r="F33" s="60">
        <f>H17</f>
        <v>10.583333333333334</v>
      </c>
      <c r="G33" s="60" t="s">
        <v>55</v>
      </c>
      <c r="H33" s="60">
        <f>H20</f>
        <v>9.4166666666666661</v>
      </c>
      <c r="I33" s="60" t="s">
        <v>55</v>
      </c>
      <c r="J33" s="60">
        <f>H23</f>
        <v>9.6666666666666661</v>
      </c>
      <c r="K33" s="9" t="s">
        <v>55</v>
      </c>
      <c r="P33" s="9" t="s">
        <v>20</v>
      </c>
      <c r="Q33" s="9">
        <f>L16/9</f>
        <v>0</v>
      </c>
      <c r="R33" s="9"/>
      <c r="U33" s="131" t="s">
        <v>0</v>
      </c>
      <c r="V33" s="146" t="s">
        <v>38</v>
      </c>
      <c r="W33" s="146"/>
      <c r="X33" s="146"/>
      <c r="Y33" s="146"/>
      <c r="Z33" s="146"/>
      <c r="AA33" s="146"/>
      <c r="AB33" s="146"/>
      <c r="AC33" s="146"/>
      <c r="AD33" s="146"/>
      <c r="AE33" s="131" t="s">
        <v>59</v>
      </c>
    </row>
    <row r="34" spans="5:31">
      <c r="E34" s="59" t="s">
        <v>22</v>
      </c>
      <c r="F34" s="60">
        <f>H18</f>
        <v>9.9166666666666661</v>
      </c>
      <c r="G34" s="60" t="s">
        <v>55</v>
      </c>
      <c r="H34" s="60">
        <f>H21</f>
        <v>11.25</v>
      </c>
      <c r="I34" s="60" t="s">
        <v>57</v>
      </c>
      <c r="J34" s="60">
        <f>H24</f>
        <v>10.25</v>
      </c>
      <c r="K34" s="9" t="s">
        <v>56</v>
      </c>
      <c r="P34" s="9" t="s">
        <v>22</v>
      </c>
      <c r="Q34" s="9">
        <f>L17/9</f>
        <v>0</v>
      </c>
      <c r="R34" s="9"/>
      <c r="U34" s="144"/>
      <c r="V34" s="144" t="s">
        <v>14</v>
      </c>
      <c r="W34" s="144"/>
      <c r="X34" s="144"/>
      <c r="Y34" s="144" t="s">
        <v>15</v>
      </c>
      <c r="Z34" s="144"/>
      <c r="AA34" s="144"/>
      <c r="AB34" s="144" t="s">
        <v>16</v>
      </c>
      <c r="AC34" s="144"/>
      <c r="AD34" s="144"/>
      <c r="AE34" s="144"/>
    </row>
    <row r="35" spans="5:31">
      <c r="E35" s="59" t="s">
        <v>24</v>
      </c>
      <c r="F35" s="60">
        <f>H19</f>
        <v>9.7766666666666655</v>
      </c>
      <c r="G35" s="60" t="s">
        <v>55</v>
      </c>
      <c r="H35" s="60">
        <f>H22</f>
        <v>12.416666666666666</v>
      </c>
      <c r="I35" s="60" t="s">
        <v>57</v>
      </c>
      <c r="J35" s="60">
        <f>H25</f>
        <v>11.5</v>
      </c>
      <c r="K35" s="9" t="s">
        <v>57</v>
      </c>
      <c r="M35" s="23">
        <f>F36+F35</f>
        <v>11.602299307073201</v>
      </c>
      <c r="P35" s="9" t="s">
        <v>24</v>
      </c>
      <c r="Q35" s="9">
        <f>L18/9</f>
        <v>0.33333333333333331</v>
      </c>
      <c r="R35" s="9"/>
      <c r="U35" s="55" t="s">
        <v>20</v>
      </c>
      <c r="V35" s="54">
        <f>H17</f>
        <v>10.583333333333334</v>
      </c>
      <c r="W35" s="54" t="s">
        <v>55</v>
      </c>
      <c r="X35" s="54" t="s">
        <v>58</v>
      </c>
      <c r="Y35" s="54">
        <f>H20</f>
        <v>9.4166666666666661</v>
      </c>
      <c r="Z35" s="54" t="s">
        <v>55</v>
      </c>
      <c r="AA35" s="54" t="s">
        <v>58</v>
      </c>
      <c r="AB35" s="54">
        <f>H23</f>
        <v>9.6666666666666661</v>
      </c>
      <c r="AC35" s="54" t="s">
        <v>55</v>
      </c>
      <c r="AD35" s="54" t="s">
        <v>58</v>
      </c>
      <c r="AE35" s="114">
        <f>F36</f>
        <v>1.8256326404065348</v>
      </c>
    </row>
    <row r="36" spans="5:31">
      <c r="E36" s="59" t="s">
        <v>59</v>
      </c>
      <c r="F36" s="126">
        <f>H29*(S27/R16)^0.5</f>
        <v>1.8256326404065348</v>
      </c>
      <c r="G36" s="127"/>
      <c r="H36" s="127"/>
      <c r="I36" s="127"/>
      <c r="J36" s="127"/>
      <c r="K36" s="128"/>
      <c r="M36" s="23">
        <f>F36+H33</f>
        <v>11.242299307073202</v>
      </c>
      <c r="P36" s="9" t="s">
        <v>53</v>
      </c>
      <c r="Q36" s="9">
        <v>3.649</v>
      </c>
      <c r="R36" s="9"/>
      <c r="U36" s="64" t="s">
        <v>22</v>
      </c>
      <c r="V36" s="65">
        <f>H18</f>
        <v>9.9166666666666661</v>
      </c>
      <c r="W36" s="65" t="s">
        <v>55</v>
      </c>
      <c r="X36" s="65" t="s">
        <v>58</v>
      </c>
      <c r="Y36" s="65">
        <f>H21</f>
        <v>11.25</v>
      </c>
      <c r="Z36" s="65" t="s">
        <v>57</v>
      </c>
      <c r="AA36" s="65" t="s">
        <v>58</v>
      </c>
      <c r="AB36" s="65">
        <f>H24</f>
        <v>10.25</v>
      </c>
      <c r="AC36" s="65" t="s">
        <v>56</v>
      </c>
      <c r="AD36" s="65" t="s">
        <v>58</v>
      </c>
      <c r="AE36" s="144"/>
    </row>
    <row r="37" spans="5:31">
      <c r="M37" s="23">
        <f>H34+F36</f>
        <v>13.075632640406536</v>
      </c>
      <c r="P37" s="9" t="s">
        <v>38</v>
      </c>
      <c r="Q37" s="9"/>
      <c r="R37" s="9"/>
      <c r="U37" s="64" t="s">
        <v>24</v>
      </c>
      <c r="V37" s="65">
        <f>H19</f>
        <v>9.7766666666666655</v>
      </c>
      <c r="W37" s="65" t="s">
        <v>55</v>
      </c>
      <c r="X37" s="65" t="s">
        <v>58</v>
      </c>
      <c r="Y37" s="65">
        <f>H22</f>
        <v>12.416666666666666</v>
      </c>
      <c r="Z37" s="65" t="s">
        <v>57</v>
      </c>
      <c r="AA37" s="65" t="s">
        <v>72</v>
      </c>
      <c r="AB37" s="65">
        <f>H25</f>
        <v>11.5</v>
      </c>
      <c r="AC37" s="65" t="s">
        <v>57</v>
      </c>
      <c r="AD37" s="65" t="s">
        <v>68</v>
      </c>
      <c r="AE37" s="144"/>
    </row>
    <row r="38" spans="5:31">
      <c r="M38" s="23">
        <f>F36+J33</f>
        <v>11.492299307073202</v>
      </c>
      <c r="P38" s="9" t="s">
        <v>14</v>
      </c>
      <c r="Q38" s="9">
        <f>I19/9</f>
        <v>0.1111111111111111</v>
      </c>
      <c r="R38" s="9"/>
      <c r="U38" s="57" t="s">
        <v>59</v>
      </c>
      <c r="V38" s="145">
        <f>F43</f>
        <v>1.8256326404065348</v>
      </c>
      <c r="W38" s="146"/>
      <c r="X38" s="146"/>
      <c r="Y38" s="146"/>
      <c r="Z38" s="146"/>
      <c r="AA38" s="146"/>
      <c r="AB38" s="146"/>
      <c r="AC38" s="146"/>
      <c r="AD38" s="146"/>
      <c r="AE38" s="132"/>
    </row>
    <row r="39" spans="5:31">
      <c r="E39" s="61"/>
      <c r="F39" s="9" t="s">
        <v>20</v>
      </c>
      <c r="G39" s="9"/>
      <c r="H39" s="9" t="s">
        <v>22</v>
      </c>
      <c r="I39" s="9"/>
      <c r="J39" s="9" t="s">
        <v>24</v>
      </c>
      <c r="K39" s="9"/>
      <c r="M39" s="23">
        <f>J34+F36</f>
        <v>12.075632640406536</v>
      </c>
      <c r="P39" s="9" t="s">
        <v>15</v>
      </c>
      <c r="Q39" s="9">
        <f>J19/9</f>
        <v>3.5277777777777777</v>
      </c>
      <c r="R39" s="9"/>
    </row>
    <row r="40" spans="5:31">
      <c r="E40" s="9" t="s">
        <v>14</v>
      </c>
      <c r="F40" s="62">
        <f>H17</f>
        <v>10.583333333333334</v>
      </c>
      <c r="G40" s="62" t="s">
        <v>58</v>
      </c>
      <c r="H40" s="62">
        <f>H18</f>
        <v>9.9166666666666661</v>
      </c>
      <c r="I40" s="62" t="s">
        <v>58</v>
      </c>
      <c r="J40" s="62">
        <f>H19</f>
        <v>9.7766666666666655</v>
      </c>
      <c r="K40" s="9" t="s">
        <v>76</v>
      </c>
      <c r="P40" s="9" t="s">
        <v>16</v>
      </c>
      <c r="Q40" s="9">
        <f>K19/9</f>
        <v>3.1388888888888888</v>
      </c>
      <c r="R40" s="9"/>
    </row>
    <row r="41" spans="5:31">
      <c r="E41" s="9" t="s">
        <v>15</v>
      </c>
      <c r="F41" s="62">
        <v>9.4160000000000004</v>
      </c>
      <c r="G41" s="62" t="s">
        <v>58</v>
      </c>
      <c r="H41" s="62">
        <f>H21</f>
        <v>11.25</v>
      </c>
      <c r="I41" s="62" t="s">
        <v>58</v>
      </c>
      <c r="J41" s="62">
        <f>H22</f>
        <v>12.416666666666666</v>
      </c>
      <c r="K41" s="9" t="s">
        <v>72</v>
      </c>
      <c r="P41" s="9" t="s">
        <v>53</v>
      </c>
      <c r="Q41" s="9">
        <v>3.649</v>
      </c>
      <c r="R41" s="9"/>
    </row>
    <row r="42" spans="5:31">
      <c r="E42" s="9" t="s">
        <v>16</v>
      </c>
      <c r="F42" s="62">
        <f>H23</f>
        <v>9.6666666666666661</v>
      </c>
      <c r="G42" s="62" t="s">
        <v>58</v>
      </c>
      <c r="H42" s="62">
        <f>H24</f>
        <v>10.25</v>
      </c>
      <c r="I42" s="62" t="s">
        <v>58</v>
      </c>
      <c r="J42" s="62">
        <f>H25</f>
        <v>11.5</v>
      </c>
      <c r="K42" s="9" t="s">
        <v>68</v>
      </c>
    </row>
    <row r="43" spans="5:31">
      <c r="E43" s="9" t="s">
        <v>59</v>
      </c>
      <c r="F43" s="126">
        <f>H29*(S27/R18)^0.5</f>
        <v>1.8256326404065348</v>
      </c>
      <c r="G43" s="127"/>
      <c r="H43" s="127"/>
      <c r="I43" s="127"/>
      <c r="J43" s="127"/>
      <c r="K43" s="128"/>
    </row>
    <row r="45" spans="5:31" ht="15.75">
      <c r="R45" s="134" t="s">
        <v>60</v>
      </c>
      <c r="S45" s="134" t="s">
        <v>61</v>
      </c>
      <c r="T45" s="134"/>
      <c r="U45" s="134"/>
      <c r="V45" s="134"/>
      <c r="W45" s="134"/>
      <c r="X45" s="134"/>
      <c r="Y45" s="134"/>
      <c r="Z45" s="134"/>
      <c r="AA45" s="134"/>
      <c r="AB45" s="134"/>
      <c r="AC45" s="134"/>
      <c r="AD45" s="56"/>
      <c r="AE45" s="134" t="s">
        <v>62</v>
      </c>
    </row>
    <row r="46" spans="5:31" ht="15.75">
      <c r="E46" s="23">
        <f>F43+F41</f>
        <v>11.241632640406536</v>
      </c>
      <c r="R46" s="134"/>
      <c r="S46" s="135" t="s">
        <v>63</v>
      </c>
      <c r="T46" s="136"/>
      <c r="U46" s="137"/>
      <c r="V46" s="135" t="s">
        <v>64</v>
      </c>
      <c r="W46" s="136"/>
      <c r="X46" s="137"/>
      <c r="Y46" s="135" t="s">
        <v>65</v>
      </c>
      <c r="Z46" s="136"/>
      <c r="AA46" s="137"/>
      <c r="AB46" s="135" t="s">
        <v>66</v>
      </c>
      <c r="AC46" s="136"/>
      <c r="AD46" s="137"/>
      <c r="AE46" s="134"/>
    </row>
    <row r="47" spans="5:31" ht="15.75">
      <c r="E47" s="23">
        <f>F43+H40</f>
        <v>11.742299307073202</v>
      </c>
      <c r="R47" s="56" t="s">
        <v>67</v>
      </c>
      <c r="S47" s="56">
        <v>24.393333333333334</v>
      </c>
      <c r="T47" s="56" t="s">
        <v>55</v>
      </c>
      <c r="U47" s="56" t="s">
        <v>58</v>
      </c>
      <c r="V47" s="56">
        <v>26.116666666666664</v>
      </c>
      <c r="W47" s="56" t="s">
        <v>55</v>
      </c>
      <c r="X47" s="56" t="s">
        <v>68</v>
      </c>
      <c r="Y47" s="56">
        <v>30.116666666666671</v>
      </c>
      <c r="Z47" s="56" t="s">
        <v>57</v>
      </c>
      <c r="AA47" s="56" t="s">
        <v>69</v>
      </c>
      <c r="AB47" s="56">
        <v>27.77</v>
      </c>
      <c r="AC47" s="56" t="s">
        <v>55</v>
      </c>
      <c r="AD47" s="56" t="s">
        <v>70</v>
      </c>
      <c r="AE47" s="138">
        <f>I56</f>
        <v>0</v>
      </c>
    </row>
    <row r="48" spans="5:31" ht="15.75">
      <c r="E48" s="23">
        <f>F43+J40</f>
        <v>11.602299307073201</v>
      </c>
      <c r="R48" s="56" t="s">
        <v>71</v>
      </c>
      <c r="S48" s="56">
        <v>25.136666666666667</v>
      </c>
      <c r="T48" s="56" t="s">
        <v>55</v>
      </c>
      <c r="U48" s="56" t="s">
        <v>58</v>
      </c>
      <c r="V48" s="56">
        <v>25.296666666666667</v>
      </c>
      <c r="W48" s="56" t="s">
        <v>55</v>
      </c>
      <c r="X48" s="56" t="s">
        <v>68</v>
      </c>
      <c r="Y48" s="56">
        <v>27.183333333333337</v>
      </c>
      <c r="Z48" s="56" t="s">
        <v>55</v>
      </c>
      <c r="AA48" s="56" t="s">
        <v>68</v>
      </c>
      <c r="AB48" s="56">
        <v>27.653333333333336</v>
      </c>
      <c r="AC48" s="56" t="s">
        <v>55</v>
      </c>
      <c r="AD48" s="56" t="s">
        <v>72</v>
      </c>
      <c r="AE48" s="139"/>
    </row>
    <row r="49" spans="18:31" ht="15.75">
      <c r="R49" s="56" t="s">
        <v>59</v>
      </c>
      <c r="S49" s="141">
        <v>1.8295249496224912</v>
      </c>
      <c r="T49" s="142"/>
      <c r="U49" s="142"/>
      <c r="V49" s="142"/>
      <c r="W49" s="142"/>
      <c r="X49" s="142"/>
      <c r="Y49" s="142"/>
      <c r="Z49" s="142"/>
      <c r="AA49" s="142"/>
      <c r="AB49" s="142"/>
      <c r="AC49" s="142"/>
      <c r="AD49" s="143"/>
      <c r="AE49" s="140"/>
    </row>
  </sheetData>
  <mergeCells count="30">
    <mergeCell ref="AE47:AE49"/>
    <mergeCell ref="S49:AD49"/>
    <mergeCell ref="V34:X34"/>
    <mergeCell ref="Y34:AA34"/>
    <mergeCell ref="AB34:AD34"/>
    <mergeCell ref="AE33:AE34"/>
    <mergeCell ref="U33:U34"/>
    <mergeCell ref="V38:AD38"/>
    <mergeCell ref="V33:AD33"/>
    <mergeCell ref="AE35:AE38"/>
    <mergeCell ref="R45:R46"/>
    <mergeCell ref="S45:AC45"/>
    <mergeCell ref="AE45:AE46"/>
    <mergeCell ref="S46:U46"/>
    <mergeCell ref="V46:X46"/>
    <mergeCell ref="Y46:AA46"/>
    <mergeCell ref="AB46:AD46"/>
    <mergeCell ref="F36:K36"/>
    <mergeCell ref="F43:K43"/>
    <mergeCell ref="R2:U2"/>
    <mergeCell ref="C15:C16"/>
    <mergeCell ref="D15:F15"/>
    <mergeCell ref="G15:G16"/>
    <mergeCell ref="M17:M18"/>
    <mergeCell ref="N17:N18"/>
    <mergeCell ref="I17:I18"/>
    <mergeCell ref="J17:L17"/>
    <mergeCell ref="D2:G2"/>
    <mergeCell ref="K2:N2"/>
    <mergeCell ref="H15:H16"/>
  </mergeCells>
  <pageMargins left="0.7" right="0.7" top="0.75" bottom="0.75" header="0.3" footer="0.3"/>
  <pageSetup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7 HST</vt:lpstr>
      <vt:lpstr>14 HST</vt:lpstr>
      <vt:lpstr>21 HST</vt:lpstr>
      <vt:lpstr>28 HST</vt:lpstr>
      <vt:lpstr>35 HST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compac</dc:creator>
  <cp:lastModifiedBy>compac</cp:lastModifiedBy>
  <dcterms:created xsi:type="dcterms:W3CDTF">2022-12-16T08:17:32Z</dcterms:created>
  <dcterms:modified xsi:type="dcterms:W3CDTF">2023-03-11T14:15:29Z</dcterms:modified>
</cp:coreProperties>
</file>