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ATA SKRIPSI\"/>
    </mc:Choice>
  </mc:AlternateContent>
  <bookViews>
    <workbookView xWindow="-120" yWindow="-120" windowWidth="20730" windowHeight="11160" activeTab="2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  <sheet name="42 hst" sheetId="6" r:id="rId6"/>
    <sheet name="49 hst" sheetId="7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43" i="2" l="1"/>
  <c r="V42" i="2"/>
  <c r="V41" i="2"/>
  <c r="S43" i="2"/>
  <c r="S42" i="2"/>
  <c r="S41" i="2"/>
  <c r="P43" i="2"/>
  <c r="P42" i="2"/>
  <c r="P41" i="2"/>
  <c r="M43" i="2"/>
  <c r="M42" i="2"/>
  <c r="M41" i="2"/>
  <c r="I44" i="2"/>
  <c r="I43" i="2"/>
  <c r="I40" i="2"/>
  <c r="I41" i="2"/>
  <c r="F36" i="1" l="1"/>
  <c r="H29" i="6" l="1"/>
  <c r="D28" i="6"/>
  <c r="C28" i="6"/>
  <c r="B28" i="6"/>
  <c r="E28" i="6" s="1"/>
  <c r="D35" i="6" s="1"/>
  <c r="D27" i="6"/>
  <c r="C27" i="6"/>
  <c r="B27" i="6"/>
  <c r="E27" i="6" s="1"/>
  <c r="D34" i="6" s="1"/>
  <c r="H26" i="6"/>
  <c r="D26" i="6"/>
  <c r="C26" i="6"/>
  <c r="B26" i="6"/>
  <c r="E26" i="6" s="1"/>
  <c r="D33" i="6" s="1"/>
  <c r="H25" i="6"/>
  <c r="H27" i="6" s="1"/>
  <c r="D25" i="6"/>
  <c r="C25" i="6"/>
  <c r="B25" i="6"/>
  <c r="E25" i="6" s="1"/>
  <c r="D32" i="6" s="1"/>
  <c r="D36" i="6" s="1"/>
  <c r="H24" i="6"/>
  <c r="H28" i="6" s="1"/>
  <c r="D24" i="6"/>
  <c r="C24" i="6"/>
  <c r="B24" i="6"/>
  <c r="E24" i="6" s="1"/>
  <c r="C35" i="6" s="1"/>
  <c r="H23" i="6"/>
  <c r="N23" i="6" s="1"/>
  <c r="D23" i="6"/>
  <c r="C23" i="6"/>
  <c r="B23" i="6"/>
  <c r="E23" i="6" s="1"/>
  <c r="C34" i="6" s="1"/>
  <c r="D22" i="6"/>
  <c r="C22" i="6"/>
  <c r="E22" i="6" s="1"/>
  <c r="C33" i="6" s="1"/>
  <c r="B22" i="6"/>
  <c r="F22" i="6" s="1"/>
  <c r="D21" i="6"/>
  <c r="C21" i="6"/>
  <c r="B21" i="6"/>
  <c r="E21" i="6" s="1"/>
  <c r="C32" i="6" s="1"/>
  <c r="D20" i="6"/>
  <c r="C20" i="6"/>
  <c r="B20" i="6"/>
  <c r="E20" i="6" s="1"/>
  <c r="B35" i="6" s="1"/>
  <c r="E35" i="6" s="1"/>
  <c r="D19" i="6"/>
  <c r="C19" i="6"/>
  <c r="E19" i="6" s="1"/>
  <c r="B34" i="6" s="1"/>
  <c r="E34" i="6" s="1"/>
  <c r="B19" i="6"/>
  <c r="F19" i="6" s="1"/>
  <c r="D18" i="6"/>
  <c r="D29" i="6" s="1"/>
  <c r="C18" i="6"/>
  <c r="B18" i="6"/>
  <c r="D17" i="6"/>
  <c r="C17" i="6"/>
  <c r="B17" i="6"/>
  <c r="F17" i="6" s="1"/>
  <c r="H29" i="5"/>
  <c r="D28" i="5"/>
  <c r="C28" i="5"/>
  <c r="B28" i="5"/>
  <c r="E28" i="5" s="1"/>
  <c r="D35" i="5" s="1"/>
  <c r="D27" i="5"/>
  <c r="C27" i="5"/>
  <c r="B27" i="5"/>
  <c r="E27" i="5" s="1"/>
  <c r="D34" i="5" s="1"/>
  <c r="H26" i="5"/>
  <c r="D26" i="5"/>
  <c r="C26" i="5"/>
  <c r="B26" i="5"/>
  <c r="E26" i="5" s="1"/>
  <c r="D33" i="5" s="1"/>
  <c r="H25" i="5"/>
  <c r="H27" i="5" s="1"/>
  <c r="D25" i="5"/>
  <c r="C25" i="5"/>
  <c r="B25" i="5"/>
  <c r="E25" i="5" s="1"/>
  <c r="D32" i="5" s="1"/>
  <c r="D36" i="5" s="1"/>
  <c r="H24" i="5"/>
  <c r="H28" i="5" s="1"/>
  <c r="D24" i="5"/>
  <c r="C24" i="5"/>
  <c r="B24" i="5"/>
  <c r="E24" i="5" s="1"/>
  <c r="C35" i="5" s="1"/>
  <c r="H23" i="5"/>
  <c r="N23" i="5" s="1"/>
  <c r="D23" i="5"/>
  <c r="C23" i="5"/>
  <c r="B23" i="5"/>
  <c r="E23" i="5" s="1"/>
  <c r="C34" i="5" s="1"/>
  <c r="D22" i="5"/>
  <c r="C22" i="5"/>
  <c r="E22" i="5" s="1"/>
  <c r="C33" i="5" s="1"/>
  <c r="B22" i="5"/>
  <c r="F22" i="5" s="1"/>
  <c r="D21" i="5"/>
  <c r="C21" i="5"/>
  <c r="B21" i="5"/>
  <c r="E21" i="5" s="1"/>
  <c r="C32" i="5" s="1"/>
  <c r="D20" i="5"/>
  <c r="C20" i="5"/>
  <c r="B20" i="5"/>
  <c r="E20" i="5" s="1"/>
  <c r="B35" i="5" s="1"/>
  <c r="E35" i="5" s="1"/>
  <c r="D19" i="5"/>
  <c r="C19" i="5"/>
  <c r="E19" i="5" s="1"/>
  <c r="B34" i="5" s="1"/>
  <c r="E34" i="5" s="1"/>
  <c r="B19" i="5"/>
  <c r="F19" i="5" s="1"/>
  <c r="D18" i="5"/>
  <c r="D29" i="5" s="1"/>
  <c r="C18" i="5"/>
  <c r="B18" i="5"/>
  <c r="D17" i="5"/>
  <c r="C17" i="5"/>
  <c r="B17" i="5"/>
  <c r="F17" i="5" s="1"/>
  <c r="H29" i="4"/>
  <c r="D28" i="4"/>
  <c r="C28" i="4"/>
  <c r="B28" i="4"/>
  <c r="E28" i="4" s="1"/>
  <c r="D35" i="4" s="1"/>
  <c r="D27" i="4"/>
  <c r="C27" i="4"/>
  <c r="B27" i="4"/>
  <c r="E27" i="4" s="1"/>
  <c r="D34" i="4" s="1"/>
  <c r="H26" i="4"/>
  <c r="D26" i="4"/>
  <c r="C26" i="4"/>
  <c r="B26" i="4"/>
  <c r="E26" i="4" s="1"/>
  <c r="D33" i="4" s="1"/>
  <c r="H25" i="4"/>
  <c r="H27" i="4" s="1"/>
  <c r="D25" i="4"/>
  <c r="C25" i="4"/>
  <c r="B25" i="4"/>
  <c r="E25" i="4" s="1"/>
  <c r="D32" i="4" s="1"/>
  <c r="D36" i="4" s="1"/>
  <c r="H24" i="4"/>
  <c r="H28" i="4" s="1"/>
  <c r="D24" i="4"/>
  <c r="C24" i="4"/>
  <c r="B24" i="4"/>
  <c r="E24" i="4" s="1"/>
  <c r="C35" i="4" s="1"/>
  <c r="H23" i="4"/>
  <c r="N23" i="4" s="1"/>
  <c r="D23" i="4"/>
  <c r="C23" i="4"/>
  <c r="B23" i="4"/>
  <c r="E23" i="4" s="1"/>
  <c r="C34" i="4" s="1"/>
  <c r="D22" i="4"/>
  <c r="C22" i="4"/>
  <c r="E22" i="4" s="1"/>
  <c r="C33" i="4" s="1"/>
  <c r="B22" i="4"/>
  <c r="F22" i="4" s="1"/>
  <c r="D21" i="4"/>
  <c r="C21" i="4"/>
  <c r="B21" i="4"/>
  <c r="E21" i="4" s="1"/>
  <c r="C32" i="4" s="1"/>
  <c r="D20" i="4"/>
  <c r="C20" i="4"/>
  <c r="B20" i="4"/>
  <c r="E20" i="4" s="1"/>
  <c r="B35" i="4" s="1"/>
  <c r="E35" i="4" s="1"/>
  <c r="D19" i="4"/>
  <c r="C19" i="4"/>
  <c r="E19" i="4" s="1"/>
  <c r="B34" i="4" s="1"/>
  <c r="E34" i="4" s="1"/>
  <c r="B19" i="4"/>
  <c r="F19" i="4" s="1"/>
  <c r="D18" i="4"/>
  <c r="D29" i="4" s="1"/>
  <c r="C18" i="4"/>
  <c r="B18" i="4"/>
  <c r="D17" i="4"/>
  <c r="C17" i="4"/>
  <c r="B17" i="4"/>
  <c r="F17" i="4" s="1"/>
  <c r="H29" i="3"/>
  <c r="D28" i="3"/>
  <c r="C28" i="3"/>
  <c r="B28" i="3"/>
  <c r="E28" i="3" s="1"/>
  <c r="D35" i="3" s="1"/>
  <c r="D27" i="3"/>
  <c r="C27" i="3"/>
  <c r="B27" i="3"/>
  <c r="E27" i="3" s="1"/>
  <c r="D34" i="3" s="1"/>
  <c r="H26" i="3"/>
  <c r="D26" i="3"/>
  <c r="C26" i="3"/>
  <c r="B26" i="3"/>
  <c r="E26" i="3" s="1"/>
  <c r="D33" i="3" s="1"/>
  <c r="H25" i="3"/>
  <c r="H27" i="3" s="1"/>
  <c r="D25" i="3"/>
  <c r="C25" i="3"/>
  <c r="B25" i="3"/>
  <c r="E25" i="3" s="1"/>
  <c r="D32" i="3" s="1"/>
  <c r="D36" i="3" s="1"/>
  <c r="H24" i="3"/>
  <c r="H28" i="3" s="1"/>
  <c r="D24" i="3"/>
  <c r="C24" i="3"/>
  <c r="B24" i="3"/>
  <c r="E24" i="3" s="1"/>
  <c r="C35" i="3" s="1"/>
  <c r="H23" i="3"/>
  <c r="N23" i="3" s="1"/>
  <c r="D23" i="3"/>
  <c r="C23" i="3"/>
  <c r="B23" i="3"/>
  <c r="E23" i="3" s="1"/>
  <c r="C34" i="3" s="1"/>
  <c r="D22" i="3"/>
  <c r="C22" i="3"/>
  <c r="E22" i="3" s="1"/>
  <c r="C33" i="3" s="1"/>
  <c r="B22" i="3"/>
  <c r="F22" i="3" s="1"/>
  <c r="D21" i="3"/>
  <c r="C21" i="3"/>
  <c r="B21" i="3"/>
  <c r="E21" i="3" s="1"/>
  <c r="C32" i="3" s="1"/>
  <c r="D20" i="3"/>
  <c r="C20" i="3"/>
  <c r="B20" i="3"/>
  <c r="E20" i="3" s="1"/>
  <c r="B35" i="3" s="1"/>
  <c r="E35" i="3" s="1"/>
  <c r="D19" i="3"/>
  <c r="C19" i="3"/>
  <c r="E19" i="3" s="1"/>
  <c r="B34" i="3" s="1"/>
  <c r="E34" i="3" s="1"/>
  <c r="B19" i="3"/>
  <c r="F19" i="3" s="1"/>
  <c r="D18" i="3"/>
  <c r="D29" i="3" s="1"/>
  <c r="C18" i="3"/>
  <c r="B18" i="3"/>
  <c r="D17" i="3"/>
  <c r="C17" i="3"/>
  <c r="B17" i="3"/>
  <c r="F17" i="3" s="1"/>
  <c r="H29" i="2"/>
  <c r="D28" i="2"/>
  <c r="C28" i="2"/>
  <c r="B28" i="2"/>
  <c r="E28" i="2" s="1"/>
  <c r="D35" i="2" s="1"/>
  <c r="D27" i="2"/>
  <c r="C27" i="2"/>
  <c r="B27" i="2"/>
  <c r="H26" i="2"/>
  <c r="D26" i="2"/>
  <c r="C26" i="2"/>
  <c r="B26" i="2"/>
  <c r="H25" i="2"/>
  <c r="H27" i="2" s="1"/>
  <c r="D25" i="2"/>
  <c r="C25" i="2"/>
  <c r="B25" i="2"/>
  <c r="H24" i="2"/>
  <c r="D24" i="2"/>
  <c r="C24" i="2"/>
  <c r="B24" i="2"/>
  <c r="H23" i="2"/>
  <c r="D23" i="2"/>
  <c r="C23" i="2"/>
  <c r="B23" i="2"/>
  <c r="D22" i="2"/>
  <c r="C22" i="2"/>
  <c r="B22" i="2"/>
  <c r="F22" i="2" s="1"/>
  <c r="D21" i="2"/>
  <c r="C21" i="2"/>
  <c r="B21" i="2"/>
  <c r="D20" i="2"/>
  <c r="C20" i="2"/>
  <c r="B20" i="2"/>
  <c r="E20" i="2" s="1"/>
  <c r="B35" i="2" s="1"/>
  <c r="D19" i="2"/>
  <c r="C19" i="2"/>
  <c r="E19" i="2" s="1"/>
  <c r="B34" i="2" s="1"/>
  <c r="B19" i="2"/>
  <c r="D18" i="2"/>
  <c r="D29" i="2" s="1"/>
  <c r="C18" i="2"/>
  <c r="B18" i="2"/>
  <c r="D17" i="2"/>
  <c r="C17" i="2"/>
  <c r="B17" i="2"/>
  <c r="H29" i="1"/>
  <c r="D28" i="1"/>
  <c r="C28" i="1"/>
  <c r="B28" i="1"/>
  <c r="E28" i="1" s="1"/>
  <c r="D35" i="1" s="1"/>
  <c r="D27" i="1"/>
  <c r="C27" i="1"/>
  <c r="B27" i="1"/>
  <c r="E27" i="1" s="1"/>
  <c r="D34" i="1" s="1"/>
  <c r="H26" i="1"/>
  <c r="D26" i="1"/>
  <c r="C26" i="1"/>
  <c r="B26" i="1"/>
  <c r="E26" i="1" s="1"/>
  <c r="D33" i="1" s="1"/>
  <c r="H25" i="1"/>
  <c r="H27" i="1" s="1"/>
  <c r="D25" i="1"/>
  <c r="C25" i="1"/>
  <c r="B25" i="1"/>
  <c r="E25" i="1" s="1"/>
  <c r="D32" i="1" s="1"/>
  <c r="D36" i="1" s="1"/>
  <c r="H24" i="1"/>
  <c r="H28" i="1" s="1"/>
  <c r="D24" i="1"/>
  <c r="C24" i="1"/>
  <c r="B24" i="1"/>
  <c r="E24" i="1" s="1"/>
  <c r="C35" i="1" s="1"/>
  <c r="H23" i="1"/>
  <c r="N23" i="1" s="1"/>
  <c r="D23" i="1"/>
  <c r="C23" i="1"/>
  <c r="B23" i="1"/>
  <c r="E23" i="1" s="1"/>
  <c r="C34" i="1" s="1"/>
  <c r="D22" i="1"/>
  <c r="C22" i="1"/>
  <c r="E22" i="1" s="1"/>
  <c r="C33" i="1" s="1"/>
  <c r="B22" i="1"/>
  <c r="F22" i="1" s="1"/>
  <c r="D21" i="1"/>
  <c r="C21" i="1"/>
  <c r="B21" i="1"/>
  <c r="E21" i="1" s="1"/>
  <c r="C32" i="1" s="1"/>
  <c r="D20" i="1"/>
  <c r="C20" i="1"/>
  <c r="B20" i="1"/>
  <c r="E20" i="1" s="1"/>
  <c r="B35" i="1" s="1"/>
  <c r="E35" i="1" s="1"/>
  <c r="D19" i="1"/>
  <c r="C19" i="1"/>
  <c r="E19" i="1" s="1"/>
  <c r="B34" i="1" s="1"/>
  <c r="E34" i="1" s="1"/>
  <c r="B19" i="1"/>
  <c r="F19" i="1" s="1"/>
  <c r="D18" i="1"/>
  <c r="D29" i="1" s="1"/>
  <c r="C18" i="1"/>
  <c r="B18" i="1"/>
  <c r="D17" i="1"/>
  <c r="C17" i="1"/>
  <c r="B17" i="1"/>
  <c r="F17" i="1" s="1"/>
  <c r="H29" i="7"/>
  <c r="D28" i="7"/>
  <c r="C28" i="7"/>
  <c r="B28" i="7"/>
  <c r="E28" i="7" s="1"/>
  <c r="D35" i="7" s="1"/>
  <c r="D27" i="7"/>
  <c r="C27" i="7"/>
  <c r="B27" i="7"/>
  <c r="E27" i="7" s="1"/>
  <c r="D34" i="7" s="1"/>
  <c r="H26" i="7"/>
  <c r="D26" i="7"/>
  <c r="C26" i="7"/>
  <c r="B26" i="7"/>
  <c r="E26" i="7" s="1"/>
  <c r="D33" i="7" s="1"/>
  <c r="H25" i="7"/>
  <c r="H27" i="7" s="1"/>
  <c r="D25" i="7"/>
  <c r="C25" i="7"/>
  <c r="B25" i="7"/>
  <c r="E25" i="7" s="1"/>
  <c r="D32" i="7" s="1"/>
  <c r="D36" i="7" s="1"/>
  <c r="H24" i="7"/>
  <c r="H28" i="7" s="1"/>
  <c r="D24" i="7"/>
  <c r="C24" i="7"/>
  <c r="B24" i="7"/>
  <c r="E24" i="7" s="1"/>
  <c r="C35" i="7" s="1"/>
  <c r="H23" i="7"/>
  <c r="N23" i="7" s="1"/>
  <c r="D23" i="7"/>
  <c r="C23" i="7"/>
  <c r="B23" i="7"/>
  <c r="E23" i="7" s="1"/>
  <c r="C34" i="7" s="1"/>
  <c r="D22" i="7"/>
  <c r="C22" i="7"/>
  <c r="E22" i="7" s="1"/>
  <c r="C33" i="7" s="1"/>
  <c r="B22" i="7"/>
  <c r="F22" i="7" s="1"/>
  <c r="D21" i="7"/>
  <c r="C21" i="7"/>
  <c r="B21" i="7"/>
  <c r="E21" i="7" s="1"/>
  <c r="C32" i="7" s="1"/>
  <c r="D20" i="7"/>
  <c r="C20" i="7"/>
  <c r="B20" i="7"/>
  <c r="E20" i="7" s="1"/>
  <c r="B35" i="7" s="1"/>
  <c r="E35" i="7" s="1"/>
  <c r="D19" i="7"/>
  <c r="C19" i="7"/>
  <c r="E19" i="7" s="1"/>
  <c r="B34" i="7" s="1"/>
  <c r="E34" i="7" s="1"/>
  <c r="B19" i="7"/>
  <c r="F19" i="7" s="1"/>
  <c r="D18" i="7"/>
  <c r="D29" i="7" s="1"/>
  <c r="C18" i="7"/>
  <c r="B18" i="7"/>
  <c r="D17" i="7"/>
  <c r="C17" i="7"/>
  <c r="B17" i="7"/>
  <c r="F17" i="7" s="1"/>
  <c r="M36" i="2" l="1"/>
  <c r="M37" i="2"/>
  <c r="H28" i="2"/>
  <c r="N23" i="2" s="1"/>
  <c r="Q37" i="2"/>
  <c r="F17" i="2"/>
  <c r="F19" i="2"/>
  <c r="E21" i="2"/>
  <c r="C32" i="2" s="1"/>
  <c r="E22" i="2"/>
  <c r="C33" i="2" s="1"/>
  <c r="E23" i="2"/>
  <c r="C34" i="2" s="1"/>
  <c r="E24" i="2"/>
  <c r="C35" i="2" s="1"/>
  <c r="E25" i="2"/>
  <c r="D32" i="2" s="1"/>
  <c r="E26" i="2"/>
  <c r="D33" i="2" s="1"/>
  <c r="E27" i="2"/>
  <c r="D34" i="2" s="1"/>
  <c r="F34" i="6"/>
  <c r="E18" i="6"/>
  <c r="B33" i="6" s="1"/>
  <c r="E33" i="6" s="1"/>
  <c r="B29" i="6"/>
  <c r="F35" i="6"/>
  <c r="C36" i="6"/>
  <c r="M26" i="6"/>
  <c r="M25" i="6"/>
  <c r="D37" i="6"/>
  <c r="N27" i="6"/>
  <c r="M27" i="6"/>
  <c r="N26" i="6"/>
  <c r="C29" i="6"/>
  <c r="F29" i="6"/>
  <c r="E17" i="6"/>
  <c r="F18" i="6"/>
  <c r="F20" i="6"/>
  <c r="F21" i="6"/>
  <c r="F23" i="6"/>
  <c r="M23" i="6"/>
  <c r="F24" i="6"/>
  <c r="M24" i="6"/>
  <c r="F25" i="6"/>
  <c r="F26" i="6"/>
  <c r="F27" i="6"/>
  <c r="F28" i="6"/>
  <c r="N24" i="6"/>
  <c r="N25" i="6"/>
  <c r="F34" i="5"/>
  <c r="E18" i="5"/>
  <c r="B33" i="5" s="1"/>
  <c r="E33" i="5" s="1"/>
  <c r="B29" i="5"/>
  <c r="F35" i="5"/>
  <c r="C36" i="5"/>
  <c r="M26" i="5"/>
  <c r="M25" i="5"/>
  <c r="I40" i="5"/>
  <c r="D37" i="5"/>
  <c r="N27" i="5"/>
  <c r="M27" i="5"/>
  <c r="N26" i="5"/>
  <c r="C29" i="5"/>
  <c r="F29" i="5"/>
  <c r="E17" i="5"/>
  <c r="F18" i="5"/>
  <c r="F20" i="5"/>
  <c r="F21" i="5"/>
  <c r="F23" i="5"/>
  <c r="M23" i="5"/>
  <c r="F24" i="5"/>
  <c r="M24" i="5"/>
  <c r="F25" i="5"/>
  <c r="F26" i="5"/>
  <c r="F27" i="5"/>
  <c r="F28" i="5"/>
  <c r="N24" i="5"/>
  <c r="N25" i="5"/>
  <c r="F34" i="4"/>
  <c r="E18" i="4"/>
  <c r="B33" i="4" s="1"/>
  <c r="E33" i="4" s="1"/>
  <c r="B29" i="4"/>
  <c r="F35" i="4"/>
  <c r="C36" i="4"/>
  <c r="M26" i="4"/>
  <c r="M25" i="4"/>
  <c r="D37" i="4"/>
  <c r="N27" i="4"/>
  <c r="M27" i="4"/>
  <c r="N26" i="4"/>
  <c r="C29" i="4"/>
  <c r="F29" i="4"/>
  <c r="E17" i="4"/>
  <c r="F18" i="4"/>
  <c r="F20" i="4"/>
  <c r="F21" i="4"/>
  <c r="F23" i="4"/>
  <c r="M23" i="4"/>
  <c r="F24" i="4"/>
  <c r="M24" i="4"/>
  <c r="F25" i="4"/>
  <c r="F26" i="4"/>
  <c r="F27" i="4"/>
  <c r="F28" i="4"/>
  <c r="N24" i="4"/>
  <c r="N25" i="4"/>
  <c r="F34" i="3"/>
  <c r="E18" i="3"/>
  <c r="B33" i="3" s="1"/>
  <c r="E33" i="3" s="1"/>
  <c r="B29" i="3"/>
  <c r="F35" i="3"/>
  <c r="C36" i="3"/>
  <c r="M26" i="3"/>
  <c r="M25" i="3"/>
  <c r="D37" i="3"/>
  <c r="N27" i="3"/>
  <c r="M27" i="3"/>
  <c r="N26" i="3"/>
  <c r="C29" i="3"/>
  <c r="F29" i="3"/>
  <c r="E17" i="3"/>
  <c r="F18" i="3"/>
  <c r="F20" i="3"/>
  <c r="F21" i="3"/>
  <c r="F23" i="3"/>
  <c r="M23" i="3"/>
  <c r="F24" i="3"/>
  <c r="M24" i="3"/>
  <c r="F25" i="3"/>
  <c r="F26" i="3"/>
  <c r="F27" i="3"/>
  <c r="F28" i="3"/>
  <c r="N24" i="3"/>
  <c r="N25" i="3"/>
  <c r="E18" i="2"/>
  <c r="B33" i="2" s="1"/>
  <c r="B29" i="2"/>
  <c r="C36" i="2"/>
  <c r="M26" i="2"/>
  <c r="M25" i="2"/>
  <c r="N27" i="2"/>
  <c r="M27" i="2"/>
  <c r="N26" i="2"/>
  <c r="C29" i="2"/>
  <c r="F29" i="2"/>
  <c r="E17" i="2"/>
  <c r="F18" i="2"/>
  <c r="F20" i="2"/>
  <c r="F21" i="2"/>
  <c r="F23" i="2"/>
  <c r="M23" i="2"/>
  <c r="F24" i="2"/>
  <c r="M24" i="2"/>
  <c r="F25" i="2"/>
  <c r="F26" i="2"/>
  <c r="F27" i="2"/>
  <c r="F28" i="2"/>
  <c r="N24" i="2"/>
  <c r="N25" i="2"/>
  <c r="F34" i="1"/>
  <c r="E18" i="1"/>
  <c r="B33" i="1" s="1"/>
  <c r="E33" i="1" s="1"/>
  <c r="B29" i="1"/>
  <c r="F35" i="1"/>
  <c r="C36" i="1"/>
  <c r="M26" i="1"/>
  <c r="M25" i="1"/>
  <c r="D37" i="1"/>
  <c r="N27" i="1"/>
  <c r="M27" i="1"/>
  <c r="N26" i="1"/>
  <c r="C29" i="1"/>
  <c r="F29" i="1"/>
  <c r="E17" i="1"/>
  <c r="F18" i="1"/>
  <c r="F20" i="1"/>
  <c r="F21" i="1"/>
  <c r="F23" i="1"/>
  <c r="M23" i="1"/>
  <c r="F24" i="1"/>
  <c r="M24" i="1"/>
  <c r="F25" i="1"/>
  <c r="F26" i="1"/>
  <c r="F27" i="1"/>
  <c r="F28" i="1"/>
  <c r="N24" i="1"/>
  <c r="N25" i="1"/>
  <c r="F34" i="7"/>
  <c r="E18" i="7"/>
  <c r="B33" i="7" s="1"/>
  <c r="E33" i="7" s="1"/>
  <c r="B29" i="7"/>
  <c r="F35" i="7"/>
  <c r="C36" i="7"/>
  <c r="M26" i="7"/>
  <c r="M25" i="7"/>
  <c r="D37" i="7"/>
  <c r="N27" i="7"/>
  <c r="M27" i="7"/>
  <c r="N26" i="7"/>
  <c r="C29" i="7"/>
  <c r="F29" i="7"/>
  <c r="E17" i="7"/>
  <c r="F18" i="7"/>
  <c r="F20" i="7"/>
  <c r="F21" i="7"/>
  <c r="F23" i="7"/>
  <c r="M23" i="7"/>
  <c r="F24" i="7"/>
  <c r="M24" i="7"/>
  <c r="F25" i="7"/>
  <c r="F26" i="7"/>
  <c r="F27" i="7"/>
  <c r="F28" i="7"/>
  <c r="N24" i="7"/>
  <c r="N25" i="7"/>
  <c r="Q35" i="2" l="1"/>
  <c r="O37" i="2"/>
  <c r="O35" i="2"/>
  <c r="E35" i="2"/>
  <c r="E33" i="2"/>
  <c r="F33" i="2" s="1"/>
  <c r="M35" i="2"/>
  <c r="Q36" i="2"/>
  <c r="D36" i="2"/>
  <c r="Q34" i="2"/>
  <c r="O36" i="2"/>
  <c r="O34" i="2"/>
  <c r="E34" i="2"/>
  <c r="B32" i="6"/>
  <c r="E29" i="6"/>
  <c r="H20" i="6" s="1"/>
  <c r="C37" i="6"/>
  <c r="F33" i="6"/>
  <c r="B32" i="5"/>
  <c r="E29" i="5"/>
  <c r="H20" i="5" s="1"/>
  <c r="C37" i="5"/>
  <c r="I39" i="5"/>
  <c r="F33" i="5"/>
  <c r="B32" i="4"/>
  <c r="E29" i="4"/>
  <c r="H20" i="4" s="1"/>
  <c r="C37" i="4"/>
  <c r="F33" i="4"/>
  <c r="B32" i="3"/>
  <c r="E29" i="3"/>
  <c r="H20" i="3" s="1"/>
  <c r="C37" i="3"/>
  <c r="F33" i="3"/>
  <c r="B32" i="2"/>
  <c r="E29" i="2"/>
  <c r="H20" i="2" s="1"/>
  <c r="C37" i="2"/>
  <c r="I39" i="2"/>
  <c r="B32" i="1"/>
  <c r="E29" i="1"/>
  <c r="H20" i="1" s="1"/>
  <c r="C37" i="1"/>
  <c r="F33" i="1"/>
  <c r="B32" i="7"/>
  <c r="E29" i="7"/>
  <c r="H20" i="7" s="1"/>
  <c r="C37" i="7"/>
  <c r="F33" i="7"/>
  <c r="M34" i="2" l="1"/>
  <c r="I45" i="2"/>
  <c r="F34" i="2"/>
  <c r="D37" i="2"/>
  <c r="I46" i="2"/>
  <c r="F35" i="2"/>
  <c r="I29" i="6"/>
  <c r="I26" i="6"/>
  <c r="J26" i="6" s="1"/>
  <c r="I24" i="6"/>
  <c r="I23" i="6"/>
  <c r="J23" i="6" s="1"/>
  <c r="B36" i="6"/>
  <c r="E32" i="6"/>
  <c r="I29" i="5"/>
  <c r="I26" i="5"/>
  <c r="J26" i="5" s="1"/>
  <c r="I24" i="5"/>
  <c r="I23" i="5"/>
  <c r="J23" i="5" s="1"/>
  <c r="B36" i="5"/>
  <c r="E32" i="5"/>
  <c r="I29" i="4"/>
  <c r="I26" i="4"/>
  <c r="J26" i="4" s="1"/>
  <c r="I24" i="4"/>
  <c r="I23" i="4"/>
  <c r="J23" i="4" s="1"/>
  <c r="B36" i="4"/>
  <c r="E32" i="4"/>
  <c r="I29" i="3"/>
  <c r="I26" i="3"/>
  <c r="J26" i="3" s="1"/>
  <c r="I24" i="3"/>
  <c r="I23" i="3"/>
  <c r="J23" i="3" s="1"/>
  <c r="B36" i="3"/>
  <c r="E32" i="3"/>
  <c r="I29" i="2"/>
  <c r="I24" i="2"/>
  <c r="I23" i="2"/>
  <c r="J23" i="2" s="1"/>
  <c r="B36" i="2"/>
  <c r="E32" i="2"/>
  <c r="I26" i="2" s="1"/>
  <c r="J26" i="2" s="1"/>
  <c r="I29" i="1"/>
  <c r="I26" i="1"/>
  <c r="J26" i="1" s="1"/>
  <c r="I24" i="1"/>
  <c r="I23" i="1"/>
  <c r="J23" i="1" s="1"/>
  <c r="B36" i="1"/>
  <c r="E32" i="1"/>
  <c r="I29" i="7"/>
  <c r="I26" i="7"/>
  <c r="J26" i="7" s="1"/>
  <c r="I24" i="7"/>
  <c r="I23" i="7"/>
  <c r="J23" i="7" s="1"/>
  <c r="B36" i="7"/>
  <c r="E32" i="7"/>
  <c r="R14" i="6"/>
  <c r="L14" i="6"/>
  <c r="F14" i="6"/>
  <c r="R13" i="6"/>
  <c r="L13" i="6"/>
  <c r="F13" i="6"/>
  <c r="R12" i="6"/>
  <c r="L12" i="6"/>
  <c r="F12" i="6"/>
  <c r="R11" i="6"/>
  <c r="L11" i="6"/>
  <c r="F11" i="6"/>
  <c r="R10" i="6"/>
  <c r="L10" i="6"/>
  <c r="F10" i="6"/>
  <c r="R9" i="6"/>
  <c r="L9" i="6"/>
  <c r="F9" i="6"/>
  <c r="R8" i="6"/>
  <c r="L8" i="6"/>
  <c r="F8" i="6"/>
  <c r="R7" i="6"/>
  <c r="L7" i="6"/>
  <c r="F7" i="6"/>
  <c r="R6" i="6"/>
  <c r="L6" i="6"/>
  <c r="F6" i="6"/>
  <c r="R5" i="6"/>
  <c r="L5" i="6"/>
  <c r="F5" i="6"/>
  <c r="R4" i="6"/>
  <c r="L4" i="6"/>
  <c r="F4" i="6"/>
  <c r="R3" i="6"/>
  <c r="L3" i="6"/>
  <c r="F3" i="6"/>
  <c r="R14" i="5"/>
  <c r="L14" i="5"/>
  <c r="F14" i="5"/>
  <c r="R13" i="5"/>
  <c r="L13" i="5"/>
  <c r="F13" i="5"/>
  <c r="R12" i="5"/>
  <c r="L12" i="5"/>
  <c r="F12" i="5"/>
  <c r="R11" i="5"/>
  <c r="L11" i="5"/>
  <c r="F11" i="5"/>
  <c r="R10" i="5"/>
  <c r="L10" i="5"/>
  <c r="F10" i="5"/>
  <c r="R9" i="5"/>
  <c r="L9" i="5"/>
  <c r="F9" i="5"/>
  <c r="R8" i="5"/>
  <c r="L8" i="5"/>
  <c r="F8" i="5"/>
  <c r="R7" i="5"/>
  <c r="L7" i="5"/>
  <c r="F7" i="5"/>
  <c r="R6" i="5"/>
  <c r="L6" i="5"/>
  <c r="F6" i="5"/>
  <c r="R5" i="5"/>
  <c r="L5" i="5"/>
  <c r="F5" i="5"/>
  <c r="R4" i="5"/>
  <c r="L4" i="5"/>
  <c r="F4" i="5"/>
  <c r="R3" i="5"/>
  <c r="L3" i="5"/>
  <c r="F3" i="5"/>
  <c r="R14" i="4"/>
  <c r="L14" i="4"/>
  <c r="F14" i="4"/>
  <c r="R13" i="4"/>
  <c r="L13" i="4"/>
  <c r="F13" i="4"/>
  <c r="R12" i="4"/>
  <c r="L12" i="4"/>
  <c r="F12" i="4"/>
  <c r="R11" i="4"/>
  <c r="L11" i="4"/>
  <c r="F11" i="4"/>
  <c r="R10" i="4"/>
  <c r="L10" i="4"/>
  <c r="F10" i="4"/>
  <c r="R9" i="4"/>
  <c r="L9" i="4"/>
  <c r="F9" i="4"/>
  <c r="R8" i="4"/>
  <c r="L8" i="4"/>
  <c r="F8" i="4"/>
  <c r="R7" i="4"/>
  <c r="L7" i="4"/>
  <c r="F7" i="4"/>
  <c r="R6" i="4"/>
  <c r="L6" i="4"/>
  <c r="F6" i="4"/>
  <c r="R5" i="4"/>
  <c r="L5" i="4"/>
  <c r="F5" i="4"/>
  <c r="R4" i="4"/>
  <c r="L4" i="4"/>
  <c r="F4" i="4"/>
  <c r="R3" i="4"/>
  <c r="L3" i="4"/>
  <c r="F3" i="4"/>
  <c r="R14" i="3"/>
  <c r="L14" i="3"/>
  <c r="F14" i="3"/>
  <c r="R13" i="3"/>
  <c r="L13" i="3"/>
  <c r="F13" i="3"/>
  <c r="R12" i="3"/>
  <c r="L12" i="3"/>
  <c r="F12" i="3"/>
  <c r="R11" i="3"/>
  <c r="L11" i="3"/>
  <c r="F11" i="3"/>
  <c r="R10" i="3"/>
  <c r="L10" i="3"/>
  <c r="F10" i="3"/>
  <c r="R9" i="3"/>
  <c r="L9" i="3"/>
  <c r="F9" i="3"/>
  <c r="R8" i="3"/>
  <c r="L8" i="3"/>
  <c r="F8" i="3"/>
  <c r="R7" i="3"/>
  <c r="L7" i="3"/>
  <c r="F7" i="3"/>
  <c r="R6" i="3"/>
  <c r="L6" i="3"/>
  <c r="F6" i="3"/>
  <c r="R5" i="3"/>
  <c r="L5" i="3"/>
  <c r="F5" i="3"/>
  <c r="R4" i="3"/>
  <c r="L4" i="3"/>
  <c r="F4" i="3"/>
  <c r="R3" i="3"/>
  <c r="L3" i="3"/>
  <c r="F3" i="3"/>
  <c r="R14" i="7"/>
  <c r="L14" i="7"/>
  <c r="F14" i="7"/>
  <c r="R13" i="7"/>
  <c r="L13" i="7"/>
  <c r="F13" i="7"/>
  <c r="R12" i="7"/>
  <c r="L12" i="7"/>
  <c r="F12" i="7"/>
  <c r="R11" i="7"/>
  <c r="L11" i="7"/>
  <c r="F11" i="7"/>
  <c r="R10" i="7"/>
  <c r="L10" i="7"/>
  <c r="F10" i="7"/>
  <c r="R9" i="7"/>
  <c r="L9" i="7"/>
  <c r="F9" i="7"/>
  <c r="R8" i="7"/>
  <c r="L8" i="7"/>
  <c r="F8" i="7"/>
  <c r="R7" i="7"/>
  <c r="L7" i="7"/>
  <c r="F7" i="7"/>
  <c r="R6" i="7"/>
  <c r="L6" i="7"/>
  <c r="F6" i="7"/>
  <c r="R5" i="7"/>
  <c r="L5" i="7"/>
  <c r="F5" i="7"/>
  <c r="R4" i="7"/>
  <c r="L4" i="7"/>
  <c r="F4" i="7"/>
  <c r="R3" i="7"/>
  <c r="L3" i="7"/>
  <c r="F3" i="7"/>
  <c r="R14" i="2"/>
  <c r="L14" i="2"/>
  <c r="F14" i="2"/>
  <c r="R13" i="2"/>
  <c r="L13" i="2"/>
  <c r="F13" i="2"/>
  <c r="R12" i="2"/>
  <c r="L12" i="2"/>
  <c r="F12" i="2"/>
  <c r="R11" i="2"/>
  <c r="L11" i="2"/>
  <c r="F11" i="2"/>
  <c r="R10" i="2"/>
  <c r="L10" i="2"/>
  <c r="F10" i="2"/>
  <c r="R9" i="2"/>
  <c r="L9" i="2"/>
  <c r="F9" i="2"/>
  <c r="R8" i="2"/>
  <c r="L8" i="2"/>
  <c r="F8" i="2"/>
  <c r="R7" i="2"/>
  <c r="L7" i="2"/>
  <c r="F7" i="2"/>
  <c r="R6" i="2"/>
  <c r="L6" i="2"/>
  <c r="F6" i="2"/>
  <c r="R5" i="2"/>
  <c r="L5" i="2"/>
  <c r="F5" i="2"/>
  <c r="R4" i="2"/>
  <c r="L4" i="2"/>
  <c r="F4" i="2"/>
  <c r="R3" i="2"/>
  <c r="L3" i="2"/>
  <c r="F3" i="2"/>
  <c r="R14" i="1"/>
  <c r="L14" i="1"/>
  <c r="F14" i="1"/>
  <c r="R13" i="1"/>
  <c r="L13" i="1"/>
  <c r="F13" i="1"/>
  <c r="R12" i="1"/>
  <c r="L12" i="1"/>
  <c r="F12" i="1"/>
  <c r="R11" i="1"/>
  <c r="L11" i="1"/>
  <c r="F11" i="1"/>
  <c r="R10" i="1"/>
  <c r="L10" i="1"/>
  <c r="F10" i="1"/>
  <c r="R9" i="1"/>
  <c r="L9" i="1"/>
  <c r="F9" i="1"/>
  <c r="R8" i="1"/>
  <c r="L8" i="1"/>
  <c r="F8" i="1"/>
  <c r="R7" i="1"/>
  <c r="L7" i="1"/>
  <c r="F7" i="1"/>
  <c r="R6" i="1"/>
  <c r="L6" i="1"/>
  <c r="F6" i="1"/>
  <c r="R5" i="1"/>
  <c r="L5" i="1"/>
  <c r="F5" i="1"/>
  <c r="R4" i="1"/>
  <c r="L4" i="1"/>
  <c r="F4" i="1"/>
  <c r="R3" i="1"/>
  <c r="L3" i="1"/>
  <c r="F3" i="1"/>
  <c r="B37" i="6" l="1"/>
  <c r="J24" i="6"/>
  <c r="F32" i="6"/>
  <c r="E36" i="6"/>
  <c r="F36" i="6" s="1"/>
  <c r="I25" i="6"/>
  <c r="J25" i="6" s="1"/>
  <c r="K25" i="6" s="1"/>
  <c r="L25" i="6" s="1"/>
  <c r="I28" i="6"/>
  <c r="J28" i="6" s="1"/>
  <c r="I38" i="5"/>
  <c r="B37" i="5"/>
  <c r="J24" i="5"/>
  <c r="F32" i="5"/>
  <c r="E36" i="5"/>
  <c r="F36" i="5" s="1"/>
  <c r="I25" i="5"/>
  <c r="J25" i="5" s="1"/>
  <c r="K25" i="5" s="1"/>
  <c r="L25" i="5" s="1"/>
  <c r="I28" i="5"/>
  <c r="J28" i="5" s="1"/>
  <c r="B37" i="4"/>
  <c r="J24" i="4"/>
  <c r="F32" i="4"/>
  <c r="E36" i="4"/>
  <c r="F36" i="4" s="1"/>
  <c r="I25" i="4"/>
  <c r="J25" i="4" s="1"/>
  <c r="K25" i="4" s="1"/>
  <c r="L25" i="4" s="1"/>
  <c r="I28" i="4"/>
  <c r="J28" i="4" s="1"/>
  <c r="B37" i="3"/>
  <c r="J24" i="3"/>
  <c r="F32" i="3"/>
  <c r="E36" i="3"/>
  <c r="F36" i="3" s="1"/>
  <c r="I25" i="3"/>
  <c r="J25" i="3" s="1"/>
  <c r="K25" i="3" s="1"/>
  <c r="L25" i="3" s="1"/>
  <c r="I28" i="3"/>
  <c r="J28" i="3" s="1"/>
  <c r="I38" i="2"/>
  <c r="B37" i="2"/>
  <c r="J24" i="2"/>
  <c r="F32" i="2"/>
  <c r="E36" i="2"/>
  <c r="F36" i="2" s="1"/>
  <c r="I25" i="2"/>
  <c r="J25" i="2" s="1"/>
  <c r="I28" i="2"/>
  <c r="J28" i="2" s="1"/>
  <c r="B37" i="1"/>
  <c r="J24" i="1"/>
  <c r="F32" i="1"/>
  <c r="E36" i="1"/>
  <c r="I25" i="1"/>
  <c r="J25" i="1" s="1"/>
  <c r="K25" i="1" s="1"/>
  <c r="L25" i="1" s="1"/>
  <c r="I28" i="1"/>
  <c r="J28" i="1" s="1"/>
  <c r="B37" i="7"/>
  <c r="J24" i="7"/>
  <c r="F32" i="7"/>
  <c r="E36" i="7"/>
  <c r="F36" i="7" s="1"/>
  <c r="I25" i="7"/>
  <c r="J25" i="7" s="1"/>
  <c r="K25" i="7" s="1"/>
  <c r="L25" i="7" s="1"/>
  <c r="I28" i="7"/>
  <c r="J28" i="7" s="1"/>
  <c r="K25" i="2" l="1"/>
  <c r="L25" i="2" s="1"/>
  <c r="I47" i="2"/>
  <c r="I27" i="6"/>
  <c r="J27" i="6" s="1"/>
  <c r="K27" i="6" s="1"/>
  <c r="L27" i="6" s="1"/>
  <c r="K23" i="6"/>
  <c r="L23" i="6" s="1"/>
  <c r="K26" i="6"/>
  <c r="L26" i="6" s="1"/>
  <c r="K24" i="6"/>
  <c r="L24" i="6" s="1"/>
  <c r="I27" i="5"/>
  <c r="J27" i="5" s="1"/>
  <c r="K27" i="5" s="1"/>
  <c r="L27" i="5" s="1"/>
  <c r="I41" i="5"/>
  <c r="K23" i="5"/>
  <c r="L23" i="5" s="1"/>
  <c r="K26" i="5"/>
  <c r="L26" i="5" s="1"/>
  <c r="K24" i="5"/>
  <c r="L24" i="5" s="1"/>
  <c r="I27" i="4"/>
  <c r="J27" i="4" s="1"/>
  <c r="K27" i="4" s="1"/>
  <c r="L27" i="4" s="1"/>
  <c r="K23" i="4"/>
  <c r="L23" i="4" s="1"/>
  <c r="K26" i="4"/>
  <c r="L26" i="4" s="1"/>
  <c r="K24" i="4"/>
  <c r="L24" i="4" s="1"/>
  <c r="I27" i="3"/>
  <c r="J27" i="3" s="1"/>
  <c r="K27" i="3" s="1"/>
  <c r="L27" i="3" s="1"/>
  <c r="K23" i="3"/>
  <c r="L23" i="3" s="1"/>
  <c r="K26" i="3"/>
  <c r="L26" i="3" s="1"/>
  <c r="K24" i="3"/>
  <c r="L24" i="3" s="1"/>
  <c r="I27" i="2"/>
  <c r="J27" i="2" s="1"/>
  <c r="K27" i="2" s="1"/>
  <c r="L27" i="2" s="1"/>
  <c r="K23" i="2"/>
  <c r="L23" i="2" s="1"/>
  <c r="K26" i="2"/>
  <c r="L26" i="2" s="1"/>
  <c r="K24" i="2"/>
  <c r="L24" i="2" s="1"/>
  <c r="I27" i="1"/>
  <c r="J27" i="1" s="1"/>
  <c r="K27" i="1" s="1"/>
  <c r="L27" i="1" s="1"/>
  <c r="K23" i="1"/>
  <c r="L23" i="1" s="1"/>
  <c r="K26" i="1"/>
  <c r="L26" i="1" s="1"/>
  <c r="K24" i="1"/>
  <c r="L24" i="1" s="1"/>
  <c r="I27" i="7"/>
  <c r="J27" i="7" s="1"/>
  <c r="K27" i="7" s="1"/>
  <c r="L27" i="7" s="1"/>
  <c r="K23" i="7"/>
  <c r="L23" i="7" s="1"/>
  <c r="K26" i="7"/>
  <c r="L26" i="7" s="1"/>
  <c r="K24" i="7"/>
  <c r="L24" i="7" s="1"/>
  <c r="K38" i="5" l="1"/>
  <c r="K40" i="5"/>
</calcChain>
</file>

<file path=xl/sharedStrings.xml><?xml version="1.0" encoding="utf-8"?>
<sst xmlns="http://schemas.openxmlformats.org/spreadsheetml/2006/main" count="580" uniqueCount="61">
  <si>
    <t>ulangan 1</t>
  </si>
  <si>
    <t>ulangan 2</t>
  </si>
  <si>
    <t>ulangan 3</t>
  </si>
  <si>
    <t>M3P1</t>
  </si>
  <si>
    <t>M3P0</t>
  </si>
  <si>
    <t>M3P2</t>
  </si>
  <si>
    <t>M1P3</t>
  </si>
  <si>
    <t>M2P2</t>
  </si>
  <si>
    <t>M1P2</t>
  </si>
  <si>
    <t>M3P3</t>
  </si>
  <si>
    <t>M2P0</t>
  </si>
  <si>
    <t>M2P1</t>
  </si>
  <si>
    <t>M1P0</t>
  </si>
  <si>
    <t>M2P3</t>
  </si>
  <si>
    <t>M1P1</t>
  </si>
  <si>
    <t>PERLAKUAN</t>
  </si>
  <si>
    <t>rata-rata</t>
  </si>
  <si>
    <t>I</t>
  </si>
  <si>
    <t>II</t>
  </si>
  <si>
    <t>III</t>
  </si>
  <si>
    <t>jumlah</t>
  </si>
  <si>
    <t>tabel dua arah</t>
  </si>
  <si>
    <t>P</t>
  </si>
  <si>
    <t>M1</t>
  </si>
  <si>
    <t>M2</t>
  </si>
  <si>
    <t>M3</t>
  </si>
  <si>
    <t>P0</t>
  </si>
  <si>
    <t>P1</t>
  </si>
  <si>
    <t>P2</t>
  </si>
  <si>
    <t>P3</t>
  </si>
  <si>
    <t>tabel anova RAK Faktorial</t>
  </si>
  <si>
    <t>M</t>
  </si>
  <si>
    <t>FK</t>
  </si>
  <si>
    <t>SK</t>
  </si>
  <si>
    <t>DB</t>
  </si>
  <si>
    <t>JK</t>
  </si>
  <si>
    <t>KT</t>
  </si>
  <si>
    <t>F HIT</t>
  </si>
  <si>
    <t>MP</t>
  </si>
  <si>
    <t>rerata</t>
  </si>
  <si>
    <t>r</t>
  </si>
  <si>
    <t>m</t>
  </si>
  <si>
    <t>p</t>
  </si>
  <si>
    <t>Kelompok</t>
  </si>
  <si>
    <t>Perlakuan</t>
  </si>
  <si>
    <t>Galat</t>
  </si>
  <si>
    <t>Total</t>
  </si>
  <si>
    <t>Rerata</t>
  </si>
  <si>
    <t>notasi</t>
  </si>
  <si>
    <t>a</t>
  </si>
  <si>
    <t>sd(3;22)</t>
  </si>
  <si>
    <t>BNJ</t>
  </si>
  <si>
    <t>sd(4;22)</t>
  </si>
  <si>
    <t>bnj</t>
  </si>
  <si>
    <t>A</t>
  </si>
  <si>
    <t>B</t>
  </si>
  <si>
    <t>C</t>
  </si>
  <si>
    <t>BC</t>
  </si>
  <si>
    <t>b</t>
  </si>
  <si>
    <t>BNJ 5 %</t>
  </si>
  <si>
    <t xml:space="preserve">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</si>
</sst>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2" fontId="0" fillId="0" borderId="0" xfId="0" applyNumberFormat="1"/>
    <xf numFmtId="1" fontId="0" fillId="0" borderId="0" xfId="0" applyNumberFormat="1"/>
    <xf numFmtId="2" fontId="0" fillId="0" borderId="1" xfId="0" applyNumberFormat="1" applyBorder="1"/>
    <xf numFmtId="1" fontId="0" fillId="0" borderId="1" xfId="0" applyNumberFormat="1" applyBorder="1"/>
    <xf numFmtId="0" fontId="0" fillId="0" borderId="1" xfId="0" applyBorder="1"/>
    <xf numFmtId="2" fontId="0" fillId="2" borderId="1" xfId="0" applyNumberFormat="1" applyFill="1" applyBorder="1"/>
    <xf numFmtId="2" fontId="0" fillId="2" borderId="0" xfId="0" applyNumberFormat="1" applyFill="1"/>
    <xf numFmtId="165" fontId="0" fillId="0" borderId="1" xfId="0" applyNumberFormat="1" applyBorder="1"/>
    <xf numFmtId="165" fontId="0" fillId="2" borderId="1" xfId="0" applyNumberFormat="1" applyFill="1" applyBorder="1"/>
    <xf numFmtId="165" fontId="0" fillId="2" borderId="0" xfId="0" applyNumberFormat="1" applyFill="1"/>
    <xf numFmtId="1" fontId="0" fillId="0" borderId="0" xfId="0" applyNumberFormat="1" applyBorder="1"/>
    <xf numFmtId="2" fontId="0" fillId="0" borderId="0" xfId="0" applyNumberFormat="1" applyBorder="1"/>
    <xf numFmtId="164" fontId="0" fillId="0" borderId="0" xfId="0" applyNumberFormat="1" applyBorder="1"/>
    <xf numFmtId="2" fontId="0" fillId="0" borderId="2" xfId="0" applyNumberFormat="1" applyBorder="1"/>
    <xf numFmtId="165" fontId="0" fillId="3" borderId="1" xfId="0" applyNumberFormat="1" applyFill="1" applyBorder="1"/>
    <xf numFmtId="0" fontId="0" fillId="0" borderId="0" xfId="0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4" borderId="0" xfId="0" applyFill="1" applyAlignment="1">
      <alignment horizontal="left"/>
    </xf>
    <xf numFmtId="0" fontId="0" fillId="0" borderId="1" xfId="0" applyFill="1" applyBorder="1"/>
    <xf numFmtId="0" fontId="0" fillId="3" borderId="0" xfId="0" applyFill="1" applyAlignment="1">
      <alignment horizontal="left"/>
    </xf>
    <xf numFmtId="2" fontId="0" fillId="0" borderId="0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/>
    <xf numFmtId="0" fontId="0" fillId="0" borderId="3" xfId="0" applyFill="1" applyBorder="1"/>
    <xf numFmtId="2" fontId="0" fillId="0" borderId="3" xfId="0" applyNumberFormat="1" applyBorder="1"/>
    <xf numFmtId="0" fontId="0" fillId="0" borderId="3" xfId="0" applyBorder="1"/>
    <xf numFmtId="0" fontId="0" fillId="0" borderId="4" xfId="0" applyFill="1" applyBorder="1"/>
    <xf numFmtId="2" fontId="0" fillId="0" borderId="4" xfId="0" applyNumberFormat="1" applyBorder="1"/>
    <xf numFmtId="0" fontId="0" fillId="0" borderId="4" xfId="0" applyBorder="1"/>
    <xf numFmtId="0" fontId="0" fillId="0" borderId="0" xfId="0" applyFill="1" applyBorder="1" applyAlignment="1">
      <alignment horizontal="center"/>
    </xf>
    <xf numFmtId="0" fontId="0" fillId="0" borderId="2" xfId="0" applyBorder="1"/>
    <xf numFmtId="2" fontId="0" fillId="0" borderId="0" xfId="0" applyNumberFormat="1" applyFill="1" applyBorder="1"/>
    <xf numFmtId="0" fontId="0" fillId="0" borderId="5" xfId="0" applyBorder="1"/>
    <xf numFmtId="2" fontId="0" fillId="0" borderId="5" xfId="0" applyNumberFormat="1" applyBorder="1"/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opLeftCell="A33" workbookViewId="0">
      <selection activeCell="G41" sqref="G41"/>
    </sheetView>
  </sheetViews>
  <sheetFormatPr defaultRowHeight="15" x14ac:dyDescent="0.25"/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12</v>
      </c>
      <c r="B3">
        <v>0.96</v>
      </c>
      <c r="C3">
        <v>1.1399999999999999</v>
      </c>
      <c r="D3">
        <v>0.79</v>
      </c>
      <c r="E3">
        <v>0.85</v>
      </c>
      <c r="F3">
        <f>AVERAGE(B3:E3)</f>
        <v>0.93499999999999994</v>
      </c>
      <c r="H3">
        <v>1.25</v>
      </c>
      <c r="I3">
        <v>0.93</v>
      </c>
      <c r="J3">
        <v>0.96</v>
      </c>
      <c r="K3">
        <v>0.94</v>
      </c>
      <c r="L3">
        <f>AVERAGE(H3:K3)</f>
        <v>1.02</v>
      </c>
      <c r="N3">
        <v>1.1399999999999999</v>
      </c>
      <c r="O3">
        <v>0.99</v>
      </c>
      <c r="P3">
        <v>1.03</v>
      </c>
      <c r="Q3">
        <v>0.83</v>
      </c>
      <c r="R3">
        <f>AVERAGE(N3:Q3)</f>
        <v>0.99750000000000005</v>
      </c>
    </row>
    <row r="4" spans="1:18" x14ac:dyDescent="0.25">
      <c r="A4" t="s">
        <v>14</v>
      </c>
      <c r="B4">
        <v>1.33</v>
      </c>
      <c r="C4">
        <v>0.99</v>
      </c>
      <c r="D4">
        <v>0.98</v>
      </c>
      <c r="E4">
        <v>1.33</v>
      </c>
      <c r="F4">
        <f t="shared" ref="F4:F14" si="0">AVERAGE(B4:E4)</f>
        <v>1.1575000000000002</v>
      </c>
      <c r="H4">
        <v>0.94</v>
      </c>
      <c r="I4">
        <v>0.95</v>
      </c>
      <c r="J4">
        <v>1.29</v>
      </c>
      <c r="K4">
        <v>0.96</v>
      </c>
      <c r="L4">
        <f t="shared" ref="L4:L14" si="1">AVERAGE(H4:K4)</f>
        <v>1.0349999999999999</v>
      </c>
      <c r="N4">
        <v>1.1499999999999999</v>
      </c>
      <c r="O4">
        <v>0.98</v>
      </c>
      <c r="P4">
        <v>1.08</v>
      </c>
      <c r="Q4">
        <v>1.1000000000000001</v>
      </c>
      <c r="R4">
        <f t="shared" ref="R4" si="2">AVERAGE(N4:Q4)</f>
        <v>1.0775000000000001</v>
      </c>
    </row>
    <row r="5" spans="1:18" x14ac:dyDescent="0.25">
      <c r="A5" t="s">
        <v>8</v>
      </c>
      <c r="B5">
        <v>0.96</v>
      </c>
      <c r="C5">
        <v>0.92</v>
      </c>
      <c r="D5">
        <v>1.01</v>
      </c>
      <c r="E5">
        <v>0.93</v>
      </c>
      <c r="F5">
        <f t="shared" si="0"/>
        <v>0.95499999999999996</v>
      </c>
      <c r="H5">
        <v>1.05</v>
      </c>
      <c r="I5">
        <v>1.02</v>
      </c>
      <c r="J5">
        <v>1.02</v>
      </c>
      <c r="K5">
        <v>0.97</v>
      </c>
      <c r="L5">
        <f t="shared" si="1"/>
        <v>1.0150000000000001</v>
      </c>
      <c r="N5">
        <v>0.96</v>
      </c>
      <c r="O5">
        <v>1.1000000000000001</v>
      </c>
      <c r="P5">
        <v>0.95</v>
      </c>
      <c r="Q5">
        <v>0.93</v>
      </c>
      <c r="R5">
        <f>AVERAGE(N5:Q5)</f>
        <v>0.98499999999999999</v>
      </c>
    </row>
    <row r="6" spans="1:18" x14ac:dyDescent="0.25">
      <c r="A6" t="s">
        <v>6</v>
      </c>
      <c r="B6">
        <v>0.96</v>
      </c>
      <c r="C6">
        <v>0.93</v>
      </c>
      <c r="D6">
        <v>0.92</v>
      </c>
      <c r="E6">
        <v>0.93</v>
      </c>
      <c r="F6">
        <f t="shared" si="0"/>
        <v>0.93500000000000005</v>
      </c>
      <c r="H6">
        <v>0.95</v>
      </c>
      <c r="I6">
        <v>1.0900000000000001</v>
      </c>
      <c r="J6">
        <v>0.98</v>
      </c>
      <c r="K6">
        <v>0.78</v>
      </c>
      <c r="L6">
        <f t="shared" si="1"/>
        <v>0.95</v>
      </c>
      <c r="N6">
        <v>0.96</v>
      </c>
      <c r="O6">
        <v>0.82</v>
      </c>
      <c r="P6">
        <v>0.73</v>
      </c>
      <c r="Q6">
        <v>0.93</v>
      </c>
      <c r="R6">
        <f t="shared" ref="R6:R14" si="3">AVERAGE(N6:Q6)</f>
        <v>0.86</v>
      </c>
    </row>
    <row r="7" spans="1:18" x14ac:dyDescent="0.25">
      <c r="A7" t="s">
        <v>10</v>
      </c>
      <c r="B7">
        <v>1.1499999999999999</v>
      </c>
      <c r="C7">
        <v>1.01</v>
      </c>
      <c r="D7">
        <v>1.0900000000000001</v>
      </c>
      <c r="E7">
        <v>1.33</v>
      </c>
      <c r="F7">
        <f t="shared" si="0"/>
        <v>1.145</v>
      </c>
      <c r="H7">
        <v>1.07</v>
      </c>
      <c r="I7">
        <v>1.03</v>
      </c>
      <c r="J7">
        <v>0.97</v>
      </c>
      <c r="K7">
        <v>0.98</v>
      </c>
      <c r="L7">
        <f t="shared" si="1"/>
        <v>1.0125000000000002</v>
      </c>
      <c r="N7">
        <v>0.92</v>
      </c>
      <c r="O7">
        <v>1.1000000000000001</v>
      </c>
      <c r="P7">
        <v>0.92</v>
      </c>
      <c r="Q7">
        <v>0.96</v>
      </c>
      <c r="R7">
        <f t="shared" si="3"/>
        <v>0.97499999999999998</v>
      </c>
    </row>
    <row r="8" spans="1:18" x14ac:dyDescent="0.25">
      <c r="A8" t="s">
        <v>11</v>
      </c>
      <c r="B8">
        <v>0.95</v>
      </c>
      <c r="C8">
        <v>1.1000000000000001</v>
      </c>
      <c r="D8">
        <v>0.98</v>
      </c>
      <c r="E8">
        <v>0.96</v>
      </c>
      <c r="F8">
        <f t="shared" si="0"/>
        <v>0.99749999999999994</v>
      </c>
      <c r="H8">
        <v>1.33</v>
      </c>
      <c r="I8">
        <v>1.02</v>
      </c>
      <c r="J8">
        <v>1.1200000000000001</v>
      </c>
      <c r="K8">
        <v>0.92</v>
      </c>
      <c r="L8">
        <f t="shared" si="1"/>
        <v>1.0975000000000001</v>
      </c>
      <c r="N8">
        <v>0.96</v>
      </c>
      <c r="O8">
        <v>1.24</v>
      </c>
      <c r="P8">
        <v>0.95</v>
      </c>
      <c r="Q8">
        <v>0.97</v>
      </c>
      <c r="R8">
        <f t="shared" si="3"/>
        <v>1.03</v>
      </c>
    </row>
    <row r="9" spans="1:18" x14ac:dyDescent="0.25">
      <c r="A9" t="s">
        <v>7</v>
      </c>
      <c r="B9">
        <v>0.77</v>
      </c>
      <c r="C9">
        <v>0.92</v>
      </c>
      <c r="D9">
        <v>0.95</v>
      </c>
      <c r="E9">
        <v>0.88</v>
      </c>
      <c r="F9">
        <f t="shared" si="0"/>
        <v>0.87999999999999989</v>
      </c>
      <c r="H9">
        <v>1.19</v>
      </c>
      <c r="I9">
        <v>1.08</v>
      </c>
      <c r="J9">
        <v>1.05</v>
      </c>
      <c r="K9">
        <v>1.19</v>
      </c>
      <c r="L9">
        <f t="shared" si="1"/>
        <v>1.1274999999999999</v>
      </c>
      <c r="N9">
        <v>0.95</v>
      </c>
      <c r="O9">
        <v>1.1100000000000001</v>
      </c>
      <c r="P9">
        <v>0.96</v>
      </c>
      <c r="Q9">
        <v>0.69</v>
      </c>
      <c r="R9">
        <f t="shared" si="3"/>
        <v>0.92749999999999999</v>
      </c>
    </row>
    <row r="10" spans="1:18" x14ac:dyDescent="0.25">
      <c r="A10" t="s">
        <v>13</v>
      </c>
      <c r="B10">
        <v>1.23</v>
      </c>
      <c r="C10">
        <v>1.1399999999999999</v>
      </c>
      <c r="D10">
        <v>1.19</v>
      </c>
      <c r="E10">
        <v>1.1399999999999999</v>
      </c>
      <c r="F10">
        <f t="shared" si="0"/>
        <v>1.175</v>
      </c>
      <c r="H10">
        <v>1.05</v>
      </c>
      <c r="I10">
        <v>1.03</v>
      </c>
      <c r="J10">
        <v>0.93</v>
      </c>
      <c r="K10">
        <v>1.1399999999999999</v>
      </c>
      <c r="L10">
        <f t="shared" si="1"/>
        <v>1.0375000000000001</v>
      </c>
      <c r="N10">
        <v>0.95</v>
      </c>
      <c r="O10">
        <v>1.1000000000000001</v>
      </c>
      <c r="P10">
        <v>0.96</v>
      </c>
      <c r="Q10">
        <v>0.96</v>
      </c>
      <c r="R10">
        <f t="shared" si="3"/>
        <v>0.99249999999999994</v>
      </c>
    </row>
    <row r="11" spans="1:18" x14ac:dyDescent="0.25">
      <c r="A11" t="s">
        <v>4</v>
      </c>
      <c r="B11">
        <v>0.92</v>
      </c>
      <c r="C11">
        <v>0.93</v>
      </c>
      <c r="D11">
        <v>0.92</v>
      </c>
      <c r="E11">
        <v>0.56999999999999995</v>
      </c>
      <c r="F11">
        <f t="shared" si="0"/>
        <v>0.83499999999999996</v>
      </c>
      <c r="H11">
        <v>1.22</v>
      </c>
      <c r="I11">
        <v>0.95</v>
      </c>
      <c r="J11">
        <v>0.82</v>
      </c>
      <c r="K11">
        <v>1.05</v>
      </c>
      <c r="L11">
        <f t="shared" si="1"/>
        <v>1.01</v>
      </c>
      <c r="N11">
        <v>1.25</v>
      </c>
      <c r="O11">
        <v>1.05</v>
      </c>
      <c r="P11">
        <v>0.96</v>
      </c>
      <c r="Q11">
        <v>0.69</v>
      </c>
      <c r="R11">
        <f t="shared" si="3"/>
        <v>0.98749999999999993</v>
      </c>
    </row>
    <row r="12" spans="1:18" x14ac:dyDescent="0.25">
      <c r="A12" t="s">
        <v>3</v>
      </c>
      <c r="B12">
        <v>0.94</v>
      </c>
      <c r="C12">
        <v>0.96</v>
      </c>
      <c r="D12">
        <v>0.96</v>
      </c>
      <c r="E12">
        <v>0.97</v>
      </c>
      <c r="F12">
        <f t="shared" si="0"/>
        <v>0.95750000000000002</v>
      </c>
      <c r="H12">
        <v>1.1000000000000001</v>
      </c>
      <c r="I12">
        <v>0.92</v>
      </c>
      <c r="J12">
        <v>0.93</v>
      </c>
      <c r="K12">
        <v>1.1399999999999999</v>
      </c>
      <c r="L12">
        <f t="shared" si="1"/>
        <v>1.0225</v>
      </c>
      <c r="N12">
        <v>1.1499999999999999</v>
      </c>
      <c r="O12">
        <v>0.69</v>
      </c>
      <c r="P12">
        <v>0.73</v>
      </c>
      <c r="Q12">
        <v>0.95</v>
      </c>
      <c r="R12">
        <f t="shared" si="3"/>
        <v>0.87999999999999989</v>
      </c>
    </row>
    <row r="13" spans="1:18" x14ac:dyDescent="0.25">
      <c r="A13" t="s">
        <v>5</v>
      </c>
      <c r="B13">
        <v>0.97</v>
      </c>
      <c r="C13">
        <v>0.92</v>
      </c>
      <c r="D13">
        <v>0.94</v>
      </c>
      <c r="E13">
        <v>0.93</v>
      </c>
      <c r="F13">
        <f t="shared" si="0"/>
        <v>0.94000000000000006</v>
      </c>
      <c r="H13">
        <v>0.95</v>
      </c>
      <c r="I13">
        <v>1.23</v>
      </c>
      <c r="J13">
        <v>1.02</v>
      </c>
      <c r="K13">
        <v>1.02</v>
      </c>
      <c r="L13">
        <f t="shared" si="1"/>
        <v>1.0549999999999999</v>
      </c>
      <c r="N13">
        <v>1.19</v>
      </c>
      <c r="O13">
        <v>0.96</v>
      </c>
      <c r="P13">
        <v>0.87</v>
      </c>
      <c r="Q13">
        <v>0.88</v>
      </c>
      <c r="R13">
        <f t="shared" si="3"/>
        <v>0.97499999999999998</v>
      </c>
    </row>
    <row r="14" spans="1:18" x14ac:dyDescent="0.25">
      <c r="A14" t="s">
        <v>9</v>
      </c>
      <c r="B14">
        <v>1.1399999999999999</v>
      </c>
      <c r="C14">
        <v>1.1499999999999999</v>
      </c>
      <c r="D14">
        <v>1.54</v>
      </c>
      <c r="E14">
        <v>0.98</v>
      </c>
      <c r="F14">
        <f t="shared" si="0"/>
        <v>1.2025000000000001</v>
      </c>
      <c r="H14">
        <v>0.56000000000000005</v>
      </c>
      <c r="I14">
        <v>0.94</v>
      </c>
      <c r="J14">
        <v>1.05</v>
      </c>
      <c r="K14">
        <v>0.92</v>
      </c>
      <c r="L14">
        <f t="shared" si="1"/>
        <v>0.86749999999999994</v>
      </c>
      <c r="N14">
        <v>0.98</v>
      </c>
      <c r="O14">
        <v>0.93</v>
      </c>
      <c r="P14">
        <v>0.94</v>
      </c>
      <c r="Q14">
        <v>0.64</v>
      </c>
      <c r="R14">
        <f t="shared" si="3"/>
        <v>0.87250000000000005</v>
      </c>
    </row>
    <row r="16" spans="1:18" x14ac:dyDescent="0.25">
      <c r="A16" s="6" t="s">
        <v>15</v>
      </c>
      <c r="B16" s="6" t="s">
        <v>17</v>
      </c>
      <c r="C16" s="6" t="s">
        <v>18</v>
      </c>
      <c r="D16" s="6" t="s">
        <v>19</v>
      </c>
      <c r="E16" s="6" t="s">
        <v>20</v>
      </c>
      <c r="F16" s="6" t="s">
        <v>39</v>
      </c>
      <c r="G16" s="1" t="s">
        <v>30</v>
      </c>
    </row>
    <row r="17" spans="1:14" x14ac:dyDescent="0.25">
      <c r="A17" s="6" t="s">
        <v>12</v>
      </c>
      <c r="B17" s="4">
        <f t="shared" ref="B17:B28" si="4">AVERAGE(B3:E3)</f>
        <v>0.93499999999999994</v>
      </c>
      <c r="C17" s="4">
        <f t="shared" ref="C17:C28" si="5">AVERAGE(H3:K3)</f>
        <v>1.02</v>
      </c>
      <c r="D17" s="4">
        <f t="shared" ref="D17:D28" si="6">AVERAGE(N3:Q3)</f>
        <v>0.99750000000000005</v>
      </c>
      <c r="E17" s="4">
        <f t="shared" ref="E17:E28" si="7">SUM(B17:D17)</f>
        <v>2.9525000000000001</v>
      </c>
      <c r="F17" s="4">
        <f t="shared" ref="F17:F28" si="8">AVERAGE(B17:D17)</f>
        <v>0.98416666666666675</v>
      </c>
      <c r="G17" s="2" t="s">
        <v>40</v>
      </c>
      <c r="H17" s="3">
        <v>3</v>
      </c>
      <c r="I17" s="2"/>
      <c r="J17" s="2"/>
      <c r="K17" s="2"/>
      <c r="L17" s="2"/>
      <c r="M17" s="2"/>
      <c r="N17" s="2"/>
    </row>
    <row r="18" spans="1:14" x14ac:dyDescent="0.25">
      <c r="A18" s="6" t="s">
        <v>14</v>
      </c>
      <c r="B18" s="4">
        <f t="shared" si="4"/>
        <v>1.1575000000000002</v>
      </c>
      <c r="C18" s="4">
        <f t="shared" si="5"/>
        <v>1.0349999999999999</v>
      </c>
      <c r="D18" s="4">
        <f t="shared" si="6"/>
        <v>1.0775000000000001</v>
      </c>
      <c r="E18" s="4">
        <f t="shared" si="7"/>
        <v>3.27</v>
      </c>
      <c r="F18" s="4">
        <f t="shared" si="8"/>
        <v>1.0900000000000001</v>
      </c>
      <c r="G18" s="2" t="s">
        <v>41</v>
      </c>
      <c r="H18" s="12">
        <v>3</v>
      </c>
      <c r="I18" s="13"/>
      <c r="J18" s="13"/>
      <c r="K18" s="2"/>
      <c r="L18" s="2"/>
      <c r="M18" s="2"/>
      <c r="N18" s="2"/>
    </row>
    <row r="19" spans="1:14" x14ac:dyDescent="0.25">
      <c r="A19" s="6" t="s">
        <v>8</v>
      </c>
      <c r="B19" s="4">
        <f t="shared" si="4"/>
        <v>0.95499999999999996</v>
      </c>
      <c r="C19" s="4">
        <f t="shared" si="5"/>
        <v>1.0150000000000001</v>
      </c>
      <c r="D19" s="4">
        <f t="shared" si="6"/>
        <v>0.98499999999999999</v>
      </c>
      <c r="E19" s="4">
        <f t="shared" si="7"/>
        <v>2.9550000000000001</v>
      </c>
      <c r="F19" s="4">
        <f t="shared" si="8"/>
        <v>0.98499999999999999</v>
      </c>
      <c r="G19" s="2" t="s">
        <v>42</v>
      </c>
      <c r="H19" s="12">
        <v>4</v>
      </c>
      <c r="I19" s="13"/>
      <c r="J19" s="13"/>
      <c r="K19" s="2"/>
      <c r="L19" s="2"/>
      <c r="M19" s="2"/>
      <c r="N19" s="2"/>
    </row>
    <row r="20" spans="1:14" x14ac:dyDescent="0.25">
      <c r="A20" s="6" t="s">
        <v>6</v>
      </c>
      <c r="B20" s="4">
        <f t="shared" si="4"/>
        <v>0.93500000000000005</v>
      </c>
      <c r="C20" s="4">
        <f t="shared" si="5"/>
        <v>0.95</v>
      </c>
      <c r="D20" s="4">
        <f t="shared" si="6"/>
        <v>0.86</v>
      </c>
      <c r="E20" s="4">
        <f t="shared" si="7"/>
        <v>2.7450000000000001</v>
      </c>
      <c r="F20" s="4">
        <f t="shared" si="8"/>
        <v>0.91500000000000004</v>
      </c>
      <c r="G20" s="2" t="s">
        <v>32</v>
      </c>
      <c r="H20" s="14">
        <f>(E29^2)/(H17*H18*H19)</f>
        <v>35.850156250000012</v>
      </c>
      <c r="I20" s="13"/>
      <c r="J20" s="13"/>
      <c r="K20" s="2"/>
      <c r="L20" s="2"/>
      <c r="M20" s="2"/>
      <c r="N20" s="2"/>
    </row>
    <row r="21" spans="1:14" x14ac:dyDescent="0.25">
      <c r="A21" s="6" t="s">
        <v>10</v>
      </c>
      <c r="B21" s="4">
        <f t="shared" si="4"/>
        <v>1.145</v>
      </c>
      <c r="C21" s="4">
        <f t="shared" si="5"/>
        <v>1.0125000000000002</v>
      </c>
      <c r="D21" s="4">
        <f t="shared" si="6"/>
        <v>0.97499999999999998</v>
      </c>
      <c r="E21" s="4">
        <f t="shared" si="7"/>
        <v>3.1325000000000003</v>
      </c>
      <c r="F21" s="4">
        <f t="shared" si="8"/>
        <v>1.0441666666666667</v>
      </c>
      <c r="G21" s="2"/>
      <c r="H21" s="13"/>
      <c r="I21" s="13"/>
      <c r="J21" s="13"/>
      <c r="K21" s="2"/>
      <c r="L21" s="2"/>
      <c r="M21" s="2"/>
      <c r="N21" s="2"/>
    </row>
    <row r="22" spans="1:14" x14ac:dyDescent="0.25">
      <c r="A22" s="6" t="s">
        <v>11</v>
      </c>
      <c r="B22" s="4">
        <f t="shared" si="4"/>
        <v>0.99749999999999994</v>
      </c>
      <c r="C22" s="4">
        <f t="shared" si="5"/>
        <v>1.0975000000000001</v>
      </c>
      <c r="D22" s="4">
        <f t="shared" si="6"/>
        <v>1.03</v>
      </c>
      <c r="E22" s="4">
        <f t="shared" si="7"/>
        <v>3.125</v>
      </c>
      <c r="F22" s="4">
        <f t="shared" si="8"/>
        <v>1.0416666666666667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4" x14ac:dyDescent="0.25">
      <c r="A23" s="6" t="s">
        <v>7</v>
      </c>
      <c r="B23" s="4">
        <f t="shared" si="4"/>
        <v>0.87999999999999989</v>
      </c>
      <c r="C23" s="4">
        <f t="shared" si="5"/>
        <v>1.1274999999999999</v>
      </c>
      <c r="D23" s="4">
        <f t="shared" si="6"/>
        <v>0.92749999999999999</v>
      </c>
      <c r="E23" s="4">
        <f t="shared" si="7"/>
        <v>2.9349999999999996</v>
      </c>
      <c r="F23" s="4">
        <f t="shared" si="8"/>
        <v>0.97833333333333317</v>
      </c>
      <c r="G23" s="15" t="s">
        <v>43</v>
      </c>
      <c r="H23" s="5">
        <f>H17-1</f>
        <v>2</v>
      </c>
      <c r="I23" s="9">
        <f>SUMSQ(B29:D29)/12-H20</f>
        <v>2.2287499999990246E-2</v>
      </c>
      <c r="J23" s="9">
        <f t="shared" ref="J23:J28" si="9">I23/H23</f>
        <v>1.1143749999995123E-2</v>
      </c>
      <c r="K23" s="9">
        <f>J23/$J$28</f>
        <v>1.3734914447108604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6" t="s">
        <v>13</v>
      </c>
      <c r="B24" s="4">
        <f t="shared" si="4"/>
        <v>1.175</v>
      </c>
      <c r="C24" s="4">
        <f t="shared" si="5"/>
        <v>1.0375000000000001</v>
      </c>
      <c r="D24" s="4">
        <f t="shared" si="6"/>
        <v>0.99249999999999994</v>
      </c>
      <c r="E24" s="4">
        <f t="shared" si="7"/>
        <v>3.2050000000000001</v>
      </c>
      <c r="F24" s="4">
        <f t="shared" si="8"/>
        <v>1.0683333333333334</v>
      </c>
      <c r="G24" s="15" t="s">
        <v>44</v>
      </c>
      <c r="H24" s="5">
        <f>H18*H19-1</f>
        <v>11</v>
      </c>
      <c r="I24" s="9">
        <f>SUMSQ(E17:E28)/H17-H20</f>
        <v>9.1010416666655658E-2</v>
      </c>
      <c r="J24" s="9">
        <f t="shared" si="9"/>
        <v>8.2736742424232412E-3</v>
      </c>
      <c r="K24" s="9">
        <f>J24/$J$28</f>
        <v>1.0197483601389032</v>
      </c>
      <c r="L24" s="4" t="str">
        <f>IF(K24&lt;M24,"tn",IF(K24&lt;N24,"*","**"))</f>
        <v>tn</v>
      </c>
      <c r="M24" s="4">
        <f>FINV(5%,$H24,$H$28)</f>
        <v>2.2585183566229916</v>
      </c>
      <c r="N24" s="4">
        <f>FINV(1%,$H24,$H$28)</f>
        <v>3.1837421959607717</v>
      </c>
    </row>
    <row r="25" spans="1:14" x14ac:dyDescent="0.25">
      <c r="A25" s="6" t="s">
        <v>4</v>
      </c>
      <c r="B25" s="4">
        <f t="shared" si="4"/>
        <v>0.83499999999999996</v>
      </c>
      <c r="C25" s="4">
        <f t="shared" si="5"/>
        <v>1.01</v>
      </c>
      <c r="D25" s="4">
        <f t="shared" si="6"/>
        <v>0.98749999999999993</v>
      </c>
      <c r="E25" s="4">
        <f t="shared" si="7"/>
        <v>2.8325</v>
      </c>
      <c r="F25" s="4">
        <f t="shared" si="8"/>
        <v>0.94416666666666671</v>
      </c>
      <c r="G25" s="15" t="s">
        <v>31</v>
      </c>
      <c r="H25" s="5">
        <f>H18-1</f>
        <v>2</v>
      </c>
      <c r="I25" s="16">
        <f>SUMSQ(B36:D36)/(H17*H19)-H20</f>
        <v>2.6513541666652429E-2</v>
      </c>
      <c r="J25" s="9">
        <f t="shared" si="9"/>
        <v>1.3256770833326215E-2</v>
      </c>
      <c r="K25" s="9">
        <f>J25/$J$28</f>
        <v>1.633925861947189</v>
      </c>
      <c r="L25" s="4" t="str">
        <f>IF(K25&lt;M25,"tn",IF(K25&lt;N25,"*","**"))</f>
        <v>tn</v>
      </c>
      <c r="M25" s="4">
        <f>FINV(5%,$H25,$H$28)</f>
        <v>3.4433567793667246</v>
      </c>
      <c r="N25" s="4">
        <f>FINV(1%,$H25,$H$28)</f>
        <v>5.7190219124822725</v>
      </c>
    </row>
    <row r="26" spans="1:14" x14ac:dyDescent="0.25">
      <c r="A26" s="6" t="s">
        <v>3</v>
      </c>
      <c r="B26" s="4">
        <f t="shared" si="4"/>
        <v>0.95750000000000002</v>
      </c>
      <c r="C26" s="4">
        <f t="shared" si="5"/>
        <v>1.0225</v>
      </c>
      <c r="D26" s="4">
        <f t="shared" si="6"/>
        <v>0.87999999999999989</v>
      </c>
      <c r="E26" s="4">
        <f t="shared" si="7"/>
        <v>2.86</v>
      </c>
      <c r="F26" s="4">
        <f t="shared" si="8"/>
        <v>0.95333333333333325</v>
      </c>
      <c r="G26" s="15" t="s">
        <v>22</v>
      </c>
      <c r="H26" s="5">
        <f>H19-1</f>
        <v>3</v>
      </c>
      <c r="I26" s="9">
        <f>SUMSQ(E32:E35)/(H17*H18)-H20</f>
        <v>1.1286805555542401E-2</v>
      </c>
      <c r="J26" s="9">
        <f t="shared" si="9"/>
        <v>3.7622685185141336E-3</v>
      </c>
      <c r="K26" s="9">
        <f>J26/$J$28</f>
        <v>0.46370778444297722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4" x14ac:dyDescent="0.25">
      <c r="A27" s="6" t="s">
        <v>5</v>
      </c>
      <c r="B27" s="4">
        <f t="shared" si="4"/>
        <v>0.94000000000000006</v>
      </c>
      <c r="C27" s="4">
        <f t="shared" si="5"/>
        <v>1.0549999999999999</v>
      </c>
      <c r="D27" s="4">
        <f t="shared" si="6"/>
        <v>0.97499999999999998</v>
      </c>
      <c r="E27" s="4">
        <f t="shared" si="7"/>
        <v>2.97</v>
      </c>
      <c r="F27" s="4">
        <f t="shared" si="8"/>
        <v>0.9900000000000001</v>
      </c>
      <c r="G27" s="15" t="s">
        <v>38</v>
      </c>
      <c r="H27" s="6">
        <f>H25*H26</f>
        <v>6</v>
      </c>
      <c r="I27" s="9">
        <f>I24-I25-I26</f>
        <v>5.3210069444460828E-2</v>
      </c>
      <c r="J27" s="9">
        <f t="shared" si="9"/>
        <v>8.8683449074101386E-3</v>
      </c>
      <c r="K27" s="9">
        <f>J27/$J$28</f>
        <v>1.0930428140507713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4" x14ac:dyDescent="0.25">
      <c r="A28" s="6" t="s">
        <v>9</v>
      </c>
      <c r="B28" s="4">
        <f t="shared" si="4"/>
        <v>1.2025000000000001</v>
      </c>
      <c r="C28" s="4">
        <f t="shared" si="5"/>
        <v>0.86749999999999994</v>
      </c>
      <c r="D28" s="4">
        <f t="shared" si="6"/>
        <v>0.87250000000000005</v>
      </c>
      <c r="E28" s="4">
        <f t="shared" si="7"/>
        <v>2.9425000000000003</v>
      </c>
      <c r="F28" s="4">
        <f t="shared" si="8"/>
        <v>0.98083333333333345</v>
      </c>
      <c r="G28" s="15" t="s">
        <v>45</v>
      </c>
      <c r="H28" s="5">
        <f>H29-H24-H23</f>
        <v>22</v>
      </c>
      <c r="I28" s="9">
        <f>I29-I24-I23</f>
        <v>0.17849583333335062</v>
      </c>
      <c r="J28" s="9">
        <f t="shared" si="9"/>
        <v>8.113446969697756E-3</v>
      </c>
      <c r="K28" s="10"/>
      <c r="L28" s="7"/>
      <c r="M28" s="7"/>
      <c r="N28" s="7"/>
    </row>
    <row r="29" spans="1:14" x14ac:dyDescent="0.25">
      <c r="A29" s="6"/>
      <c r="B29" s="4">
        <f>SUM(B17:B28)</f>
        <v>12.115</v>
      </c>
      <c r="C29" s="4">
        <f>SUM(C17:C28)</f>
        <v>12.25</v>
      </c>
      <c r="D29" s="4">
        <f>SUM(D17:D28)</f>
        <v>11.559999999999999</v>
      </c>
      <c r="E29" s="4">
        <f>SUM(E17:E28)</f>
        <v>35.925000000000004</v>
      </c>
      <c r="F29" s="4">
        <f>AVERAGE(B17:D28)</f>
        <v>0.99791666666666701</v>
      </c>
      <c r="G29" s="15" t="s">
        <v>46</v>
      </c>
      <c r="H29" s="5">
        <f>(3*3*4)-1</f>
        <v>35</v>
      </c>
      <c r="I29" s="9">
        <f>SUMSQ(B17:D28)-H20</f>
        <v>0.29179374999999652</v>
      </c>
      <c r="J29" s="10"/>
      <c r="K29" s="11"/>
      <c r="L29" s="8"/>
      <c r="M29" s="8"/>
      <c r="N29" s="8"/>
    </row>
    <row r="30" spans="1:14" x14ac:dyDescent="0.25">
      <c r="A30" s="1" t="s">
        <v>21</v>
      </c>
      <c r="H30" s="17"/>
      <c r="I30" s="17"/>
      <c r="J30" s="17"/>
    </row>
    <row r="31" spans="1:14" x14ac:dyDescent="0.25">
      <c r="A31" s="6" t="s">
        <v>22</v>
      </c>
      <c r="B31" s="6" t="s">
        <v>23</v>
      </c>
      <c r="C31" s="6" t="s">
        <v>24</v>
      </c>
      <c r="D31" s="6" t="s">
        <v>25</v>
      </c>
      <c r="E31" s="6" t="s">
        <v>20</v>
      </c>
      <c r="F31" s="6" t="s">
        <v>39</v>
      </c>
      <c r="H31" s="18"/>
      <c r="I31" s="18"/>
      <c r="J31" s="18"/>
    </row>
    <row r="32" spans="1:14" x14ac:dyDescent="0.25">
      <c r="A32" s="6" t="s">
        <v>26</v>
      </c>
      <c r="B32" s="4">
        <f>E17</f>
        <v>2.9525000000000001</v>
      </c>
      <c r="C32" s="4">
        <f>E21</f>
        <v>3.1325000000000003</v>
      </c>
      <c r="D32" s="4">
        <f>E25</f>
        <v>2.8325</v>
      </c>
      <c r="E32" s="4">
        <f>SUM(B32:D32)</f>
        <v>8.9175000000000004</v>
      </c>
      <c r="F32" s="6">
        <f>E32/9</f>
        <v>0.99083333333333334</v>
      </c>
      <c r="H32" s="18"/>
      <c r="I32" s="18"/>
      <c r="J32" s="18"/>
    </row>
    <row r="33" spans="1:14" x14ac:dyDescent="0.25">
      <c r="A33" s="6" t="s">
        <v>27</v>
      </c>
      <c r="B33" s="4">
        <f t="shared" ref="B33:B35" si="10">E18</f>
        <v>3.27</v>
      </c>
      <c r="C33" s="4">
        <f t="shared" ref="C33:C35" si="11">E22</f>
        <v>3.125</v>
      </c>
      <c r="D33" s="4">
        <f t="shared" ref="D33:D35" si="12">E26</f>
        <v>2.86</v>
      </c>
      <c r="E33" s="4">
        <f t="shared" ref="E33:E35" si="13">SUM(B33:D33)</f>
        <v>9.254999999999999</v>
      </c>
      <c r="F33" s="6">
        <f t="shared" ref="F33:F36" si="14">E33/9</f>
        <v>1.0283333333333333</v>
      </c>
      <c r="H33" s="19"/>
      <c r="I33" s="19"/>
      <c r="J33" s="19"/>
    </row>
    <row r="34" spans="1:14" x14ac:dyDescent="0.25">
      <c r="A34" s="6" t="s">
        <v>28</v>
      </c>
      <c r="B34" s="4">
        <f t="shared" si="10"/>
        <v>2.9550000000000001</v>
      </c>
      <c r="C34" s="4">
        <f t="shared" si="11"/>
        <v>2.9349999999999996</v>
      </c>
      <c r="D34" s="4">
        <f t="shared" si="12"/>
        <v>2.97</v>
      </c>
      <c r="E34" s="4">
        <f t="shared" si="13"/>
        <v>8.86</v>
      </c>
      <c r="F34" s="6">
        <f t="shared" si="14"/>
        <v>0.98444444444444434</v>
      </c>
      <c r="H34" s="20"/>
      <c r="I34" s="19"/>
      <c r="J34" s="19"/>
      <c r="L34" s="21"/>
      <c r="M34" s="21"/>
      <c r="N34" s="21"/>
    </row>
    <row r="35" spans="1:14" x14ac:dyDescent="0.25">
      <c r="A35" s="6" t="s">
        <v>29</v>
      </c>
      <c r="B35" s="4">
        <f t="shared" si="10"/>
        <v>2.7450000000000001</v>
      </c>
      <c r="C35" s="4">
        <f t="shared" si="11"/>
        <v>3.2050000000000001</v>
      </c>
      <c r="D35" s="4">
        <f t="shared" si="12"/>
        <v>2.9425000000000003</v>
      </c>
      <c r="E35" s="4">
        <f t="shared" si="13"/>
        <v>8.8925000000000001</v>
      </c>
      <c r="F35" s="6">
        <f t="shared" si="14"/>
        <v>0.98805555555555558</v>
      </c>
      <c r="H35" s="17"/>
      <c r="I35" s="17"/>
      <c r="J35" s="17"/>
      <c r="L35" s="21"/>
      <c r="M35" s="21"/>
      <c r="N35" s="17"/>
    </row>
    <row r="36" spans="1:14" x14ac:dyDescent="0.25">
      <c r="A36" s="6" t="s">
        <v>20</v>
      </c>
      <c r="B36" s="4">
        <f>SUM(B32:B35)</f>
        <v>11.922499999999999</v>
      </c>
      <c r="C36" s="4">
        <f t="shared" ref="C36:D36" si="15">SUM(C32:C35)</f>
        <v>12.397499999999999</v>
      </c>
      <c r="D36" s="4">
        <f t="shared" si="15"/>
        <v>11.605</v>
      </c>
      <c r="E36" s="4">
        <f>SUM(E32:E35)</f>
        <v>35.924999999999997</v>
      </c>
      <c r="F36" s="6">
        <f t="shared" si="14"/>
        <v>3.9916666666666663</v>
      </c>
      <c r="H36" s="17"/>
      <c r="I36" s="17"/>
      <c r="J36" s="17"/>
      <c r="K36" s="22"/>
      <c r="L36" s="21"/>
      <c r="M36" s="21"/>
      <c r="N36" s="17"/>
    </row>
    <row r="37" spans="1:14" x14ac:dyDescent="0.25">
      <c r="A37" s="6"/>
      <c r="B37" s="6">
        <f>B36/12</f>
        <v>0.99354166666666666</v>
      </c>
      <c r="C37" s="6">
        <f t="shared" ref="C37:D37" si="16">C36/12</f>
        <v>1.0331249999999998</v>
      </c>
      <c r="D37" s="6">
        <f t="shared" si="16"/>
        <v>0.96708333333333341</v>
      </c>
      <c r="E37" s="6"/>
      <c r="F37" s="6"/>
      <c r="H37" s="17"/>
      <c r="I37" s="17"/>
      <c r="J37" s="17"/>
      <c r="L37" s="21"/>
      <c r="M37" s="21"/>
      <c r="N37" s="17"/>
    </row>
    <row r="38" spans="1:14" x14ac:dyDescent="0.25">
      <c r="A38" s="17"/>
      <c r="B38" s="17"/>
      <c r="C38" s="17"/>
      <c r="D38" s="17"/>
      <c r="E38" s="17"/>
      <c r="F38" s="17"/>
      <c r="G38" s="17"/>
      <c r="H38" s="17"/>
      <c r="I38" s="13"/>
      <c r="J38" s="17"/>
      <c r="K38" s="17"/>
      <c r="L38" s="21"/>
      <c r="M38" s="21"/>
      <c r="N38" s="17"/>
    </row>
    <row r="39" spans="1:14" x14ac:dyDescent="0.25">
      <c r="A39" s="17"/>
      <c r="B39" s="17"/>
      <c r="C39" s="17"/>
      <c r="D39" s="13"/>
      <c r="E39" s="17"/>
      <c r="F39" s="17"/>
      <c r="H39" s="17"/>
      <c r="I39" s="13"/>
      <c r="J39" s="17"/>
      <c r="L39" s="21"/>
      <c r="M39" s="21"/>
      <c r="N39" s="17"/>
    </row>
    <row r="40" spans="1:14" x14ac:dyDescent="0.25">
      <c r="A40" s="17"/>
      <c r="B40" s="17"/>
      <c r="C40" s="17"/>
      <c r="D40" s="17"/>
      <c r="E40" s="17"/>
      <c r="F40" s="17"/>
      <c r="H40" s="17"/>
      <c r="I40" s="13"/>
      <c r="J40" s="17"/>
      <c r="L40" s="21"/>
      <c r="M40" s="21"/>
      <c r="N40" s="17"/>
    </row>
    <row r="41" spans="1:14" x14ac:dyDescent="0.25">
      <c r="A41" s="17"/>
      <c r="B41" s="17"/>
      <c r="C41" s="17"/>
      <c r="D41" s="17"/>
      <c r="E41" s="17"/>
      <c r="F41" s="17"/>
      <c r="G41" s="25"/>
      <c r="H41" s="22"/>
      <c r="I41" s="13"/>
      <c r="J41" s="17"/>
      <c r="L41" s="21"/>
      <c r="M41" s="21"/>
      <c r="N41" s="17"/>
    </row>
    <row r="42" spans="1:14" x14ac:dyDescent="0.25">
      <c r="H42" s="22"/>
      <c r="I42" s="13"/>
      <c r="J42" s="17"/>
      <c r="L42" s="21"/>
      <c r="M42" s="21"/>
      <c r="N42" s="17"/>
    </row>
    <row r="43" spans="1:14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1"/>
      <c r="M43" s="21"/>
      <c r="N43" s="17"/>
    </row>
    <row r="44" spans="1:14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1"/>
      <c r="M44" s="21"/>
      <c r="N44" s="17"/>
    </row>
    <row r="45" spans="1:14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1"/>
      <c r="M45" s="21"/>
      <c r="N45" s="17"/>
    </row>
    <row r="46" spans="1:14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1"/>
      <c r="M46" s="21"/>
      <c r="N46" s="17"/>
    </row>
    <row r="47" spans="1:14" x14ac:dyDescent="0.25">
      <c r="A47" s="17"/>
      <c r="B47" s="17"/>
      <c r="C47" s="17"/>
      <c r="D47" s="17"/>
      <c r="E47" s="17"/>
      <c r="F47" s="17"/>
      <c r="G47" s="25"/>
      <c r="H47" s="22"/>
      <c r="I47" s="13"/>
      <c r="J47" s="17"/>
    </row>
    <row r="48" spans="1:14" x14ac:dyDescent="0.25">
      <c r="H48" s="17"/>
      <c r="I48" s="17"/>
      <c r="J48" s="17"/>
    </row>
    <row r="49" spans="8:10" x14ac:dyDescent="0.25">
      <c r="H49" s="17"/>
      <c r="I49" s="17"/>
      <c r="J49" s="17"/>
    </row>
    <row r="50" spans="8:10" x14ac:dyDescent="0.25">
      <c r="H50" s="17"/>
      <c r="I50" s="17"/>
      <c r="J50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opLeftCell="A10" zoomScale="66" zoomScaleNormal="66" workbookViewId="0">
      <selection activeCell="AA37" sqref="AA37"/>
    </sheetView>
  </sheetViews>
  <sheetFormatPr defaultRowHeight="15" x14ac:dyDescent="0.25"/>
  <cols>
    <col min="1" max="1" width="11.42578125" customWidth="1"/>
    <col min="14" max="14" width="7.42578125" customWidth="1"/>
    <col min="15" max="15" width="7.7109375" customWidth="1"/>
    <col min="17" max="17" width="5.5703125" customWidth="1"/>
    <col min="18" max="18" width="5.7109375" customWidth="1"/>
    <col min="20" max="20" width="5.28515625" customWidth="1"/>
    <col min="21" max="21" width="4.42578125" customWidth="1"/>
    <col min="23" max="23" width="6.42578125" customWidth="1"/>
    <col min="24" max="24" width="5.85546875" customWidth="1"/>
  </cols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12</v>
      </c>
      <c r="B3">
        <v>1.32</v>
      </c>
      <c r="C3">
        <v>0.64</v>
      </c>
      <c r="D3">
        <v>0.63</v>
      </c>
      <c r="E3">
        <v>0.97</v>
      </c>
      <c r="F3">
        <f>AVERAGE(B3:E3)</f>
        <v>0.8899999999999999</v>
      </c>
      <c r="H3">
        <v>1.05</v>
      </c>
      <c r="I3">
        <v>0.67</v>
      </c>
      <c r="J3">
        <v>0.67</v>
      </c>
      <c r="K3">
        <v>1.03</v>
      </c>
      <c r="L3">
        <f>AVERAGE(H3:K3)</f>
        <v>0.85499999999999998</v>
      </c>
      <c r="N3">
        <v>0.73</v>
      </c>
      <c r="O3">
        <v>1.05</v>
      </c>
      <c r="P3">
        <v>1.06</v>
      </c>
      <c r="Q3">
        <v>0.74</v>
      </c>
      <c r="R3">
        <f t="shared" ref="R3:R14" si="0">AVERAGE(N3:Q3)</f>
        <v>0.89500000000000002</v>
      </c>
    </row>
    <row r="4" spans="1:18" x14ac:dyDescent="0.25">
      <c r="A4" t="s">
        <v>14</v>
      </c>
      <c r="B4">
        <v>1.04</v>
      </c>
      <c r="C4">
        <v>1.05</v>
      </c>
      <c r="D4">
        <v>1.05</v>
      </c>
      <c r="E4">
        <v>1.19</v>
      </c>
      <c r="F4">
        <f t="shared" ref="F4:F14" si="1">AVERAGE(B4:E4)</f>
        <v>1.0825</v>
      </c>
      <c r="H4">
        <v>1.05</v>
      </c>
      <c r="I4">
        <v>1.05</v>
      </c>
      <c r="J4">
        <v>1.1399999999999999</v>
      </c>
      <c r="K4">
        <v>1.02</v>
      </c>
      <c r="L4">
        <f t="shared" ref="L4:L14" si="2">AVERAGE(H4:K4)</f>
        <v>1.0649999999999999</v>
      </c>
      <c r="N4">
        <v>1.04</v>
      </c>
      <c r="O4">
        <v>1.06</v>
      </c>
      <c r="P4">
        <v>1.05</v>
      </c>
      <c r="Q4">
        <v>1.03</v>
      </c>
      <c r="R4">
        <f t="shared" si="0"/>
        <v>1.0450000000000002</v>
      </c>
    </row>
    <row r="5" spans="1:18" x14ac:dyDescent="0.25">
      <c r="A5" t="s">
        <v>8</v>
      </c>
      <c r="B5">
        <v>1.06</v>
      </c>
      <c r="C5">
        <v>0.65</v>
      </c>
      <c r="D5">
        <v>1.05</v>
      </c>
      <c r="F5">
        <f t="shared" si="1"/>
        <v>0.91999999999999993</v>
      </c>
      <c r="H5">
        <v>0.85</v>
      </c>
      <c r="I5">
        <v>1.02</v>
      </c>
      <c r="J5">
        <v>1.25</v>
      </c>
      <c r="K5">
        <v>1.02</v>
      </c>
      <c r="L5">
        <f t="shared" si="2"/>
        <v>1.0350000000000001</v>
      </c>
      <c r="N5">
        <v>1.06</v>
      </c>
      <c r="O5">
        <v>1.02</v>
      </c>
      <c r="P5">
        <v>1.05</v>
      </c>
      <c r="Q5">
        <v>0.95</v>
      </c>
      <c r="R5">
        <f t="shared" si="0"/>
        <v>1.02</v>
      </c>
    </row>
    <row r="6" spans="1:18" x14ac:dyDescent="0.25">
      <c r="A6" t="s">
        <v>6</v>
      </c>
      <c r="B6">
        <v>1.1499999999999999</v>
      </c>
      <c r="C6">
        <v>1.17</v>
      </c>
      <c r="D6">
        <v>0.72</v>
      </c>
      <c r="E6">
        <v>1.1399999999999999</v>
      </c>
      <c r="F6">
        <f t="shared" si="1"/>
        <v>1.0449999999999999</v>
      </c>
      <c r="H6">
        <v>1.05</v>
      </c>
      <c r="I6">
        <v>1.1000000000000001</v>
      </c>
      <c r="J6">
        <v>1.1000000000000001</v>
      </c>
      <c r="K6">
        <v>1.05</v>
      </c>
      <c r="L6">
        <f t="shared" si="2"/>
        <v>1.0750000000000002</v>
      </c>
      <c r="N6">
        <v>1.03</v>
      </c>
      <c r="O6">
        <v>0.95</v>
      </c>
      <c r="P6">
        <v>1.06</v>
      </c>
      <c r="Q6">
        <v>0.94</v>
      </c>
      <c r="R6">
        <f t="shared" si="0"/>
        <v>0.995</v>
      </c>
    </row>
    <row r="7" spans="1:18" x14ac:dyDescent="0.25">
      <c r="A7" t="s">
        <v>10</v>
      </c>
      <c r="B7">
        <v>1.05</v>
      </c>
      <c r="C7">
        <v>1.1399999999999999</v>
      </c>
      <c r="D7">
        <v>0.93</v>
      </c>
      <c r="E7">
        <v>1.08</v>
      </c>
      <c r="F7">
        <f t="shared" si="1"/>
        <v>1.05</v>
      </c>
      <c r="H7">
        <v>1.0900000000000001</v>
      </c>
      <c r="I7">
        <v>1.05</v>
      </c>
      <c r="J7">
        <v>1.23</v>
      </c>
      <c r="K7">
        <v>1.1499999999999999</v>
      </c>
      <c r="L7">
        <f t="shared" si="2"/>
        <v>1.1299999999999999</v>
      </c>
      <c r="N7">
        <v>0.99</v>
      </c>
      <c r="O7">
        <v>1.04</v>
      </c>
      <c r="P7">
        <v>1.05</v>
      </c>
      <c r="R7">
        <f t="shared" si="0"/>
        <v>1.0266666666666666</v>
      </c>
    </row>
    <row r="8" spans="1:18" x14ac:dyDescent="0.25">
      <c r="A8" t="s">
        <v>11</v>
      </c>
      <c r="B8">
        <v>1.05</v>
      </c>
      <c r="C8">
        <v>0.88</v>
      </c>
      <c r="D8">
        <v>1.05</v>
      </c>
      <c r="E8">
        <v>0.96</v>
      </c>
      <c r="F8">
        <f t="shared" si="1"/>
        <v>0.9850000000000001</v>
      </c>
      <c r="H8">
        <v>0.95</v>
      </c>
      <c r="I8">
        <v>1.04</v>
      </c>
      <c r="J8">
        <v>1.05</v>
      </c>
      <c r="K8">
        <v>1.08</v>
      </c>
      <c r="L8">
        <f t="shared" si="2"/>
        <v>1.03</v>
      </c>
      <c r="N8">
        <v>0.75</v>
      </c>
      <c r="O8">
        <v>1.01</v>
      </c>
      <c r="P8">
        <v>1.0900000000000001</v>
      </c>
      <c r="Q8">
        <v>1.03</v>
      </c>
      <c r="R8">
        <f t="shared" si="0"/>
        <v>0.97</v>
      </c>
    </row>
    <row r="9" spans="1:18" x14ac:dyDescent="0.25">
      <c r="A9" t="s">
        <v>7</v>
      </c>
      <c r="B9">
        <v>0.63</v>
      </c>
      <c r="C9">
        <v>0.85</v>
      </c>
      <c r="D9">
        <v>0.73</v>
      </c>
      <c r="E9">
        <v>1.24</v>
      </c>
      <c r="F9">
        <f t="shared" si="1"/>
        <v>0.86250000000000004</v>
      </c>
      <c r="H9">
        <v>0.85</v>
      </c>
      <c r="I9">
        <v>1.02</v>
      </c>
      <c r="J9">
        <v>1.03</v>
      </c>
      <c r="K9">
        <v>1.04</v>
      </c>
      <c r="L9">
        <f t="shared" si="2"/>
        <v>0.9850000000000001</v>
      </c>
      <c r="N9">
        <v>1.04</v>
      </c>
      <c r="O9">
        <v>1.07</v>
      </c>
      <c r="P9">
        <v>1.05</v>
      </c>
      <c r="Q9">
        <v>1.0900000000000001</v>
      </c>
      <c r="R9">
        <f t="shared" si="0"/>
        <v>1.0625</v>
      </c>
    </row>
    <row r="10" spans="1:18" x14ac:dyDescent="0.25">
      <c r="A10" t="s">
        <v>13</v>
      </c>
      <c r="B10">
        <v>1.02</v>
      </c>
      <c r="C10">
        <v>1.03</v>
      </c>
      <c r="D10">
        <v>1.04</v>
      </c>
      <c r="E10">
        <v>1.04</v>
      </c>
      <c r="F10">
        <f t="shared" si="1"/>
        <v>1.0325</v>
      </c>
      <c r="H10">
        <v>1.06</v>
      </c>
      <c r="I10">
        <v>0.96</v>
      </c>
      <c r="J10">
        <v>1.0900000000000001</v>
      </c>
      <c r="K10">
        <v>1.02</v>
      </c>
      <c r="L10">
        <f t="shared" si="2"/>
        <v>1.0325000000000002</v>
      </c>
      <c r="N10">
        <v>1.02</v>
      </c>
      <c r="O10">
        <v>1.05</v>
      </c>
      <c r="P10">
        <v>1.06</v>
      </c>
      <c r="Q10">
        <v>0.74</v>
      </c>
      <c r="R10">
        <f t="shared" si="0"/>
        <v>0.96750000000000003</v>
      </c>
    </row>
    <row r="11" spans="1:18" x14ac:dyDescent="0.25">
      <c r="A11" t="s">
        <v>4</v>
      </c>
      <c r="B11">
        <v>1.1499999999999999</v>
      </c>
      <c r="C11">
        <v>0.85</v>
      </c>
      <c r="D11">
        <v>1.05</v>
      </c>
      <c r="F11">
        <f t="shared" si="1"/>
        <v>1.0166666666666666</v>
      </c>
      <c r="H11">
        <v>0.78</v>
      </c>
      <c r="I11">
        <v>0.64</v>
      </c>
      <c r="J11">
        <v>1.05</v>
      </c>
      <c r="K11">
        <v>1.02</v>
      </c>
      <c r="L11">
        <f t="shared" si="2"/>
        <v>0.87249999999999994</v>
      </c>
      <c r="N11">
        <v>0.95</v>
      </c>
      <c r="O11">
        <v>1.03</v>
      </c>
      <c r="P11">
        <v>0.57999999999999996</v>
      </c>
      <c r="Q11">
        <v>0.57999999999999996</v>
      </c>
      <c r="R11">
        <f t="shared" si="0"/>
        <v>0.78500000000000003</v>
      </c>
    </row>
    <row r="12" spans="1:18" x14ac:dyDescent="0.25">
      <c r="A12" t="s">
        <v>3</v>
      </c>
      <c r="B12">
        <v>0.85</v>
      </c>
      <c r="C12">
        <v>1.05</v>
      </c>
      <c r="D12">
        <v>1.28</v>
      </c>
      <c r="E12">
        <v>0.92</v>
      </c>
      <c r="F12">
        <f t="shared" si="1"/>
        <v>1.0249999999999999</v>
      </c>
      <c r="H12">
        <v>1.01</v>
      </c>
      <c r="I12">
        <v>0.92</v>
      </c>
      <c r="J12">
        <v>0.95</v>
      </c>
      <c r="L12">
        <f t="shared" si="2"/>
        <v>0.96</v>
      </c>
      <c r="N12">
        <v>1.03</v>
      </c>
      <c r="O12">
        <v>0.98</v>
      </c>
      <c r="P12">
        <v>0.78</v>
      </c>
      <c r="Q12">
        <v>1.03</v>
      </c>
      <c r="R12">
        <f t="shared" si="0"/>
        <v>0.95500000000000007</v>
      </c>
    </row>
    <row r="13" spans="1:18" x14ac:dyDescent="0.25">
      <c r="A13" t="s">
        <v>5</v>
      </c>
      <c r="B13">
        <v>1.19</v>
      </c>
      <c r="C13">
        <v>1.08</v>
      </c>
      <c r="D13">
        <v>1.1399999999999999</v>
      </c>
      <c r="E13">
        <v>1.07</v>
      </c>
      <c r="F13">
        <f t="shared" si="1"/>
        <v>1.1200000000000001</v>
      </c>
      <c r="H13">
        <v>1.08</v>
      </c>
      <c r="I13">
        <v>1.0900000000000001</v>
      </c>
      <c r="J13">
        <v>1.03</v>
      </c>
      <c r="K13">
        <v>1.05</v>
      </c>
      <c r="L13">
        <f t="shared" si="2"/>
        <v>1.0625</v>
      </c>
      <c r="N13">
        <v>1.04</v>
      </c>
      <c r="O13">
        <v>1.06</v>
      </c>
      <c r="P13">
        <v>0.79</v>
      </c>
      <c r="Q13">
        <v>1.04</v>
      </c>
      <c r="R13">
        <f t="shared" si="0"/>
        <v>0.98250000000000004</v>
      </c>
    </row>
    <row r="14" spans="1:18" x14ac:dyDescent="0.25">
      <c r="A14" t="s">
        <v>9</v>
      </c>
      <c r="B14">
        <v>1.03</v>
      </c>
      <c r="C14">
        <v>1.05</v>
      </c>
      <c r="D14">
        <v>1.03</v>
      </c>
      <c r="E14">
        <v>1.05</v>
      </c>
      <c r="F14">
        <f t="shared" si="1"/>
        <v>1.04</v>
      </c>
      <c r="H14">
        <v>1.02</v>
      </c>
      <c r="I14">
        <v>1.07</v>
      </c>
      <c r="J14">
        <v>0.94</v>
      </c>
      <c r="K14">
        <v>0.55000000000000004</v>
      </c>
      <c r="L14">
        <f t="shared" si="2"/>
        <v>0.89500000000000002</v>
      </c>
      <c r="N14">
        <v>1.05</v>
      </c>
      <c r="O14">
        <v>1.01</v>
      </c>
      <c r="P14">
        <v>1.05</v>
      </c>
      <c r="Q14">
        <v>1.06</v>
      </c>
      <c r="R14">
        <f t="shared" si="0"/>
        <v>1.0425</v>
      </c>
    </row>
    <row r="16" spans="1:18" x14ac:dyDescent="0.25">
      <c r="A16" s="6" t="s">
        <v>15</v>
      </c>
      <c r="B16" s="6" t="s">
        <v>17</v>
      </c>
      <c r="C16" s="6" t="s">
        <v>18</v>
      </c>
      <c r="D16" s="6" t="s">
        <v>19</v>
      </c>
      <c r="E16" s="6" t="s">
        <v>20</v>
      </c>
      <c r="F16" s="6" t="s">
        <v>39</v>
      </c>
      <c r="G16" s="1" t="s">
        <v>30</v>
      </c>
    </row>
    <row r="17" spans="1:14" x14ac:dyDescent="0.25">
      <c r="A17" s="6" t="s">
        <v>12</v>
      </c>
      <c r="B17" s="4">
        <f t="shared" ref="B17:B28" si="3">AVERAGE(B3:E3)</f>
        <v>0.8899999999999999</v>
      </c>
      <c r="C17" s="4">
        <f t="shared" ref="C17:C28" si="4">AVERAGE(H3:K3)</f>
        <v>0.85499999999999998</v>
      </c>
      <c r="D17" s="4">
        <f t="shared" ref="D17:D28" si="5">AVERAGE(N3:Q3)</f>
        <v>0.89500000000000002</v>
      </c>
      <c r="E17" s="4">
        <f t="shared" ref="E17:E28" si="6">SUM(B17:D17)</f>
        <v>2.6399999999999997</v>
      </c>
      <c r="F17" s="4">
        <f t="shared" ref="F17:F28" si="7">AVERAGE(B17:D17)</f>
        <v>0.87999999999999989</v>
      </c>
      <c r="G17" s="2" t="s">
        <v>40</v>
      </c>
      <c r="H17" s="3">
        <v>3</v>
      </c>
      <c r="I17" s="2"/>
      <c r="J17" s="2"/>
      <c r="K17" s="2"/>
      <c r="L17" s="2"/>
      <c r="M17" s="2"/>
      <c r="N17" s="2"/>
    </row>
    <row r="18" spans="1:14" x14ac:dyDescent="0.25">
      <c r="A18" s="6" t="s">
        <v>14</v>
      </c>
      <c r="B18" s="4">
        <f t="shared" si="3"/>
        <v>1.0825</v>
      </c>
      <c r="C18" s="4">
        <f t="shared" si="4"/>
        <v>1.0649999999999999</v>
      </c>
      <c r="D18" s="4">
        <f t="shared" si="5"/>
        <v>1.0450000000000002</v>
      </c>
      <c r="E18" s="4">
        <f t="shared" si="6"/>
        <v>3.1924999999999999</v>
      </c>
      <c r="F18" s="4">
        <f t="shared" si="7"/>
        <v>1.0641666666666667</v>
      </c>
      <c r="G18" s="2" t="s">
        <v>41</v>
      </c>
      <c r="H18" s="12">
        <v>3</v>
      </c>
      <c r="I18" s="13"/>
      <c r="J18" s="13"/>
      <c r="K18" s="2"/>
      <c r="L18" s="2"/>
      <c r="M18" s="2"/>
      <c r="N18" s="2"/>
    </row>
    <row r="19" spans="1:14" x14ac:dyDescent="0.25">
      <c r="A19" s="6" t="s">
        <v>8</v>
      </c>
      <c r="B19" s="4">
        <f t="shared" si="3"/>
        <v>0.91999999999999993</v>
      </c>
      <c r="C19" s="4">
        <f t="shared" si="4"/>
        <v>1.0350000000000001</v>
      </c>
      <c r="D19" s="4">
        <f t="shared" si="5"/>
        <v>1.02</v>
      </c>
      <c r="E19" s="4">
        <f t="shared" si="6"/>
        <v>2.9750000000000001</v>
      </c>
      <c r="F19" s="4">
        <f t="shared" si="7"/>
        <v>0.9916666666666667</v>
      </c>
      <c r="G19" s="2" t="s">
        <v>42</v>
      </c>
      <c r="H19" s="12">
        <v>4</v>
      </c>
      <c r="I19" s="13"/>
      <c r="J19" s="13"/>
      <c r="K19" s="2"/>
      <c r="L19" s="2"/>
      <c r="M19" s="2"/>
      <c r="N19" s="2"/>
    </row>
    <row r="20" spans="1:14" x14ac:dyDescent="0.25">
      <c r="A20" s="6" t="s">
        <v>6</v>
      </c>
      <c r="B20" s="4">
        <f t="shared" si="3"/>
        <v>1.0449999999999999</v>
      </c>
      <c r="C20" s="4">
        <f t="shared" si="4"/>
        <v>1.0750000000000002</v>
      </c>
      <c r="D20" s="4">
        <f t="shared" si="5"/>
        <v>0.995</v>
      </c>
      <c r="E20" s="4">
        <f t="shared" si="6"/>
        <v>3.1150000000000002</v>
      </c>
      <c r="F20" s="4">
        <f t="shared" si="7"/>
        <v>1.0383333333333333</v>
      </c>
      <c r="G20" s="2" t="s">
        <v>32</v>
      </c>
      <c r="H20" s="14">
        <f>(E29^2)/(H17*H18*H19)</f>
        <v>35.627634567901232</v>
      </c>
      <c r="I20" s="13"/>
      <c r="J20" s="13"/>
      <c r="K20" s="2"/>
      <c r="L20" s="2"/>
      <c r="M20" s="2"/>
      <c r="N20" s="2"/>
    </row>
    <row r="21" spans="1:14" x14ac:dyDescent="0.25">
      <c r="A21" s="6" t="s">
        <v>10</v>
      </c>
      <c r="B21" s="4">
        <f t="shared" si="3"/>
        <v>1.05</v>
      </c>
      <c r="C21" s="4">
        <f t="shared" si="4"/>
        <v>1.1299999999999999</v>
      </c>
      <c r="D21" s="4">
        <f t="shared" si="5"/>
        <v>1.0266666666666666</v>
      </c>
      <c r="E21" s="4">
        <f t="shared" si="6"/>
        <v>3.2066666666666661</v>
      </c>
      <c r="F21" s="4">
        <f t="shared" si="7"/>
        <v>1.0688888888888888</v>
      </c>
      <c r="G21" s="2"/>
      <c r="H21" s="13"/>
      <c r="I21" s="13"/>
      <c r="J21" s="13"/>
      <c r="K21" s="2"/>
      <c r="L21" s="2"/>
      <c r="M21" s="2"/>
      <c r="N21" s="2"/>
    </row>
    <row r="22" spans="1:14" x14ac:dyDescent="0.25">
      <c r="A22" s="6" t="s">
        <v>11</v>
      </c>
      <c r="B22" s="4">
        <f t="shared" si="3"/>
        <v>0.9850000000000001</v>
      </c>
      <c r="C22" s="4">
        <f t="shared" si="4"/>
        <v>1.03</v>
      </c>
      <c r="D22" s="4">
        <f t="shared" si="5"/>
        <v>0.97</v>
      </c>
      <c r="E22" s="4">
        <f t="shared" si="6"/>
        <v>2.9850000000000003</v>
      </c>
      <c r="F22" s="4">
        <f t="shared" si="7"/>
        <v>0.99500000000000011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4" x14ac:dyDescent="0.25">
      <c r="A23" s="6" t="s">
        <v>7</v>
      </c>
      <c r="B23" s="4">
        <f t="shared" si="3"/>
        <v>0.86250000000000004</v>
      </c>
      <c r="C23" s="4">
        <f t="shared" si="4"/>
        <v>0.9850000000000001</v>
      </c>
      <c r="D23" s="4">
        <f t="shared" si="5"/>
        <v>1.0625</v>
      </c>
      <c r="E23" s="4">
        <f t="shared" si="6"/>
        <v>2.91</v>
      </c>
      <c r="F23" s="4">
        <f t="shared" si="7"/>
        <v>0.97000000000000008</v>
      </c>
      <c r="G23" s="15" t="s">
        <v>43</v>
      </c>
      <c r="H23" s="5">
        <f>H17-1</f>
        <v>2</v>
      </c>
      <c r="I23" s="9">
        <f>SUMSQ(B29:D29)/12-H20</f>
        <v>4.7794367283984229E-3</v>
      </c>
      <c r="J23" s="9">
        <f t="shared" ref="J23:J28" si="8">I23/H23</f>
        <v>2.3897183641992115E-3</v>
      </c>
      <c r="K23" s="9">
        <f>J23/$J$28</f>
        <v>0.56436176623252687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6" t="s">
        <v>13</v>
      </c>
      <c r="B24" s="4">
        <f t="shared" si="3"/>
        <v>1.0325</v>
      </c>
      <c r="C24" s="4">
        <f t="shared" si="4"/>
        <v>1.0325000000000002</v>
      </c>
      <c r="D24" s="4">
        <f t="shared" si="5"/>
        <v>0.96750000000000003</v>
      </c>
      <c r="E24" s="4">
        <f t="shared" si="6"/>
        <v>3.0325000000000006</v>
      </c>
      <c r="F24" s="4">
        <f t="shared" si="7"/>
        <v>1.0108333333333335</v>
      </c>
      <c r="G24" s="15" t="s">
        <v>44</v>
      </c>
      <c r="H24" s="5">
        <f>H18*H19-1</f>
        <v>11</v>
      </c>
      <c r="I24" s="9">
        <f>SUMSQ(E17:E28)/H17-H20</f>
        <v>0.12239783950617067</v>
      </c>
      <c r="J24" s="9">
        <f t="shared" si="8"/>
        <v>1.1127076318742789E-2</v>
      </c>
      <c r="K24" s="9">
        <f>J24/$J$28</f>
        <v>2.6277977096912482</v>
      </c>
      <c r="L24" s="4" t="str">
        <f>IF(K24&lt;M24,"tn",IF(K24&lt;N24,"*","**"))</f>
        <v>*</v>
      </c>
      <c r="M24" s="4">
        <f>FINV(5%,$H24,$H$28)</f>
        <v>2.2585183566229916</v>
      </c>
      <c r="N24" s="4">
        <f>FINV(1%,$H24,$H$28)</f>
        <v>3.1837421959607717</v>
      </c>
    </row>
    <row r="25" spans="1:14" x14ac:dyDescent="0.25">
      <c r="A25" s="6" t="s">
        <v>4</v>
      </c>
      <c r="B25" s="4">
        <f t="shared" si="3"/>
        <v>1.0166666666666666</v>
      </c>
      <c r="C25" s="4">
        <f t="shared" si="4"/>
        <v>0.87249999999999994</v>
      </c>
      <c r="D25" s="4">
        <f t="shared" si="5"/>
        <v>0.78500000000000003</v>
      </c>
      <c r="E25" s="4">
        <f t="shared" si="6"/>
        <v>2.6741666666666668</v>
      </c>
      <c r="F25" s="4">
        <f t="shared" si="7"/>
        <v>0.8913888888888889</v>
      </c>
      <c r="G25" s="15" t="s">
        <v>31</v>
      </c>
      <c r="H25" s="5">
        <f>H18-1</f>
        <v>2</v>
      </c>
      <c r="I25" s="16">
        <f>SUMSQ(B36:D36)/(H17*H19)-H20</f>
        <v>5.966936728398764E-3</v>
      </c>
      <c r="J25" s="9">
        <f t="shared" si="8"/>
        <v>2.983468364199382E-3</v>
      </c>
      <c r="K25" s="9">
        <f>J25/$J$28</f>
        <v>0.70458322651868366</v>
      </c>
      <c r="L25" s="4" t="str">
        <f>IF(K25&lt;M25,"tn",IF(K25&lt;N25,"*","**"))</f>
        <v>tn</v>
      </c>
      <c r="M25" s="4">
        <f>FINV(5%,$H25,$H$28)</f>
        <v>3.4433567793667246</v>
      </c>
      <c r="N25" s="4">
        <f>FINV(1%,$H25,$H$28)</f>
        <v>5.7190219124822725</v>
      </c>
    </row>
    <row r="26" spans="1:14" x14ac:dyDescent="0.25">
      <c r="A26" s="6" t="s">
        <v>3</v>
      </c>
      <c r="B26" s="4">
        <f t="shared" si="3"/>
        <v>1.0249999999999999</v>
      </c>
      <c r="C26" s="4">
        <f t="shared" si="4"/>
        <v>0.96</v>
      </c>
      <c r="D26" s="4">
        <f t="shared" si="5"/>
        <v>0.95500000000000007</v>
      </c>
      <c r="E26" s="4">
        <f t="shared" si="6"/>
        <v>2.94</v>
      </c>
      <c r="F26" s="4">
        <f t="shared" si="7"/>
        <v>0.98</v>
      </c>
      <c r="G26" s="15" t="s">
        <v>22</v>
      </c>
      <c r="H26" s="5">
        <f>H19-1</f>
        <v>3</v>
      </c>
      <c r="I26" s="9">
        <f>SUMSQ(E32:E35)/(H17*H18)-H20</f>
        <v>2.8091203703709766E-2</v>
      </c>
      <c r="J26" s="9">
        <f t="shared" si="8"/>
        <v>9.363734567903256E-3</v>
      </c>
      <c r="K26" s="9">
        <f>J26/$J$28</f>
        <v>2.2113625849987066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4" x14ac:dyDescent="0.25">
      <c r="A27" s="6" t="s">
        <v>5</v>
      </c>
      <c r="B27" s="4">
        <f t="shared" si="3"/>
        <v>1.1200000000000001</v>
      </c>
      <c r="C27" s="4">
        <f t="shared" si="4"/>
        <v>1.0625</v>
      </c>
      <c r="D27" s="4">
        <f t="shared" si="5"/>
        <v>0.98250000000000004</v>
      </c>
      <c r="E27" s="4">
        <f t="shared" si="6"/>
        <v>3.165</v>
      </c>
      <c r="F27" s="4">
        <f t="shared" si="7"/>
        <v>1.0549999999999999</v>
      </c>
      <c r="G27" s="15" t="s">
        <v>38</v>
      </c>
      <c r="H27" s="6">
        <f>H25*H26</f>
        <v>6</v>
      </c>
      <c r="I27" s="9">
        <f>I24-I25-I26</f>
        <v>8.8339699074062139E-2</v>
      </c>
      <c r="J27" s="9">
        <f t="shared" si="8"/>
        <v>1.4723283179010357E-2</v>
      </c>
      <c r="K27" s="9">
        <f>J27/$J$28</f>
        <v>3.4770867664283736</v>
      </c>
      <c r="L27" s="4" t="str">
        <f>IF(K27&lt;M27,"tn",IF(K27&lt;N27,"*","**"))</f>
        <v>*</v>
      </c>
      <c r="M27" s="4">
        <f>FINV(5%,$H27,$H$28)</f>
        <v>2.5490614138436585</v>
      </c>
      <c r="N27" s="4">
        <f>FINV(1%,$H27,$H$28)</f>
        <v>3.7583014350037565</v>
      </c>
    </row>
    <row r="28" spans="1:14" x14ac:dyDescent="0.25">
      <c r="A28" s="6" t="s">
        <v>9</v>
      </c>
      <c r="B28" s="4">
        <f t="shared" si="3"/>
        <v>1.04</v>
      </c>
      <c r="C28" s="4">
        <f t="shared" si="4"/>
        <v>0.89500000000000002</v>
      </c>
      <c r="D28" s="4">
        <f t="shared" si="5"/>
        <v>1.0425</v>
      </c>
      <c r="E28" s="4">
        <f t="shared" si="6"/>
        <v>2.9775</v>
      </c>
      <c r="F28" s="4">
        <f t="shared" si="7"/>
        <v>0.99250000000000005</v>
      </c>
      <c r="G28" s="15" t="s">
        <v>45</v>
      </c>
      <c r="H28" s="5">
        <f>H29-H24-H23</f>
        <v>22</v>
      </c>
      <c r="I28" s="9">
        <f>I29-I24-I23</f>
        <v>9.3156211419753276E-2</v>
      </c>
      <c r="J28" s="9">
        <f t="shared" si="8"/>
        <v>4.2343732463524216E-3</v>
      </c>
      <c r="K28" s="10"/>
      <c r="L28" s="7"/>
      <c r="M28" s="7"/>
      <c r="N28" s="7"/>
    </row>
    <row r="29" spans="1:14" x14ac:dyDescent="0.25">
      <c r="A29" s="6"/>
      <c r="B29" s="4">
        <f>SUM(B17:B28)</f>
        <v>12.069166666666664</v>
      </c>
      <c r="C29" s="4">
        <f>SUM(C17:C28)</f>
        <v>11.997500000000002</v>
      </c>
      <c r="D29" s="4">
        <f>SUM(D17:D28)</f>
        <v>11.746666666666666</v>
      </c>
      <c r="E29" s="4">
        <f>SUM(E17:E28)</f>
        <v>35.813333333333333</v>
      </c>
      <c r="F29" s="4">
        <f>AVERAGE(B17:D28)</f>
        <v>0.9948148148148146</v>
      </c>
      <c r="G29" s="15" t="s">
        <v>46</v>
      </c>
      <c r="H29" s="5">
        <f>(3*3*4)-1</f>
        <v>35</v>
      </c>
      <c r="I29" s="9">
        <f>SUMSQ(B17:D28)-H20</f>
        <v>0.22033348765432237</v>
      </c>
      <c r="J29" s="10"/>
      <c r="K29" s="11"/>
      <c r="L29" s="8"/>
      <c r="M29" s="8"/>
      <c r="N29" s="8"/>
    </row>
    <row r="30" spans="1:14" x14ac:dyDescent="0.25">
      <c r="A30" s="1" t="s">
        <v>21</v>
      </c>
      <c r="H30" s="17"/>
      <c r="I30" s="17"/>
      <c r="J30" s="17"/>
    </row>
    <row r="31" spans="1:14" x14ac:dyDescent="0.25">
      <c r="A31" s="6" t="s">
        <v>22</v>
      </c>
      <c r="B31" s="6" t="s">
        <v>23</v>
      </c>
      <c r="C31" s="6" t="s">
        <v>24</v>
      </c>
      <c r="D31" s="6" t="s">
        <v>25</v>
      </c>
      <c r="E31" s="6" t="s">
        <v>20</v>
      </c>
      <c r="F31" s="6" t="s">
        <v>39</v>
      </c>
      <c r="H31" s="18"/>
      <c r="I31" s="18"/>
      <c r="J31" s="18"/>
    </row>
    <row r="32" spans="1:14" x14ac:dyDescent="0.25">
      <c r="A32" s="6" t="s">
        <v>26</v>
      </c>
      <c r="B32" s="4">
        <f>E17</f>
        <v>2.6399999999999997</v>
      </c>
      <c r="C32" s="4">
        <f>E21</f>
        <v>3.2066666666666661</v>
      </c>
      <c r="D32" s="4">
        <f>E25</f>
        <v>2.6741666666666668</v>
      </c>
      <c r="E32" s="4">
        <f>SUM(B32:D32)</f>
        <v>8.5208333333333321</v>
      </c>
      <c r="F32" s="6">
        <f>E32/9</f>
        <v>0.94675925925925908</v>
      </c>
      <c r="H32" s="18"/>
      <c r="I32" s="18"/>
      <c r="J32" s="18"/>
    </row>
    <row r="33" spans="1:25" x14ac:dyDescent="0.25">
      <c r="A33" s="6" t="s">
        <v>27</v>
      </c>
      <c r="B33" s="4">
        <f t="shared" ref="B33:B35" si="9">E18</f>
        <v>3.1924999999999999</v>
      </c>
      <c r="C33" s="4">
        <f t="shared" ref="C33:C35" si="10">E22</f>
        <v>2.9850000000000003</v>
      </c>
      <c r="D33" s="4">
        <f t="shared" ref="D33:D35" si="11">E26</f>
        <v>2.94</v>
      </c>
      <c r="E33" s="4">
        <f t="shared" ref="E33:E35" si="12">SUM(B33:D33)</f>
        <v>9.1174999999999997</v>
      </c>
      <c r="F33" s="6">
        <f t="shared" ref="F33:F36" si="13">E33/9</f>
        <v>1.0130555555555556</v>
      </c>
      <c r="H33" s="19"/>
      <c r="I33" s="19"/>
      <c r="J33" s="19"/>
      <c r="L33" s="6" t="s">
        <v>22</v>
      </c>
      <c r="M33" s="6" t="s">
        <v>23</v>
      </c>
      <c r="N33" s="6" t="s">
        <v>48</v>
      </c>
      <c r="O33" s="6" t="s">
        <v>24</v>
      </c>
      <c r="P33" s="24" t="s">
        <v>48</v>
      </c>
      <c r="Q33" s="24" t="s">
        <v>25</v>
      </c>
      <c r="R33" s="6"/>
    </row>
    <row r="34" spans="1:25" x14ac:dyDescent="0.25">
      <c r="A34" s="6" t="s">
        <v>28</v>
      </c>
      <c r="B34" s="4">
        <f t="shared" si="9"/>
        <v>2.9750000000000001</v>
      </c>
      <c r="C34" s="4">
        <f t="shared" si="10"/>
        <v>2.91</v>
      </c>
      <c r="D34" s="4">
        <f t="shared" si="11"/>
        <v>3.165</v>
      </c>
      <c r="E34" s="4">
        <f t="shared" si="12"/>
        <v>9.0500000000000007</v>
      </c>
      <c r="F34" s="6">
        <f t="shared" si="13"/>
        <v>1.0055555555555555</v>
      </c>
      <c r="H34" s="20"/>
      <c r="I34" s="19"/>
      <c r="J34" s="19"/>
      <c r="L34" s="6" t="s">
        <v>26</v>
      </c>
      <c r="M34" s="27">
        <f>B32</f>
        <v>2.6399999999999997</v>
      </c>
      <c r="N34" s="28" t="s">
        <v>54</v>
      </c>
      <c r="O34" s="4">
        <f>C32</f>
        <v>3.2066666666666661</v>
      </c>
      <c r="P34" s="6" t="s">
        <v>55</v>
      </c>
      <c r="Q34" s="4">
        <f>D32</f>
        <v>2.6741666666666668</v>
      </c>
      <c r="R34" s="6" t="s">
        <v>54</v>
      </c>
    </row>
    <row r="35" spans="1:25" x14ac:dyDescent="0.25">
      <c r="A35" s="6" t="s">
        <v>29</v>
      </c>
      <c r="B35" s="4">
        <f t="shared" si="9"/>
        <v>3.1150000000000002</v>
      </c>
      <c r="C35" s="4">
        <f t="shared" si="10"/>
        <v>3.0325000000000006</v>
      </c>
      <c r="D35" s="4">
        <f t="shared" si="11"/>
        <v>2.9775</v>
      </c>
      <c r="E35" s="4">
        <f t="shared" si="12"/>
        <v>9.125</v>
      </c>
      <c r="F35" s="6">
        <f t="shared" si="13"/>
        <v>1.0138888888888888</v>
      </c>
      <c r="H35" s="17"/>
      <c r="I35" s="17"/>
      <c r="J35" s="17"/>
      <c r="L35" s="6" t="s">
        <v>27</v>
      </c>
      <c r="M35" s="27">
        <f t="shared" ref="M35:M37" si="14">B33</f>
        <v>3.1924999999999999</v>
      </c>
      <c r="N35" s="6" t="s">
        <v>56</v>
      </c>
      <c r="O35" s="4">
        <f t="shared" ref="O35:O37" si="15">C33</f>
        <v>2.9850000000000003</v>
      </c>
      <c r="P35" s="6" t="s">
        <v>54</v>
      </c>
      <c r="Q35" s="4">
        <f t="shared" ref="Q35:Q37" si="16">D33</f>
        <v>2.94</v>
      </c>
      <c r="R35" s="6" t="s">
        <v>55</v>
      </c>
    </row>
    <row r="36" spans="1:25" x14ac:dyDescent="0.25">
      <c r="A36" s="6" t="s">
        <v>20</v>
      </c>
      <c r="B36" s="4">
        <f>SUM(B32:B35)</f>
        <v>11.922499999999999</v>
      </c>
      <c r="C36" s="4">
        <f t="shared" ref="C36:D36" si="17">SUM(C32:C35)</f>
        <v>12.134166666666667</v>
      </c>
      <c r="D36" s="4">
        <f t="shared" si="17"/>
        <v>11.756666666666668</v>
      </c>
      <c r="E36" s="4">
        <f>SUM(E32:E35)</f>
        <v>35.813333333333333</v>
      </c>
      <c r="F36" s="6">
        <f t="shared" si="13"/>
        <v>3.9792592592592593</v>
      </c>
      <c r="H36" s="6" t="s">
        <v>44</v>
      </c>
      <c r="I36" s="6" t="s">
        <v>47</v>
      </c>
      <c r="J36" s="6" t="s">
        <v>48</v>
      </c>
      <c r="K36" s="22"/>
      <c r="L36" s="6" t="s">
        <v>28</v>
      </c>
      <c r="M36" s="27">
        <f t="shared" si="14"/>
        <v>2.9750000000000001</v>
      </c>
      <c r="N36" s="24" t="s">
        <v>55</v>
      </c>
      <c r="O36" s="4">
        <f t="shared" si="15"/>
        <v>2.91</v>
      </c>
      <c r="P36" s="6" t="s">
        <v>54</v>
      </c>
      <c r="Q36" s="4">
        <f t="shared" si="16"/>
        <v>3.165</v>
      </c>
      <c r="R36" s="6" t="s">
        <v>56</v>
      </c>
    </row>
    <row r="37" spans="1:25" x14ac:dyDescent="0.25">
      <c r="A37" s="6"/>
      <c r="B37" s="6">
        <f>B36/12</f>
        <v>0.99354166666666666</v>
      </c>
      <c r="C37" s="6">
        <f t="shared" ref="C37:D37" si="18">C36/12</f>
        <v>1.0111805555555555</v>
      </c>
      <c r="D37" s="6">
        <f t="shared" si="18"/>
        <v>0.97972222222222227</v>
      </c>
      <c r="E37" s="6"/>
      <c r="F37" s="6"/>
      <c r="H37" s="6" t="s">
        <v>31</v>
      </c>
      <c r="I37" s="6"/>
      <c r="J37" s="6"/>
      <c r="L37" s="6" t="s">
        <v>29</v>
      </c>
      <c r="M37" s="27">
        <f t="shared" si="14"/>
        <v>3.1150000000000002</v>
      </c>
      <c r="N37" s="6" t="s">
        <v>57</v>
      </c>
      <c r="O37" s="4">
        <f t="shared" si="15"/>
        <v>3.0325000000000006</v>
      </c>
      <c r="P37" s="6" t="s">
        <v>54</v>
      </c>
      <c r="Q37" s="4">
        <f t="shared" si="16"/>
        <v>2.9775</v>
      </c>
      <c r="R37" s="6" t="s">
        <v>55</v>
      </c>
    </row>
    <row r="38" spans="1:25" x14ac:dyDescent="0.25">
      <c r="A38" s="17"/>
      <c r="B38" s="17"/>
      <c r="C38" s="17"/>
      <c r="D38" s="17"/>
      <c r="E38" s="17"/>
      <c r="F38" s="17"/>
      <c r="G38" s="17"/>
      <c r="H38" s="6" t="s">
        <v>23</v>
      </c>
      <c r="I38" s="4">
        <f>B36/12</f>
        <v>0.99354166666666666</v>
      </c>
      <c r="J38" s="6" t="s">
        <v>49</v>
      </c>
      <c r="K38" s="17"/>
      <c r="L38" s="28" t="s">
        <v>53</v>
      </c>
      <c r="M38" s="28">
        <v>0.15</v>
      </c>
      <c r="N38" s="6"/>
      <c r="O38" s="6"/>
      <c r="P38" s="6"/>
      <c r="Q38" s="6"/>
      <c r="R38" s="6"/>
    </row>
    <row r="39" spans="1:25" x14ac:dyDescent="0.25">
      <c r="A39" s="17"/>
      <c r="B39" s="17"/>
      <c r="C39" s="17"/>
      <c r="D39" s="13"/>
      <c r="E39" s="17"/>
      <c r="F39" s="17"/>
      <c r="H39" s="6" t="s">
        <v>24</v>
      </c>
      <c r="I39" s="4">
        <f>C36/12</f>
        <v>1.0111805555555555</v>
      </c>
      <c r="J39" s="6" t="s">
        <v>49</v>
      </c>
      <c r="L39" s="26"/>
      <c r="M39" s="26"/>
      <c r="N39" s="17"/>
      <c r="O39" s="2"/>
      <c r="Q39" s="2"/>
    </row>
    <row r="40" spans="1:25" x14ac:dyDescent="0.25">
      <c r="A40" s="26"/>
      <c r="B40" s="17"/>
      <c r="C40" s="17"/>
      <c r="D40" s="17"/>
      <c r="E40" s="17"/>
      <c r="F40" s="17"/>
      <c r="G40" s="39"/>
      <c r="H40" s="37" t="s">
        <v>25</v>
      </c>
      <c r="I40" s="4">
        <f>D37</f>
        <v>0.97972222222222227</v>
      </c>
      <c r="J40" s="6" t="s">
        <v>49</v>
      </c>
      <c r="K40" s="2"/>
      <c r="L40" s="27" t="s">
        <v>22</v>
      </c>
      <c r="M40" s="44" t="s">
        <v>26</v>
      </c>
      <c r="N40" s="45"/>
      <c r="O40" s="46"/>
      <c r="P40" s="44" t="s">
        <v>27</v>
      </c>
      <c r="Q40" s="45"/>
      <c r="R40" s="46"/>
      <c r="S40" s="44" t="s">
        <v>28</v>
      </c>
      <c r="T40" s="45"/>
      <c r="U40" s="46"/>
      <c r="V40" s="44" t="s">
        <v>29</v>
      </c>
      <c r="W40" s="45"/>
      <c r="X40" s="46"/>
      <c r="Y40" s="6" t="s">
        <v>59</v>
      </c>
    </row>
    <row r="41" spans="1:25" x14ac:dyDescent="0.25">
      <c r="A41" s="17"/>
      <c r="B41" s="26"/>
      <c r="C41" s="26"/>
      <c r="D41" s="13"/>
      <c r="E41" s="13"/>
      <c r="F41" s="17" t="s">
        <v>50</v>
      </c>
      <c r="G41" s="23">
        <v>3.5550000000000002</v>
      </c>
      <c r="H41" s="30" t="s">
        <v>51</v>
      </c>
      <c r="I41" s="31">
        <f>G41*(J28/(H17))^0.5</f>
        <v>0.13355911917790447</v>
      </c>
      <c r="J41" s="32"/>
      <c r="L41" s="6" t="s">
        <v>23</v>
      </c>
      <c r="M41" s="27">
        <f>B32</f>
        <v>2.6399999999999997</v>
      </c>
      <c r="N41" s="27" t="s">
        <v>49</v>
      </c>
      <c r="O41" s="6" t="s">
        <v>54</v>
      </c>
      <c r="P41" s="4">
        <f>B33</f>
        <v>3.1924999999999999</v>
      </c>
      <c r="Q41" s="4" t="s">
        <v>58</v>
      </c>
      <c r="R41" s="6" t="s">
        <v>56</v>
      </c>
      <c r="S41" s="4">
        <f>B34</f>
        <v>2.9750000000000001</v>
      </c>
      <c r="T41" s="4" t="s">
        <v>49</v>
      </c>
      <c r="U41" s="6" t="s">
        <v>55</v>
      </c>
      <c r="V41" s="4">
        <f>B35</f>
        <v>3.1150000000000002</v>
      </c>
      <c r="W41" s="6" t="s">
        <v>49</v>
      </c>
      <c r="X41" s="6" t="s">
        <v>57</v>
      </c>
      <c r="Y41" s="41">
        <v>0.15</v>
      </c>
    </row>
    <row r="42" spans="1:25" x14ac:dyDescent="0.25">
      <c r="A42" s="17"/>
      <c r="B42" s="26"/>
      <c r="C42" s="26"/>
      <c r="D42" s="38"/>
      <c r="E42" s="38"/>
      <c r="F42" s="13"/>
      <c r="G42" s="40"/>
      <c r="H42" s="15" t="s">
        <v>22</v>
      </c>
      <c r="I42" s="4"/>
      <c r="J42" s="6"/>
      <c r="L42" s="6" t="s">
        <v>24</v>
      </c>
      <c r="M42" s="27">
        <f>C32</f>
        <v>3.2066666666666661</v>
      </c>
      <c r="N42" s="27" t="s">
        <v>58</v>
      </c>
      <c r="O42" s="6" t="s">
        <v>55</v>
      </c>
      <c r="P42" s="29">
        <f>C33</f>
        <v>2.9850000000000003</v>
      </c>
      <c r="Q42" s="29" t="s">
        <v>49</v>
      </c>
      <c r="R42" s="6" t="s">
        <v>54</v>
      </c>
      <c r="S42" s="4">
        <f>C34</f>
        <v>2.91</v>
      </c>
      <c r="T42" s="4" t="s">
        <v>49</v>
      </c>
      <c r="U42" s="6" t="s">
        <v>54</v>
      </c>
      <c r="V42" s="4">
        <f>C35</f>
        <v>3.0325000000000006</v>
      </c>
      <c r="W42" s="6" t="s">
        <v>49</v>
      </c>
      <c r="X42" s="6" t="s">
        <v>54</v>
      </c>
      <c r="Y42" s="42"/>
    </row>
    <row r="43" spans="1:25" x14ac:dyDescent="0.25">
      <c r="A43" s="17"/>
      <c r="B43" s="26"/>
      <c r="C43" s="26"/>
      <c r="D43" s="13"/>
      <c r="E43" s="13"/>
      <c r="F43" s="13"/>
      <c r="G43" s="40"/>
      <c r="H43" s="15" t="s">
        <v>26</v>
      </c>
      <c r="I43" s="4">
        <f>F32</f>
        <v>0.94675925925925908</v>
      </c>
      <c r="J43" s="6" t="s">
        <v>49</v>
      </c>
      <c r="K43" s="2"/>
      <c r="L43" s="6" t="s">
        <v>25</v>
      </c>
      <c r="M43" s="27">
        <f>D32</f>
        <v>2.6741666666666668</v>
      </c>
      <c r="N43" s="27" t="s">
        <v>49</v>
      </c>
      <c r="O43" s="6" t="s">
        <v>54</v>
      </c>
      <c r="P43" s="4">
        <f>D33</f>
        <v>2.94</v>
      </c>
      <c r="Q43" s="4" t="s">
        <v>49</v>
      </c>
      <c r="R43" s="6" t="s">
        <v>55</v>
      </c>
      <c r="S43" s="4">
        <f>D34</f>
        <v>3.165</v>
      </c>
      <c r="T43" s="4" t="s">
        <v>58</v>
      </c>
      <c r="U43" s="6" t="s">
        <v>56</v>
      </c>
      <c r="V43" s="4">
        <f>D35</f>
        <v>2.9775</v>
      </c>
      <c r="W43" s="6" t="s">
        <v>49</v>
      </c>
      <c r="X43" s="6" t="s">
        <v>60</v>
      </c>
      <c r="Y43" s="42"/>
    </row>
    <row r="44" spans="1:25" x14ac:dyDescent="0.25">
      <c r="A44" s="21"/>
      <c r="B44" s="21"/>
      <c r="C44" s="21"/>
      <c r="D44" s="17"/>
      <c r="E44" s="17"/>
      <c r="H44" s="4" t="s">
        <v>27</v>
      </c>
      <c r="I44" s="4">
        <f>F33</f>
        <v>1.0130555555555556</v>
      </c>
      <c r="J44" s="6" t="s">
        <v>49</v>
      </c>
      <c r="K44" s="17"/>
      <c r="L44" s="28" t="s">
        <v>51</v>
      </c>
      <c r="M44" s="44">
        <v>0.13</v>
      </c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6"/>
      <c r="Y44" s="43"/>
    </row>
    <row r="45" spans="1:25" x14ac:dyDescent="0.25">
      <c r="A45" s="17"/>
      <c r="B45" s="17"/>
      <c r="C45" s="17"/>
      <c r="D45" s="17"/>
      <c r="E45" s="17"/>
      <c r="F45" s="17"/>
      <c r="G45" s="17"/>
      <c r="H45" s="6" t="s">
        <v>28</v>
      </c>
      <c r="I45" s="4">
        <f>E34/9</f>
        <v>1.0055555555555555</v>
      </c>
      <c r="J45" s="6" t="s">
        <v>49</v>
      </c>
      <c r="K45" s="17"/>
      <c r="L45" s="21"/>
      <c r="M45" s="26"/>
      <c r="N45" s="17"/>
      <c r="O45" s="2"/>
      <c r="P45" s="2"/>
      <c r="Q45" s="2"/>
      <c r="S45" s="2"/>
    </row>
    <row r="46" spans="1:25" x14ac:dyDescent="0.25">
      <c r="A46" s="17"/>
      <c r="B46" s="17"/>
      <c r="C46" s="17"/>
      <c r="D46" s="17"/>
      <c r="E46" s="17"/>
      <c r="F46" s="17"/>
      <c r="H46" s="6" t="s">
        <v>29</v>
      </c>
      <c r="I46" s="4">
        <f>E35/9</f>
        <v>1.0138888888888888</v>
      </c>
      <c r="J46" s="6" t="s">
        <v>49</v>
      </c>
      <c r="L46" s="21"/>
      <c r="M46" s="26"/>
      <c r="N46" s="17"/>
      <c r="O46" s="2"/>
      <c r="Q46" s="2"/>
      <c r="R46" s="2"/>
      <c r="S46" s="2"/>
    </row>
    <row r="47" spans="1:25" x14ac:dyDescent="0.25">
      <c r="A47" s="17"/>
      <c r="B47" s="17"/>
      <c r="C47" s="17"/>
      <c r="D47" s="17"/>
      <c r="E47" s="17"/>
      <c r="F47" s="17" t="s">
        <v>52</v>
      </c>
      <c r="G47" s="23">
        <v>3.93</v>
      </c>
      <c r="H47" s="24" t="s">
        <v>51</v>
      </c>
      <c r="I47" s="4">
        <f>G47*(J28/(H17))^0.5</f>
        <v>0.14764763385911803</v>
      </c>
      <c r="J47" s="6"/>
      <c r="M47" s="36"/>
    </row>
  </sheetData>
  <mergeCells count="6">
    <mergeCell ref="Y41:Y44"/>
    <mergeCell ref="M44:X44"/>
    <mergeCell ref="M40:O40"/>
    <mergeCell ref="P40:R40"/>
    <mergeCell ref="S40:U40"/>
    <mergeCell ref="V40:X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topLeftCell="A19" workbookViewId="0">
      <selection activeCell="A30" sqref="A30:F37"/>
    </sheetView>
  </sheetViews>
  <sheetFormatPr defaultRowHeight="15" x14ac:dyDescent="0.25"/>
  <cols>
    <col min="1" max="1" width="10.7109375" customWidth="1"/>
  </cols>
  <sheetData>
    <row r="1" spans="1:18" x14ac:dyDescent="0.25">
      <c r="A1" s="47" t="s">
        <v>0</v>
      </c>
      <c r="B1" s="47"/>
      <c r="C1" s="47"/>
      <c r="D1" s="47"/>
      <c r="E1" s="47"/>
      <c r="F1" s="47"/>
      <c r="G1" s="47" t="s">
        <v>1</v>
      </c>
      <c r="H1" s="47"/>
      <c r="I1" s="47"/>
      <c r="J1" s="47"/>
      <c r="K1" s="47"/>
      <c r="L1" s="47"/>
      <c r="M1" s="47" t="s">
        <v>2</v>
      </c>
      <c r="N1" s="47"/>
      <c r="O1" s="47"/>
      <c r="P1" s="47"/>
      <c r="Q1" s="47"/>
      <c r="R1" s="47"/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G2" t="s">
        <v>15</v>
      </c>
      <c r="H2">
        <v>1</v>
      </c>
      <c r="I2">
        <v>2</v>
      </c>
      <c r="J2">
        <v>3</v>
      </c>
      <c r="K2">
        <v>4</v>
      </c>
      <c r="L2" t="s">
        <v>16</v>
      </c>
      <c r="M2" t="s">
        <v>15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12</v>
      </c>
      <c r="B3">
        <v>0.69</v>
      </c>
      <c r="C3">
        <v>0.6</v>
      </c>
      <c r="D3">
        <v>0.85</v>
      </c>
      <c r="E3">
        <v>0.65</v>
      </c>
      <c r="F3">
        <f>AVERAGE(B3:E3)</f>
        <v>0.69750000000000001</v>
      </c>
      <c r="G3" t="s">
        <v>12</v>
      </c>
      <c r="H3">
        <v>0.73</v>
      </c>
      <c r="I3">
        <v>1.19</v>
      </c>
      <c r="J3">
        <v>0.95</v>
      </c>
      <c r="K3">
        <v>1.19</v>
      </c>
      <c r="L3">
        <f>AVERAGE(H3:K3)</f>
        <v>1.0150000000000001</v>
      </c>
      <c r="M3" t="s">
        <v>12</v>
      </c>
      <c r="N3">
        <v>1.08</v>
      </c>
      <c r="O3">
        <v>0.95</v>
      </c>
      <c r="P3">
        <v>1.05</v>
      </c>
      <c r="Q3">
        <v>1.07</v>
      </c>
      <c r="R3">
        <f>AVERAGE(N3:Q3)</f>
        <v>1.0375000000000001</v>
      </c>
    </row>
    <row r="4" spans="1:18" x14ac:dyDescent="0.25">
      <c r="A4" t="s">
        <v>14</v>
      </c>
      <c r="B4">
        <v>0.94</v>
      </c>
      <c r="C4">
        <v>1.19</v>
      </c>
      <c r="D4">
        <v>1.1399999999999999</v>
      </c>
      <c r="E4">
        <v>1.28</v>
      </c>
      <c r="F4">
        <f t="shared" ref="F4:F14" si="0">AVERAGE(B4:E4)</f>
        <v>1.1375</v>
      </c>
      <c r="G4" t="s">
        <v>14</v>
      </c>
      <c r="H4">
        <v>1.08</v>
      </c>
      <c r="I4">
        <v>0.99</v>
      </c>
      <c r="J4">
        <v>1.1299999999999999</v>
      </c>
      <c r="K4">
        <v>0.96</v>
      </c>
      <c r="L4">
        <f t="shared" ref="L4:L14" si="1">AVERAGE(H4:K4)</f>
        <v>1.04</v>
      </c>
      <c r="M4" t="s">
        <v>14</v>
      </c>
      <c r="N4">
        <v>0.95</v>
      </c>
      <c r="O4">
        <v>1.0900000000000001</v>
      </c>
      <c r="P4">
        <v>0.91</v>
      </c>
      <c r="Q4">
        <v>0.98</v>
      </c>
      <c r="R4">
        <f t="shared" ref="R4" si="2">AVERAGE(N4:Q4)</f>
        <v>0.98250000000000004</v>
      </c>
    </row>
    <row r="5" spans="1:18" x14ac:dyDescent="0.25">
      <c r="A5" t="s">
        <v>8</v>
      </c>
      <c r="B5">
        <v>1.06</v>
      </c>
      <c r="C5">
        <v>1.23</v>
      </c>
      <c r="D5">
        <v>1.19</v>
      </c>
      <c r="F5">
        <f t="shared" si="0"/>
        <v>1.1599999999999999</v>
      </c>
      <c r="G5" t="s">
        <v>8</v>
      </c>
      <c r="H5">
        <v>1.18</v>
      </c>
      <c r="I5">
        <v>1.0900000000000001</v>
      </c>
      <c r="L5">
        <f t="shared" si="1"/>
        <v>1.135</v>
      </c>
      <c r="M5" t="s">
        <v>8</v>
      </c>
      <c r="N5">
        <v>0.99</v>
      </c>
      <c r="O5">
        <v>0.85</v>
      </c>
      <c r="P5">
        <v>0.83</v>
      </c>
      <c r="Q5">
        <v>1.23</v>
      </c>
      <c r="R5">
        <f>AVERAGE(N5:Q5)</f>
        <v>0.97499999999999998</v>
      </c>
    </row>
    <row r="6" spans="1:18" x14ac:dyDescent="0.25">
      <c r="A6" t="s">
        <v>6</v>
      </c>
      <c r="B6">
        <v>0.91</v>
      </c>
      <c r="C6">
        <v>1.24</v>
      </c>
      <c r="D6">
        <v>1.1000000000000001</v>
      </c>
      <c r="E6">
        <v>0.64</v>
      </c>
      <c r="F6">
        <f t="shared" si="0"/>
        <v>0.97250000000000003</v>
      </c>
      <c r="G6" t="s">
        <v>6</v>
      </c>
      <c r="H6">
        <v>0.76</v>
      </c>
      <c r="I6">
        <v>0.99</v>
      </c>
      <c r="J6">
        <v>0.64</v>
      </c>
      <c r="L6">
        <f t="shared" si="1"/>
        <v>0.79666666666666675</v>
      </c>
      <c r="M6" t="s">
        <v>6</v>
      </c>
      <c r="N6">
        <v>0.72</v>
      </c>
      <c r="O6">
        <v>0.94</v>
      </c>
      <c r="R6">
        <f t="shared" ref="R6:R14" si="3">AVERAGE(N6:Q6)</f>
        <v>0.83</v>
      </c>
    </row>
    <row r="7" spans="1:18" x14ac:dyDescent="0.25">
      <c r="A7" t="s">
        <v>10</v>
      </c>
      <c r="B7">
        <v>1.3</v>
      </c>
      <c r="C7">
        <v>1.25</v>
      </c>
      <c r="D7">
        <v>1.05</v>
      </c>
      <c r="E7">
        <v>0.64</v>
      </c>
      <c r="F7">
        <f t="shared" si="0"/>
        <v>1.0599999999999998</v>
      </c>
      <c r="G7" t="s">
        <v>10</v>
      </c>
      <c r="H7">
        <v>0.95</v>
      </c>
      <c r="I7">
        <v>1.0900000000000001</v>
      </c>
      <c r="J7">
        <v>0.98</v>
      </c>
      <c r="K7">
        <v>0.98</v>
      </c>
      <c r="L7">
        <f t="shared" si="1"/>
        <v>1</v>
      </c>
      <c r="M7" t="s">
        <v>10</v>
      </c>
      <c r="N7">
        <v>0.87</v>
      </c>
      <c r="O7">
        <v>0.78</v>
      </c>
      <c r="P7">
        <v>0.66</v>
      </c>
      <c r="R7">
        <f t="shared" si="3"/>
        <v>0.77</v>
      </c>
    </row>
    <row r="8" spans="1:18" x14ac:dyDescent="0.25">
      <c r="A8" t="s">
        <v>11</v>
      </c>
      <c r="B8">
        <v>1.23</v>
      </c>
      <c r="C8">
        <v>1.0900000000000001</v>
      </c>
      <c r="D8">
        <v>1.28</v>
      </c>
      <c r="F8">
        <f t="shared" si="0"/>
        <v>1.2000000000000002</v>
      </c>
      <c r="G8" t="s">
        <v>11</v>
      </c>
      <c r="H8">
        <v>0.96</v>
      </c>
      <c r="I8">
        <v>1.1000000000000001</v>
      </c>
      <c r="J8">
        <v>1.1399999999999999</v>
      </c>
      <c r="K8">
        <v>0.98</v>
      </c>
      <c r="L8">
        <f t="shared" si="1"/>
        <v>1.0449999999999999</v>
      </c>
      <c r="M8" t="s">
        <v>11</v>
      </c>
      <c r="N8">
        <v>1.1000000000000001</v>
      </c>
      <c r="O8">
        <v>1.05</v>
      </c>
      <c r="P8">
        <v>1.08</v>
      </c>
      <c r="Q8">
        <v>0.87</v>
      </c>
      <c r="R8">
        <f t="shared" si="3"/>
        <v>1.0250000000000001</v>
      </c>
    </row>
    <row r="9" spans="1:18" x14ac:dyDescent="0.25">
      <c r="A9" t="s">
        <v>7</v>
      </c>
      <c r="B9">
        <v>0.85</v>
      </c>
      <c r="C9">
        <v>0.86</v>
      </c>
      <c r="D9">
        <v>0.99</v>
      </c>
      <c r="E9">
        <v>1.24</v>
      </c>
      <c r="F9">
        <f t="shared" si="0"/>
        <v>0.9850000000000001</v>
      </c>
      <c r="G9" t="s">
        <v>7</v>
      </c>
      <c r="H9">
        <v>1.18</v>
      </c>
      <c r="I9">
        <v>1.06</v>
      </c>
      <c r="J9">
        <v>0.97</v>
      </c>
      <c r="L9">
        <f t="shared" si="1"/>
        <v>1.07</v>
      </c>
      <c r="M9" t="s">
        <v>7</v>
      </c>
      <c r="N9">
        <v>0.59</v>
      </c>
      <c r="O9">
        <v>1.05</v>
      </c>
      <c r="P9">
        <v>1.08</v>
      </c>
      <c r="Q9">
        <v>1.1499999999999999</v>
      </c>
      <c r="R9">
        <f t="shared" si="3"/>
        <v>0.96750000000000003</v>
      </c>
    </row>
    <row r="10" spans="1:18" x14ac:dyDescent="0.25">
      <c r="A10" t="s">
        <v>13</v>
      </c>
      <c r="B10">
        <v>0.78</v>
      </c>
      <c r="C10">
        <v>1.45</v>
      </c>
      <c r="D10">
        <v>0.92</v>
      </c>
      <c r="F10">
        <f t="shared" si="0"/>
        <v>1.05</v>
      </c>
      <c r="G10" t="s">
        <v>13</v>
      </c>
      <c r="H10">
        <v>0.95</v>
      </c>
      <c r="I10">
        <v>1.1299999999999999</v>
      </c>
      <c r="J10">
        <v>1.19</v>
      </c>
      <c r="K10">
        <v>0.96</v>
      </c>
      <c r="L10">
        <f t="shared" si="1"/>
        <v>1.0575000000000001</v>
      </c>
      <c r="M10" t="s">
        <v>13</v>
      </c>
      <c r="N10">
        <v>0.65</v>
      </c>
      <c r="O10">
        <v>0.78</v>
      </c>
      <c r="P10">
        <v>0.93</v>
      </c>
      <c r="Q10">
        <v>0.86</v>
      </c>
      <c r="R10">
        <f t="shared" si="3"/>
        <v>0.80500000000000005</v>
      </c>
    </row>
    <row r="11" spans="1:18" x14ac:dyDescent="0.25">
      <c r="A11" t="s">
        <v>4</v>
      </c>
      <c r="B11">
        <v>0.64</v>
      </c>
      <c r="C11">
        <v>1.23</v>
      </c>
      <c r="D11">
        <v>1.25</v>
      </c>
      <c r="F11">
        <f t="shared" si="0"/>
        <v>1.04</v>
      </c>
      <c r="G11" t="s">
        <v>4</v>
      </c>
      <c r="H11">
        <v>0.78</v>
      </c>
      <c r="I11">
        <v>0.64</v>
      </c>
      <c r="J11">
        <v>1.05</v>
      </c>
      <c r="K11">
        <v>1.02</v>
      </c>
      <c r="L11">
        <f t="shared" si="1"/>
        <v>0.87249999999999994</v>
      </c>
      <c r="M11" t="s">
        <v>4</v>
      </c>
      <c r="N11">
        <v>0.83</v>
      </c>
      <c r="O11">
        <v>1.0900000000000001</v>
      </c>
      <c r="P11">
        <v>1.23</v>
      </c>
      <c r="R11">
        <f t="shared" si="3"/>
        <v>1.05</v>
      </c>
    </row>
    <row r="12" spans="1:18" x14ac:dyDescent="0.25">
      <c r="A12" t="s">
        <v>3</v>
      </c>
      <c r="B12">
        <v>1.25</v>
      </c>
      <c r="C12">
        <v>1.25</v>
      </c>
      <c r="D12">
        <v>1.23</v>
      </c>
      <c r="E12">
        <v>1.27</v>
      </c>
      <c r="F12">
        <f t="shared" si="0"/>
        <v>1.25</v>
      </c>
      <c r="G12" t="s">
        <v>3</v>
      </c>
      <c r="H12">
        <v>0.75</v>
      </c>
      <c r="I12">
        <v>0.78</v>
      </c>
      <c r="J12">
        <v>0.94</v>
      </c>
      <c r="L12">
        <f t="shared" si="1"/>
        <v>0.82333333333333325</v>
      </c>
      <c r="M12" t="s">
        <v>3</v>
      </c>
      <c r="N12">
        <v>0.68</v>
      </c>
      <c r="O12">
        <v>0.67</v>
      </c>
      <c r="P12">
        <v>0.86</v>
      </c>
      <c r="R12">
        <f t="shared" si="3"/>
        <v>0.73666666666666669</v>
      </c>
    </row>
    <row r="13" spans="1:18" x14ac:dyDescent="0.25">
      <c r="A13" t="s">
        <v>5</v>
      </c>
      <c r="B13">
        <v>1.04</v>
      </c>
      <c r="C13">
        <v>1.1499999999999999</v>
      </c>
      <c r="D13">
        <v>1.19</v>
      </c>
      <c r="E13">
        <v>1.1000000000000001</v>
      </c>
      <c r="F13">
        <f t="shared" si="0"/>
        <v>1.1200000000000001</v>
      </c>
      <c r="G13" t="s">
        <v>5</v>
      </c>
      <c r="H13">
        <v>1.05</v>
      </c>
      <c r="I13">
        <v>0.87</v>
      </c>
      <c r="J13">
        <v>0.99</v>
      </c>
      <c r="K13">
        <v>1.0900000000000001</v>
      </c>
      <c r="L13">
        <f t="shared" si="1"/>
        <v>1</v>
      </c>
      <c r="M13" t="s">
        <v>5</v>
      </c>
      <c r="N13">
        <v>1.05</v>
      </c>
      <c r="O13">
        <v>1.18</v>
      </c>
      <c r="P13">
        <v>1.06</v>
      </c>
      <c r="R13">
        <f t="shared" si="3"/>
        <v>1.0966666666666667</v>
      </c>
    </row>
    <row r="14" spans="1:18" x14ac:dyDescent="0.25">
      <c r="A14" t="s">
        <v>9</v>
      </c>
      <c r="B14">
        <v>1.1399999999999999</v>
      </c>
      <c r="C14">
        <v>1.1000000000000001</v>
      </c>
      <c r="D14">
        <v>1.25</v>
      </c>
      <c r="E14">
        <v>1.05</v>
      </c>
      <c r="F14">
        <f t="shared" si="0"/>
        <v>1.135</v>
      </c>
      <c r="G14" t="s">
        <v>9</v>
      </c>
      <c r="H14">
        <v>1.02</v>
      </c>
      <c r="I14">
        <v>1.07</v>
      </c>
      <c r="J14">
        <v>0.94</v>
      </c>
      <c r="K14">
        <v>0.55000000000000004</v>
      </c>
      <c r="L14">
        <f t="shared" si="1"/>
        <v>0.89500000000000002</v>
      </c>
      <c r="M14" t="s">
        <v>9</v>
      </c>
      <c r="N14">
        <v>1.27</v>
      </c>
      <c r="O14">
        <v>1.04</v>
      </c>
      <c r="P14">
        <v>0.92</v>
      </c>
      <c r="Q14">
        <v>1.04</v>
      </c>
      <c r="R14">
        <f t="shared" si="3"/>
        <v>1.0674999999999999</v>
      </c>
    </row>
    <row r="16" spans="1:18" x14ac:dyDescent="0.25">
      <c r="A16" s="6" t="s">
        <v>15</v>
      </c>
      <c r="B16" s="6" t="s">
        <v>17</v>
      </c>
      <c r="C16" s="6" t="s">
        <v>18</v>
      </c>
      <c r="D16" s="6" t="s">
        <v>19</v>
      </c>
      <c r="E16" s="6" t="s">
        <v>20</v>
      </c>
      <c r="F16" s="6" t="s">
        <v>39</v>
      </c>
      <c r="G16" s="1" t="s">
        <v>30</v>
      </c>
    </row>
    <row r="17" spans="1:14" x14ac:dyDescent="0.25">
      <c r="A17" s="6" t="s">
        <v>12</v>
      </c>
      <c r="B17" s="4">
        <f t="shared" ref="B17:B28" si="4">AVERAGE(B3:E3)</f>
        <v>0.69750000000000001</v>
      </c>
      <c r="C17" s="4">
        <f t="shared" ref="C17:C28" si="5">AVERAGE(H3:K3)</f>
        <v>1.0150000000000001</v>
      </c>
      <c r="D17" s="4">
        <f t="shared" ref="D17:D28" si="6">AVERAGE(N3:Q3)</f>
        <v>1.0375000000000001</v>
      </c>
      <c r="E17" s="4">
        <f t="shared" ref="E17:E28" si="7">SUM(B17:D17)</f>
        <v>2.75</v>
      </c>
      <c r="F17" s="4">
        <f t="shared" ref="F17:F28" si="8">AVERAGE(B17:D17)</f>
        <v>0.91666666666666663</v>
      </c>
      <c r="G17" s="2" t="s">
        <v>40</v>
      </c>
      <c r="H17" s="3">
        <v>3</v>
      </c>
      <c r="I17" s="2"/>
      <c r="J17" s="2"/>
      <c r="K17" s="2"/>
      <c r="L17" s="2"/>
      <c r="M17" s="2"/>
      <c r="N17" s="2"/>
    </row>
    <row r="18" spans="1:14" x14ac:dyDescent="0.25">
      <c r="A18" s="6" t="s">
        <v>14</v>
      </c>
      <c r="B18" s="4">
        <f t="shared" si="4"/>
        <v>1.1375</v>
      </c>
      <c r="C18" s="4">
        <f t="shared" si="5"/>
        <v>1.04</v>
      </c>
      <c r="D18" s="4">
        <f t="shared" si="6"/>
        <v>0.98250000000000004</v>
      </c>
      <c r="E18" s="4">
        <f t="shared" si="7"/>
        <v>3.16</v>
      </c>
      <c r="F18" s="4">
        <f t="shared" si="8"/>
        <v>1.0533333333333335</v>
      </c>
      <c r="G18" s="2" t="s">
        <v>41</v>
      </c>
      <c r="H18" s="12">
        <v>3</v>
      </c>
      <c r="I18" s="13"/>
      <c r="J18" s="13"/>
      <c r="K18" s="2"/>
      <c r="L18" s="2"/>
      <c r="M18" s="2"/>
      <c r="N18" s="2"/>
    </row>
    <row r="19" spans="1:14" x14ac:dyDescent="0.25">
      <c r="A19" s="6" t="s">
        <v>8</v>
      </c>
      <c r="B19" s="4">
        <f t="shared" si="4"/>
        <v>1.1599999999999999</v>
      </c>
      <c r="C19" s="4">
        <f t="shared" si="5"/>
        <v>1.135</v>
      </c>
      <c r="D19" s="4">
        <f t="shared" si="6"/>
        <v>0.97499999999999998</v>
      </c>
      <c r="E19" s="4">
        <f t="shared" si="7"/>
        <v>3.27</v>
      </c>
      <c r="F19" s="4">
        <f t="shared" si="8"/>
        <v>1.0900000000000001</v>
      </c>
      <c r="G19" s="2" t="s">
        <v>42</v>
      </c>
      <c r="H19" s="12">
        <v>4</v>
      </c>
      <c r="I19" s="13"/>
      <c r="J19" s="13"/>
      <c r="K19" s="2"/>
      <c r="L19" s="2"/>
      <c r="M19" s="2"/>
      <c r="N19" s="2"/>
    </row>
    <row r="20" spans="1:14" x14ac:dyDescent="0.25">
      <c r="A20" s="6" t="s">
        <v>6</v>
      </c>
      <c r="B20" s="4">
        <f t="shared" si="4"/>
        <v>0.97250000000000003</v>
      </c>
      <c r="C20" s="4">
        <f t="shared" si="5"/>
        <v>0.79666666666666675</v>
      </c>
      <c r="D20" s="4">
        <f t="shared" si="6"/>
        <v>0.83</v>
      </c>
      <c r="E20" s="4">
        <f t="shared" si="7"/>
        <v>2.5991666666666666</v>
      </c>
      <c r="F20" s="4">
        <f t="shared" si="8"/>
        <v>0.86638888888888888</v>
      </c>
      <c r="G20" s="2" t="s">
        <v>32</v>
      </c>
      <c r="H20" s="14">
        <f>(E29^2)/(H17*H18*H19)</f>
        <v>35.80193983410495</v>
      </c>
      <c r="I20" s="13"/>
      <c r="J20" s="13"/>
      <c r="K20" s="2"/>
      <c r="L20" s="2"/>
      <c r="M20" s="2"/>
      <c r="N20" s="2"/>
    </row>
    <row r="21" spans="1:14" x14ac:dyDescent="0.25">
      <c r="A21" s="6" t="s">
        <v>10</v>
      </c>
      <c r="B21" s="4">
        <f t="shared" si="4"/>
        <v>1.0599999999999998</v>
      </c>
      <c r="C21" s="4">
        <f t="shared" si="5"/>
        <v>1</v>
      </c>
      <c r="D21" s="4">
        <f t="shared" si="6"/>
        <v>0.77</v>
      </c>
      <c r="E21" s="4">
        <f t="shared" si="7"/>
        <v>2.8299999999999996</v>
      </c>
      <c r="F21" s="4">
        <f t="shared" si="8"/>
        <v>0.94333333333333325</v>
      </c>
      <c r="G21" s="2"/>
      <c r="H21" s="13"/>
      <c r="I21" s="13"/>
      <c r="J21" s="13"/>
      <c r="K21" s="2"/>
      <c r="L21" s="2"/>
      <c r="M21" s="2"/>
      <c r="N21" s="2"/>
    </row>
    <row r="22" spans="1:14" x14ac:dyDescent="0.25">
      <c r="A22" s="6" t="s">
        <v>11</v>
      </c>
      <c r="B22" s="4">
        <f t="shared" si="4"/>
        <v>1.2000000000000002</v>
      </c>
      <c r="C22" s="4">
        <f t="shared" si="5"/>
        <v>1.0449999999999999</v>
      </c>
      <c r="D22" s="4">
        <f t="shared" si="6"/>
        <v>1.0250000000000001</v>
      </c>
      <c r="E22" s="4">
        <f t="shared" si="7"/>
        <v>3.2700000000000005</v>
      </c>
      <c r="F22" s="4">
        <f t="shared" si="8"/>
        <v>1.0900000000000001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4" x14ac:dyDescent="0.25">
      <c r="A23" s="6" t="s">
        <v>7</v>
      </c>
      <c r="B23" s="4">
        <f t="shared" si="4"/>
        <v>0.9850000000000001</v>
      </c>
      <c r="C23" s="4">
        <f t="shared" si="5"/>
        <v>1.07</v>
      </c>
      <c r="D23" s="4">
        <f t="shared" si="6"/>
        <v>0.96750000000000003</v>
      </c>
      <c r="E23" s="4">
        <f t="shared" si="7"/>
        <v>3.0225</v>
      </c>
      <c r="F23" s="4">
        <f t="shared" si="8"/>
        <v>1.0075000000000001</v>
      </c>
      <c r="G23" s="15" t="s">
        <v>43</v>
      </c>
      <c r="H23" s="5">
        <f>H17-1</f>
        <v>2</v>
      </c>
      <c r="I23" s="9">
        <f>SUMSQ(B29:D29)/12-H20</f>
        <v>9.5207445987654182E-2</v>
      </c>
      <c r="J23" s="9">
        <f t="shared" ref="J23:J28" si="9">I23/H23</f>
        <v>4.7603722993827091E-2</v>
      </c>
      <c r="K23" s="9">
        <f>J23/$J$28</f>
        <v>2.9997535709830387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6" t="s">
        <v>13</v>
      </c>
      <c r="B24" s="4">
        <f t="shared" si="4"/>
        <v>1.05</v>
      </c>
      <c r="C24" s="4">
        <f t="shared" si="5"/>
        <v>1.0575000000000001</v>
      </c>
      <c r="D24" s="4">
        <f t="shared" si="6"/>
        <v>0.80500000000000005</v>
      </c>
      <c r="E24" s="4">
        <f t="shared" si="7"/>
        <v>2.9125000000000001</v>
      </c>
      <c r="F24" s="4">
        <f t="shared" si="8"/>
        <v>0.97083333333333333</v>
      </c>
      <c r="G24" s="15" t="s">
        <v>44</v>
      </c>
      <c r="H24" s="5">
        <f>H18*H19-1</f>
        <v>11</v>
      </c>
      <c r="I24" s="9">
        <f>SUMSQ(E17:E28)/H17-H20</f>
        <v>0.17492243441357402</v>
      </c>
      <c r="J24" s="9">
        <f t="shared" si="9"/>
        <v>1.5902039492143093E-2</v>
      </c>
      <c r="K24" s="9">
        <f>J24/$J$28</f>
        <v>1.0020686776674006</v>
      </c>
      <c r="L24" s="4" t="str">
        <f>IF(K24&lt;M24,"tn",IF(K24&lt;N24,"*","**"))</f>
        <v>tn</v>
      </c>
      <c r="M24" s="4">
        <f>FINV(5%,$H24,$H$28)</f>
        <v>2.2585183566229916</v>
      </c>
      <c r="N24" s="4">
        <f>FINV(1%,$H24,$H$28)</f>
        <v>3.1837421959607717</v>
      </c>
    </row>
    <row r="25" spans="1:14" x14ac:dyDescent="0.25">
      <c r="A25" s="6" t="s">
        <v>4</v>
      </c>
      <c r="B25" s="4">
        <f t="shared" si="4"/>
        <v>1.04</v>
      </c>
      <c r="C25" s="4">
        <f t="shared" si="5"/>
        <v>0.87249999999999994</v>
      </c>
      <c r="D25" s="4">
        <f t="shared" si="6"/>
        <v>1.05</v>
      </c>
      <c r="E25" s="4">
        <f t="shared" si="7"/>
        <v>2.9625000000000004</v>
      </c>
      <c r="F25" s="4">
        <f t="shared" si="8"/>
        <v>0.98750000000000016</v>
      </c>
      <c r="G25" s="15" t="s">
        <v>31</v>
      </c>
      <c r="H25" s="5">
        <f>H18-1</f>
        <v>2</v>
      </c>
      <c r="I25" s="16">
        <f>SUMSQ(B36:D36)/(H17*H19)-H20</f>
        <v>4.5187885802278061E-3</v>
      </c>
      <c r="J25" s="9">
        <f t="shared" si="9"/>
        <v>2.259394290113903E-3</v>
      </c>
      <c r="K25" s="9">
        <f>J25/$J$28</f>
        <v>0.14237596691558646</v>
      </c>
      <c r="L25" s="4" t="str">
        <f>IF(K25&lt;M25,"tn",IF(K25&lt;N25,"*","**"))</f>
        <v>tn</v>
      </c>
      <c r="M25" s="4">
        <f>FINV(5%,$H25,$H$28)</f>
        <v>3.4433567793667246</v>
      </c>
      <c r="N25" s="4">
        <f>FINV(1%,$H25,$H$28)</f>
        <v>5.7190219124822725</v>
      </c>
    </row>
    <row r="26" spans="1:14" x14ac:dyDescent="0.25">
      <c r="A26" s="6" t="s">
        <v>3</v>
      </c>
      <c r="B26" s="4">
        <f t="shared" si="4"/>
        <v>1.25</v>
      </c>
      <c r="C26" s="4">
        <f t="shared" si="5"/>
        <v>0.82333333333333325</v>
      </c>
      <c r="D26" s="4">
        <f t="shared" si="6"/>
        <v>0.73666666666666669</v>
      </c>
      <c r="E26" s="4">
        <f t="shared" si="7"/>
        <v>2.81</v>
      </c>
      <c r="F26" s="4">
        <f t="shared" si="8"/>
        <v>0.93666666666666665</v>
      </c>
      <c r="G26" s="15" t="s">
        <v>22</v>
      </c>
      <c r="H26" s="5">
        <f>H19-1</f>
        <v>3</v>
      </c>
      <c r="I26" s="9">
        <f>SUMSQ(E32:E35)/(H17*H18)-H20</f>
        <v>7.5161014660480419E-2</v>
      </c>
      <c r="J26" s="9">
        <f t="shared" si="9"/>
        <v>2.5053671553493473E-2</v>
      </c>
      <c r="K26" s="9">
        <f>J26/$J$28</f>
        <v>1.5787597268090514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4" x14ac:dyDescent="0.25">
      <c r="A27" s="6" t="s">
        <v>5</v>
      </c>
      <c r="B27" s="4">
        <f t="shared" si="4"/>
        <v>1.1200000000000001</v>
      </c>
      <c r="C27" s="4">
        <f t="shared" si="5"/>
        <v>1</v>
      </c>
      <c r="D27" s="4">
        <f t="shared" si="6"/>
        <v>1.0966666666666667</v>
      </c>
      <c r="E27" s="4">
        <f t="shared" si="7"/>
        <v>3.2166666666666668</v>
      </c>
      <c r="F27" s="4">
        <f t="shared" si="8"/>
        <v>1.0722222222222222</v>
      </c>
      <c r="G27" s="15" t="s">
        <v>38</v>
      </c>
      <c r="H27" s="6">
        <f>H25*H26</f>
        <v>6</v>
      </c>
      <c r="I27" s="9">
        <f>I24-I25-I26</f>
        <v>9.5242631172865799E-2</v>
      </c>
      <c r="J27" s="9">
        <f t="shared" si="9"/>
        <v>1.5873771862144299E-2</v>
      </c>
      <c r="K27" s="9">
        <f>J27/$J$28</f>
        <v>1.0002873900138467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4" x14ac:dyDescent="0.25">
      <c r="A28" s="6" t="s">
        <v>9</v>
      </c>
      <c r="B28" s="4">
        <f t="shared" si="4"/>
        <v>1.135</v>
      </c>
      <c r="C28" s="4">
        <f t="shared" si="5"/>
        <v>0.89500000000000002</v>
      </c>
      <c r="D28" s="4">
        <f t="shared" si="6"/>
        <v>1.0674999999999999</v>
      </c>
      <c r="E28" s="4">
        <f t="shared" si="7"/>
        <v>3.0975000000000001</v>
      </c>
      <c r="F28" s="4">
        <f t="shared" si="8"/>
        <v>1.0325</v>
      </c>
      <c r="G28" s="15" t="s">
        <v>45</v>
      </c>
      <c r="H28" s="5">
        <f>H29-H24-H23</f>
        <v>22</v>
      </c>
      <c r="I28" s="9">
        <f>I29-I24-I23</f>
        <v>0.34912264660493264</v>
      </c>
      <c r="J28" s="9">
        <f t="shared" si="9"/>
        <v>1.5869211209315118E-2</v>
      </c>
      <c r="K28" s="10"/>
      <c r="L28" s="7"/>
      <c r="M28" s="7"/>
      <c r="N28" s="7"/>
    </row>
    <row r="29" spans="1:14" x14ac:dyDescent="0.25">
      <c r="A29" s="6"/>
      <c r="B29" s="4">
        <f>SUM(B17:B28)</f>
        <v>12.807500000000003</v>
      </c>
      <c r="C29" s="4">
        <f>SUM(C17:C28)</f>
        <v>11.75</v>
      </c>
      <c r="D29" s="4">
        <f>SUM(D17:D28)</f>
        <v>11.343333333333334</v>
      </c>
      <c r="E29" s="4">
        <f>SUM(E17:E28)</f>
        <v>35.900833333333338</v>
      </c>
      <c r="F29" s="4">
        <f>AVERAGE(B17:D28)</f>
        <v>0.99724537037037053</v>
      </c>
      <c r="G29" s="15" t="s">
        <v>46</v>
      </c>
      <c r="H29" s="5">
        <f>(3*3*4)-1</f>
        <v>35</v>
      </c>
      <c r="I29" s="9">
        <f>SUMSQ(B17:D28)-H20</f>
        <v>0.61925252700616085</v>
      </c>
      <c r="J29" s="10"/>
      <c r="K29" s="11"/>
      <c r="L29" s="8"/>
      <c r="M29" s="8"/>
      <c r="N29" s="8"/>
    </row>
    <row r="30" spans="1:14" x14ac:dyDescent="0.25">
      <c r="A30" s="1" t="s">
        <v>21</v>
      </c>
      <c r="H30" s="17"/>
      <c r="I30" s="17"/>
      <c r="J30" s="17"/>
    </row>
    <row r="31" spans="1:14" x14ac:dyDescent="0.25">
      <c r="A31" s="6" t="s">
        <v>22</v>
      </c>
      <c r="B31" s="6" t="s">
        <v>23</v>
      </c>
      <c r="C31" s="6" t="s">
        <v>24</v>
      </c>
      <c r="D31" s="6" t="s">
        <v>25</v>
      </c>
      <c r="E31" s="6" t="s">
        <v>20</v>
      </c>
      <c r="F31" s="6" t="s">
        <v>39</v>
      </c>
      <c r="H31" s="18"/>
      <c r="I31" s="18"/>
      <c r="J31" s="18"/>
    </row>
    <row r="32" spans="1:14" x14ac:dyDescent="0.25">
      <c r="A32" s="6" t="s">
        <v>26</v>
      </c>
      <c r="B32" s="4">
        <f>E17</f>
        <v>2.75</v>
      </c>
      <c r="C32" s="4">
        <f>E21</f>
        <v>2.8299999999999996</v>
      </c>
      <c r="D32" s="4">
        <f>E25</f>
        <v>2.9625000000000004</v>
      </c>
      <c r="E32" s="4">
        <f>SUM(B32:D32)</f>
        <v>8.5425000000000004</v>
      </c>
      <c r="F32" s="6">
        <f>E32/9</f>
        <v>0.94916666666666671</v>
      </c>
      <c r="H32" s="18"/>
      <c r="I32" s="18"/>
      <c r="J32" s="18"/>
    </row>
    <row r="33" spans="1:14" x14ac:dyDescent="0.25">
      <c r="A33" s="6" t="s">
        <v>27</v>
      </c>
      <c r="B33" s="4">
        <f t="shared" ref="B33:B35" si="10">E18</f>
        <v>3.16</v>
      </c>
      <c r="C33" s="4">
        <f t="shared" ref="C33:C35" si="11">E22</f>
        <v>3.2700000000000005</v>
      </c>
      <c r="D33" s="4">
        <f t="shared" ref="D33:D35" si="12">E26</f>
        <v>2.81</v>
      </c>
      <c r="E33" s="4">
        <f t="shared" ref="E33:E35" si="13">SUM(B33:D33)</f>
        <v>9.24</v>
      </c>
      <c r="F33" s="6">
        <f t="shared" ref="F33:F36" si="14">E33/9</f>
        <v>1.0266666666666666</v>
      </c>
      <c r="H33" s="19"/>
      <c r="I33" s="19"/>
      <c r="J33" s="19"/>
    </row>
    <row r="34" spans="1:14" x14ac:dyDescent="0.25">
      <c r="A34" s="6" t="s">
        <v>28</v>
      </c>
      <c r="B34" s="4">
        <f t="shared" si="10"/>
        <v>3.27</v>
      </c>
      <c r="C34" s="4">
        <f t="shared" si="11"/>
        <v>3.0225</v>
      </c>
      <c r="D34" s="4">
        <f t="shared" si="12"/>
        <v>3.2166666666666668</v>
      </c>
      <c r="E34" s="4">
        <f t="shared" si="13"/>
        <v>9.5091666666666672</v>
      </c>
      <c r="F34" s="6">
        <f t="shared" si="14"/>
        <v>1.0565740740740741</v>
      </c>
      <c r="H34" s="20"/>
      <c r="I34" s="19"/>
      <c r="J34" s="19"/>
      <c r="L34" s="21"/>
      <c r="M34" s="21"/>
      <c r="N34" s="21"/>
    </row>
    <row r="35" spans="1:14" x14ac:dyDescent="0.25">
      <c r="A35" s="6" t="s">
        <v>29</v>
      </c>
      <c r="B35" s="4">
        <f t="shared" si="10"/>
        <v>2.5991666666666666</v>
      </c>
      <c r="C35" s="4">
        <f t="shared" si="11"/>
        <v>2.9125000000000001</v>
      </c>
      <c r="D35" s="4">
        <f t="shared" si="12"/>
        <v>3.0975000000000001</v>
      </c>
      <c r="E35" s="4">
        <f t="shared" si="13"/>
        <v>8.6091666666666669</v>
      </c>
      <c r="F35" s="6">
        <f t="shared" si="14"/>
        <v>0.95657407407407413</v>
      </c>
      <c r="H35" s="17"/>
      <c r="I35" s="17"/>
      <c r="J35" s="17"/>
      <c r="L35" s="21"/>
      <c r="M35" s="21"/>
      <c r="N35" s="17"/>
    </row>
    <row r="36" spans="1:14" x14ac:dyDescent="0.25">
      <c r="A36" s="6" t="s">
        <v>20</v>
      </c>
      <c r="B36" s="4">
        <f>SUM(B32:B35)</f>
        <v>11.779166666666667</v>
      </c>
      <c r="C36" s="4">
        <f t="shared" ref="C36:D36" si="15">SUM(C32:C35)</f>
        <v>12.034999999999998</v>
      </c>
      <c r="D36" s="4">
        <f t="shared" si="15"/>
        <v>12.086666666666668</v>
      </c>
      <c r="E36" s="4">
        <f>SUM(E32:E35)</f>
        <v>35.900833333333331</v>
      </c>
      <c r="F36" s="6">
        <f t="shared" si="14"/>
        <v>3.9889814814814812</v>
      </c>
      <c r="H36" s="17"/>
      <c r="I36" s="17"/>
      <c r="J36" s="17"/>
      <c r="K36" s="22"/>
      <c r="L36" s="21"/>
      <c r="M36" s="21"/>
      <c r="N36" s="17"/>
    </row>
    <row r="37" spans="1:14" x14ac:dyDescent="0.25">
      <c r="A37" s="6"/>
      <c r="B37" s="6">
        <f>B36/12</f>
        <v>0.98159722222222223</v>
      </c>
      <c r="C37" s="6">
        <f t="shared" ref="C37:D37" si="16">C36/12</f>
        <v>1.0029166666666665</v>
      </c>
      <c r="D37" s="6">
        <f t="shared" si="16"/>
        <v>1.0072222222222222</v>
      </c>
      <c r="E37" s="6"/>
      <c r="F37" s="6"/>
      <c r="H37" s="17"/>
      <c r="I37" s="17"/>
      <c r="J37" s="17"/>
      <c r="L37" s="21"/>
      <c r="M37" s="21"/>
      <c r="N37" s="17"/>
    </row>
    <row r="38" spans="1:14" x14ac:dyDescent="0.25">
      <c r="A38" s="17"/>
      <c r="B38" s="17"/>
      <c r="C38" s="17"/>
      <c r="D38" s="17"/>
      <c r="E38" s="17"/>
      <c r="F38" s="17"/>
      <c r="G38" s="17"/>
      <c r="H38" s="17"/>
      <c r="I38" s="13"/>
      <c r="J38" s="17"/>
      <c r="K38" s="17"/>
      <c r="L38" s="21"/>
      <c r="M38" s="21"/>
      <c r="N38" s="17"/>
    </row>
    <row r="39" spans="1:14" x14ac:dyDescent="0.25">
      <c r="A39" s="17"/>
      <c r="B39" s="17"/>
      <c r="C39" s="17"/>
      <c r="D39" s="13"/>
      <c r="E39" s="17"/>
      <c r="F39" s="17"/>
      <c r="H39" s="17"/>
      <c r="I39" s="13"/>
      <c r="J39" s="17"/>
      <c r="L39" s="21"/>
      <c r="M39" s="21"/>
      <c r="N39" s="17"/>
    </row>
    <row r="40" spans="1:14" x14ac:dyDescent="0.25">
      <c r="A40" s="17"/>
      <c r="B40" s="17"/>
      <c r="C40" s="17"/>
      <c r="D40" s="17"/>
      <c r="E40" s="17"/>
      <c r="F40" s="17"/>
      <c r="H40" s="17"/>
      <c r="I40" s="13"/>
      <c r="J40" s="17"/>
      <c r="L40" s="21"/>
      <c r="M40" s="21"/>
      <c r="N40" s="17"/>
    </row>
    <row r="41" spans="1:14" x14ac:dyDescent="0.25">
      <c r="A41" s="17"/>
      <c r="B41" s="17"/>
      <c r="C41" s="17"/>
      <c r="D41" s="17"/>
      <c r="E41" s="17"/>
      <c r="F41" s="17"/>
      <c r="G41" s="25"/>
      <c r="H41" s="22"/>
      <c r="I41" s="13"/>
      <c r="J41" s="17"/>
      <c r="L41" s="21"/>
      <c r="M41" s="21"/>
      <c r="N41" s="17"/>
    </row>
    <row r="42" spans="1:14" x14ac:dyDescent="0.25">
      <c r="H42" s="22"/>
      <c r="I42" s="13"/>
      <c r="J42" s="17"/>
      <c r="L42" s="21"/>
      <c r="M42" s="21"/>
      <c r="N42" s="17"/>
    </row>
    <row r="43" spans="1:14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1"/>
      <c r="M43" s="21"/>
      <c r="N43" s="17"/>
    </row>
    <row r="44" spans="1:14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1"/>
      <c r="M44" s="21"/>
      <c r="N44" s="17"/>
    </row>
    <row r="45" spans="1:14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1"/>
      <c r="M45" s="21"/>
      <c r="N45" s="17"/>
    </row>
    <row r="46" spans="1:14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1"/>
      <c r="M46" s="21"/>
      <c r="N46" s="17"/>
    </row>
    <row r="47" spans="1:14" x14ac:dyDescent="0.25">
      <c r="A47" s="17"/>
      <c r="B47" s="17"/>
      <c r="C47" s="17"/>
      <c r="D47" s="17"/>
      <c r="E47" s="17"/>
      <c r="F47" s="17"/>
      <c r="G47" s="25"/>
      <c r="H47" s="22"/>
      <c r="I47" s="13"/>
      <c r="J47" s="17"/>
    </row>
  </sheetData>
  <mergeCells count="3">
    <mergeCell ref="A1:F1"/>
    <mergeCell ref="G1:L1"/>
    <mergeCell ref="M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opLeftCell="A29" workbookViewId="0">
      <selection activeCell="G41" sqref="G41"/>
    </sheetView>
  </sheetViews>
  <sheetFormatPr defaultRowHeight="15" x14ac:dyDescent="0.25"/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12</v>
      </c>
      <c r="B3">
        <v>0.6</v>
      </c>
      <c r="C3">
        <v>0.67</v>
      </c>
      <c r="D3">
        <v>0.86</v>
      </c>
      <c r="F3">
        <f>AVERAGE(B3:E3)</f>
        <v>0.71</v>
      </c>
      <c r="H3">
        <v>1.23</v>
      </c>
      <c r="I3">
        <v>0.92</v>
      </c>
      <c r="J3">
        <v>0.93</v>
      </c>
      <c r="L3">
        <f>AVERAGE(H3:K3)</f>
        <v>1.0266666666666666</v>
      </c>
      <c r="N3">
        <v>1.25</v>
      </c>
      <c r="O3">
        <v>1.23</v>
      </c>
      <c r="P3">
        <v>1.25</v>
      </c>
      <c r="Q3">
        <v>0.96</v>
      </c>
      <c r="R3">
        <f>AVERAGE(N3:Q3)</f>
        <v>1.1724999999999999</v>
      </c>
    </row>
    <row r="4" spans="1:18" x14ac:dyDescent="0.25">
      <c r="A4" t="s">
        <v>14</v>
      </c>
      <c r="B4">
        <v>1.19</v>
      </c>
      <c r="C4">
        <v>1.18</v>
      </c>
      <c r="D4">
        <v>1.06</v>
      </c>
      <c r="E4">
        <v>0.98</v>
      </c>
      <c r="F4">
        <f t="shared" ref="F4:F14" si="0">AVERAGE(B4:E4)</f>
        <v>1.1025</v>
      </c>
      <c r="H4">
        <v>1.1000000000000001</v>
      </c>
      <c r="I4">
        <v>1.1399999999999999</v>
      </c>
      <c r="J4">
        <v>0.96</v>
      </c>
      <c r="K4">
        <v>0.87</v>
      </c>
      <c r="L4">
        <f t="shared" ref="L4:L14" si="1">AVERAGE(H4:K4)</f>
        <v>1.0175000000000001</v>
      </c>
      <c r="N4">
        <v>1.19</v>
      </c>
      <c r="O4">
        <v>1.07</v>
      </c>
      <c r="P4">
        <v>1.23</v>
      </c>
      <c r="Q4">
        <v>0.87</v>
      </c>
      <c r="R4">
        <f t="shared" ref="R4" si="2">AVERAGE(N4:Q4)</f>
        <v>1.0899999999999999</v>
      </c>
    </row>
    <row r="5" spans="1:18" x14ac:dyDescent="0.25">
      <c r="A5" t="s">
        <v>8</v>
      </c>
      <c r="B5">
        <v>1.23</v>
      </c>
      <c r="C5">
        <v>0.78</v>
      </c>
      <c r="D5">
        <v>0.66</v>
      </c>
      <c r="F5">
        <f t="shared" si="0"/>
        <v>0.89</v>
      </c>
      <c r="H5">
        <v>1.25</v>
      </c>
      <c r="I5">
        <v>0.96</v>
      </c>
      <c r="J5">
        <v>0.83</v>
      </c>
      <c r="L5">
        <f t="shared" si="1"/>
        <v>1.0133333333333334</v>
      </c>
      <c r="N5">
        <v>1.23</v>
      </c>
      <c r="O5">
        <v>0.92</v>
      </c>
      <c r="P5">
        <v>0.67</v>
      </c>
      <c r="Q5">
        <v>0.98</v>
      </c>
      <c r="R5">
        <f>AVERAGE(N5:Q5)</f>
        <v>0.95</v>
      </c>
    </row>
    <row r="6" spans="1:18" x14ac:dyDescent="0.25">
      <c r="A6" t="s">
        <v>6</v>
      </c>
      <c r="B6">
        <v>1.24</v>
      </c>
      <c r="C6">
        <v>0.78</v>
      </c>
      <c r="D6">
        <v>0.93</v>
      </c>
      <c r="F6">
        <f t="shared" si="0"/>
        <v>0.98333333333333339</v>
      </c>
      <c r="H6">
        <v>0.85</v>
      </c>
      <c r="I6">
        <v>0.97</v>
      </c>
      <c r="J6">
        <v>0.95</v>
      </c>
      <c r="L6">
        <f t="shared" si="1"/>
        <v>0.92333333333333323</v>
      </c>
      <c r="N6">
        <v>0.99</v>
      </c>
      <c r="O6">
        <v>1.24</v>
      </c>
      <c r="P6">
        <v>1.05</v>
      </c>
      <c r="Q6">
        <v>0.88</v>
      </c>
      <c r="R6">
        <f t="shared" ref="R6:R14" si="3">AVERAGE(N6:Q6)</f>
        <v>1.04</v>
      </c>
    </row>
    <row r="7" spans="1:18" x14ac:dyDescent="0.25">
      <c r="A7" t="s">
        <v>10</v>
      </c>
      <c r="B7">
        <v>1.25</v>
      </c>
      <c r="C7">
        <v>1.05</v>
      </c>
      <c r="D7">
        <v>1.08</v>
      </c>
      <c r="F7">
        <f t="shared" si="0"/>
        <v>1.1266666666666667</v>
      </c>
      <c r="H7">
        <v>1.07</v>
      </c>
      <c r="I7">
        <v>1.1000000000000001</v>
      </c>
      <c r="K7">
        <v>1.1499999999999999</v>
      </c>
      <c r="L7">
        <f t="shared" si="1"/>
        <v>1.1066666666666667</v>
      </c>
      <c r="N7">
        <v>1.19</v>
      </c>
      <c r="O7">
        <v>0.99</v>
      </c>
      <c r="P7">
        <v>0.94</v>
      </c>
      <c r="R7">
        <f t="shared" si="3"/>
        <v>1.0399999999999998</v>
      </c>
    </row>
    <row r="8" spans="1:18" x14ac:dyDescent="0.25">
      <c r="A8" t="s">
        <v>11</v>
      </c>
      <c r="B8">
        <v>1.0900000000000001</v>
      </c>
      <c r="C8">
        <v>1.0900000000000001</v>
      </c>
      <c r="D8">
        <v>1.23</v>
      </c>
      <c r="F8">
        <f t="shared" si="0"/>
        <v>1.1366666666666667</v>
      </c>
      <c r="H8">
        <v>1.1399999999999999</v>
      </c>
      <c r="I8">
        <v>1.19</v>
      </c>
      <c r="J8">
        <v>0.88</v>
      </c>
      <c r="L8">
        <f t="shared" si="1"/>
        <v>1.07</v>
      </c>
      <c r="N8">
        <v>1.05</v>
      </c>
      <c r="O8">
        <v>1.08</v>
      </c>
      <c r="P8">
        <v>1.0900000000000001</v>
      </c>
      <c r="Q8">
        <v>0.83</v>
      </c>
      <c r="R8">
        <f t="shared" si="3"/>
        <v>1.0125</v>
      </c>
    </row>
    <row r="9" spans="1:18" x14ac:dyDescent="0.25">
      <c r="A9" t="s">
        <v>7</v>
      </c>
      <c r="B9">
        <v>0.86</v>
      </c>
      <c r="C9">
        <v>0.94</v>
      </c>
      <c r="D9">
        <v>0.98</v>
      </c>
      <c r="F9">
        <f t="shared" si="0"/>
        <v>0.92666666666666664</v>
      </c>
      <c r="H9">
        <v>0.92</v>
      </c>
      <c r="I9">
        <v>1.04</v>
      </c>
      <c r="J9">
        <v>0.64</v>
      </c>
      <c r="L9">
        <f t="shared" si="1"/>
        <v>0.8666666666666667</v>
      </c>
      <c r="N9">
        <v>1.25</v>
      </c>
      <c r="O9">
        <v>1.05</v>
      </c>
      <c r="P9">
        <v>0.95</v>
      </c>
      <c r="Q9">
        <v>0.87</v>
      </c>
      <c r="R9">
        <f t="shared" si="3"/>
        <v>1.03</v>
      </c>
    </row>
    <row r="10" spans="1:18" x14ac:dyDescent="0.25">
      <c r="A10" t="s">
        <v>13</v>
      </c>
      <c r="B10">
        <v>1.45</v>
      </c>
      <c r="C10">
        <v>1.04</v>
      </c>
      <c r="D10">
        <v>0.92</v>
      </c>
      <c r="E10">
        <v>1.19</v>
      </c>
      <c r="F10">
        <f t="shared" si="0"/>
        <v>1.1499999999999999</v>
      </c>
      <c r="H10">
        <v>1.05</v>
      </c>
      <c r="I10">
        <v>1.08</v>
      </c>
      <c r="J10">
        <v>0.97</v>
      </c>
      <c r="K10">
        <v>0.89</v>
      </c>
      <c r="L10">
        <f t="shared" si="1"/>
        <v>0.99749999999999994</v>
      </c>
      <c r="N10">
        <v>1.1000000000000001</v>
      </c>
      <c r="O10">
        <v>1.1399999999999999</v>
      </c>
      <c r="P10">
        <v>1.1399999999999999</v>
      </c>
      <c r="R10">
        <f t="shared" si="3"/>
        <v>1.1266666666666667</v>
      </c>
    </row>
    <row r="11" spans="1:18" x14ac:dyDescent="0.25">
      <c r="A11" t="s">
        <v>4</v>
      </c>
      <c r="B11">
        <v>1.23</v>
      </c>
      <c r="C11">
        <v>0.95</v>
      </c>
      <c r="F11">
        <f t="shared" si="0"/>
        <v>1.0899999999999999</v>
      </c>
      <c r="H11">
        <v>0.99</v>
      </c>
      <c r="I11">
        <v>1.24</v>
      </c>
      <c r="L11">
        <f t="shared" si="1"/>
        <v>1.115</v>
      </c>
      <c r="N11">
        <v>1.28</v>
      </c>
      <c r="O11">
        <v>0.96</v>
      </c>
      <c r="R11">
        <f t="shared" si="3"/>
        <v>1.1200000000000001</v>
      </c>
    </row>
    <row r="12" spans="1:18" x14ac:dyDescent="0.25">
      <c r="A12" t="s">
        <v>3</v>
      </c>
      <c r="B12">
        <v>1.25</v>
      </c>
      <c r="C12">
        <v>0.85</v>
      </c>
      <c r="D12">
        <v>0.98</v>
      </c>
      <c r="E12">
        <v>0.96</v>
      </c>
      <c r="F12">
        <f t="shared" si="0"/>
        <v>1.01</v>
      </c>
      <c r="H12">
        <v>1.25</v>
      </c>
      <c r="I12">
        <v>1.05</v>
      </c>
      <c r="L12">
        <f t="shared" si="1"/>
        <v>1.1499999999999999</v>
      </c>
      <c r="N12">
        <v>0.85</v>
      </c>
      <c r="O12">
        <v>0.97</v>
      </c>
      <c r="P12">
        <v>1.1000000000000001</v>
      </c>
      <c r="R12">
        <f t="shared" si="3"/>
        <v>0.97333333333333327</v>
      </c>
    </row>
    <row r="13" spans="1:18" x14ac:dyDescent="0.25">
      <c r="A13" t="s">
        <v>5</v>
      </c>
      <c r="B13">
        <v>1.1499999999999999</v>
      </c>
      <c r="C13">
        <v>1.0900000000000001</v>
      </c>
      <c r="D13">
        <v>0.91</v>
      </c>
      <c r="F13">
        <f t="shared" si="0"/>
        <v>1.05</v>
      </c>
      <c r="H13">
        <v>1.28</v>
      </c>
      <c r="I13">
        <v>0.96</v>
      </c>
      <c r="J13">
        <v>0.69</v>
      </c>
      <c r="L13">
        <f t="shared" si="1"/>
        <v>0.97666666666666668</v>
      </c>
      <c r="N13">
        <v>1.1399999999999999</v>
      </c>
      <c r="O13">
        <v>1.19</v>
      </c>
      <c r="P13">
        <v>1.05</v>
      </c>
      <c r="R13">
        <f t="shared" si="3"/>
        <v>1.1266666666666667</v>
      </c>
    </row>
    <row r="14" spans="1:18" x14ac:dyDescent="0.25">
      <c r="A14" t="s">
        <v>9</v>
      </c>
      <c r="B14">
        <v>1.1000000000000001</v>
      </c>
      <c r="C14">
        <v>1.05</v>
      </c>
      <c r="D14">
        <v>1.08</v>
      </c>
      <c r="E14">
        <v>1.54</v>
      </c>
      <c r="F14">
        <f t="shared" si="0"/>
        <v>1.1925000000000001</v>
      </c>
      <c r="H14">
        <v>1.19</v>
      </c>
      <c r="I14">
        <v>0.96</v>
      </c>
      <c r="L14">
        <f t="shared" si="1"/>
        <v>1.075</v>
      </c>
      <c r="N14">
        <v>0.92</v>
      </c>
      <c r="O14">
        <v>1.04</v>
      </c>
      <c r="R14">
        <f t="shared" si="3"/>
        <v>0.98</v>
      </c>
    </row>
    <row r="16" spans="1:18" x14ac:dyDescent="0.25">
      <c r="A16" s="6" t="s">
        <v>15</v>
      </c>
      <c r="B16" s="6" t="s">
        <v>17</v>
      </c>
      <c r="C16" s="6" t="s">
        <v>18</v>
      </c>
      <c r="D16" s="6" t="s">
        <v>19</v>
      </c>
      <c r="E16" s="6" t="s">
        <v>20</v>
      </c>
      <c r="F16" s="6" t="s">
        <v>39</v>
      </c>
      <c r="G16" s="1" t="s">
        <v>30</v>
      </c>
    </row>
    <row r="17" spans="1:14" x14ac:dyDescent="0.25">
      <c r="A17" s="6" t="s">
        <v>12</v>
      </c>
      <c r="B17" s="4">
        <f t="shared" ref="B17:B28" si="4">AVERAGE(B3:E3)</f>
        <v>0.71</v>
      </c>
      <c r="C17" s="4">
        <f t="shared" ref="C17:C28" si="5">AVERAGE(H3:K3)</f>
        <v>1.0266666666666666</v>
      </c>
      <c r="D17" s="4">
        <f t="shared" ref="D17:D28" si="6">AVERAGE(N3:Q3)</f>
        <v>1.1724999999999999</v>
      </c>
      <c r="E17" s="4">
        <f t="shared" ref="E17:E28" si="7">SUM(B17:D17)</f>
        <v>2.9091666666666667</v>
      </c>
      <c r="F17" s="4">
        <f t="shared" ref="F17:F28" si="8">AVERAGE(B17:D17)</f>
        <v>0.96972222222222226</v>
      </c>
      <c r="G17" s="2" t="s">
        <v>40</v>
      </c>
      <c r="H17" s="3">
        <v>3</v>
      </c>
      <c r="I17" s="2"/>
      <c r="J17" s="2"/>
      <c r="K17" s="2"/>
      <c r="L17" s="2"/>
      <c r="M17" s="2"/>
      <c r="N17" s="2"/>
    </row>
    <row r="18" spans="1:14" x14ac:dyDescent="0.25">
      <c r="A18" s="6" t="s">
        <v>14</v>
      </c>
      <c r="B18" s="4">
        <f t="shared" si="4"/>
        <v>1.1025</v>
      </c>
      <c r="C18" s="4">
        <f t="shared" si="5"/>
        <v>1.0175000000000001</v>
      </c>
      <c r="D18" s="4">
        <f t="shared" si="6"/>
        <v>1.0899999999999999</v>
      </c>
      <c r="E18" s="4">
        <f t="shared" si="7"/>
        <v>3.21</v>
      </c>
      <c r="F18" s="4">
        <f t="shared" si="8"/>
        <v>1.07</v>
      </c>
      <c r="G18" s="2" t="s">
        <v>41</v>
      </c>
      <c r="H18" s="12">
        <v>3</v>
      </c>
      <c r="I18" s="13"/>
      <c r="J18" s="13"/>
      <c r="K18" s="2"/>
      <c r="L18" s="2"/>
      <c r="M18" s="2"/>
      <c r="N18" s="2"/>
    </row>
    <row r="19" spans="1:14" x14ac:dyDescent="0.25">
      <c r="A19" s="6" t="s">
        <v>8</v>
      </c>
      <c r="B19" s="4">
        <f t="shared" si="4"/>
        <v>0.89</v>
      </c>
      <c r="C19" s="4">
        <f t="shared" si="5"/>
        <v>1.0133333333333334</v>
      </c>
      <c r="D19" s="4">
        <f t="shared" si="6"/>
        <v>0.95</v>
      </c>
      <c r="E19" s="4">
        <f t="shared" si="7"/>
        <v>2.8533333333333335</v>
      </c>
      <c r="F19" s="4">
        <f t="shared" si="8"/>
        <v>0.95111111111111113</v>
      </c>
      <c r="G19" s="2" t="s">
        <v>42</v>
      </c>
      <c r="H19" s="12">
        <v>4</v>
      </c>
      <c r="I19" s="13"/>
      <c r="J19" s="13"/>
      <c r="K19" s="2"/>
      <c r="L19" s="2"/>
      <c r="M19" s="2"/>
      <c r="N19" s="2"/>
    </row>
    <row r="20" spans="1:14" x14ac:dyDescent="0.25">
      <c r="A20" s="6" t="s">
        <v>6</v>
      </c>
      <c r="B20" s="4">
        <f t="shared" si="4"/>
        <v>0.98333333333333339</v>
      </c>
      <c r="C20" s="4">
        <f t="shared" si="5"/>
        <v>0.92333333333333323</v>
      </c>
      <c r="D20" s="4">
        <f t="shared" si="6"/>
        <v>1.04</v>
      </c>
      <c r="E20" s="4">
        <f t="shared" si="7"/>
        <v>2.9466666666666668</v>
      </c>
      <c r="F20" s="4">
        <f t="shared" si="8"/>
        <v>0.98222222222222222</v>
      </c>
      <c r="G20" s="2" t="s">
        <v>32</v>
      </c>
      <c r="H20" s="14">
        <f>(E29^2)/(H17*H18*H19)</f>
        <v>38.788676003086429</v>
      </c>
      <c r="I20" s="13"/>
      <c r="J20" s="13"/>
      <c r="K20" s="2"/>
      <c r="L20" s="2"/>
      <c r="M20" s="2"/>
      <c r="N20" s="2"/>
    </row>
    <row r="21" spans="1:14" x14ac:dyDescent="0.25">
      <c r="A21" s="6" t="s">
        <v>10</v>
      </c>
      <c r="B21" s="4">
        <f t="shared" si="4"/>
        <v>1.1266666666666667</v>
      </c>
      <c r="C21" s="4">
        <f t="shared" si="5"/>
        <v>1.1066666666666667</v>
      </c>
      <c r="D21" s="4">
        <f t="shared" si="6"/>
        <v>1.0399999999999998</v>
      </c>
      <c r="E21" s="4">
        <f t="shared" si="7"/>
        <v>3.2733333333333334</v>
      </c>
      <c r="F21" s="4">
        <f t="shared" si="8"/>
        <v>1.0911111111111111</v>
      </c>
      <c r="G21" s="2"/>
      <c r="H21" s="13"/>
      <c r="I21" s="13"/>
      <c r="J21" s="13"/>
      <c r="K21" s="2"/>
      <c r="L21" s="2"/>
      <c r="M21" s="2"/>
      <c r="N21" s="2"/>
    </row>
    <row r="22" spans="1:14" x14ac:dyDescent="0.25">
      <c r="A22" s="6" t="s">
        <v>11</v>
      </c>
      <c r="B22" s="4">
        <f t="shared" si="4"/>
        <v>1.1366666666666667</v>
      </c>
      <c r="C22" s="4">
        <f t="shared" si="5"/>
        <v>1.07</v>
      </c>
      <c r="D22" s="4">
        <f t="shared" si="6"/>
        <v>1.0125</v>
      </c>
      <c r="E22" s="4">
        <f t="shared" si="7"/>
        <v>3.2191666666666672</v>
      </c>
      <c r="F22" s="4">
        <f t="shared" si="8"/>
        <v>1.0730555555555557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4" x14ac:dyDescent="0.25">
      <c r="A23" s="6" t="s">
        <v>7</v>
      </c>
      <c r="B23" s="4">
        <f t="shared" si="4"/>
        <v>0.92666666666666664</v>
      </c>
      <c r="C23" s="4">
        <f t="shared" si="5"/>
        <v>0.8666666666666667</v>
      </c>
      <c r="D23" s="4">
        <f t="shared" si="6"/>
        <v>1.03</v>
      </c>
      <c r="E23" s="4">
        <f t="shared" si="7"/>
        <v>2.8233333333333333</v>
      </c>
      <c r="F23" s="4">
        <f t="shared" si="8"/>
        <v>0.94111111111111112</v>
      </c>
      <c r="G23" s="15" t="s">
        <v>43</v>
      </c>
      <c r="H23" s="5">
        <f>H17-1</f>
        <v>2</v>
      </c>
      <c r="I23" s="9">
        <f>SUMSQ(B29:D29)/12-H20</f>
        <v>5.319135802466235E-3</v>
      </c>
      <c r="J23" s="9">
        <f t="shared" ref="J23:J28" si="9">I23/H23</f>
        <v>2.6595679012331175E-3</v>
      </c>
      <c r="K23" s="9">
        <f>J23/$J$28</f>
        <v>0.27097038856550693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6" t="s">
        <v>13</v>
      </c>
      <c r="B24" s="4">
        <f t="shared" si="4"/>
        <v>1.1499999999999999</v>
      </c>
      <c r="C24" s="4">
        <f t="shared" si="5"/>
        <v>0.99749999999999994</v>
      </c>
      <c r="D24" s="4">
        <f t="shared" si="6"/>
        <v>1.1266666666666667</v>
      </c>
      <c r="E24" s="4">
        <f t="shared" si="7"/>
        <v>3.2741666666666669</v>
      </c>
      <c r="F24" s="4">
        <f t="shared" si="8"/>
        <v>1.091388888888889</v>
      </c>
      <c r="G24" s="15" t="s">
        <v>44</v>
      </c>
      <c r="H24" s="5">
        <f>H18*H19-1</f>
        <v>11</v>
      </c>
      <c r="I24" s="9">
        <f>SUMSQ(E17:E28)/H17-H20</f>
        <v>0.11932399691357176</v>
      </c>
      <c r="J24" s="9">
        <f t="shared" si="9"/>
        <v>1.0847636083051978E-2</v>
      </c>
      <c r="K24" s="9">
        <f>J24/$J$28</f>
        <v>1.1052126787509169</v>
      </c>
      <c r="L24" s="4" t="str">
        <f>IF(K24&lt;M24,"tn",IF(K24&lt;N24,"*","**"))</f>
        <v>tn</v>
      </c>
      <c r="M24" s="4">
        <f>FINV(5%,$H24,$H$28)</f>
        <v>2.2585183566229916</v>
      </c>
      <c r="N24" s="4">
        <f>FINV(1%,$H24,$H$28)</f>
        <v>3.1837421959607717</v>
      </c>
    </row>
    <row r="25" spans="1:14" x14ac:dyDescent="0.25">
      <c r="A25" s="6" t="s">
        <v>4</v>
      </c>
      <c r="B25" s="4">
        <f t="shared" si="4"/>
        <v>1.0899999999999999</v>
      </c>
      <c r="C25" s="4">
        <f t="shared" si="5"/>
        <v>1.115</v>
      </c>
      <c r="D25" s="4">
        <f t="shared" si="6"/>
        <v>1.1200000000000001</v>
      </c>
      <c r="E25" s="4">
        <f t="shared" si="7"/>
        <v>3.3250000000000002</v>
      </c>
      <c r="F25" s="4">
        <f t="shared" si="8"/>
        <v>1.1083333333333334</v>
      </c>
      <c r="G25" s="15" t="s">
        <v>31</v>
      </c>
      <c r="H25" s="5">
        <f>H18-1</f>
        <v>2</v>
      </c>
      <c r="I25" s="16">
        <f>SUMSQ(B36:D36)/(H17*H19)-H20</f>
        <v>3.9057445987651818E-2</v>
      </c>
      <c r="J25" s="9">
        <f t="shared" si="9"/>
        <v>1.9528722993825909E-2</v>
      </c>
      <c r="K25" s="9">
        <f>J25/$J$28</f>
        <v>1.9896862401488751</v>
      </c>
      <c r="L25" s="4" t="str">
        <f>IF(K25&lt;M25,"tn",IF(K25&lt;N25,"*","**"))</f>
        <v>tn</v>
      </c>
      <c r="M25" s="4">
        <f>FINV(5%,$H25,$H$28)</f>
        <v>3.4433567793667246</v>
      </c>
      <c r="N25" s="4">
        <f>FINV(1%,$H25,$H$28)</f>
        <v>5.7190219124822725</v>
      </c>
    </row>
    <row r="26" spans="1:14" x14ac:dyDescent="0.25">
      <c r="A26" s="6" t="s">
        <v>3</v>
      </c>
      <c r="B26" s="4">
        <f t="shared" si="4"/>
        <v>1.01</v>
      </c>
      <c r="C26" s="4">
        <f t="shared" si="5"/>
        <v>1.1499999999999999</v>
      </c>
      <c r="D26" s="4">
        <f t="shared" si="6"/>
        <v>0.97333333333333327</v>
      </c>
      <c r="E26" s="4">
        <f t="shared" si="7"/>
        <v>3.1333333333333333</v>
      </c>
      <c r="F26" s="4">
        <f t="shared" si="8"/>
        <v>1.0444444444444445</v>
      </c>
      <c r="G26" s="15" t="s">
        <v>22</v>
      </c>
      <c r="H26" s="5">
        <f>H19-1</f>
        <v>3</v>
      </c>
      <c r="I26" s="9">
        <f>SUMSQ(E32:E35)/(H17*H18)-H20</f>
        <v>3.9346064814800741E-2</v>
      </c>
      <c r="J26" s="9">
        <f t="shared" si="9"/>
        <v>1.3115354938266913E-2</v>
      </c>
      <c r="K26" s="9">
        <f>J26/$J$28</f>
        <v>1.3362594811544237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4" x14ac:dyDescent="0.25">
      <c r="A27" s="6" t="s">
        <v>5</v>
      </c>
      <c r="B27" s="4">
        <f t="shared" si="4"/>
        <v>1.05</v>
      </c>
      <c r="C27" s="4">
        <f t="shared" si="5"/>
        <v>0.97666666666666668</v>
      </c>
      <c r="D27" s="4">
        <f t="shared" si="6"/>
        <v>1.1266666666666667</v>
      </c>
      <c r="E27" s="4">
        <f t="shared" si="7"/>
        <v>3.1533333333333333</v>
      </c>
      <c r="F27" s="4">
        <f t="shared" si="8"/>
        <v>1.0511111111111111</v>
      </c>
      <c r="G27" s="15" t="s">
        <v>38</v>
      </c>
      <c r="H27" s="6">
        <f>H25*H26</f>
        <v>6</v>
      </c>
      <c r="I27" s="9">
        <f>I24-I25-I26</f>
        <v>4.0920486111119203E-2</v>
      </c>
      <c r="J27" s="9">
        <f t="shared" si="9"/>
        <v>6.8200810185198675E-3</v>
      </c>
      <c r="K27" s="9">
        <f>J27/$J$28</f>
        <v>0.69486475708317763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4" x14ac:dyDescent="0.25">
      <c r="A28" s="6" t="s">
        <v>9</v>
      </c>
      <c r="B28" s="4">
        <f t="shared" si="4"/>
        <v>1.1925000000000001</v>
      </c>
      <c r="C28" s="4">
        <f t="shared" si="5"/>
        <v>1.075</v>
      </c>
      <c r="D28" s="4">
        <f t="shared" si="6"/>
        <v>0.98</v>
      </c>
      <c r="E28" s="4">
        <f t="shared" si="7"/>
        <v>3.2475000000000001</v>
      </c>
      <c r="F28" s="4">
        <f t="shared" si="8"/>
        <v>1.0825</v>
      </c>
      <c r="G28" s="15" t="s">
        <v>45</v>
      </c>
      <c r="H28" s="5">
        <f>H29-H24-H23</f>
        <v>22</v>
      </c>
      <c r="I28" s="9">
        <f>I29-I24-I23</f>
        <v>0.21592947530864137</v>
      </c>
      <c r="J28" s="9">
        <f t="shared" si="9"/>
        <v>9.8149761503927898E-3</v>
      </c>
      <c r="K28" s="10"/>
      <c r="L28" s="7"/>
      <c r="M28" s="7"/>
      <c r="N28" s="7"/>
    </row>
    <row r="29" spans="1:14" x14ac:dyDescent="0.25">
      <c r="A29" s="6"/>
      <c r="B29" s="4">
        <f>SUM(B17:B28)</f>
        <v>12.368333333333334</v>
      </c>
      <c r="C29" s="4">
        <f>SUM(C17:C28)</f>
        <v>12.338333333333335</v>
      </c>
      <c r="D29" s="4">
        <f>SUM(D17:D28)</f>
        <v>12.661666666666667</v>
      </c>
      <c r="E29" s="4">
        <f>SUM(E17:E28)</f>
        <v>37.368333333333339</v>
      </c>
      <c r="F29" s="4">
        <f>AVERAGE(B17:D28)</f>
        <v>1.0380092592592591</v>
      </c>
      <c r="G29" s="15" t="s">
        <v>46</v>
      </c>
      <c r="H29" s="5">
        <f>(3*3*4)-1</f>
        <v>35</v>
      </c>
      <c r="I29" s="9">
        <f>SUMSQ(B17:D28)-H20</f>
        <v>0.34057260802467937</v>
      </c>
      <c r="J29" s="10"/>
      <c r="K29" s="11"/>
      <c r="L29" s="8"/>
      <c r="M29" s="8"/>
      <c r="N29" s="8"/>
    </row>
    <row r="30" spans="1:14" x14ac:dyDescent="0.25">
      <c r="A30" s="1" t="s">
        <v>21</v>
      </c>
      <c r="H30" s="17"/>
      <c r="I30" s="17"/>
      <c r="J30" s="17"/>
    </row>
    <row r="31" spans="1:14" x14ac:dyDescent="0.25">
      <c r="A31" s="6" t="s">
        <v>22</v>
      </c>
      <c r="B31" s="6" t="s">
        <v>23</v>
      </c>
      <c r="C31" s="6" t="s">
        <v>24</v>
      </c>
      <c r="D31" s="6" t="s">
        <v>25</v>
      </c>
      <c r="E31" s="6" t="s">
        <v>20</v>
      </c>
      <c r="F31" s="6" t="s">
        <v>39</v>
      </c>
      <c r="H31" s="18"/>
      <c r="I31" s="18"/>
      <c r="J31" s="18"/>
    </row>
    <row r="32" spans="1:14" x14ac:dyDescent="0.25">
      <c r="A32" s="6" t="s">
        <v>26</v>
      </c>
      <c r="B32" s="4">
        <f>E17</f>
        <v>2.9091666666666667</v>
      </c>
      <c r="C32" s="4">
        <f>E21</f>
        <v>3.2733333333333334</v>
      </c>
      <c r="D32" s="4">
        <f>E25</f>
        <v>3.3250000000000002</v>
      </c>
      <c r="E32" s="4">
        <f>SUM(B32:D32)</f>
        <v>9.5075000000000003</v>
      </c>
      <c r="F32" s="6">
        <f>E32/9</f>
        <v>1.0563888888888888</v>
      </c>
      <c r="H32" s="18"/>
      <c r="I32" s="18"/>
      <c r="J32" s="18"/>
    </row>
    <row r="33" spans="1:14" x14ac:dyDescent="0.25">
      <c r="A33" s="6" t="s">
        <v>27</v>
      </c>
      <c r="B33" s="4">
        <f t="shared" ref="B33:B35" si="10">E18</f>
        <v>3.21</v>
      </c>
      <c r="C33" s="4">
        <f t="shared" ref="C33:C35" si="11">E22</f>
        <v>3.2191666666666672</v>
      </c>
      <c r="D33" s="4">
        <f t="shared" ref="D33:D35" si="12">E26</f>
        <v>3.1333333333333333</v>
      </c>
      <c r="E33" s="4">
        <f t="shared" ref="E33:E35" si="13">SUM(B33:D33)</f>
        <v>9.5625</v>
      </c>
      <c r="F33" s="6">
        <f t="shared" ref="F33:F36" si="14">E33/9</f>
        <v>1.0625</v>
      </c>
      <c r="H33" s="19"/>
      <c r="I33" s="19"/>
      <c r="J33" s="19"/>
    </row>
    <row r="34" spans="1:14" x14ac:dyDescent="0.25">
      <c r="A34" s="6" t="s">
        <v>28</v>
      </c>
      <c r="B34" s="4">
        <f t="shared" si="10"/>
        <v>2.8533333333333335</v>
      </c>
      <c r="C34" s="4">
        <f t="shared" si="11"/>
        <v>2.8233333333333333</v>
      </c>
      <c r="D34" s="4">
        <f t="shared" si="12"/>
        <v>3.1533333333333333</v>
      </c>
      <c r="E34" s="4">
        <f t="shared" si="13"/>
        <v>8.83</v>
      </c>
      <c r="F34" s="6">
        <f t="shared" si="14"/>
        <v>0.98111111111111116</v>
      </c>
      <c r="H34" s="20"/>
      <c r="I34" s="19"/>
      <c r="J34" s="19"/>
      <c r="L34" s="21"/>
      <c r="M34" s="21"/>
      <c r="N34" s="21"/>
    </row>
    <row r="35" spans="1:14" x14ac:dyDescent="0.25">
      <c r="A35" s="6" t="s">
        <v>29</v>
      </c>
      <c r="B35" s="4">
        <f t="shared" si="10"/>
        <v>2.9466666666666668</v>
      </c>
      <c r="C35" s="4">
        <f t="shared" si="11"/>
        <v>3.2741666666666669</v>
      </c>
      <c r="D35" s="4">
        <f t="shared" si="12"/>
        <v>3.2475000000000001</v>
      </c>
      <c r="E35" s="4">
        <f t="shared" si="13"/>
        <v>9.4683333333333337</v>
      </c>
      <c r="F35" s="6">
        <f t="shared" si="14"/>
        <v>1.0520370370370371</v>
      </c>
      <c r="H35" s="17"/>
      <c r="I35" s="17"/>
      <c r="J35" s="17"/>
      <c r="L35" s="21"/>
      <c r="M35" s="21"/>
      <c r="N35" s="17"/>
    </row>
    <row r="36" spans="1:14" x14ac:dyDescent="0.25">
      <c r="A36" s="6" t="s">
        <v>20</v>
      </c>
      <c r="B36" s="4">
        <f>SUM(B32:B35)</f>
        <v>11.919166666666667</v>
      </c>
      <c r="C36" s="4">
        <f t="shared" ref="C36:D36" si="15">SUM(C32:C35)</f>
        <v>12.59</v>
      </c>
      <c r="D36" s="4">
        <f t="shared" si="15"/>
        <v>12.859166666666669</v>
      </c>
      <c r="E36" s="4">
        <f>SUM(E32:E35)</f>
        <v>37.368333333333332</v>
      </c>
      <c r="F36" s="6">
        <f t="shared" si="14"/>
        <v>4.1520370370370365</v>
      </c>
      <c r="H36" s="17"/>
      <c r="I36" s="17"/>
      <c r="J36" s="17"/>
      <c r="K36" s="22"/>
      <c r="L36" s="21"/>
      <c r="M36" s="21"/>
      <c r="N36" s="17"/>
    </row>
    <row r="37" spans="1:14" x14ac:dyDescent="0.25">
      <c r="A37" s="6"/>
      <c r="B37" s="6">
        <f>B36/12</f>
        <v>0.99326388888888895</v>
      </c>
      <c r="C37" s="6">
        <f t="shared" ref="C37:D37" si="16">C36/12</f>
        <v>1.0491666666666666</v>
      </c>
      <c r="D37" s="6">
        <f t="shared" si="16"/>
        <v>1.0715972222222223</v>
      </c>
      <c r="E37" s="6"/>
      <c r="F37" s="6"/>
      <c r="H37" s="17"/>
      <c r="I37" s="17"/>
      <c r="J37" s="17"/>
      <c r="L37" s="21"/>
      <c r="M37" s="21"/>
      <c r="N37" s="17"/>
    </row>
    <row r="38" spans="1:14" x14ac:dyDescent="0.25">
      <c r="A38" s="17"/>
      <c r="B38" s="17"/>
      <c r="C38" s="17"/>
      <c r="D38" s="17"/>
      <c r="E38" s="17"/>
      <c r="F38" s="17"/>
      <c r="G38" s="17"/>
      <c r="H38" s="17"/>
      <c r="I38" s="13"/>
      <c r="J38" s="17"/>
      <c r="K38" s="17"/>
      <c r="L38" s="21"/>
      <c r="M38" s="21"/>
      <c r="N38" s="17"/>
    </row>
    <row r="39" spans="1:14" x14ac:dyDescent="0.25">
      <c r="A39" s="17"/>
      <c r="B39" s="17"/>
      <c r="C39" s="17"/>
      <c r="D39" s="13"/>
      <c r="E39" s="17"/>
      <c r="F39" s="17"/>
      <c r="H39" s="17"/>
      <c r="I39" s="13"/>
      <c r="J39" s="17"/>
      <c r="L39" s="21"/>
      <c r="M39" s="21"/>
      <c r="N39" s="17"/>
    </row>
    <row r="40" spans="1:14" x14ac:dyDescent="0.25">
      <c r="A40" s="17"/>
      <c r="B40" s="17"/>
      <c r="C40" s="17"/>
      <c r="D40" s="17"/>
      <c r="E40" s="17"/>
      <c r="F40" s="17"/>
      <c r="H40" s="17"/>
      <c r="I40" s="13"/>
      <c r="J40" s="17"/>
      <c r="L40" s="21"/>
      <c r="M40" s="21"/>
      <c r="N40" s="17"/>
    </row>
    <row r="41" spans="1:14" x14ac:dyDescent="0.25">
      <c r="A41" s="17"/>
      <c r="B41" s="17"/>
      <c r="C41" s="17"/>
      <c r="D41" s="17"/>
      <c r="E41" s="17"/>
      <c r="F41" s="17"/>
      <c r="G41" s="25"/>
      <c r="H41" s="22"/>
      <c r="I41" s="13"/>
      <c r="J41" s="17"/>
      <c r="L41" s="21"/>
      <c r="M41" s="21"/>
      <c r="N41" s="17"/>
    </row>
    <row r="42" spans="1:14" x14ac:dyDescent="0.25">
      <c r="H42" s="22"/>
      <c r="I42" s="13"/>
      <c r="J42" s="17"/>
      <c r="L42" s="21"/>
      <c r="M42" s="21"/>
      <c r="N42" s="17"/>
    </row>
    <row r="43" spans="1:14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1"/>
      <c r="M43" s="21"/>
      <c r="N43" s="17"/>
    </row>
    <row r="44" spans="1:14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1"/>
      <c r="M44" s="21"/>
      <c r="N44" s="17"/>
    </row>
    <row r="45" spans="1:14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1"/>
      <c r="M45" s="21"/>
      <c r="N45" s="17"/>
    </row>
    <row r="46" spans="1:14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1"/>
      <c r="M46" s="21"/>
      <c r="N46" s="17"/>
    </row>
    <row r="47" spans="1:14" x14ac:dyDescent="0.25">
      <c r="A47" s="17"/>
      <c r="B47" s="17"/>
      <c r="C47" s="17"/>
      <c r="D47" s="17"/>
      <c r="E47" s="17"/>
      <c r="F47" s="17"/>
      <c r="G47" s="25"/>
      <c r="H47" s="22"/>
      <c r="I47" s="13"/>
      <c r="J47" s="17"/>
    </row>
    <row r="48" spans="1:14" x14ac:dyDescent="0.25">
      <c r="H48" s="17"/>
      <c r="I48" s="17"/>
      <c r="J48" s="1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22" workbookViewId="0">
      <selection activeCell="K43" sqref="K43"/>
    </sheetView>
  </sheetViews>
  <sheetFormatPr defaultRowHeight="15" x14ac:dyDescent="0.25"/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12</v>
      </c>
      <c r="B3">
        <v>0.76</v>
      </c>
      <c r="C3">
        <v>1.05</v>
      </c>
      <c r="D3">
        <v>0.67</v>
      </c>
      <c r="F3">
        <f>AVERAGE(B3:E3)</f>
        <v>0.82666666666666666</v>
      </c>
      <c r="H3">
        <v>1.05</v>
      </c>
      <c r="I3">
        <v>0.91</v>
      </c>
      <c r="J3">
        <v>0.92</v>
      </c>
      <c r="L3">
        <f>AVERAGE(H3:K3)</f>
        <v>0.96</v>
      </c>
      <c r="N3">
        <v>1.0900000000000001</v>
      </c>
      <c r="O3">
        <v>0.87</v>
      </c>
      <c r="R3">
        <f>AVERAGE(N3:Q3)</f>
        <v>0.98</v>
      </c>
    </row>
    <row r="4" spans="1:18" x14ac:dyDescent="0.25">
      <c r="A4" t="s">
        <v>14</v>
      </c>
      <c r="B4">
        <v>0.96</v>
      </c>
      <c r="C4">
        <v>1.08</v>
      </c>
      <c r="D4">
        <v>1.18</v>
      </c>
      <c r="E4">
        <v>1.05</v>
      </c>
      <c r="F4">
        <f t="shared" ref="F4:F14" si="0">AVERAGE(B4:E4)</f>
        <v>1.0674999999999999</v>
      </c>
      <c r="H4">
        <v>1.17</v>
      </c>
      <c r="I4">
        <v>0.83</v>
      </c>
      <c r="J4">
        <v>1.1399999999999999</v>
      </c>
      <c r="K4">
        <v>1.05</v>
      </c>
      <c r="L4">
        <f t="shared" ref="L4:L14" si="1">AVERAGE(H4:K4)</f>
        <v>1.0474999999999999</v>
      </c>
      <c r="N4">
        <v>1.0900000000000001</v>
      </c>
      <c r="O4">
        <v>0.97</v>
      </c>
      <c r="P4">
        <v>1.1000000000000001</v>
      </c>
      <c r="R4">
        <f t="shared" ref="R4" si="2">AVERAGE(N4:Q4)</f>
        <v>1.0533333333333335</v>
      </c>
    </row>
    <row r="5" spans="1:18" x14ac:dyDescent="0.25">
      <c r="A5" t="s">
        <v>8</v>
      </c>
      <c r="B5">
        <v>1.05</v>
      </c>
      <c r="C5">
        <v>1.07</v>
      </c>
      <c r="F5">
        <f t="shared" si="0"/>
        <v>1.06</v>
      </c>
      <c r="H5">
        <v>0.85</v>
      </c>
      <c r="I5">
        <v>0.85</v>
      </c>
      <c r="L5">
        <f t="shared" si="1"/>
        <v>0.85</v>
      </c>
      <c r="N5">
        <v>1.19</v>
      </c>
      <c r="O5">
        <v>0.98</v>
      </c>
      <c r="P5">
        <v>0.93</v>
      </c>
      <c r="Q5">
        <v>0.96</v>
      </c>
      <c r="R5">
        <f>AVERAGE(N5:Q5)</f>
        <v>1.0150000000000001</v>
      </c>
    </row>
    <row r="6" spans="1:18" x14ac:dyDescent="0.25">
      <c r="A6" t="s">
        <v>6</v>
      </c>
      <c r="B6">
        <v>1.08</v>
      </c>
      <c r="C6">
        <v>1.02</v>
      </c>
      <c r="D6">
        <v>0.78</v>
      </c>
      <c r="F6">
        <f t="shared" si="0"/>
        <v>0.96</v>
      </c>
      <c r="H6">
        <v>0.64</v>
      </c>
      <c r="I6">
        <v>0.88</v>
      </c>
      <c r="J6">
        <v>0.97</v>
      </c>
      <c r="L6">
        <f t="shared" si="1"/>
        <v>0.83000000000000007</v>
      </c>
      <c r="N6">
        <v>0.99</v>
      </c>
      <c r="O6">
        <v>0.79</v>
      </c>
      <c r="P6">
        <v>0.93</v>
      </c>
      <c r="R6">
        <f t="shared" ref="R6:R14" si="3">AVERAGE(N6:Q6)</f>
        <v>0.90333333333333332</v>
      </c>
    </row>
    <row r="7" spans="1:18" x14ac:dyDescent="0.25">
      <c r="A7" t="s">
        <v>10</v>
      </c>
      <c r="B7">
        <v>0.95</v>
      </c>
      <c r="C7">
        <v>1.02</v>
      </c>
      <c r="F7">
        <f t="shared" si="0"/>
        <v>0.98499999999999999</v>
      </c>
      <c r="H7">
        <v>0.64</v>
      </c>
      <c r="I7">
        <v>0.88</v>
      </c>
      <c r="J7">
        <v>0.97</v>
      </c>
      <c r="L7">
        <f t="shared" si="1"/>
        <v>0.83000000000000007</v>
      </c>
      <c r="N7">
        <v>1.19</v>
      </c>
      <c r="O7">
        <v>0.98</v>
      </c>
      <c r="P7">
        <v>0.93</v>
      </c>
      <c r="Q7">
        <v>0.96</v>
      </c>
      <c r="R7">
        <f t="shared" si="3"/>
        <v>1.0150000000000001</v>
      </c>
    </row>
    <row r="8" spans="1:18" x14ac:dyDescent="0.25">
      <c r="A8" t="s">
        <v>11</v>
      </c>
      <c r="B8">
        <v>1.05</v>
      </c>
      <c r="C8">
        <v>1.05</v>
      </c>
      <c r="F8">
        <f t="shared" si="0"/>
        <v>1.05</v>
      </c>
      <c r="H8">
        <v>1.05</v>
      </c>
      <c r="I8">
        <v>1.05</v>
      </c>
      <c r="J8">
        <v>1.19</v>
      </c>
      <c r="L8">
        <f t="shared" si="1"/>
        <v>1.0966666666666667</v>
      </c>
      <c r="N8">
        <v>1.1299999999999999</v>
      </c>
      <c r="O8">
        <v>0.95</v>
      </c>
      <c r="R8">
        <f t="shared" si="3"/>
        <v>1.04</v>
      </c>
    </row>
    <row r="9" spans="1:18" x14ac:dyDescent="0.25">
      <c r="A9" t="s">
        <v>7</v>
      </c>
      <c r="B9">
        <v>0.63</v>
      </c>
      <c r="C9">
        <v>0.85</v>
      </c>
      <c r="D9">
        <v>0.73</v>
      </c>
      <c r="E9">
        <v>1.24</v>
      </c>
      <c r="F9">
        <f t="shared" si="0"/>
        <v>0.86250000000000004</v>
      </c>
      <c r="H9">
        <v>1.03</v>
      </c>
      <c r="I9">
        <v>0.72</v>
      </c>
      <c r="J9">
        <v>1.04</v>
      </c>
      <c r="L9">
        <f t="shared" si="1"/>
        <v>0.93</v>
      </c>
      <c r="N9">
        <v>1.04</v>
      </c>
      <c r="O9">
        <v>1.07</v>
      </c>
      <c r="P9">
        <v>1.05</v>
      </c>
      <c r="Q9">
        <v>1.0900000000000001</v>
      </c>
      <c r="R9">
        <f t="shared" si="3"/>
        <v>1.0625</v>
      </c>
    </row>
    <row r="10" spans="1:18" x14ac:dyDescent="0.25">
      <c r="A10" t="s">
        <v>13</v>
      </c>
      <c r="B10">
        <v>0.82</v>
      </c>
      <c r="C10">
        <v>1.02</v>
      </c>
      <c r="F10">
        <f t="shared" si="0"/>
        <v>0.91999999999999993</v>
      </c>
      <c r="H10">
        <v>1.1399999999999999</v>
      </c>
      <c r="I10">
        <v>1.1299999999999999</v>
      </c>
      <c r="J10">
        <v>1.08</v>
      </c>
      <c r="L10">
        <f t="shared" si="1"/>
        <v>1.1166666666666665</v>
      </c>
      <c r="N10">
        <v>0.99</v>
      </c>
      <c r="O10">
        <v>0.88</v>
      </c>
      <c r="P10">
        <v>0.96</v>
      </c>
      <c r="R10">
        <f t="shared" si="3"/>
        <v>0.94333333333333336</v>
      </c>
    </row>
    <row r="11" spans="1:18" x14ac:dyDescent="0.25">
      <c r="A11" t="s">
        <v>4</v>
      </c>
      <c r="B11">
        <v>1.18</v>
      </c>
      <c r="C11">
        <v>1.02</v>
      </c>
      <c r="F11">
        <f t="shared" si="0"/>
        <v>1.1000000000000001</v>
      </c>
      <c r="H11">
        <v>0.73</v>
      </c>
      <c r="K11">
        <v>1.02</v>
      </c>
      <c r="L11">
        <f t="shared" si="1"/>
        <v>0.875</v>
      </c>
      <c r="N11">
        <v>0.87</v>
      </c>
      <c r="O11">
        <v>0.88</v>
      </c>
      <c r="R11">
        <f t="shared" si="3"/>
        <v>0.875</v>
      </c>
    </row>
    <row r="12" spans="1:18" x14ac:dyDescent="0.25">
      <c r="A12" t="s">
        <v>3</v>
      </c>
      <c r="B12">
        <v>0.73</v>
      </c>
      <c r="C12">
        <v>1.03</v>
      </c>
      <c r="F12">
        <f t="shared" si="0"/>
        <v>0.88</v>
      </c>
      <c r="H12">
        <v>0.73</v>
      </c>
      <c r="L12">
        <f t="shared" si="1"/>
        <v>0.73</v>
      </c>
      <c r="N12">
        <v>0.99</v>
      </c>
      <c r="O12">
        <v>0.89</v>
      </c>
      <c r="R12">
        <f t="shared" si="3"/>
        <v>0.94</v>
      </c>
    </row>
    <row r="13" spans="1:18" x14ac:dyDescent="0.25">
      <c r="A13" t="s">
        <v>5</v>
      </c>
      <c r="B13">
        <v>0.95</v>
      </c>
      <c r="F13">
        <f t="shared" si="0"/>
        <v>0.95</v>
      </c>
      <c r="H13">
        <v>0.73</v>
      </c>
      <c r="K13">
        <v>1.05</v>
      </c>
      <c r="L13">
        <f t="shared" si="1"/>
        <v>0.89</v>
      </c>
      <c r="N13">
        <v>1.1000000000000001</v>
      </c>
      <c r="O13">
        <v>0.91</v>
      </c>
      <c r="P13">
        <v>0.88</v>
      </c>
      <c r="Q13">
        <v>0.98</v>
      </c>
      <c r="R13">
        <f t="shared" si="3"/>
        <v>0.96750000000000003</v>
      </c>
    </row>
    <row r="14" spans="1:18" x14ac:dyDescent="0.25">
      <c r="A14" t="s">
        <v>9</v>
      </c>
      <c r="B14">
        <v>0.75</v>
      </c>
      <c r="F14">
        <f t="shared" si="0"/>
        <v>0.75</v>
      </c>
      <c r="H14">
        <v>0.65</v>
      </c>
      <c r="L14">
        <f t="shared" si="1"/>
        <v>0.65</v>
      </c>
      <c r="N14">
        <v>1.06</v>
      </c>
      <c r="O14">
        <v>0.91</v>
      </c>
      <c r="P14">
        <v>0.64</v>
      </c>
      <c r="R14">
        <f t="shared" si="3"/>
        <v>0.87000000000000011</v>
      </c>
    </row>
    <row r="16" spans="1:18" x14ac:dyDescent="0.25">
      <c r="A16" s="6" t="s">
        <v>15</v>
      </c>
      <c r="B16" s="6" t="s">
        <v>17</v>
      </c>
      <c r="C16" s="6" t="s">
        <v>18</v>
      </c>
      <c r="D16" s="6" t="s">
        <v>19</v>
      </c>
      <c r="E16" s="6" t="s">
        <v>20</v>
      </c>
      <c r="F16" s="6" t="s">
        <v>39</v>
      </c>
      <c r="G16" s="1" t="s">
        <v>30</v>
      </c>
    </row>
    <row r="17" spans="1:14" x14ac:dyDescent="0.25">
      <c r="A17" s="6" t="s">
        <v>12</v>
      </c>
      <c r="B17" s="4">
        <f t="shared" ref="B17:B28" si="4">AVERAGE(B3:E3)</f>
        <v>0.82666666666666666</v>
      </c>
      <c r="C17" s="4">
        <f t="shared" ref="C17:C28" si="5">AVERAGE(H3:K3)</f>
        <v>0.96</v>
      </c>
      <c r="D17" s="4">
        <f t="shared" ref="D17:D28" si="6">AVERAGE(N3:Q3)</f>
        <v>0.98</v>
      </c>
      <c r="E17" s="4">
        <f t="shared" ref="E17:E28" si="7">SUM(B17:D17)</f>
        <v>2.7666666666666666</v>
      </c>
      <c r="F17" s="4">
        <f t="shared" ref="F17:F28" si="8">AVERAGE(B17:D17)</f>
        <v>0.92222222222222217</v>
      </c>
      <c r="G17" s="2" t="s">
        <v>40</v>
      </c>
      <c r="H17" s="3">
        <v>3</v>
      </c>
      <c r="I17" s="2"/>
      <c r="J17" s="2"/>
      <c r="K17" s="2"/>
      <c r="L17" s="2"/>
      <c r="M17" s="2"/>
      <c r="N17" s="2"/>
    </row>
    <row r="18" spans="1:14" x14ac:dyDescent="0.25">
      <c r="A18" s="6" t="s">
        <v>14</v>
      </c>
      <c r="B18" s="4">
        <f t="shared" si="4"/>
        <v>1.0674999999999999</v>
      </c>
      <c r="C18" s="4">
        <f t="shared" si="5"/>
        <v>1.0474999999999999</v>
      </c>
      <c r="D18" s="4">
        <f t="shared" si="6"/>
        <v>1.0533333333333335</v>
      </c>
      <c r="E18" s="4">
        <f t="shared" si="7"/>
        <v>3.168333333333333</v>
      </c>
      <c r="F18" s="4">
        <f t="shared" si="8"/>
        <v>1.056111111111111</v>
      </c>
      <c r="G18" s="2" t="s">
        <v>41</v>
      </c>
      <c r="H18" s="12">
        <v>3</v>
      </c>
      <c r="I18" s="13"/>
      <c r="J18" s="13"/>
      <c r="K18" s="2"/>
      <c r="L18" s="2"/>
      <c r="M18" s="2"/>
      <c r="N18" s="2"/>
    </row>
    <row r="19" spans="1:14" x14ac:dyDescent="0.25">
      <c r="A19" s="6" t="s">
        <v>8</v>
      </c>
      <c r="B19" s="4">
        <f t="shared" si="4"/>
        <v>1.06</v>
      </c>
      <c r="C19" s="4">
        <f t="shared" si="5"/>
        <v>0.85</v>
      </c>
      <c r="D19" s="4">
        <f t="shared" si="6"/>
        <v>1.0150000000000001</v>
      </c>
      <c r="E19" s="4">
        <f t="shared" si="7"/>
        <v>2.9250000000000003</v>
      </c>
      <c r="F19" s="4">
        <f t="shared" si="8"/>
        <v>0.97500000000000009</v>
      </c>
      <c r="G19" s="2" t="s">
        <v>42</v>
      </c>
      <c r="H19" s="12">
        <v>4</v>
      </c>
      <c r="I19" s="13"/>
      <c r="J19" s="13"/>
      <c r="K19" s="2"/>
      <c r="L19" s="2"/>
      <c r="M19" s="2"/>
      <c r="N19" s="2"/>
    </row>
    <row r="20" spans="1:14" x14ac:dyDescent="0.25">
      <c r="A20" s="6" t="s">
        <v>6</v>
      </c>
      <c r="B20" s="4">
        <f t="shared" si="4"/>
        <v>0.96</v>
      </c>
      <c r="C20" s="4">
        <f t="shared" si="5"/>
        <v>0.83000000000000007</v>
      </c>
      <c r="D20" s="4">
        <f t="shared" si="6"/>
        <v>0.90333333333333332</v>
      </c>
      <c r="E20" s="4">
        <f t="shared" si="7"/>
        <v>2.6933333333333334</v>
      </c>
      <c r="F20" s="4">
        <f t="shared" si="8"/>
        <v>0.89777777777777779</v>
      </c>
      <c r="G20" s="2" t="s">
        <v>32</v>
      </c>
      <c r="H20" s="14">
        <f>(E29^2)/(H17*H18*H19)</f>
        <v>31.889550173611124</v>
      </c>
      <c r="I20" s="13"/>
      <c r="J20" s="13"/>
      <c r="K20" s="2"/>
      <c r="L20" s="2"/>
      <c r="M20" s="2"/>
      <c r="N20" s="2"/>
    </row>
    <row r="21" spans="1:14" x14ac:dyDescent="0.25">
      <c r="A21" s="6" t="s">
        <v>10</v>
      </c>
      <c r="B21" s="4">
        <f t="shared" si="4"/>
        <v>0.98499999999999999</v>
      </c>
      <c r="C21" s="4">
        <f t="shared" si="5"/>
        <v>0.83000000000000007</v>
      </c>
      <c r="D21" s="4">
        <f t="shared" si="6"/>
        <v>1.0150000000000001</v>
      </c>
      <c r="E21" s="4">
        <f t="shared" si="7"/>
        <v>2.83</v>
      </c>
      <c r="F21" s="4">
        <f t="shared" si="8"/>
        <v>0.94333333333333336</v>
      </c>
      <c r="G21" s="2"/>
      <c r="H21" s="13"/>
      <c r="I21" s="13"/>
      <c r="J21" s="13"/>
      <c r="K21" s="2"/>
      <c r="L21" s="2"/>
      <c r="M21" s="2"/>
      <c r="N21" s="2"/>
    </row>
    <row r="22" spans="1:14" x14ac:dyDescent="0.25">
      <c r="A22" s="6" t="s">
        <v>11</v>
      </c>
      <c r="B22" s="4">
        <f t="shared" si="4"/>
        <v>1.05</v>
      </c>
      <c r="C22" s="4">
        <f t="shared" si="5"/>
        <v>1.0966666666666667</v>
      </c>
      <c r="D22" s="4">
        <f t="shared" si="6"/>
        <v>1.04</v>
      </c>
      <c r="E22" s="4">
        <f t="shared" si="7"/>
        <v>3.1866666666666665</v>
      </c>
      <c r="F22" s="4">
        <f t="shared" si="8"/>
        <v>1.0622222222222222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4" x14ac:dyDescent="0.25">
      <c r="A23" s="6" t="s">
        <v>7</v>
      </c>
      <c r="B23" s="4">
        <f t="shared" si="4"/>
        <v>0.86250000000000004</v>
      </c>
      <c r="C23" s="4">
        <f t="shared" si="5"/>
        <v>0.93</v>
      </c>
      <c r="D23" s="4">
        <f t="shared" si="6"/>
        <v>1.0625</v>
      </c>
      <c r="E23" s="4">
        <f t="shared" si="7"/>
        <v>2.855</v>
      </c>
      <c r="F23" s="4">
        <f t="shared" si="8"/>
        <v>0.95166666666666666</v>
      </c>
      <c r="G23" s="15" t="s">
        <v>43</v>
      </c>
      <c r="H23" s="5">
        <f>H17-1</f>
        <v>2</v>
      </c>
      <c r="I23" s="9">
        <f>SUMSQ(B29:D29)/12-H20</f>
        <v>3.2482754629619137E-2</v>
      </c>
      <c r="J23" s="9">
        <f t="shared" ref="J23:J28" si="9">I23/H23</f>
        <v>1.6241377314809569E-2</v>
      </c>
      <c r="K23" s="9">
        <f>J23/$J$28</f>
        <v>2.1703628401508204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6" t="s">
        <v>13</v>
      </c>
      <c r="B24" s="4">
        <f t="shared" si="4"/>
        <v>0.91999999999999993</v>
      </c>
      <c r="C24" s="4">
        <f t="shared" si="5"/>
        <v>1.1166666666666665</v>
      </c>
      <c r="D24" s="4">
        <f t="shared" si="6"/>
        <v>0.94333333333333336</v>
      </c>
      <c r="E24" s="4">
        <f t="shared" si="7"/>
        <v>2.9799999999999995</v>
      </c>
      <c r="F24" s="4">
        <f t="shared" si="8"/>
        <v>0.99333333333333318</v>
      </c>
      <c r="G24" s="15" t="s">
        <v>44</v>
      </c>
      <c r="H24" s="5">
        <f>H18*H19-1</f>
        <v>11</v>
      </c>
      <c r="I24" s="9">
        <f>SUMSQ(E17:E28)/H17-H20</f>
        <v>0.22964172453702147</v>
      </c>
      <c r="J24" s="9">
        <f t="shared" si="9"/>
        <v>2.0876520412456499E-2</v>
      </c>
      <c r="K24" s="9">
        <f>J24/$J$28</f>
        <v>2.7897648861054689</v>
      </c>
      <c r="L24" s="4" t="str">
        <f>IF(K24&lt;M24,"tn",IF(K24&lt;N24,"*","**"))</f>
        <v>*</v>
      </c>
      <c r="M24" s="4">
        <f>FINV(5%,$H24,$H$28)</f>
        <v>2.2585183566229916</v>
      </c>
      <c r="N24" s="4">
        <f>FINV(1%,$H24,$H$28)</f>
        <v>3.1837421959607717</v>
      </c>
    </row>
    <row r="25" spans="1:14" x14ac:dyDescent="0.25">
      <c r="A25" s="6" t="s">
        <v>4</v>
      </c>
      <c r="B25" s="4">
        <f t="shared" si="4"/>
        <v>1.1000000000000001</v>
      </c>
      <c r="C25" s="4">
        <f t="shared" si="5"/>
        <v>0.875</v>
      </c>
      <c r="D25" s="4">
        <f t="shared" si="6"/>
        <v>0.875</v>
      </c>
      <c r="E25" s="4">
        <f t="shared" si="7"/>
        <v>2.85</v>
      </c>
      <c r="F25" s="4">
        <f t="shared" si="8"/>
        <v>0.95000000000000007</v>
      </c>
      <c r="G25" s="15" t="s">
        <v>31</v>
      </c>
      <c r="H25" s="5">
        <f>H18-1</f>
        <v>2</v>
      </c>
      <c r="I25" s="16">
        <f>SUMSQ(B36:D36)/(H17*H19)-H20</f>
        <v>8.7076504629610696E-2</v>
      </c>
      <c r="J25" s="9">
        <f t="shared" si="9"/>
        <v>4.3538252314805348E-2</v>
      </c>
      <c r="K25" s="9">
        <f>J25/$J$28</f>
        <v>5.8180906161819514</v>
      </c>
      <c r="L25" s="4" t="str">
        <f>IF(K25&lt;M25,"tn",IF(K25&lt;N25,"*","**"))</f>
        <v>**</v>
      </c>
      <c r="M25" s="4">
        <f>FINV(5%,$H25,$H$28)</f>
        <v>3.4433567793667246</v>
      </c>
      <c r="N25" s="4">
        <f>FINV(1%,$H25,$H$28)</f>
        <v>5.7190219124822725</v>
      </c>
    </row>
    <row r="26" spans="1:14" x14ac:dyDescent="0.25">
      <c r="A26" s="6" t="s">
        <v>3</v>
      </c>
      <c r="B26" s="4">
        <f t="shared" si="4"/>
        <v>0.88</v>
      </c>
      <c r="C26" s="4">
        <f t="shared" si="5"/>
        <v>0.73</v>
      </c>
      <c r="D26" s="4">
        <f t="shared" si="6"/>
        <v>0.94</v>
      </c>
      <c r="E26" s="4">
        <f t="shared" si="7"/>
        <v>2.5499999999999998</v>
      </c>
      <c r="F26" s="4">
        <f t="shared" si="8"/>
        <v>0.85</v>
      </c>
      <c r="G26" s="15" t="s">
        <v>22</v>
      </c>
      <c r="H26" s="5">
        <f>H19-1</f>
        <v>3</v>
      </c>
      <c r="I26" s="9">
        <f>SUMSQ(E32:E35)/(H17*H18)-H20</f>
        <v>5.343910108023664E-2</v>
      </c>
      <c r="J26" s="9">
        <f t="shared" si="9"/>
        <v>1.7813033693412212E-2</v>
      </c>
      <c r="K26" s="9">
        <f>J26/$J$28</f>
        <v>2.380385951829584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4" x14ac:dyDescent="0.25">
      <c r="A27" s="6" t="s">
        <v>5</v>
      </c>
      <c r="B27" s="4">
        <f t="shared" si="4"/>
        <v>0.95</v>
      </c>
      <c r="C27" s="4">
        <f t="shared" si="5"/>
        <v>0.89</v>
      </c>
      <c r="D27" s="4">
        <f t="shared" si="6"/>
        <v>0.96750000000000003</v>
      </c>
      <c r="E27" s="4">
        <f t="shared" si="7"/>
        <v>2.8075000000000001</v>
      </c>
      <c r="F27" s="4">
        <f t="shared" si="8"/>
        <v>0.93583333333333341</v>
      </c>
      <c r="G27" s="15" t="s">
        <v>38</v>
      </c>
      <c r="H27" s="6">
        <f>H25*H26</f>
        <v>6</v>
      </c>
      <c r="I27" s="9">
        <f>I24-I25-I26</f>
        <v>8.9126118827174139E-2</v>
      </c>
      <c r="J27" s="9">
        <f t="shared" si="9"/>
        <v>1.4854353137862356E-2</v>
      </c>
      <c r="K27" s="9">
        <f>J27/$J$28</f>
        <v>1.985012443217917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4" x14ac:dyDescent="0.25">
      <c r="A28" s="6" t="s">
        <v>9</v>
      </c>
      <c r="B28" s="4">
        <f t="shared" si="4"/>
        <v>0.75</v>
      </c>
      <c r="C28" s="4">
        <f t="shared" si="5"/>
        <v>0.65</v>
      </c>
      <c r="D28" s="4">
        <f t="shared" si="6"/>
        <v>0.87000000000000011</v>
      </c>
      <c r="E28" s="4">
        <f t="shared" si="7"/>
        <v>2.27</v>
      </c>
      <c r="F28" s="4">
        <f t="shared" si="8"/>
        <v>0.75666666666666671</v>
      </c>
      <c r="G28" s="15" t="s">
        <v>45</v>
      </c>
      <c r="H28" s="5">
        <f>H29-H24-H23</f>
        <v>22</v>
      </c>
      <c r="I28" s="9">
        <f>I29-I24-I23</f>
        <v>0.16463159722223253</v>
      </c>
      <c r="J28" s="9">
        <f t="shared" si="9"/>
        <v>7.4832544191923873E-3</v>
      </c>
      <c r="K28" s="10"/>
      <c r="L28" s="7"/>
      <c r="M28" s="7"/>
      <c r="N28" s="7"/>
    </row>
    <row r="29" spans="1:14" x14ac:dyDescent="0.25">
      <c r="A29" s="6"/>
      <c r="B29" s="4">
        <f>SUM(B17:B28)</f>
        <v>11.411666666666667</v>
      </c>
      <c r="C29" s="4">
        <f>SUM(C17:C28)</f>
        <v>10.805833333333334</v>
      </c>
      <c r="D29" s="4">
        <f>SUM(D17:D28)</f>
        <v>11.664999999999999</v>
      </c>
      <c r="E29" s="4">
        <f>SUM(E17:E28)</f>
        <v>33.882500000000007</v>
      </c>
      <c r="F29" s="4">
        <f>AVERAGE(B17:D28)</f>
        <v>0.94118055555555558</v>
      </c>
      <c r="G29" s="15" t="s">
        <v>46</v>
      </c>
      <c r="H29" s="5">
        <f>(3*3*4)-1</f>
        <v>35</v>
      </c>
      <c r="I29" s="9">
        <f>SUMSQ(B17:D28)-H20</f>
        <v>0.42675607638887314</v>
      </c>
      <c r="J29" s="10"/>
      <c r="K29" s="11"/>
      <c r="L29" s="8"/>
      <c r="M29" s="8"/>
      <c r="N29" s="8"/>
    </row>
    <row r="30" spans="1:14" x14ac:dyDescent="0.25">
      <c r="A30" s="1" t="s">
        <v>21</v>
      </c>
      <c r="H30" s="17"/>
      <c r="I30" s="17"/>
      <c r="J30" s="17"/>
    </row>
    <row r="31" spans="1:14" x14ac:dyDescent="0.25">
      <c r="A31" s="6" t="s">
        <v>22</v>
      </c>
      <c r="B31" s="6" t="s">
        <v>23</v>
      </c>
      <c r="C31" s="6" t="s">
        <v>24</v>
      </c>
      <c r="D31" s="6" t="s">
        <v>25</v>
      </c>
      <c r="E31" s="6" t="s">
        <v>20</v>
      </c>
      <c r="F31" s="6" t="s">
        <v>39</v>
      </c>
      <c r="H31" s="18"/>
      <c r="I31" s="18"/>
      <c r="J31" s="18"/>
    </row>
    <row r="32" spans="1:14" x14ac:dyDescent="0.25">
      <c r="A32" s="6" t="s">
        <v>26</v>
      </c>
      <c r="B32" s="4">
        <f>E17</f>
        <v>2.7666666666666666</v>
      </c>
      <c r="C32" s="4">
        <f>E21</f>
        <v>2.83</v>
      </c>
      <c r="D32" s="4">
        <f>E25</f>
        <v>2.85</v>
      </c>
      <c r="E32" s="4">
        <f>SUM(B32:D32)</f>
        <v>8.4466666666666672</v>
      </c>
      <c r="F32" s="6">
        <f>E32/9</f>
        <v>0.93851851851851853</v>
      </c>
      <c r="H32" s="18"/>
      <c r="I32" s="18"/>
      <c r="J32" s="18"/>
    </row>
    <row r="33" spans="1:14" x14ac:dyDescent="0.25">
      <c r="A33" s="6" t="s">
        <v>27</v>
      </c>
      <c r="B33" s="4">
        <f t="shared" ref="B33:B35" si="10">E18</f>
        <v>3.168333333333333</v>
      </c>
      <c r="C33" s="4">
        <f t="shared" ref="C33:C35" si="11">E22</f>
        <v>3.1866666666666665</v>
      </c>
      <c r="D33" s="4">
        <f t="shared" ref="D33:D35" si="12">E26</f>
        <v>2.5499999999999998</v>
      </c>
      <c r="E33" s="4">
        <f t="shared" ref="E33:E35" si="13">SUM(B33:D33)</f>
        <v>8.9049999999999994</v>
      </c>
      <c r="F33" s="6">
        <f t="shared" ref="F33:F36" si="14">E33/9</f>
        <v>0.98944444444444435</v>
      </c>
      <c r="H33" s="19"/>
      <c r="I33" s="19"/>
      <c r="J33" s="19"/>
    </row>
    <row r="34" spans="1:14" x14ac:dyDescent="0.25">
      <c r="A34" s="6" t="s">
        <v>28</v>
      </c>
      <c r="B34" s="4">
        <f t="shared" si="10"/>
        <v>2.9250000000000003</v>
      </c>
      <c r="C34" s="4">
        <f t="shared" si="11"/>
        <v>2.855</v>
      </c>
      <c r="D34" s="4">
        <f t="shared" si="12"/>
        <v>2.8075000000000001</v>
      </c>
      <c r="E34" s="4">
        <f t="shared" si="13"/>
        <v>8.5875000000000004</v>
      </c>
      <c r="F34" s="6">
        <f t="shared" si="14"/>
        <v>0.95416666666666672</v>
      </c>
      <c r="H34" s="20"/>
      <c r="I34" s="19"/>
      <c r="J34" s="19"/>
      <c r="L34" s="21"/>
      <c r="M34" s="21"/>
      <c r="N34" s="21"/>
    </row>
    <row r="35" spans="1:14" x14ac:dyDescent="0.25">
      <c r="A35" s="6" t="s">
        <v>29</v>
      </c>
      <c r="B35" s="4">
        <f t="shared" si="10"/>
        <v>2.6933333333333334</v>
      </c>
      <c r="C35" s="4">
        <f t="shared" si="11"/>
        <v>2.9799999999999995</v>
      </c>
      <c r="D35" s="4">
        <f t="shared" si="12"/>
        <v>2.27</v>
      </c>
      <c r="E35" s="4">
        <f t="shared" si="13"/>
        <v>7.9433333333333334</v>
      </c>
      <c r="F35" s="6">
        <f t="shared" si="14"/>
        <v>0.8825925925925926</v>
      </c>
      <c r="H35" s="17"/>
      <c r="I35" s="17"/>
      <c r="J35" s="17"/>
      <c r="L35" s="21"/>
      <c r="M35" s="21"/>
      <c r="N35" s="17"/>
    </row>
    <row r="36" spans="1:14" x14ac:dyDescent="0.25">
      <c r="A36" s="6" t="s">
        <v>20</v>
      </c>
      <c r="B36" s="4">
        <f>SUM(B32:B35)</f>
        <v>11.553333333333333</v>
      </c>
      <c r="C36" s="4">
        <f t="shared" ref="C36:D36" si="15">SUM(C32:C35)</f>
        <v>11.851666666666667</v>
      </c>
      <c r="D36" s="4">
        <f t="shared" si="15"/>
        <v>10.477499999999999</v>
      </c>
      <c r="E36" s="4">
        <f>SUM(E32:E35)</f>
        <v>33.8825</v>
      </c>
      <c r="F36" s="6">
        <f t="shared" si="14"/>
        <v>3.7647222222222223</v>
      </c>
      <c r="H36" s="6" t="s">
        <v>44</v>
      </c>
      <c r="I36" s="6" t="s">
        <v>47</v>
      </c>
      <c r="J36" s="6" t="s">
        <v>48</v>
      </c>
      <c r="K36" s="22"/>
      <c r="L36" s="21"/>
      <c r="M36" s="21"/>
      <c r="N36" s="17"/>
    </row>
    <row r="37" spans="1:14" x14ac:dyDescent="0.25">
      <c r="A37" s="6"/>
      <c r="B37" s="6">
        <f>B36/12</f>
        <v>0.96277777777777773</v>
      </c>
      <c r="C37" s="6">
        <f t="shared" ref="C37:D37" si="16">C36/12</f>
        <v>0.98763888888888884</v>
      </c>
      <c r="D37" s="6">
        <f t="shared" si="16"/>
        <v>0.87312499999999993</v>
      </c>
      <c r="E37" s="6"/>
      <c r="F37" s="6"/>
      <c r="H37" s="6" t="s">
        <v>31</v>
      </c>
      <c r="I37" s="6"/>
      <c r="J37" s="6"/>
      <c r="L37" s="21"/>
      <c r="M37" s="21"/>
      <c r="N37" s="17"/>
    </row>
    <row r="38" spans="1:14" x14ac:dyDescent="0.25">
      <c r="A38" s="17"/>
      <c r="B38" s="17"/>
      <c r="C38" s="17"/>
      <c r="D38" s="17"/>
      <c r="E38" s="17"/>
      <c r="F38" s="17"/>
      <c r="G38" s="17"/>
      <c r="H38" s="6" t="s">
        <v>23</v>
      </c>
      <c r="I38" s="4">
        <f>B36/12</f>
        <v>0.96277777777777773</v>
      </c>
      <c r="J38" s="6" t="s">
        <v>58</v>
      </c>
      <c r="K38" s="13">
        <f>I38+I41</f>
        <v>1.0515535047677202</v>
      </c>
      <c r="L38" s="21"/>
      <c r="M38" s="21"/>
      <c r="N38" s="17"/>
    </row>
    <row r="39" spans="1:14" x14ac:dyDescent="0.25">
      <c r="A39" s="17"/>
      <c r="B39" s="17"/>
      <c r="C39" s="17"/>
      <c r="D39" s="13"/>
      <c r="E39" s="17"/>
      <c r="F39" s="17"/>
      <c r="H39" s="6" t="s">
        <v>24</v>
      </c>
      <c r="I39" s="4">
        <f>C36/12</f>
        <v>0.98763888888888884</v>
      </c>
      <c r="J39" s="6" t="s">
        <v>58</v>
      </c>
      <c r="L39" s="21"/>
      <c r="M39" s="21"/>
      <c r="N39" s="17"/>
    </row>
    <row r="40" spans="1:14" x14ac:dyDescent="0.25">
      <c r="A40" s="17"/>
      <c r="B40" s="17"/>
      <c r="C40" s="17"/>
      <c r="D40" s="17"/>
      <c r="E40" s="17"/>
      <c r="F40" s="17"/>
      <c r="H40" s="6" t="s">
        <v>25</v>
      </c>
      <c r="I40" s="4">
        <f>D36/12</f>
        <v>0.87312499999999993</v>
      </c>
      <c r="J40" s="6" t="s">
        <v>49</v>
      </c>
      <c r="K40" s="2">
        <f>I40+I41</f>
        <v>0.96190072698994256</v>
      </c>
      <c r="L40" s="21"/>
      <c r="M40" s="21"/>
      <c r="N40" s="17"/>
    </row>
    <row r="41" spans="1:14" x14ac:dyDescent="0.25">
      <c r="A41" s="17"/>
      <c r="B41" s="17"/>
      <c r="C41" s="17"/>
      <c r="D41" s="17"/>
      <c r="E41" s="17"/>
      <c r="F41" s="17" t="s">
        <v>50</v>
      </c>
      <c r="G41" s="23">
        <v>3.5550000000000002</v>
      </c>
      <c r="H41" s="30" t="s">
        <v>51</v>
      </c>
      <c r="I41" s="31">
        <f>G41*(J28/(H17*H19))^0.5</f>
        <v>8.8775726989942613E-2</v>
      </c>
      <c r="J41" s="32"/>
      <c r="L41" s="21"/>
      <c r="M41" s="21"/>
      <c r="N41" s="17"/>
    </row>
    <row r="42" spans="1:14" x14ac:dyDescent="0.25">
      <c r="H42" s="33"/>
      <c r="I42" s="34"/>
      <c r="J42" s="35"/>
      <c r="L42" s="21"/>
      <c r="M42" s="21"/>
      <c r="N42" s="17"/>
    </row>
    <row r="43" spans="1:14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1"/>
      <c r="M43" s="21"/>
      <c r="N43" s="17"/>
    </row>
    <row r="44" spans="1:14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1"/>
      <c r="M44" s="21"/>
      <c r="N44" s="17"/>
    </row>
    <row r="45" spans="1:14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1"/>
      <c r="M45" s="21"/>
      <c r="N45" s="17"/>
    </row>
    <row r="46" spans="1:14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1"/>
      <c r="M46" s="21"/>
      <c r="N46" s="17"/>
    </row>
    <row r="47" spans="1:14" x14ac:dyDescent="0.25">
      <c r="A47" s="17"/>
      <c r="B47" s="17"/>
      <c r="C47" s="17"/>
      <c r="D47" s="17"/>
      <c r="E47" s="17"/>
      <c r="F47" s="18"/>
      <c r="G47" s="25"/>
      <c r="H47" s="22"/>
      <c r="I47" s="13"/>
      <c r="J47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27" workbookViewId="0">
      <selection activeCell="G41" sqref="G41"/>
    </sheetView>
  </sheetViews>
  <sheetFormatPr defaultRowHeight="15" x14ac:dyDescent="0.25"/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12</v>
      </c>
      <c r="B3">
        <v>0.85</v>
      </c>
      <c r="C3">
        <v>1.1000000000000001</v>
      </c>
      <c r="D3">
        <v>0.95</v>
      </c>
      <c r="F3">
        <f>AVERAGE(B3:E3)</f>
        <v>0.96666666666666679</v>
      </c>
      <c r="H3">
        <v>0.94</v>
      </c>
      <c r="I3">
        <v>0.96</v>
      </c>
      <c r="J3">
        <v>0.96</v>
      </c>
      <c r="L3">
        <f>AVERAGE(H3:K3)</f>
        <v>0.95333333333333325</v>
      </c>
      <c r="N3">
        <v>1.25</v>
      </c>
      <c r="O3">
        <v>0.97</v>
      </c>
      <c r="P3">
        <v>0.95</v>
      </c>
      <c r="R3">
        <f>AVERAGE(N3:Q3)</f>
        <v>1.0566666666666666</v>
      </c>
    </row>
    <row r="4" spans="1:18" x14ac:dyDescent="0.25">
      <c r="A4" t="s">
        <v>14</v>
      </c>
      <c r="B4">
        <v>1.33</v>
      </c>
      <c r="C4">
        <v>1.05</v>
      </c>
      <c r="D4">
        <v>0.88</v>
      </c>
      <c r="E4">
        <v>0.99</v>
      </c>
      <c r="F4">
        <f t="shared" ref="F4:F14" si="0">AVERAGE(B4:E4)</f>
        <v>1.0625</v>
      </c>
      <c r="H4">
        <v>0.96</v>
      </c>
      <c r="I4">
        <v>0.95</v>
      </c>
      <c r="J4">
        <v>0.92</v>
      </c>
      <c r="K4">
        <v>0.99</v>
      </c>
      <c r="L4">
        <f t="shared" ref="L4:L14" si="1">AVERAGE(H4:K4)</f>
        <v>0.95500000000000007</v>
      </c>
      <c r="N4">
        <v>1.19</v>
      </c>
      <c r="O4">
        <v>0.98</v>
      </c>
      <c r="P4">
        <v>1.0900000000000001</v>
      </c>
      <c r="R4">
        <f t="shared" ref="R4" si="2">AVERAGE(N4:Q4)</f>
        <v>1.0866666666666667</v>
      </c>
    </row>
    <row r="5" spans="1:18" x14ac:dyDescent="0.25">
      <c r="A5" t="s">
        <v>8</v>
      </c>
      <c r="B5">
        <v>0.93</v>
      </c>
      <c r="C5">
        <v>0.94</v>
      </c>
      <c r="D5">
        <v>0.96</v>
      </c>
      <c r="F5">
        <f t="shared" si="0"/>
        <v>0.94333333333333336</v>
      </c>
      <c r="H5">
        <v>0.92</v>
      </c>
      <c r="I5">
        <v>1.1399999999999999</v>
      </c>
      <c r="J5">
        <v>0.92</v>
      </c>
      <c r="L5">
        <f t="shared" si="1"/>
        <v>0.99333333333333329</v>
      </c>
      <c r="N5">
        <v>1.23</v>
      </c>
      <c r="O5">
        <v>0.94</v>
      </c>
      <c r="P5">
        <v>0.85</v>
      </c>
      <c r="R5">
        <f>AVERAGE(N5:Q5)</f>
        <v>1.0066666666666666</v>
      </c>
    </row>
    <row r="6" spans="1:18" x14ac:dyDescent="0.25">
      <c r="A6" t="s">
        <v>6</v>
      </c>
      <c r="B6">
        <v>0.93</v>
      </c>
      <c r="C6">
        <v>1.1399999999999999</v>
      </c>
      <c r="D6">
        <v>0.96</v>
      </c>
      <c r="F6">
        <f t="shared" si="0"/>
        <v>1.01</v>
      </c>
      <c r="H6">
        <v>0.96</v>
      </c>
      <c r="I6">
        <v>1.1499999999999999</v>
      </c>
      <c r="J6">
        <v>0.79</v>
      </c>
      <c r="L6">
        <f t="shared" si="1"/>
        <v>0.96666666666666667</v>
      </c>
      <c r="N6">
        <v>0.99</v>
      </c>
      <c r="O6">
        <v>1.05</v>
      </c>
      <c r="P6">
        <v>0.94</v>
      </c>
      <c r="R6">
        <f t="shared" ref="R6:R14" si="3">AVERAGE(N6:Q6)</f>
        <v>0.99333333333333329</v>
      </c>
    </row>
    <row r="7" spans="1:18" x14ac:dyDescent="0.25">
      <c r="A7" t="s">
        <v>10</v>
      </c>
      <c r="B7">
        <v>1.33</v>
      </c>
      <c r="C7">
        <v>1.0900000000000001</v>
      </c>
      <c r="D7">
        <v>0.97</v>
      </c>
      <c r="F7">
        <f t="shared" si="0"/>
        <v>1.1299999999999999</v>
      </c>
      <c r="H7">
        <v>0.97</v>
      </c>
      <c r="I7">
        <v>1.1499999999999999</v>
      </c>
      <c r="J7">
        <v>0.94</v>
      </c>
      <c r="L7">
        <f t="shared" si="1"/>
        <v>1.02</v>
      </c>
      <c r="N7">
        <v>1.19</v>
      </c>
      <c r="O7">
        <v>0.92</v>
      </c>
      <c r="P7">
        <v>0.78</v>
      </c>
      <c r="R7">
        <f t="shared" si="3"/>
        <v>0.96333333333333326</v>
      </c>
    </row>
    <row r="8" spans="1:18" x14ac:dyDescent="0.25">
      <c r="A8" t="s">
        <v>11</v>
      </c>
      <c r="B8">
        <v>0.96</v>
      </c>
      <c r="C8">
        <v>1.03</v>
      </c>
      <c r="D8">
        <v>0.69</v>
      </c>
      <c r="F8">
        <f t="shared" si="0"/>
        <v>0.8933333333333332</v>
      </c>
      <c r="H8">
        <v>1.33</v>
      </c>
      <c r="I8">
        <v>1.19</v>
      </c>
      <c r="J8">
        <v>0.98</v>
      </c>
      <c r="L8">
        <f t="shared" si="1"/>
        <v>1.1666666666666667</v>
      </c>
      <c r="N8">
        <v>1.05</v>
      </c>
      <c r="O8">
        <v>1.1399999999999999</v>
      </c>
      <c r="P8">
        <v>1.05</v>
      </c>
      <c r="R8">
        <f t="shared" si="3"/>
        <v>1.08</v>
      </c>
    </row>
    <row r="9" spans="1:18" x14ac:dyDescent="0.25">
      <c r="A9" t="s">
        <v>7</v>
      </c>
      <c r="B9">
        <v>0.88</v>
      </c>
      <c r="C9">
        <v>1.05</v>
      </c>
      <c r="D9">
        <v>0.93</v>
      </c>
      <c r="F9">
        <f t="shared" si="0"/>
        <v>0.95333333333333348</v>
      </c>
      <c r="H9">
        <v>1.23</v>
      </c>
      <c r="I9">
        <v>0.98</v>
      </c>
      <c r="J9">
        <v>1.19</v>
      </c>
      <c r="K9">
        <v>1.04</v>
      </c>
      <c r="L9">
        <f t="shared" si="1"/>
        <v>1.1099999999999999</v>
      </c>
      <c r="N9">
        <v>1.25</v>
      </c>
      <c r="O9">
        <v>1.1399999999999999</v>
      </c>
      <c r="P9">
        <v>1.05</v>
      </c>
      <c r="R9">
        <f t="shared" si="3"/>
        <v>1.1466666666666665</v>
      </c>
    </row>
    <row r="10" spans="1:18" x14ac:dyDescent="0.25">
      <c r="A10" t="s">
        <v>13</v>
      </c>
      <c r="B10">
        <v>1.1399999999999999</v>
      </c>
      <c r="C10">
        <v>1.03</v>
      </c>
      <c r="D10">
        <v>0.64</v>
      </c>
      <c r="F10">
        <f t="shared" si="0"/>
        <v>0.93666666666666665</v>
      </c>
      <c r="H10">
        <v>1.1499999999999999</v>
      </c>
      <c r="I10">
        <v>0.96</v>
      </c>
      <c r="J10">
        <v>1.0900000000000001</v>
      </c>
      <c r="K10">
        <v>1.02</v>
      </c>
      <c r="L10">
        <f t="shared" si="1"/>
        <v>1.0550000000000002</v>
      </c>
      <c r="N10">
        <v>1.1000000000000001</v>
      </c>
      <c r="O10">
        <v>0.96</v>
      </c>
      <c r="P10">
        <v>0.78</v>
      </c>
      <c r="R10">
        <f t="shared" si="3"/>
        <v>0.94666666666666666</v>
      </c>
    </row>
    <row r="11" spans="1:18" x14ac:dyDescent="0.25">
      <c r="A11" t="s">
        <v>4</v>
      </c>
      <c r="B11">
        <v>0.56999999999999995</v>
      </c>
      <c r="C11">
        <v>1.25</v>
      </c>
      <c r="F11">
        <f t="shared" si="0"/>
        <v>0.90999999999999992</v>
      </c>
      <c r="H11">
        <v>0.77</v>
      </c>
      <c r="I11">
        <v>0.96</v>
      </c>
      <c r="L11">
        <f t="shared" si="1"/>
        <v>0.86499999999999999</v>
      </c>
      <c r="N11">
        <v>1.28</v>
      </c>
      <c r="O11">
        <v>1.02</v>
      </c>
      <c r="P11">
        <v>1.0900000000000001</v>
      </c>
      <c r="R11">
        <f t="shared" si="3"/>
        <v>1.1299999999999999</v>
      </c>
    </row>
    <row r="12" spans="1:18" x14ac:dyDescent="0.25">
      <c r="A12" t="s">
        <v>3</v>
      </c>
      <c r="B12">
        <v>0.56999999999999995</v>
      </c>
      <c r="C12">
        <v>1.25</v>
      </c>
      <c r="F12">
        <f t="shared" si="0"/>
        <v>0.90999999999999992</v>
      </c>
      <c r="H12">
        <v>1.1399999999999999</v>
      </c>
      <c r="I12">
        <v>0.95</v>
      </c>
      <c r="L12">
        <f t="shared" si="1"/>
        <v>1.0449999999999999</v>
      </c>
      <c r="N12">
        <v>0.85</v>
      </c>
      <c r="O12">
        <v>0.78</v>
      </c>
      <c r="P12">
        <v>0.67</v>
      </c>
      <c r="R12">
        <f t="shared" si="3"/>
        <v>0.76666666666666661</v>
      </c>
    </row>
    <row r="13" spans="1:18" x14ac:dyDescent="0.25">
      <c r="A13" t="s">
        <v>5</v>
      </c>
      <c r="B13">
        <v>0.93</v>
      </c>
      <c r="C13">
        <v>1.23</v>
      </c>
      <c r="D13">
        <v>1.1000000000000001</v>
      </c>
      <c r="F13">
        <f t="shared" si="0"/>
        <v>1.0866666666666667</v>
      </c>
      <c r="H13">
        <v>0.95</v>
      </c>
      <c r="I13">
        <v>1.25</v>
      </c>
      <c r="J13">
        <v>0.98</v>
      </c>
      <c r="L13">
        <f t="shared" si="1"/>
        <v>1.06</v>
      </c>
      <c r="N13">
        <v>1.1399999999999999</v>
      </c>
      <c r="O13">
        <v>0.92</v>
      </c>
      <c r="P13">
        <v>1.18</v>
      </c>
      <c r="R13">
        <f t="shared" si="3"/>
        <v>1.08</v>
      </c>
    </row>
    <row r="14" spans="1:18" x14ac:dyDescent="0.25">
      <c r="A14" t="s">
        <v>9</v>
      </c>
      <c r="B14">
        <v>0.98</v>
      </c>
      <c r="C14">
        <v>0.95</v>
      </c>
      <c r="D14">
        <v>0.69</v>
      </c>
      <c r="E14">
        <v>0.66</v>
      </c>
      <c r="F14">
        <f t="shared" si="0"/>
        <v>0.82000000000000006</v>
      </c>
      <c r="H14">
        <v>0.96</v>
      </c>
      <c r="I14">
        <v>0.92</v>
      </c>
      <c r="L14">
        <f t="shared" si="1"/>
        <v>0.94</v>
      </c>
      <c r="N14">
        <v>0.92</v>
      </c>
      <c r="O14">
        <v>1.19</v>
      </c>
      <c r="P14">
        <v>1.04</v>
      </c>
      <c r="R14">
        <f t="shared" si="3"/>
        <v>1.05</v>
      </c>
    </row>
    <row r="16" spans="1:18" x14ac:dyDescent="0.25">
      <c r="A16" s="6" t="s">
        <v>15</v>
      </c>
      <c r="B16" s="6" t="s">
        <v>17</v>
      </c>
      <c r="C16" s="6" t="s">
        <v>18</v>
      </c>
      <c r="D16" s="6" t="s">
        <v>19</v>
      </c>
      <c r="E16" s="6" t="s">
        <v>20</v>
      </c>
      <c r="F16" s="6" t="s">
        <v>39</v>
      </c>
      <c r="G16" s="1" t="s">
        <v>30</v>
      </c>
    </row>
    <row r="17" spans="1:14" x14ac:dyDescent="0.25">
      <c r="A17" s="6" t="s">
        <v>12</v>
      </c>
      <c r="B17" s="4">
        <f t="shared" ref="B17:B28" si="4">AVERAGE(B3:E3)</f>
        <v>0.96666666666666679</v>
      </c>
      <c r="C17" s="4">
        <f t="shared" ref="C17:C28" si="5">AVERAGE(H3:K3)</f>
        <v>0.95333333333333325</v>
      </c>
      <c r="D17" s="4">
        <f t="shared" ref="D17:D28" si="6">AVERAGE(N3:Q3)</f>
        <v>1.0566666666666666</v>
      </c>
      <c r="E17" s="4">
        <f t="shared" ref="E17:E28" si="7">SUM(B17:D17)</f>
        <v>2.9766666666666666</v>
      </c>
      <c r="F17" s="4">
        <f t="shared" ref="F17:F28" si="8">AVERAGE(B17:D17)</f>
        <v>0.99222222222222223</v>
      </c>
      <c r="G17" s="2" t="s">
        <v>40</v>
      </c>
      <c r="H17" s="3">
        <v>3</v>
      </c>
      <c r="I17" s="2"/>
      <c r="J17" s="2"/>
      <c r="K17" s="2"/>
      <c r="L17" s="2"/>
      <c r="M17" s="2"/>
      <c r="N17" s="2"/>
    </row>
    <row r="18" spans="1:14" x14ac:dyDescent="0.25">
      <c r="A18" s="6" t="s">
        <v>14</v>
      </c>
      <c r="B18" s="4">
        <f t="shared" si="4"/>
        <v>1.0625</v>
      </c>
      <c r="C18" s="4">
        <f t="shared" si="5"/>
        <v>0.95500000000000007</v>
      </c>
      <c r="D18" s="4">
        <f t="shared" si="6"/>
        <v>1.0866666666666667</v>
      </c>
      <c r="E18" s="4">
        <f t="shared" si="7"/>
        <v>3.104166666666667</v>
      </c>
      <c r="F18" s="4">
        <f t="shared" si="8"/>
        <v>1.0347222222222223</v>
      </c>
      <c r="G18" s="2" t="s">
        <v>41</v>
      </c>
      <c r="H18" s="12">
        <v>3</v>
      </c>
      <c r="I18" s="13"/>
      <c r="J18" s="13"/>
      <c r="K18" s="2"/>
      <c r="L18" s="2"/>
      <c r="M18" s="2"/>
      <c r="N18" s="2"/>
    </row>
    <row r="19" spans="1:14" x14ac:dyDescent="0.25">
      <c r="A19" s="6" t="s">
        <v>8</v>
      </c>
      <c r="B19" s="4">
        <f t="shared" si="4"/>
        <v>0.94333333333333336</v>
      </c>
      <c r="C19" s="4">
        <f t="shared" si="5"/>
        <v>0.99333333333333329</v>
      </c>
      <c r="D19" s="4">
        <f t="shared" si="6"/>
        <v>1.0066666666666666</v>
      </c>
      <c r="E19" s="4">
        <f t="shared" si="7"/>
        <v>2.9433333333333334</v>
      </c>
      <c r="F19" s="4">
        <f t="shared" si="8"/>
        <v>0.98111111111111116</v>
      </c>
      <c r="G19" s="2" t="s">
        <v>42</v>
      </c>
      <c r="H19" s="12">
        <v>4</v>
      </c>
      <c r="I19" s="13"/>
      <c r="J19" s="13"/>
      <c r="K19" s="2"/>
      <c r="L19" s="2"/>
      <c r="M19" s="2"/>
      <c r="N19" s="2"/>
    </row>
    <row r="20" spans="1:14" x14ac:dyDescent="0.25">
      <c r="A20" s="6" t="s">
        <v>6</v>
      </c>
      <c r="B20" s="4">
        <f t="shared" si="4"/>
        <v>1.01</v>
      </c>
      <c r="C20" s="4">
        <f t="shared" si="5"/>
        <v>0.96666666666666667</v>
      </c>
      <c r="D20" s="4">
        <f t="shared" si="6"/>
        <v>0.99333333333333329</v>
      </c>
      <c r="E20" s="4">
        <f t="shared" si="7"/>
        <v>2.9699999999999998</v>
      </c>
      <c r="F20" s="4">
        <f t="shared" si="8"/>
        <v>0.98999999999999988</v>
      </c>
      <c r="G20" s="2" t="s">
        <v>32</v>
      </c>
      <c r="H20" s="14">
        <f>(E29^2)/(H17*H18*H19)</f>
        <v>36.118430574845689</v>
      </c>
      <c r="I20" s="13"/>
      <c r="J20" s="13"/>
      <c r="K20" s="2"/>
      <c r="L20" s="2"/>
      <c r="M20" s="2"/>
      <c r="N20" s="2"/>
    </row>
    <row r="21" spans="1:14" x14ac:dyDescent="0.25">
      <c r="A21" s="6" t="s">
        <v>10</v>
      </c>
      <c r="B21" s="4">
        <f t="shared" si="4"/>
        <v>1.1299999999999999</v>
      </c>
      <c r="C21" s="4">
        <f t="shared" si="5"/>
        <v>1.02</v>
      </c>
      <c r="D21" s="4">
        <f t="shared" si="6"/>
        <v>0.96333333333333326</v>
      </c>
      <c r="E21" s="4">
        <f t="shared" si="7"/>
        <v>3.1133333333333333</v>
      </c>
      <c r="F21" s="4">
        <f t="shared" si="8"/>
        <v>1.0377777777777777</v>
      </c>
      <c r="G21" s="2"/>
      <c r="H21" s="13"/>
      <c r="I21" s="13"/>
      <c r="J21" s="13"/>
      <c r="K21" s="2"/>
      <c r="L21" s="2"/>
      <c r="M21" s="2"/>
      <c r="N21" s="2"/>
    </row>
    <row r="22" spans="1:14" x14ac:dyDescent="0.25">
      <c r="A22" s="6" t="s">
        <v>11</v>
      </c>
      <c r="B22" s="4">
        <f t="shared" si="4"/>
        <v>0.8933333333333332</v>
      </c>
      <c r="C22" s="4">
        <f t="shared" si="5"/>
        <v>1.1666666666666667</v>
      </c>
      <c r="D22" s="4">
        <f t="shared" si="6"/>
        <v>1.08</v>
      </c>
      <c r="E22" s="4">
        <f t="shared" si="7"/>
        <v>3.14</v>
      </c>
      <c r="F22" s="4">
        <f t="shared" si="8"/>
        <v>1.0466666666666666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4" x14ac:dyDescent="0.25">
      <c r="A23" s="6" t="s">
        <v>7</v>
      </c>
      <c r="B23" s="4">
        <f t="shared" si="4"/>
        <v>0.95333333333333348</v>
      </c>
      <c r="C23" s="4">
        <f t="shared" si="5"/>
        <v>1.1099999999999999</v>
      </c>
      <c r="D23" s="4">
        <f t="shared" si="6"/>
        <v>1.1466666666666665</v>
      </c>
      <c r="E23" s="4">
        <f t="shared" si="7"/>
        <v>3.21</v>
      </c>
      <c r="F23" s="4">
        <f t="shared" si="8"/>
        <v>1.07</v>
      </c>
      <c r="G23" s="15" t="s">
        <v>43</v>
      </c>
      <c r="H23" s="5">
        <f>H17-1</f>
        <v>2</v>
      </c>
      <c r="I23" s="9">
        <f>SUMSQ(B29:D29)/12-H20</f>
        <v>2.1023649691350954E-2</v>
      </c>
      <c r="J23" s="9">
        <f t="shared" ref="J23:J28" si="9">I23/H23</f>
        <v>1.0511824845675477E-2</v>
      </c>
      <c r="K23" s="9">
        <f>J23/$J$28</f>
        <v>1.2353154048031294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6" t="s">
        <v>13</v>
      </c>
      <c r="B24" s="4">
        <f t="shared" si="4"/>
        <v>0.93666666666666665</v>
      </c>
      <c r="C24" s="4">
        <f t="shared" si="5"/>
        <v>1.0550000000000002</v>
      </c>
      <c r="D24" s="4">
        <f t="shared" si="6"/>
        <v>0.94666666666666666</v>
      </c>
      <c r="E24" s="4">
        <f t="shared" si="7"/>
        <v>2.9383333333333335</v>
      </c>
      <c r="F24" s="4">
        <f t="shared" si="8"/>
        <v>0.97944444444444445</v>
      </c>
      <c r="G24" s="15" t="s">
        <v>44</v>
      </c>
      <c r="H24" s="5">
        <f>H18*H19-1</f>
        <v>11</v>
      </c>
      <c r="I24" s="9">
        <f>SUMSQ(E17:E28)/H17-H20</f>
        <v>8.9844656635797548E-2</v>
      </c>
      <c r="J24" s="9">
        <f t="shared" si="9"/>
        <v>8.1676960577997774E-3</v>
      </c>
      <c r="K24" s="9">
        <f>J24/$J$28</f>
        <v>0.95984102761193846</v>
      </c>
      <c r="L24" s="4" t="str">
        <f>IF(K24&lt;M24,"tn",IF(K24&lt;N24,"*","**"))</f>
        <v>tn</v>
      </c>
      <c r="M24" s="4">
        <f>FINV(5%,$H24,$H$28)</f>
        <v>2.2585183566229916</v>
      </c>
      <c r="N24" s="4">
        <f>FINV(1%,$H24,$H$28)</f>
        <v>3.1837421959607717</v>
      </c>
    </row>
    <row r="25" spans="1:14" x14ac:dyDescent="0.25">
      <c r="A25" s="6" t="s">
        <v>4</v>
      </c>
      <c r="B25" s="4">
        <f t="shared" si="4"/>
        <v>0.90999999999999992</v>
      </c>
      <c r="C25" s="4">
        <f t="shared" si="5"/>
        <v>0.86499999999999999</v>
      </c>
      <c r="D25" s="4">
        <f t="shared" si="6"/>
        <v>1.1299999999999999</v>
      </c>
      <c r="E25" s="4">
        <f t="shared" si="7"/>
        <v>2.9049999999999998</v>
      </c>
      <c r="F25" s="4">
        <f t="shared" si="8"/>
        <v>0.96833333333333327</v>
      </c>
      <c r="G25" s="15" t="s">
        <v>31</v>
      </c>
      <c r="H25" s="5">
        <f>H18-1</f>
        <v>2</v>
      </c>
      <c r="I25" s="16">
        <f>SUMSQ(B36:D36)/(H17*H19)-H20</f>
        <v>2.2795640432086373E-2</v>
      </c>
      <c r="J25" s="9">
        <f t="shared" si="9"/>
        <v>1.1397820216043186E-2</v>
      </c>
      <c r="K25" s="9">
        <f>J25/$J$28</f>
        <v>1.3394346938578507</v>
      </c>
      <c r="L25" s="4" t="str">
        <f>IF(K25&lt;M25,"tn",IF(K25&lt;N25,"*","**"))</f>
        <v>tn</v>
      </c>
      <c r="M25" s="4">
        <f>FINV(5%,$H25,$H$28)</f>
        <v>3.4433567793667246</v>
      </c>
      <c r="N25" s="4">
        <f>FINV(1%,$H25,$H$28)</f>
        <v>5.7190219124822725</v>
      </c>
    </row>
    <row r="26" spans="1:14" x14ac:dyDescent="0.25">
      <c r="A26" s="6" t="s">
        <v>3</v>
      </c>
      <c r="B26" s="4">
        <f t="shared" si="4"/>
        <v>0.90999999999999992</v>
      </c>
      <c r="C26" s="4">
        <f t="shared" si="5"/>
        <v>1.0449999999999999</v>
      </c>
      <c r="D26" s="4">
        <f t="shared" si="6"/>
        <v>0.76666666666666661</v>
      </c>
      <c r="E26" s="4">
        <f t="shared" si="7"/>
        <v>2.7216666666666667</v>
      </c>
      <c r="F26" s="4">
        <f t="shared" si="8"/>
        <v>0.90722222222222226</v>
      </c>
      <c r="G26" s="15" t="s">
        <v>22</v>
      </c>
      <c r="H26" s="5">
        <f>H19-1</f>
        <v>3</v>
      </c>
      <c r="I26" s="9">
        <f>SUMSQ(E32:E35)/(H17*H18)-H20</f>
        <v>2.4894810956773483E-2</v>
      </c>
      <c r="J26" s="9">
        <f t="shared" si="9"/>
        <v>8.2982703189244944E-3</v>
      </c>
      <c r="K26" s="9">
        <f>J26/$J$28</f>
        <v>0.97518568932445815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4" x14ac:dyDescent="0.25">
      <c r="A27" s="6" t="s">
        <v>5</v>
      </c>
      <c r="B27" s="4">
        <f t="shared" si="4"/>
        <v>1.0866666666666667</v>
      </c>
      <c r="C27" s="4">
        <f t="shared" si="5"/>
        <v>1.06</v>
      </c>
      <c r="D27" s="4">
        <f t="shared" si="6"/>
        <v>1.08</v>
      </c>
      <c r="E27" s="4">
        <f t="shared" si="7"/>
        <v>3.2266666666666666</v>
      </c>
      <c r="F27" s="4">
        <f t="shared" si="8"/>
        <v>1.0755555555555556</v>
      </c>
      <c r="G27" s="15" t="s">
        <v>38</v>
      </c>
      <c r="H27" s="6">
        <f>H25*H26</f>
        <v>6</v>
      </c>
      <c r="I27" s="9">
        <f>I24-I25-I26</f>
        <v>4.2154205246937693E-2</v>
      </c>
      <c r="J27" s="9">
        <f t="shared" si="9"/>
        <v>7.0257008744896154E-3</v>
      </c>
      <c r="K27" s="9">
        <f>J27/$J$28</f>
        <v>0.82563747467370785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4" x14ac:dyDescent="0.25">
      <c r="A28" s="6" t="s">
        <v>9</v>
      </c>
      <c r="B28" s="4">
        <f t="shared" si="4"/>
        <v>0.82000000000000006</v>
      </c>
      <c r="C28" s="4">
        <f t="shared" si="5"/>
        <v>0.94</v>
      </c>
      <c r="D28" s="4">
        <f t="shared" si="6"/>
        <v>1.05</v>
      </c>
      <c r="E28" s="4">
        <f t="shared" si="7"/>
        <v>2.81</v>
      </c>
      <c r="F28" s="4">
        <f t="shared" si="8"/>
        <v>0.93666666666666665</v>
      </c>
      <c r="G28" s="15" t="s">
        <v>45</v>
      </c>
      <c r="H28" s="5">
        <f>H29-H24-H23</f>
        <v>22</v>
      </c>
      <c r="I28" s="9">
        <f>I29-I24-I23</f>
        <v>0.18720736882716693</v>
      </c>
      <c r="J28" s="9">
        <f t="shared" si="9"/>
        <v>8.5094258557803157E-3</v>
      </c>
      <c r="K28" s="10"/>
      <c r="L28" s="7"/>
      <c r="M28" s="7"/>
      <c r="N28" s="7"/>
    </row>
    <row r="29" spans="1:14" x14ac:dyDescent="0.25">
      <c r="A29" s="6"/>
      <c r="B29" s="4">
        <f>SUM(B17:B28)</f>
        <v>11.622499999999999</v>
      </c>
      <c r="C29" s="4">
        <f>SUM(C17:C28)</f>
        <v>12.13</v>
      </c>
      <c r="D29" s="4">
        <f>SUM(D17:D28)</f>
        <v>12.306666666666667</v>
      </c>
      <c r="E29" s="4">
        <f>SUM(E17:E28)</f>
        <v>36.05916666666667</v>
      </c>
      <c r="F29" s="4">
        <f>AVERAGE(B17:D28)</f>
        <v>1.0016435185185184</v>
      </c>
      <c r="G29" s="15" t="s">
        <v>46</v>
      </c>
      <c r="H29" s="5">
        <f>(3*3*4)-1</f>
        <v>35</v>
      </c>
      <c r="I29" s="9">
        <f>SUMSQ(B17:D28)-H20</f>
        <v>0.29807567515431543</v>
      </c>
      <c r="J29" s="10"/>
      <c r="K29" s="11"/>
      <c r="L29" s="8"/>
      <c r="M29" s="8"/>
      <c r="N29" s="8"/>
    </row>
    <row r="30" spans="1:14" x14ac:dyDescent="0.25">
      <c r="A30" s="1" t="s">
        <v>21</v>
      </c>
      <c r="H30" s="17"/>
      <c r="I30" s="17"/>
      <c r="J30" s="17"/>
    </row>
    <row r="31" spans="1:14" x14ac:dyDescent="0.25">
      <c r="A31" s="6" t="s">
        <v>22</v>
      </c>
      <c r="B31" s="6" t="s">
        <v>23</v>
      </c>
      <c r="C31" s="6" t="s">
        <v>24</v>
      </c>
      <c r="D31" s="6" t="s">
        <v>25</v>
      </c>
      <c r="E31" s="6" t="s">
        <v>20</v>
      </c>
      <c r="F31" s="6" t="s">
        <v>39</v>
      </c>
      <c r="H31" s="18"/>
      <c r="I31" s="18"/>
      <c r="J31" s="18"/>
    </row>
    <row r="32" spans="1:14" x14ac:dyDescent="0.25">
      <c r="A32" s="6" t="s">
        <v>26</v>
      </c>
      <c r="B32" s="4">
        <f>E17</f>
        <v>2.9766666666666666</v>
      </c>
      <c r="C32" s="4">
        <f>E21</f>
        <v>3.1133333333333333</v>
      </c>
      <c r="D32" s="4">
        <f>E25</f>
        <v>2.9049999999999998</v>
      </c>
      <c r="E32" s="4">
        <f>SUM(B32:D32)</f>
        <v>8.9949999999999992</v>
      </c>
      <c r="F32" s="6">
        <f>E32/9</f>
        <v>0.99944444444444436</v>
      </c>
      <c r="H32" s="18"/>
      <c r="I32" s="18"/>
      <c r="J32" s="18"/>
    </row>
    <row r="33" spans="1:14" x14ac:dyDescent="0.25">
      <c r="A33" s="6" t="s">
        <v>27</v>
      </c>
      <c r="B33" s="4">
        <f t="shared" ref="B33:B35" si="10">E18</f>
        <v>3.104166666666667</v>
      </c>
      <c r="C33" s="4">
        <f t="shared" ref="C33:C35" si="11">E22</f>
        <v>3.14</v>
      </c>
      <c r="D33" s="4">
        <f t="shared" ref="D33:D35" si="12">E26</f>
        <v>2.7216666666666667</v>
      </c>
      <c r="E33" s="4">
        <f t="shared" ref="E33:E35" si="13">SUM(B33:D33)</f>
        <v>8.9658333333333324</v>
      </c>
      <c r="F33" s="6">
        <f t="shared" ref="F33:F36" si="14">E33/9</f>
        <v>0.99620370370370359</v>
      </c>
      <c r="H33" s="19"/>
      <c r="I33" s="19"/>
      <c r="J33" s="19"/>
    </row>
    <row r="34" spans="1:14" x14ac:dyDescent="0.25">
      <c r="A34" s="6" t="s">
        <v>28</v>
      </c>
      <c r="B34" s="4">
        <f t="shared" si="10"/>
        <v>2.9433333333333334</v>
      </c>
      <c r="C34" s="4">
        <f t="shared" si="11"/>
        <v>3.21</v>
      </c>
      <c r="D34" s="4">
        <f t="shared" si="12"/>
        <v>3.2266666666666666</v>
      </c>
      <c r="E34" s="4">
        <f t="shared" si="13"/>
        <v>9.379999999999999</v>
      </c>
      <c r="F34" s="6">
        <f t="shared" si="14"/>
        <v>1.0422222222222222</v>
      </c>
      <c r="H34" s="20"/>
      <c r="I34" s="19"/>
      <c r="J34" s="19"/>
      <c r="L34" s="21"/>
      <c r="M34" s="21"/>
      <c r="N34" s="21"/>
    </row>
    <row r="35" spans="1:14" x14ac:dyDescent="0.25">
      <c r="A35" s="6" t="s">
        <v>29</v>
      </c>
      <c r="B35" s="4">
        <f t="shared" si="10"/>
        <v>2.9699999999999998</v>
      </c>
      <c r="C35" s="4">
        <f t="shared" si="11"/>
        <v>2.9383333333333335</v>
      </c>
      <c r="D35" s="4">
        <f t="shared" si="12"/>
        <v>2.81</v>
      </c>
      <c r="E35" s="4">
        <f t="shared" si="13"/>
        <v>8.7183333333333337</v>
      </c>
      <c r="F35" s="6">
        <f t="shared" si="14"/>
        <v>0.96870370370370373</v>
      </c>
      <c r="H35" s="17"/>
      <c r="I35" s="17"/>
      <c r="J35" s="17"/>
      <c r="L35" s="21"/>
      <c r="M35" s="21"/>
      <c r="N35" s="17"/>
    </row>
    <row r="36" spans="1:14" x14ac:dyDescent="0.25">
      <c r="A36" s="6" t="s">
        <v>20</v>
      </c>
      <c r="B36" s="4">
        <f>SUM(B32:B35)</f>
        <v>11.994166666666665</v>
      </c>
      <c r="C36" s="4">
        <f t="shared" ref="C36:D36" si="15">SUM(C32:C35)</f>
        <v>12.401666666666667</v>
      </c>
      <c r="D36" s="4">
        <f t="shared" si="15"/>
        <v>11.663333333333334</v>
      </c>
      <c r="E36" s="4">
        <f>SUM(E32:E35)</f>
        <v>36.05916666666667</v>
      </c>
      <c r="F36" s="6">
        <f t="shared" si="14"/>
        <v>4.0065740740740745</v>
      </c>
      <c r="H36" s="17"/>
      <c r="I36" s="17"/>
      <c r="J36" s="17"/>
      <c r="K36" s="22"/>
      <c r="L36" s="21"/>
      <c r="M36" s="21"/>
      <c r="N36" s="17"/>
    </row>
    <row r="37" spans="1:14" x14ac:dyDescent="0.25">
      <c r="A37" s="6"/>
      <c r="B37" s="6">
        <f>B36/12</f>
        <v>0.9995138888888887</v>
      </c>
      <c r="C37" s="6">
        <f t="shared" ref="C37:D37" si="16">C36/12</f>
        <v>1.0334722222222223</v>
      </c>
      <c r="D37" s="6">
        <f t="shared" si="16"/>
        <v>0.9719444444444445</v>
      </c>
      <c r="E37" s="6"/>
      <c r="F37" s="6"/>
      <c r="H37" s="17"/>
      <c r="I37" s="17"/>
      <c r="J37" s="17"/>
      <c r="L37" s="21"/>
      <c r="M37" s="21"/>
      <c r="N37" s="17"/>
    </row>
    <row r="38" spans="1:14" x14ac:dyDescent="0.25">
      <c r="A38" s="17"/>
      <c r="B38" s="17"/>
      <c r="C38" s="17"/>
      <c r="D38" s="17"/>
      <c r="E38" s="17"/>
      <c r="F38" s="17"/>
      <c r="G38" s="17"/>
      <c r="H38" s="17"/>
      <c r="I38" s="13"/>
      <c r="J38" s="17"/>
      <c r="K38" s="17"/>
      <c r="L38" s="21"/>
      <c r="M38" s="21"/>
      <c r="N38" s="17"/>
    </row>
    <row r="39" spans="1:14" x14ac:dyDescent="0.25">
      <c r="A39" s="17"/>
      <c r="B39" s="17"/>
      <c r="C39" s="17"/>
      <c r="D39" s="13"/>
      <c r="E39" s="17"/>
      <c r="F39" s="17"/>
      <c r="H39" s="17"/>
      <c r="I39" s="13"/>
      <c r="J39" s="17"/>
      <c r="L39" s="21"/>
      <c r="M39" s="21"/>
      <c r="N39" s="17"/>
    </row>
    <row r="40" spans="1:14" x14ac:dyDescent="0.25">
      <c r="A40" s="17"/>
      <c r="B40" s="17"/>
      <c r="C40" s="17"/>
      <c r="D40" s="17"/>
      <c r="E40" s="17"/>
      <c r="F40" s="17"/>
      <c r="H40" s="17"/>
      <c r="I40" s="13"/>
      <c r="J40" s="17"/>
      <c r="L40" s="21"/>
      <c r="M40" s="21"/>
      <c r="N40" s="17"/>
    </row>
    <row r="41" spans="1:14" x14ac:dyDescent="0.25">
      <c r="A41" s="17"/>
      <c r="B41" s="17"/>
      <c r="C41" s="17"/>
      <c r="D41" s="17"/>
      <c r="E41" s="17"/>
      <c r="F41" s="17"/>
      <c r="G41" s="25"/>
      <c r="H41" s="22"/>
      <c r="I41" s="13"/>
      <c r="J41" s="17"/>
      <c r="L41" s="21"/>
      <c r="M41" s="21"/>
      <c r="N41" s="17"/>
    </row>
    <row r="42" spans="1:14" x14ac:dyDescent="0.25">
      <c r="H42" s="22"/>
      <c r="I42" s="13"/>
      <c r="J42" s="17"/>
      <c r="L42" s="21"/>
      <c r="M42" s="21"/>
      <c r="N42" s="17"/>
    </row>
    <row r="43" spans="1:14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1"/>
      <c r="M43" s="21"/>
      <c r="N43" s="17"/>
    </row>
    <row r="44" spans="1:14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1"/>
      <c r="M44" s="21"/>
      <c r="N44" s="17"/>
    </row>
    <row r="45" spans="1:14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1"/>
      <c r="M45" s="21"/>
      <c r="N45" s="17"/>
    </row>
    <row r="46" spans="1:14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1"/>
      <c r="M46" s="21"/>
      <c r="N46" s="17"/>
    </row>
    <row r="47" spans="1:14" x14ac:dyDescent="0.25">
      <c r="A47" s="17"/>
      <c r="B47" s="17"/>
      <c r="C47" s="17"/>
      <c r="D47" s="17"/>
      <c r="E47" s="17"/>
      <c r="F47" s="17"/>
      <c r="G47" s="25"/>
      <c r="H47" s="22"/>
      <c r="I47" s="13"/>
      <c r="J47" s="1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B30" zoomScale="115" zoomScaleNormal="115" workbookViewId="0">
      <selection activeCell="G41" sqref="G41"/>
    </sheetView>
  </sheetViews>
  <sheetFormatPr defaultRowHeight="15" x14ac:dyDescent="0.25"/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12</v>
      </c>
      <c r="B3">
        <v>0.69</v>
      </c>
      <c r="C3">
        <v>0.63</v>
      </c>
      <c r="D3">
        <v>0.95</v>
      </c>
      <c r="F3">
        <f>AVERAGE(B3:E3)</f>
        <v>0.75666666666666649</v>
      </c>
      <c r="H3">
        <v>1.19</v>
      </c>
      <c r="I3">
        <v>0.85</v>
      </c>
      <c r="J3">
        <v>1.27</v>
      </c>
      <c r="K3">
        <v>0.98</v>
      </c>
      <c r="L3">
        <f>AVERAGE(H3:K3)</f>
        <v>1.0725</v>
      </c>
      <c r="N3">
        <v>1.05</v>
      </c>
      <c r="O3">
        <v>0.92</v>
      </c>
      <c r="P3">
        <v>1.1399999999999999</v>
      </c>
      <c r="Q3">
        <v>0.79</v>
      </c>
      <c r="R3">
        <f>AVERAGE(N3:Q3)</f>
        <v>0.97500000000000009</v>
      </c>
    </row>
    <row r="4" spans="1:18" x14ac:dyDescent="0.25">
      <c r="A4" t="s">
        <v>14</v>
      </c>
      <c r="B4">
        <v>0.96</v>
      </c>
      <c r="C4">
        <v>1.05</v>
      </c>
      <c r="D4">
        <v>0.88</v>
      </c>
      <c r="E4">
        <v>1.05</v>
      </c>
      <c r="F4">
        <f t="shared" ref="F4:F14" si="0">AVERAGE(B4:E4)</f>
        <v>0.98499999999999988</v>
      </c>
      <c r="H4">
        <v>0.99</v>
      </c>
      <c r="I4">
        <v>0.78</v>
      </c>
      <c r="J4">
        <v>0.64</v>
      </c>
      <c r="K4">
        <v>0.78</v>
      </c>
      <c r="L4">
        <f t="shared" ref="L4:L14" si="1">AVERAGE(H4:K4)</f>
        <v>0.7975000000000001</v>
      </c>
      <c r="N4">
        <v>0.91</v>
      </c>
      <c r="O4">
        <v>0.94</v>
      </c>
      <c r="P4">
        <v>1.1499999999999999</v>
      </c>
      <c r="R4">
        <f t="shared" ref="R4" si="2">AVERAGE(N4:Q4)</f>
        <v>1</v>
      </c>
    </row>
    <row r="5" spans="1:18" x14ac:dyDescent="0.25">
      <c r="A5" t="s">
        <v>8</v>
      </c>
      <c r="B5">
        <v>1.1000000000000001</v>
      </c>
      <c r="C5">
        <v>1.05</v>
      </c>
      <c r="F5">
        <f t="shared" si="0"/>
        <v>1.0750000000000002</v>
      </c>
      <c r="H5">
        <v>1.0900000000000001</v>
      </c>
      <c r="I5">
        <v>0.95</v>
      </c>
      <c r="L5">
        <f t="shared" si="1"/>
        <v>1.02</v>
      </c>
      <c r="N5">
        <v>0.92</v>
      </c>
      <c r="O5">
        <v>0.96</v>
      </c>
      <c r="P5">
        <v>0.96</v>
      </c>
      <c r="Q5">
        <v>0.88</v>
      </c>
      <c r="R5">
        <f>AVERAGE(N5:Q5)</f>
        <v>0.92999999999999994</v>
      </c>
    </row>
    <row r="6" spans="1:18" x14ac:dyDescent="0.25">
      <c r="A6" t="s">
        <v>6</v>
      </c>
      <c r="B6">
        <v>1.1000000000000001</v>
      </c>
      <c r="C6">
        <v>0.99</v>
      </c>
      <c r="D6">
        <v>0.96</v>
      </c>
      <c r="F6">
        <f t="shared" si="0"/>
        <v>1.0166666666666666</v>
      </c>
      <c r="H6">
        <v>0.99</v>
      </c>
      <c r="I6">
        <v>0.67</v>
      </c>
      <c r="J6">
        <v>0.65</v>
      </c>
      <c r="L6">
        <f t="shared" si="1"/>
        <v>0.77</v>
      </c>
      <c r="N6">
        <v>0.81</v>
      </c>
      <c r="O6">
        <v>0.95</v>
      </c>
      <c r="P6">
        <v>0.96</v>
      </c>
      <c r="Q6">
        <v>1.1000000000000001</v>
      </c>
      <c r="R6">
        <f t="shared" ref="R6:R14" si="3">AVERAGE(N6:Q6)</f>
        <v>0.95499999999999996</v>
      </c>
    </row>
    <row r="7" spans="1:18" x14ac:dyDescent="0.25">
      <c r="A7" t="s">
        <v>10</v>
      </c>
      <c r="B7">
        <v>1.24</v>
      </c>
      <c r="C7">
        <v>0.93</v>
      </c>
      <c r="F7">
        <f t="shared" si="0"/>
        <v>1.085</v>
      </c>
      <c r="H7">
        <v>1.0900000000000001</v>
      </c>
      <c r="I7">
        <v>1.0900000000000001</v>
      </c>
      <c r="L7">
        <f t="shared" si="1"/>
        <v>1.0900000000000001</v>
      </c>
      <c r="N7">
        <v>0.66</v>
      </c>
      <c r="O7">
        <v>1.01</v>
      </c>
      <c r="P7">
        <v>0.92</v>
      </c>
      <c r="R7">
        <f t="shared" si="3"/>
        <v>0.86333333333333329</v>
      </c>
    </row>
    <row r="8" spans="1:18" x14ac:dyDescent="0.25">
      <c r="A8" t="s">
        <v>11</v>
      </c>
      <c r="B8">
        <v>1.05</v>
      </c>
      <c r="C8">
        <v>1.05</v>
      </c>
      <c r="F8">
        <f t="shared" si="0"/>
        <v>1.05</v>
      </c>
      <c r="H8">
        <v>1.1000000000000001</v>
      </c>
      <c r="I8">
        <v>1.18</v>
      </c>
      <c r="L8">
        <f t="shared" si="1"/>
        <v>1.1400000000000001</v>
      </c>
      <c r="N8">
        <v>1.08</v>
      </c>
      <c r="O8">
        <v>1.0900000000000001</v>
      </c>
      <c r="R8">
        <f t="shared" si="3"/>
        <v>1.085</v>
      </c>
    </row>
    <row r="9" spans="1:18" x14ac:dyDescent="0.25">
      <c r="A9" t="s">
        <v>7</v>
      </c>
      <c r="B9">
        <v>0.82</v>
      </c>
      <c r="C9">
        <v>0.73</v>
      </c>
      <c r="F9">
        <f t="shared" si="0"/>
        <v>0.77499999999999991</v>
      </c>
      <c r="H9">
        <v>1.06</v>
      </c>
      <c r="I9">
        <v>1.04</v>
      </c>
      <c r="L9">
        <f t="shared" si="1"/>
        <v>1.05</v>
      </c>
      <c r="N9">
        <v>1.08</v>
      </c>
      <c r="O9">
        <v>1.54</v>
      </c>
      <c r="P9">
        <v>0.95</v>
      </c>
      <c r="Q9">
        <v>0.88</v>
      </c>
      <c r="R9">
        <f t="shared" si="3"/>
        <v>1.1125</v>
      </c>
    </row>
    <row r="10" spans="1:18" x14ac:dyDescent="0.25">
      <c r="A10" t="s">
        <v>13</v>
      </c>
      <c r="B10">
        <v>0.93</v>
      </c>
      <c r="C10">
        <v>1.04</v>
      </c>
      <c r="D10">
        <v>0.64</v>
      </c>
      <c r="E10">
        <v>1.03</v>
      </c>
      <c r="F10">
        <f t="shared" si="0"/>
        <v>0.91000000000000014</v>
      </c>
      <c r="H10">
        <v>1.1299999999999999</v>
      </c>
      <c r="I10">
        <v>1.05</v>
      </c>
      <c r="L10">
        <f t="shared" si="1"/>
        <v>1.0899999999999999</v>
      </c>
      <c r="N10">
        <v>0.93</v>
      </c>
      <c r="O10">
        <v>0.92</v>
      </c>
      <c r="R10">
        <f t="shared" si="3"/>
        <v>0.92500000000000004</v>
      </c>
    </row>
    <row r="11" spans="1:18" x14ac:dyDescent="0.25">
      <c r="A11" t="s">
        <v>4</v>
      </c>
      <c r="B11">
        <v>0.99</v>
      </c>
      <c r="C11">
        <v>1.05</v>
      </c>
      <c r="F11">
        <f t="shared" si="0"/>
        <v>1.02</v>
      </c>
      <c r="H11">
        <v>0.66</v>
      </c>
      <c r="L11">
        <f t="shared" si="1"/>
        <v>0.66</v>
      </c>
      <c r="N11">
        <v>1.23</v>
      </c>
      <c r="O11">
        <v>0.98</v>
      </c>
      <c r="R11">
        <f t="shared" si="3"/>
        <v>1.105</v>
      </c>
    </row>
    <row r="12" spans="1:18" x14ac:dyDescent="0.25">
      <c r="A12" t="s">
        <v>3</v>
      </c>
      <c r="B12">
        <v>1.1000000000000001</v>
      </c>
      <c r="F12">
        <f t="shared" si="0"/>
        <v>1.1000000000000001</v>
      </c>
      <c r="H12">
        <v>0.78</v>
      </c>
      <c r="I12">
        <v>1.05</v>
      </c>
      <c r="L12">
        <f t="shared" si="1"/>
        <v>0.91500000000000004</v>
      </c>
      <c r="N12">
        <v>0.86</v>
      </c>
      <c r="R12">
        <f t="shared" si="3"/>
        <v>0.86</v>
      </c>
    </row>
    <row r="13" spans="1:18" x14ac:dyDescent="0.25">
      <c r="A13" t="s">
        <v>5</v>
      </c>
      <c r="B13">
        <v>0.98</v>
      </c>
      <c r="C13">
        <v>1.1399999999999999</v>
      </c>
      <c r="F13">
        <f t="shared" si="0"/>
        <v>1.06</v>
      </c>
      <c r="H13">
        <v>0.87</v>
      </c>
      <c r="L13">
        <f t="shared" si="1"/>
        <v>0.87</v>
      </c>
      <c r="N13">
        <v>1.06</v>
      </c>
      <c r="O13">
        <v>0.98</v>
      </c>
      <c r="R13">
        <f t="shared" si="3"/>
        <v>1.02</v>
      </c>
    </row>
    <row r="14" spans="1:18" x14ac:dyDescent="0.25">
      <c r="A14" t="s">
        <v>9</v>
      </c>
      <c r="B14">
        <v>1.1100000000000001</v>
      </c>
      <c r="F14">
        <f t="shared" si="0"/>
        <v>1.1100000000000001</v>
      </c>
      <c r="H14">
        <v>0.65</v>
      </c>
      <c r="I14">
        <v>0.78</v>
      </c>
      <c r="L14">
        <f t="shared" si="1"/>
        <v>0.71500000000000008</v>
      </c>
      <c r="N14">
        <v>0.92</v>
      </c>
      <c r="O14">
        <v>1.19</v>
      </c>
      <c r="R14">
        <f t="shared" si="3"/>
        <v>1.0549999999999999</v>
      </c>
    </row>
    <row r="16" spans="1:18" x14ac:dyDescent="0.25">
      <c r="A16" s="6" t="s">
        <v>15</v>
      </c>
      <c r="B16" s="6" t="s">
        <v>17</v>
      </c>
      <c r="C16" s="6" t="s">
        <v>18</v>
      </c>
      <c r="D16" s="6" t="s">
        <v>19</v>
      </c>
      <c r="E16" s="6" t="s">
        <v>20</v>
      </c>
      <c r="F16" s="6" t="s">
        <v>39</v>
      </c>
      <c r="G16" s="1" t="s">
        <v>30</v>
      </c>
    </row>
    <row r="17" spans="1:14" x14ac:dyDescent="0.25">
      <c r="A17" s="6" t="s">
        <v>12</v>
      </c>
      <c r="B17" s="4">
        <f t="shared" ref="B17:B28" si="4">AVERAGE(B3:E3)</f>
        <v>0.75666666666666649</v>
      </c>
      <c r="C17" s="4">
        <f t="shared" ref="C17:C28" si="5">AVERAGE(H3:K3)</f>
        <v>1.0725</v>
      </c>
      <c r="D17" s="4">
        <f t="shared" ref="D17:D28" si="6">AVERAGE(N3:Q3)</f>
        <v>0.97500000000000009</v>
      </c>
      <c r="E17" s="4">
        <f t="shared" ref="E17:E28" si="7">SUM(B17:D17)</f>
        <v>2.8041666666666667</v>
      </c>
      <c r="F17" s="4">
        <f t="shared" ref="F17:F28" si="8">AVERAGE(B17:D17)</f>
        <v>0.93472222222222223</v>
      </c>
      <c r="G17" s="2" t="s">
        <v>40</v>
      </c>
      <c r="H17" s="3">
        <v>3</v>
      </c>
      <c r="I17" s="2"/>
      <c r="J17" s="2"/>
      <c r="K17" s="2"/>
      <c r="L17" s="2"/>
      <c r="M17" s="2"/>
      <c r="N17" s="2"/>
    </row>
    <row r="18" spans="1:14" x14ac:dyDescent="0.25">
      <c r="A18" s="6" t="s">
        <v>14</v>
      </c>
      <c r="B18" s="4">
        <f t="shared" si="4"/>
        <v>0.98499999999999988</v>
      </c>
      <c r="C18" s="4">
        <f t="shared" si="5"/>
        <v>0.7975000000000001</v>
      </c>
      <c r="D18" s="4">
        <f t="shared" si="6"/>
        <v>1</v>
      </c>
      <c r="E18" s="4">
        <f t="shared" si="7"/>
        <v>2.7824999999999998</v>
      </c>
      <c r="F18" s="4">
        <f t="shared" si="8"/>
        <v>0.92749999999999988</v>
      </c>
      <c r="G18" s="2" t="s">
        <v>41</v>
      </c>
      <c r="H18" s="12">
        <v>3</v>
      </c>
      <c r="I18" s="13"/>
      <c r="J18" s="13"/>
      <c r="K18" s="2"/>
      <c r="L18" s="2"/>
      <c r="M18" s="2"/>
      <c r="N18" s="2"/>
    </row>
    <row r="19" spans="1:14" x14ac:dyDescent="0.25">
      <c r="A19" s="6" t="s">
        <v>8</v>
      </c>
      <c r="B19" s="4">
        <f t="shared" si="4"/>
        <v>1.0750000000000002</v>
      </c>
      <c r="C19" s="4">
        <f t="shared" si="5"/>
        <v>1.02</v>
      </c>
      <c r="D19" s="4">
        <f t="shared" si="6"/>
        <v>0.92999999999999994</v>
      </c>
      <c r="E19" s="4">
        <f t="shared" si="7"/>
        <v>3.0250000000000004</v>
      </c>
      <c r="F19" s="4">
        <f t="shared" si="8"/>
        <v>1.0083333333333335</v>
      </c>
      <c r="G19" s="2" t="s">
        <v>42</v>
      </c>
      <c r="H19" s="12">
        <v>4</v>
      </c>
      <c r="I19" s="13"/>
      <c r="J19" s="13"/>
      <c r="K19" s="2"/>
      <c r="L19" s="2"/>
      <c r="M19" s="2"/>
      <c r="N19" s="2"/>
    </row>
    <row r="20" spans="1:14" x14ac:dyDescent="0.25">
      <c r="A20" s="6" t="s">
        <v>6</v>
      </c>
      <c r="B20" s="4">
        <f t="shared" si="4"/>
        <v>1.0166666666666666</v>
      </c>
      <c r="C20" s="4">
        <f t="shared" si="5"/>
        <v>0.77</v>
      </c>
      <c r="D20" s="4">
        <f t="shared" si="6"/>
        <v>0.95499999999999996</v>
      </c>
      <c r="E20" s="4">
        <f t="shared" si="7"/>
        <v>2.7416666666666667</v>
      </c>
      <c r="F20" s="4">
        <f t="shared" si="8"/>
        <v>0.91388888888888886</v>
      </c>
      <c r="G20" s="2" t="s">
        <v>32</v>
      </c>
      <c r="H20" s="14">
        <f>(E29^2)/(H17*H18*H19)</f>
        <v>34.065056500771611</v>
      </c>
      <c r="I20" s="13"/>
      <c r="J20" s="13"/>
      <c r="K20" s="2"/>
      <c r="L20" s="2"/>
      <c r="M20" s="2"/>
      <c r="N20" s="2"/>
    </row>
    <row r="21" spans="1:14" x14ac:dyDescent="0.25">
      <c r="A21" s="6" t="s">
        <v>10</v>
      </c>
      <c r="B21" s="4">
        <f t="shared" si="4"/>
        <v>1.085</v>
      </c>
      <c r="C21" s="4">
        <f t="shared" si="5"/>
        <v>1.0900000000000001</v>
      </c>
      <c r="D21" s="4">
        <f t="shared" si="6"/>
        <v>0.86333333333333329</v>
      </c>
      <c r="E21" s="4">
        <f t="shared" si="7"/>
        <v>3.0383333333333331</v>
      </c>
      <c r="F21" s="4">
        <f t="shared" si="8"/>
        <v>1.0127777777777778</v>
      </c>
      <c r="G21" s="2"/>
      <c r="H21" s="13"/>
      <c r="I21" s="13"/>
      <c r="J21" s="13"/>
      <c r="K21" s="2"/>
      <c r="L21" s="2"/>
      <c r="M21" s="2"/>
      <c r="N21" s="2"/>
    </row>
    <row r="22" spans="1:14" x14ac:dyDescent="0.25">
      <c r="A22" s="6" t="s">
        <v>11</v>
      </c>
      <c r="B22" s="4">
        <f t="shared" si="4"/>
        <v>1.05</v>
      </c>
      <c r="C22" s="4">
        <f t="shared" si="5"/>
        <v>1.1400000000000001</v>
      </c>
      <c r="D22" s="4">
        <f t="shared" si="6"/>
        <v>1.085</v>
      </c>
      <c r="E22" s="4">
        <f t="shared" si="7"/>
        <v>3.2750000000000004</v>
      </c>
      <c r="F22" s="4">
        <f t="shared" si="8"/>
        <v>1.0916666666666668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4" x14ac:dyDescent="0.25">
      <c r="A23" s="6" t="s">
        <v>7</v>
      </c>
      <c r="B23" s="4">
        <f t="shared" si="4"/>
        <v>0.77499999999999991</v>
      </c>
      <c r="C23" s="4">
        <f t="shared" si="5"/>
        <v>1.05</v>
      </c>
      <c r="D23" s="4">
        <f t="shared" si="6"/>
        <v>1.1125</v>
      </c>
      <c r="E23" s="4">
        <f t="shared" si="7"/>
        <v>2.9375</v>
      </c>
      <c r="F23" s="4">
        <f t="shared" si="8"/>
        <v>0.97916666666666663</v>
      </c>
      <c r="G23" s="15" t="s">
        <v>43</v>
      </c>
      <c r="H23" s="5">
        <f>H17-1</f>
        <v>2</v>
      </c>
      <c r="I23" s="9">
        <f>SUMSQ(B29:D29)/12-H20</f>
        <v>2.9305594135792035E-2</v>
      </c>
      <c r="J23" s="9">
        <f t="shared" ref="J23:J28" si="9">I23/H23</f>
        <v>1.4652797067896017E-2</v>
      </c>
      <c r="K23" s="9">
        <f>J23/$J$28</f>
        <v>0.68726685117986241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6" t="s">
        <v>13</v>
      </c>
      <c r="B24" s="4">
        <f t="shared" si="4"/>
        <v>0.91000000000000014</v>
      </c>
      <c r="C24" s="4">
        <f t="shared" si="5"/>
        <v>1.0899999999999999</v>
      </c>
      <c r="D24" s="4">
        <f t="shared" si="6"/>
        <v>0.92500000000000004</v>
      </c>
      <c r="E24" s="4">
        <f t="shared" si="7"/>
        <v>2.9249999999999998</v>
      </c>
      <c r="F24" s="4">
        <f t="shared" si="8"/>
        <v>0.97499999999999998</v>
      </c>
      <c r="G24" s="15" t="s">
        <v>44</v>
      </c>
      <c r="H24" s="5">
        <f>H18*H19-1</f>
        <v>11</v>
      </c>
      <c r="I24" s="9">
        <f>SUMSQ(E17:E28)/H17-H20</f>
        <v>7.940808256172005E-2</v>
      </c>
      <c r="J24" s="9">
        <f t="shared" si="9"/>
        <v>7.218916596520005E-3</v>
      </c>
      <c r="K24" s="9">
        <f>J24/$J$28</f>
        <v>0.33859215105698215</v>
      </c>
      <c r="L24" s="4" t="str">
        <f>IF(K24&lt;M24,"tn",IF(K24&lt;N24,"*","**"))</f>
        <v>tn</v>
      </c>
      <c r="M24" s="4">
        <f>FINV(5%,$H24,$H$28)</f>
        <v>2.2585183566229916</v>
      </c>
      <c r="N24" s="4">
        <f>FINV(1%,$H24,$H$28)</f>
        <v>3.1837421959607717</v>
      </c>
    </row>
    <row r="25" spans="1:14" x14ac:dyDescent="0.25">
      <c r="A25" s="6" t="s">
        <v>4</v>
      </c>
      <c r="B25" s="4">
        <f t="shared" si="4"/>
        <v>1.02</v>
      </c>
      <c r="C25" s="4">
        <f t="shared" si="5"/>
        <v>0.66</v>
      </c>
      <c r="D25" s="4">
        <f t="shared" si="6"/>
        <v>1.105</v>
      </c>
      <c r="E25" s="4">
        <f t="shared" si="7"/>
        <v>2.7850000000000001</v>
      </c>
      <c r="F25" s="4">
        <f t="shared" si="8"/>
        <v>0.92833333333333334</v>
      </c>
      <c r="G25" s="15" t="s">
        <v>31</v>
      </c>
      <c r="H25" s="5">
        <f>H18-1</f>
        <v>2</v>
      </c>
      <c r="I25" s="16">
        <f>SUMSQ(B36:D36)/(H17*H19)-H20</f>
        <v>3.2376427469131386E-2</v>
      </c>
      <c r="J25" s="9">
        <f t="shared" si="9"/>
        <v>1.6188213734565693E-2</v>
      </c>
      <c r="K25" s="9">
        <f>J25/$J$28</f>
        <v>0.75928320224659218</v>
      </c>
      <c r="L25" s="4" t="str">
        <f>IF(K25&lt;M25,"tn",IF(K25&lt;N25,"*","**"))</f>
        <v>tn</v>
      </c>
      <c r="M25" s="4">
        <f>FINV(5%,$H25,$H$28)</f>
        <v>3.4433567793667246</v>
      </c>
      <c r="N25" s="4">
        <f>FINV(1%,$H25,$H$28)</f>
        <v>5.7190219124822725</v>
      </c>
    </row>
    <row r="26" spans="1:14" x14ac:dyDescent="0.25">
      <c r="A26" s="6" t="s">
        <v>3</v>
      </c>
      <c r="B26" s="4">
        <f t="shared" si="4"/>
        <v>1.1000000000000001</v>
      </c>
      <c r="C26" s="4">
        <f t="shared" si="5"/>
        <v>0.91500000000000004</v>
      </c>
      <c r="D26" s="4">
        <f t="shared" si="6"/>
        <v>0.86</v>
      </c>
      <c r="E26" s="4">
        <f t="shared" si="7"/>
        <v>2.875</v>
      </c>
      <c r="F26" s="4">
        <f t="shared" si="8"/>
        <v>0.95833333333333337</v>
      </c>
      <c r="G26" s="15" t="s">
        <v>22</v>
      </c>
      <c r="H26" s="5">
        <f>H19-1</f>
        <v>3</v>
      </c>
      <c r="I26" s="9">
        <f>SUMSQ(E32:E35)/(H17*H18)-H20</f>
        <v>1.2885706018522569E-2</v>
      </c>
      <c r="J26" s="9">
        <f t="shared" si="9"/>
        <v>4.2952353395075233E-3</v>
      </c>
      <c r="K26" s="9">
        <f>J26/$J$28</f>
        <v>0.20146139014833667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4" x14ac:dyDescent="0.25">
      <c r="A27" s="6" t="s">
        <v>5</v>
      </c>
      <c r="B27" s="4">
        <f t="shared" si="4"/>
        <v>1.06</v>
      </c>
      <c r="C27" s="4">
        <f t="shared" si="5"/>
        <v>0.87</v>
      </c>
      <c r="D27" s="4">
        <f t="shared" si="6"/>
        <v>1.02</v>
      </c>
      <c r="E27" s="4">
        <f t="shared" si="7"/>
        <v>2.95</v>
      </c>
      <c r="F27" s="4">
        <f t="shared" si="8"/>
        <v>0.98333333333333339</v>
      </c>
      <c r="G27" s="15" t="s">
        <v>38</v>
      </c>
      <c r="H27" s="6">
        <f>H25*H26</f>
        <v>6</v>
      </c>
      <c r="I27" s="9">
        <f>I24-I25-I26</f>
        <v>3.4145949074066095E-2</v>
      </c>
      <c r="J27" s="9">
        <f t="shared" si="9"/>
        <v>5.6909915123443495E-3</v>
      </c>
      <c r="K27" s="9">
        <f>J27/$J$28</f>
        <v>0.26692718111476821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4" x14ac:dyDescent="0.25">
      <c r="A28" s="6" t="s">
        <v>9</v>
      </c>
      <c r="B28" s="4">
        <f t="shared" si="4"/>
        <v>1.1100000000000001</v>
      </c>
      <c r="C28" s="4">
        <f t="shared" si="5"/>
        <v>0.71500000000000008</v>
      </c>
      <c r="D28" s="4">
        <f t="shared" si="6"/>
        <v>1.0549999999999999</v>
      </c>
      <c r="E28" s="4">
        <f t="shared" si="7"/>
        <v>2.88</v>
      </c>
      <c r="F28" s="4">
        <f t="shared" si="8"/>
        <v>0.96</v>
      </c>
      <c r="G28" s="15" t="s">
        <v>45</v>
      </c>
      <c r="H28" s="5">
        <f>H29-H24-H23</f>
        <v>22</v>
      </c>
      <c r="I28" s="9">
        <f>I29-I24-I23</f>
        <v>0.4690485725308875</v>
      </c>
      <c r="J28" s="9">
        <f t="shared" si="9"/>
        <v>2.1320389660494887E-2</v>
      </c>
      <c r="K28" s="10"/>
      <c r="L28" s="7"/>
      <c r="M28" s="7"/>
      <c r="N28" s="7"/>
    </row>
    <row r="29" spans="1:14" x14ac:dyDescent="0.25">
      <c r="A29" s="6"/>
      <c r="B29" s="4">
        <f>SUM(B17:B28)</f>
        <v>11.943333333333332</v>
      </c>
      <c r="C29" s="4">
        <f>SUM(C17:C28)</f>
        <v>11.19</v>
      </c>
      <c r="D29" s="4">
        <f>SUM(D17:D28)</f>
        <v>11.885833333333332</v>
      </c>
      <c r="E29" s="4">
        <f>SUM(E17:E28)</f>
        <v>35.019166666666671</v>
      </c>
      <c r="F29" s="4">
        <f>AVERAGE(B17:D28)</f>
        <v>0.97275462962962977</v>
      </c>
      <c r="G29" s="15" t="s">
        <v>46</v>
      </c>
      <c r="H29" s="5">
        <f>(3*3*4)-1</f>
        <v>35</v>
      </c>
      <c r="I29" s="9">
        <f>SUMSQ(B17:D28)-H20</f>
        <v>0.57776224922839958</v>
      </c>
      <c r="J29" s="10"/>
      <c r="K29" s="11"/>
      <c r="L29" s="8"/>
      <c r="M29" s="8"/>
      <c r="N29" s="8"/>
    </row>
    <row r="30" spans="1:14" x14ac:dyDescent="0.25">
      <c r="A30" s="1" t="s">
        <v>21</v>
      </c>
      <c r="H30" s="17"/>
      <c r="I30" s="17"/>
      <c r="J30" s="17"/>
    </row>
    <row r="31" spans="1:14" x14ac:dyDescent="0.25">
      <c r="A31" s="6" t="s">
        <v>22</v>
      </c>
      <c r="B31" s="6" t="s">
        <v>23</v>
      </c>
      <c r="C31" s="6" t="s">
        <v>24</v>
      </c>
      <c r="D31" s="6" t="s">
        <v>25</v>
      </c>
      <c r="E31" s="6" t="s">
        <v>20</v>
      </c>
      <c r="F31" s="6" t="s">
        <v>39</v>
      </c>
      <c r="H31" s="18"/>
      <c r="I31" s="18"/>
      <c r="J31" s="18"/>
    </row>
    <row r="32" spans="1:14" x14ac:dyDescent="0.25">
      <c r="A32" s="6" t="s">
        <v>26</v>
      </c>
      <c r="B32" s="4">
        <f>E17</f>
        <v>2.8041666666666667</v>
      </c>
      <c r="C32" s="4">
        <f>E21</f>
        <v>3.0383333333333331</v>
      </c>
      <c r="D32" s="4">
        <f>E25</f>
        <v>2.7850000000000001</v>
      </c>
      <c r="E32" s="4">
        <f>SUM(B32:D32)</f>
        <v>8.6274999999999995</v>
      </c>
      <c r="F32" s="6">
        <f>E32/9</f>
        <v>0.95861111111111108</v>
      </c>
      <c r="H32" s="18"/>
      <c r="I32" s="18"/>
      <c r="J32" s="18"/>
    </row>
    <row r="33" spans="1:14" x14ac:dyDescent="0.25">
      <c r="A33" s="6" t="s">
        <v>27</v>
      </c>
      <c r="B33" s="4">
        <f t="shared" ref="B33:B35" si="10">E18</f>
        <v>2.7824999999999998</v>
      </c>
      <c r="C33" s="4">
        <f t="shared" ref="C33:C35" si="11">E22</f>
        <v>3.2750000000000004</v>
      </c>
      <c r="D33" s="4">
        <f t="shared" ref="D33:D35" si="12">E26</f>
        <v>2.875</v>
      </c>
      <c r="E33" s="4">
        <f t="shared" ref="E33:E35" si="13">SUM(B33:D33)</f>
        <v>8.932500000000001</v>
      </c>
      <c r="F33" s="6">
        <f t="shared" ref="F33:F36" si="14">E33/9</f>
        <v>0.99250000000000016</v>
      </c>
      <c r="H33" s="19"/>
      <c r="I33" s="19"/>
      <c r="J33" s="19"/>
    </row>
    <row r="34" spans="1:14" x14ac:dyDescent="0.25">
      <c r="A34" s="6" t="s">
        <v>28</v>
      </c>
      <c r="B34" s="4">
        <f t="shared" si="10"/>
        <v>3.0250000000000004</v>
      </c>
      <c r="C34" s="4">
        <f t="shared" si="11"/>
        <v>2.9375</v>
      </c>
      <c r="D34" s="4">
        <f t="shared" si="12"/>
        <v>2.95</v>
      </c>
      <c r="E34" s="4">
        <f t="shared" si="13"/>
        <v>8.9125000000000014</v>
      </c>
      <c r="F34" s="6">
        <f t="shared" si="14"/>
        <v>0.99027777777777792</v>
      </c>
      <c r="H34" s="20"/>
      <c r="I34" s="19"/>
      <c r="J34" s="19"/>
      <c r="L34" s="21"/>
      <c r="M34" s="21"/>
      <c r="N34" s="21"/>
    </row>
    <row r="35" spans="1:14" x14ac:dyDescent="0.25">
      <c r="A35" s="6" t="s">
        <v>29</v>
      </c>
      <c r="B35" s="4">
        <f t="shared" si="10"/>
        <v>2.7416666666666667</v>
      </c>
      <c r="C35" s="4">
        <f t="shared" si="11"/>
        <v>2.9249999999999998</v>
      </c>
      <c r="D35" s="4">
        <f t="shared" si="12"/>
        <v>2.88</v>
      </c>
      <c r="E35" s="4">
        <f t="shared" si="13"/>
        <v>8.5466666666666669</v>
      </c>
      <c r="F35" s="6">
        <f t="shared" si="14"/>
        <v>0.9496296296296296</v>
      </c>
      <c r="H35" s="17"/>
      <c r="I35" s="17"/>
      <c r="J35" s="17"/>
      <c r="L35" s="21"/>
      <c r="M35" s="21"/>
      <c r="N35" s="17"/>
    </row>
    <row r="36" spans="1:14" x14ac:dyDescent="0.25">
      <c r="A36" s="6" t="s">
        <v>20</v>
      </c>
      <c r="B36" s="4">
        <f>SUM(B32:B35)</f>
        <v>11.353333333333333</v>
      </c>
      <c r="C36" s="4">
        <f t="shared" ref="C36:D36" si="15">SUM(C32:C35)</f>
        <v>12.175833333333333</v>
      </c>
      <c r="D36" s="4">
        <f t="shared" si="15"/>
        <v>11.489999999999998</v>
      </c>
      <c r="E36" s="4">
        <f>SUM(E32:E35)</f>
        <v>35.019166666666671</v>
      </c>
      <c r="F36" s="6">
        <f t="shared" si="14"/>
        <v>3.8910185185185191</v>
      </c>
      <c r="H36" s="17"/>
      <c r="I36" s="17"/>
      <c r="J36" s="17"/>
      <c r="K36" s="22"/>
      <c r="L36" s="21"/>
      <c r="M36" s="21"/>
      <c r="N36" s="17"/>
    </row>
    <row r="37" spans="1:14" x14ac:dyDescent="0.25">
      <c r="A37" s="6"/>
      <c r="B37" s="6">
        <f>B36/12</f>
        <v>0.94611111111111112</v>
      </c>
      <c r="C37" s="6">
        <f t="shared" ref="C37:D37" si="16">C36/12</f>
        <v>1.0146527777777778</v>
      </c>
      <c r="D37" s="6">
        <f t="shared" si="16"/>
        <v>0.95749999999999991</v>
      </c>
      <c r="E37" s="6"/>
      <c r="F37" s="6"/>
      <c r="H37" s="17"/>
      <c r="I37" s="17"/>
      <c r="J37" s="17"/>
      <c r="L37" s="21"/>
      <c r="M37" s="21"/>
      <c r="N37" s="17"/>
    </row>
    <row r="38" spans="1:14" x14ac:dyDescent="0.25">
      <c r="A38" s="17"/>
      <c r="B38" s="17"/>
      <c r="C38" s="17"/>
      <c r="D38" s="17"/>
      <c r="E38" s="17"/>
      <c r="F38" s="17"/>
      <c r="G38" s="17"/>
      <c r="H38" s="17"/>
      <c r="I38" s="13"/>
      <c r="J38" s="17"/>
      <c r="K38" s="17"/>
      <c r="L38" s="21"/>
      <c r="M38" s="21"/>
      <c r="N38" s="17"/>
    </row>
    <row r="39" spans="1:14" x14ac:dyDescent="0.25">
      <c r="A39" s="17"/>
      <c r="B39" s="17"/>
      <c r="C39" s="17"/>
      <c r="D39" s="13"/>
      <c r="E39" s="17"/>
      <c r="F39" s="17"/>
      <c r="H39" s="17"/>
      <c r="I39" s="13"/>
      <c r="J39" s="17"/>
      <c r="L39" s="21"/>
      <c r="M39" s="21"/>
      <c r="N39" s="17"/>
    </row>
    <row r="40" spans="1:14" x14ac:dyDescent="0.25">
      <c r="A40" s="17"/>
      <c r="B40" s="17"/>
      <c r="C40" s="17"/>
      <c r="D40" s="17"/>
      <c r="E40" s="17"/>
      <c r="F40" s="17"/>
      <c r="H40" s="17"/>
      <c r="I40" s="13"/>
      <c r="J40" s="17"/>
      <c r="L40" s="21"/>
      <c r="M40" s="21"/>
      <c r="N40" s="17"/>
    </row>
    <row r="41" spans="1:14" x14ac:dyDescent="0.25">
      <c r="A41" s="17"/>
      <c r="B41" s="17"/>
      <c r="C41" s="17"/>
      <c r="D41" s="17"/>
      <c r="E41" s="17"/>
      <c r="F41" s="17"/>
      <c r="G41" s="25"/>
      <c r="H41" s="22"/>
      <c r="I41" s="13"/>
      <c r="J41" s="17"/>
      <c r="L41" s="21"/>
      <c r="M41" s="21"/>
      <c r="N41" s="17"/>
    </row>
    <row r="42" spans="1:14" x14ac:dyDescent="0.25">
      <c r="H42" s="22"/>
      <c r="I42" s="13"/>
      <c r="J42" s="17"/>
      <c r="L42" s="21"/>
      <c r="M42" s="21"/>
      <c r="N42" s="17"/>
    </row>
    <row r="43" spans="1:14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1"/>
      <c r="M43" s="21"/>
      <c r="N43" s="17"/>
    </row>
    <row r="44" spans="1:14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1"/>
      <c r="M44" s="21"/>
      <c r="N44" s="17"/>
    </row>
    <row r="45" spans="1:14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1"/>
      <c r="M45" s="21"/>
      <c r="N45" s="17"/>
    </row>
    <row r="46" spans="1:14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1"/>
      <c r="M46" s="21"/>
      <c r="N46" s="17"/>
    </row>
    <row r="47" spans="1:14" x14ac:dyDescent="0.25">
      <c r="A47" s="17"/>
      <c r="B47" s="17"/>
      <c r="C47" s="17"/>
      <c r="D47" s="17"/>
      <c r="E47" s="17"/>
      <c r="F47" s="17"/>
      <c r="G47" s="25"/>
      <c r="H47" s="22"/>
      <c r="I47" s="13"/>
      <c r="J47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7 hst</vt:lpstr>
      <vt:lpstr>14 hst</vt:lpstr>
      <vt:lpstr>21 hst</vt:lpstr>
      <vt:lpstr>28 hst</vt:lpstr>
      <vt:lpstr>35 hst</vt:lpstr>
      <vt:lpstr>42 hst</vt:lpstr>
      <vt:lpstr>49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ATUN</cp:lastModifiedBy>
  <dcterms:created xsi:type="dcterms:W3CDTF">2022-11-02T12:54:33Z</dcterms:created>
  <dcterms:modified xsi:type="dcterms:W3CDTF">2023-01-05T14:07:06Z</dcterms:modified>
</cp:coreProperties>
</file>