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DATA SKRIPSI\"/>
    </mc:Choice>
  </mc:AlternateContent>
  <bookViews>
    <workbookView xWindow="-120" yWindow="-120" windowWidth="20730" windowHeight="11160" activeTab="4"/>
  </bookViews>
  <sheets>
    <sheet name="Sheet1" sheetId="1" r:id="rId1"/>
    <sheet name="IP" sheetId="5" r:id="rId2"/>
    <sheet name="BB" sheetId="2" r:id="rId3"/>
    <sheet name="BBA" sheetId="3" r:id="rId4"/>
    <sheet name="BK" sheetId="4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5" i="4" l="1"/>
  <c r="E27" i="5" l="1"/>
  <c r="D34" i="5" s="1"/>
  <c r="E25" i="5"/>
  <c r="D32" i="5" s="1"/>
  <c r="E23" i="5"/>
  <c r="C34" i="5" s="1"/>
  <c r="E21" i="5"/>
  <c r="C32" i="5" s="1"/>
  <c r="E19" i="5"/>
  <c r="B34" i="5" s="1"/>
  <c r="E34" i="5" s="1"/>
  <c r="D29" i="5"/>
  <c r="B29" i="5"/>
  <c r="H29" i="5"/>
  <c r="F29" i="5"/>
  <c r="C29" i="5"/>
  <c r="F28" i="5"/>
  <c r="E28" i="5"/>
  <c r="D35" i="5" s="1"/>
  <c r="F27" i="5"/>
  <c r="H26" i="5"/>
  <c r="F26" i="5"/>
  <c r="E26" i="5"/>
  <c r="D33" i="5" s="1"/>
  <c r="H25" i="5"/>
  <c r="F25" i="5"/>
  <c r="H24" i="5"/>
  <c r="H28" i="5" s="1"/>
  <c r="F24" i="5"/>
  <c r="E24" i="5"/>
  <c r="C35" i="5" s="1"/>
  <c r="H23" i="5"/>
  <c r="F23" i="5"/>
  <c r="F22" i="5"/>
  <c r="E22" i="5"/>
  <c r="C33" i="5" s="1"/>
  <c r="F21" i="5"/>
  <c r="F20" i="5"/>
  <c r="E20" i="5"/>
  <c r="B35" i="5" s="1"/>
  <c r="F19" i="5"/>
  <c r="F18" i="5"/>
  <c r="E18" i="5"/>
  <c r="B33" i="5" s="1"/>
  <c r="E33" i="5" s="1"/>
  <c r="F17" i="5"/>
  <c r="H29" i="4"/>
  <c r="F29" i="4"/>
  <c r="D29" i="4"/>
  <c r="C29" i="4"/>
  <c r="B29" i="4"/>
  <c r="F28" i="4"/>
  <c r="E28" i="4"/>
  <c r="D35" i="4" s="1"/>
  <c r="F27" i="4"/>
  <c r="E27" i="4"/>
  <c r="D34" i="4" s="1"/>
  <c r="H26" i="4"/>
  <c r="F26" i="4"/>
  <c r="E26" i="4"/>
  <c r="D33" i="4" s="1"/>
  <c r="H25" i="4"/>
  <c r="F25" i="4"/>
  <c r="E25" i="4"/>
  <c r="D32" i="4" s="1"/>
  <c r="H24" i="4"/>
  <c r="H28" i="4" s="1"/>
  <c r="F24" i="4"/>
  <c r="E24" i="4"/>
  <c r="C35" i="4" s="1"/>
  <c r="H23" i="4"/>
  <c r="F23" i="4"/>
  <c r="E23" i="4"/>
  <c r="C34" i="4" s="1"/>
  <c r="F22" i="4"/>
  <c r="E22" i="4"/>
  <c r="C33" i="4" s="1"/>
  <c r="F21" i="4"/>
  <c r="E21" i="4"/>
  <c r="C32" i="4" s="1"/>
  <c r="F20" i="4"/>
  <c r="E20" i="4"/>
  <c r="B35" i="4" s="1"/>
  <c r="F19" i="4"/>
  <c r="E19" i="4"/>
  <c r="B34" i="4" s="1"/>
  <c r="E34" i="4" s="1"/>
  <c r="F18" i="4"/>
  <c r="E18" i="4"/>
  <c r="B33" i="4" s="1"/>
  <c r="F17" i="4"/>
  <c r="E17" i="4"/>
  <c r="B32" i="4" s="1"/>
  <c r="B35" i="3"/>
  <c r="B33" i="3"/>
  <c r="H29" i="3"/>
  <c r="F29" i="3"/>
  <c r="D29" i="3"/>
  <c r="C29" i="3"/>
  <c r="B29" i="3"/>
  <c r="F28" i="3"/>
  <c r="E28" i="3"/>
  <c r="D35" i="3" s="1"/>
  <c r="F27" i="3"/>
  <c r="E27" i="3"/>
  <c r="D34" i="3" s="1"/>
  <c r="H26" i="3"/>
  <c r="F26" i="3"/>
  <c r="E26" i="3"/>
  <c r="D33" i="3" s="1"/>
  <c r="H25" i="3"/>
  <c r="F25" i="3"/>
  <c r="E25" i="3"/>
  <c r="D32" i="3" s="1"/>
  <c r="H24" i="3"/>
  <c r="H28" i="3" s="1"/>
  <c r="F24" i="3"/>
  <c r="E24" i="3"/>
  <c r="C35" i="3" s="1"/>
  <c r="H23" i="3"/>
  <c r="F23" i="3"/>
  <c r="E23" i="3"/>
  <c r="C34" i="3" s="1"/>
  <c r="F22" i="3"/>
  <c r="E22" i="3"/>
  <c r="C33" i="3" s="1"/>
  <c r="F21" i="3"/>
  <c r="E21" i="3"/>
  <c r="C32" i="3" s="1"/>
  <c r="F20" i="3"/>
  <c r="E20" i="3"/>
  <c r="F19" i="3"/>
  <c r="E19" i="3"/>
  <c r="B34" i="3" s="1"/>
  <c r="E34" i="3" s="1"/>
  <c r="F18" i="3"/>
  <c r="E18" i="3"/>
  <c r="F17" i="3"/>
  <c r="E17" i="3"/>
  <c r="B32" i="3" s="1"/>
  <c r="E17" i="2"/>
  <c r="F17" i="2"/>
  <c r="E18" i="2"/>
  <c r="F18" i="2"/>
  <c r="E19" i="2"/>
  <c r="F19" i="2"/>
  <c r="E20" i="2"/>
  <c r="F20" i="2"/>
  <c r="E21" i="2"/>
  <c r="E29" i="2" s="1"/>
  <c r="H20" i="2" s="1"/>
  <c r="I29" i="2" s="1"/>
  <c r="F21" i="2"/>
  <c r="E22" i="2"/>
  <c r="C33" i="2" s="1"/>
  <c r="F22" i="2"/>
  <c r="E23" i="2"/>
  <c r="F23" i="2"/>
  <c r="H23" i="2"/>
  <c r="E24" i="2"/>
  <c r="F24" i="2"/>
  <c r="H24" i="2"/>
  <c r="E25" i="2"/>
  <c r="D32" i="2" s="1"/>
  <c r="E32" i="2" s="1"/>
  <c r="F25" i="2"/>
  <c r="H25" i="2"/>
  <c r="E26" i="2"/>
  <c r="F26" i="2"/>
  <c r="H26" i="2"/>
  <c r="E27" i="2"/>
  <c r="D34" i="2" s="1"/>
  <c r="E34" i="2" s="1"/>
  <c r="F34" i="2" s="1"/>
  <c r="F27" i="2"/>
  <c r="H27" i="2"/>
  <c r="E28" i="2"/>
  <c r="F28" i="2"/>
  <c r="B29" i="2"/>
  <c r="I23" i="2" s="1"/>
  <c r="J23" i="2" s="1"/>
  <c r="C29" i="2"/>
  <c r="D29" i="2"/>
  <c r="F29" i="2"/>
  <c r="H29" i="2"/>
  <c r="H28" i="2" s="1"/>
  <c r="B32" i="2"/>
  <c r="C32" i="2"/>
  <c r="B33" i="2"/>
  <c r="E33" i="2" s="1"/>
  <c r="F33" i="2" s="1"/>
  <c r="D33" i="2"/>
  <c r="B34" i="2"/>
  <c r="C34" i="2"/>
  <c r="D35" i="2"/>
  <c r="C35" i="2"/>
  <c r="D36" i="5" l="1"/>
  <c r="E17" i="5"/>
  <c r="B32" i="5" s="1"/>
  <c r="B36" i="5" s="1"/>
  <c r="M26" i="5"/>
  <c r="M24" i="5"/>
  <c r="N26" i="5"/>
  <c r="F33" i="5"/>
  <c r="E35" i="5"/>
  <c r="E32" i="5"/>
  <c r="F34" i="5"/>
  <c r="C36" i="5"/>
  <c r="M23" i="5"/>
  <c r="D37" i="5"/>
  <c r="M25" i="5"/>
  <c r="N23" i="5"/>
  <c r="N25" i="5"/>
  <c r="H27" i="5"/>
  <c r="N24" i="5"/>
  <c r="E29" i="5"/>
  <c r="H20" i="5" s="1"/>
  <c r="E33" i="4"/>
  <c r="D36" i="4"/>
  <c r="M26" i="4"/>
  <c r="M24" i="4"/>
  <c r="N26" i="4"/>
  <c r="F33" i="4"/>
  <c r="E35" i="4"/>
  <c r="B36" i="4"/>
  <c r="E32" i="4"/>
  <c r="F34" i="4"/>
  <c r="C36" i="4"/>
  <c r="M23" i="4"/>
  <c r="I40" i="4"/>
  <c r="D37" i="4"/>
  <c r="M25" i="4"/>
  <c r="N23" i="4"/>
  <c r="N25" i="4"/>
  <c r="H27" i="4"/>
  <c r="N24" i="4"/>
  <c r="E29" i="4"/>
  <c r="H20" i="4" s="1"/>
  <c r="E33" i="3"/>
  <c r="D36" i="3"/>
  <c r="I40" i="3" s="1"/>
  <c r="M26" i="3"/>
  <c r="M24" i="3"/>
  <c r="N26" i="3"/>
  <c r="F33" i="3"/>
  <c r="E35" i="3"/>
  <c r="B36" i="3"/>
  <c r="E32" i="3"/>
  <c r="F34" i="3"/>
  <c r="C36" i="3"/>
  <c r="M23" i="3"/>
  <c r="D37" i="3"/>
  <c r="M25" i="3"/>
  <c r="N23" i="3"/>
  <c r="N25" i="3"/>
  <c r="H27" i="3"/>
  <c r="N24" i="3"/>
  <c r="E29" i="3"/>
  <c r="H20" i="3" s="1"/>
  <c r="N24" i="2"/>
  <c r="N26" i="2"/>
  <c r="N23" i="2"/>
  <c r="M24" i="2"/>
  <c r="N25" i="2"/>
  <c r="M26" i="2"/>
  <c r="N27" i="2"/>
  <c r="M27" i="2"/>
  <c r="M25" i="2"/>
  <c r="F32" i="2"/>
  <c r="M23" i="2"/>
  <c r="I28" i="2"/>
  <c r="J28" i="2" s="1"/>
  <c r="K23" i="2" s="1"/>
  <c r="L23" i="2" s="1"/>
  <c r="I24" i="2"/>
  <c r="D36" i="2"/>
  <c r="D37" i="2" s="1"/>
  <c r="C36" i="2"/>
  <c r="I25" i="5" l="1"/>
  <c r="J25" i="5" s="1"/>
  <c r="I23" i="5"/>
  <c r="J23" i="5" s="1"/>
  <c r="I29" i="5"/>
  <c r="I26" i="5"/>
  <c r="J26" i="5" s="1"/>
  <c r="I24" i="5"/>
  <c r="M27" i="5"/>
  <c r="N27" i="5"/>
  <c r="F32" i="5"/>
  <c r="E36" i="5"/>
  <c r="F36" i="5" s="1"/>
  <c r="F35" i="5"/>
  <c r="C37" i="5"/>
  <c r="B37" i="5"/>
  <c r="J25" i="4"/>
  <c r="I23" i="4"/>
  <c r="J23" i="4" s="1"/>
  <c r="I29" i="4"/>
  <c r="I26" i="4"/>
  <c r="J26" i="4" s="1"/>
  <c r="I24" i="4"/>
  <c r="M27" i="4"/>
  <c r="N27" i="4"/>
  <c r="F32" i="4"/>
  <c r="E36" i="4"/>
  <c r="F36" i="4" s="1"/>
  <c r="F35" i="4"/>
  <c r="C37" i="4"/>
  <c r="I39" i="4"/>
  <c r="I38" i="4"/>
  <c r="B37" i="4"/>
  <c r="I25" i="3"/>
  <c r="J25" i="3" s="1"/>
  <c r="I23" i="3"/>
  <c r="J23" i="3" s="1"/>
  <c r="I29" i="3"/>
  <c r="I26" i="3"/>
  <c r="J26" i="3" s="1"/>
  <c r="I24" i="3"/>
  <c r="M27" i="3"/>
  <c r="N27" i="3"/>
  <c r="F32" i="3"/>
  <c r="E36" i="3"/>
  <c r="F36" i="3" s="1"/>
  <c r="F35" i="3"/>
  <c r="C37" i="3"/>
  <c r="I39" i="3"/>
  <c r="I38" i="3"/>
  <c r="B37" i="3"/>
  <c r="J24" i="2"/>
  <c r="K24" i="2" s="1"/>
  <c r="L24" i="2" s="1"/>
  <c r="I40" i="2"/>
  <c r="B35" i="2"/>
  <c r="E35" i="2" s="1"/>
  <c r="I26" i="2" s="1"/>
  <c r="J26" i="2" s="1"/>
  <c r="K26" i="2" s="1"/>
  <c r="L26" i="2" s="1"/>
  <c r="C37" i="2"/>
  <c r="I39" i="2"/>
  <c r="I27" i="5" l="1"/>
  <c r="J27" i="5" s="1"/>
  <c r="J24" i="5"/>
  <c r="I28" i="5"/>
  <c r="J28" i="5" s="1"/>
  <c r="K23" i="5" s="1"/>
  <c r="L23" i="5" s="1"/>
  <c r="I27" i="4"/>
  <c r="J27" i="4" s="1"/>
  <c r="J24" i="4"/>
  <c r="I28" i="4"/>
  <c r="J28" i="4" s="1"/>
  <c r="K23" i="4" s="1"/>
  <c r="L23" i="4" s="1"/>
  <c r="I27" i="3"/>
  <c r="J27" i="3" s="1"/>
  <c r="J24" i="3"/>
  <c r="I28" i="3"/>
  <c r="J28" i="3" s="1"/>
  <c r="K23" i="3" s="1"/>
  <c r="L23" i="3" s="1"/>
  <c r="F35" i="2"/>
  <c r="B36" i="2"/>
  <c r="I25" i="2" s="1"/>
  <c r="K25" i="5" l="1"/>
  <c r="L25" i="5" s="1"/>
  <c r="K24" i="5"/>
  <c r="L24" i="5" s="1"/>
  <c r="K27" i="5"/>
  <c r="L27" i="5" s="1"/>
  <c r="K26" i="5"/>
  <c r="L26" i="5" s="1"/>
  <c r="K25" i="4"/>
  <c r="L25" i="4" s="1"/>
  <c r="K24" i="4"/>
  <c r="L24" i="4" s="1"/>
  <c r="I41" i="4"/>
  <c r="K27" i="4"/>
  <c r="L27" i="4" s="1"/>
  <c r="K26" i="4"/>
  <c r="L26" i="4" s="1"/>
  <c r="K25" i="3"/>
  <c r="L25" i="3" s="1"/>
  <c r="K24" i="3"/>
  <c r="L24" i="3" s="1"/>
  <c r="I41" i="3"/>
  <c r="K27" i="3"/>
  <c r="L27" i="3" s="1"/>
  <c r="K26" i="3"/>
  <c r="L26" i="3" s="1"/>
  <c r="J25" i="2"/>
  <c r="K25" i="2" s="1"/>
  <c r="L25" i="2" s="1"/>
  <c r="I27" i="2"/>
  <c r="J27" i="2" s="1"/>
  <c r="K27" i="2" s="1"/>
  <c r="L27" i="2" s="1"/>
  <c r="I38" i="2"/>
  <c r="B37" i="2"/>
  <c r="E36" i="2"/>
  <c r="F36" i="2" s="1"/>
  <c r="I41" i="2" l="1"/>
  <c r="C34" i="1" l="1"/>
  <c r="C33" i="1"/>
  <c r="C32" i="1"/>
  <c r="C31" i="1"/>
  <c r="B37" i="1" l="1"/>
  <c r="B36" i="1" s="1"/>
  <c r="B35" i="1"/>
  <c r="B34" i="1"/>
  <c r="B33" i="1"/>
  <c r="B32" i="1"/>
  <c r="B31" i="1"/>
  <c r="B28" i="1"/>
  <c r="AB21" i="1" l="1"/>
  <c r="AA21" i="1"/>
  <c r="Z21" i="1"/>
  <c r="AC21" i="1" s="1"/>
  <c r="AB20" i="1"/>
  <c r="AA20" i="1"/>
  <c r="Z20" i="1"/>
  <c r="AC20" i="1" s="1"/>
  <c r="AB19" i="1"/>
  <c r="AA19" i="1"/>
  <c r="Z19" i="1"/>
  <c r="AC19" i="1" s="1"/>
  <c r="AB18" i="1"/>
  <c r="AB22" i="1" s="1"/>
  <c r="AA18" i="1"/>
  <c r="AA22" i="1" s="1"/>
  <c r="Z18" i="1"/>
  <c r="AC18" i="1" s="1"/>
  <c r="P21" i="1"/>
  <c r="O21" i="1"/>
  <c r="N21" i="1"/>
  <c r="Q21" i="1" s="1"/>
  <c r="P20" i="1"/>
  <c r="O20" i="1"/>
  <c r="N20" i="1"/>
  <c r="Q20" i="1" s="1"/>
  <c r="P19" i="1"/>
  <c r="O19" i="1"/>
  <c r="N19" i="1"/>
  <c r="Q19" i="1" s="1"/>
  <c r="P18" i="1"/>
  <c r="P22" i="1" s="1"/>
  <c r="O18" i="1"/>
  <c r="O22" i="1" s="1"/>
  <c r="N18" i="1"/>
  <c r="Q18" i="1" s="1"/>
  <c r="J21" i="1"/>
  <c r="I21" i="1"/>
  <c r="H21" i="1"/>
  <c r="K21" i="1" s="1"/>
  <c r="J20" i="1"/>
  <c r="I20" i="1"/>
  <c r="H20" i="1"/>
  <c r="K20" i="1" s="1"/>
  <c r="J19" i="1"/>
  <c r="I19" i="1"/>
  <c r="H19" i="1"/>
  <c r="K19" i="1" s="1"/>
  <c r="J18" i="1"/>
  <c r="J22" i="1" s="1"/>
  <c r="I18" i="1"/>
  <c r="I22" i="1" s="1"/>
  <c r="H18" i="1"/>
  <c r="K18" i="1" s="1"/>
  <c r="C22" i="1"/>
  <c r="D22" i="1"/>
  <c r="E22" i="1" s="1"/>
  <c r="B22" i="1"/>
  <c r="E19" i="1"/>
  <c r="E20" i="1"/>
  <c r="E21" i="1"/>
  <c r="E18" i="1"/>
  <c r="D19" i="1"/>
  <c r="D20" i="1"/>
  <c r="D21" i="1"/>
  <c r="D18" i="1"/>
  <c r="C19" i="1"/>
  <c r="C20" i="1"/>
  <c r="C21" i="1"/>
  <c r="C18" i="1"/>
  <c r="B19" i="1"/>
  <c r="B20" i="1"/>
  <c r="B21" i="1"/>
  <c r="B18" i="1"/>
  <c r="C15" i="1"/>
  <c r="D15" i="1"/>
  <c r="E15" i="1"/>
  <c r="B15" i="1"/>
  <c r="I15" i="1"/>
  <c r="J15" i="1"/>
  <c r="K15" i="1"/>
  <c r="H15" i="1"/>
  <c r="O15" i="1"/>
  <c r="P15" i="1"/>
  <c r="Q15" i="1"/>
  <c r="N15" i="1"/>
  <c r="U15" i="1"/>
  <c r="V15" i="1"/>
  <c r="W15" i="1"/>
  <c r="T15" i="1"/>
  <c r="AA15" i="1"/>
  <c r="AB15" i="1"/>
  <c r="AC15" i="1"/>
  <c r="Z15" i="1"/>
  <c r="AB4" i="1"/>
  <c r="AB5" i="1"/>
  <c r="AB6" i="1"/>
  <c r="AB7" i="1"/>
  <c r="AB8" i="1"/>
  <c r="AB9" i="1"/>
  <c r="AC9" i="1" s="1"/>
  <c r="AB10" i="1"/>
  <c r="AB11" i="1"/>
  <c r="AC11" i="1" s="1"/>
  <c r="AB12" i="1"/>
  <c r="AB13" i="1"/>
  <c r="AB14" i="1"/>
  <c r="AB3" i="1"/>
  <c r="AA4" i="1"/>
  <c r="AA5" i="1"/>
  <c r="AC5" i="1" s="1"/>
  <c r="AA6" i="1"/>
  <c r="AA7" i="1"/>
  <c r="AC7" i="1" s="1"/>
  <c r="AA8" i="1"/>
  <c r="AA9" i="1"/>
  <c r="AA10" i="1"/>
  <c r="AA11" i="1"/>
  <c r="AA12" i="1"/>
  <c r="AA13" i="1"/>
  <c r="AA14" i="1"/>
  <c r="AA3" i="1"/>
  <c r="Z4" i="1"/>
  <c r="Z5" i="1"/>
  <c r="Z6" i="1"/>
  <c r="Z7" i="1"/>
  <c r="Z8" i="1"/>
  <c r="Z9" i="1"/>
  <c r="Z10" i="1"/>
  <c r="Z11" i="1"/>
  <c r="Z12" i="1"/>
  <c r="Z13" i="1"/>
  <c r="AC13" i="1" s="1"/>
  <c r="Z14" i="1"/>
  <c r="Z3" i="1"/>
  <c r="V4" i="1"/>
  <c r="V5" i="1"/>
  <c r="V6" i="1"/>
  <c r="V7" i="1"/>
  <c r="V8" i="1"/>
  <c r="V9" i="1"/>
  <c r="V10" i="1"/>
  <c r="V11" i="1"/>
  <c r="V12" i="1"/>
  <c r="V13" i="1"/>
  <c r="V14" i="1"/>
  <c r="V3" i="1"/>
  <c r="U4" i="1"/>
  <c r="U5" i="1"/>
  <c r="U6" i="1"/>
  <c r="U7" i="1"/>
  <c r="U8" i="1"/>
  <c r="U9" i="1"/>
  <c r="U10" i="1"/>
  <c r="U11" i="1"/>
  <c r="U12" i="1"/>
  <c r="U13" i="1"/>
  <c r="U14" i="1"/>
  <c r="U3" i="1"/>
  <c r="T4" i="1"/>
  <c r="T5" i="1"/>
  <c r="T6" i="1"/>
  <c r="T7" i="1"/>
  <c r="T8" i="1"/>
  <c r="T9" i="1"/>
  <c r="T10" i="1"/>
  <c r="T11" i="1"/>
  <c r="T12" i="1"/>
  <c r="T13" i="1"/>
  <c r="T14" i="1"/>
  <c r="T3" i="1"/>
  <c r="W14" i="1"/>
  <c r="W13" i="1"/>
  <c r="W12" i="1"/>
  <c r="W11" i="1"/>
  <c r="W10" i="1"/>
  <c r="W9" i="1"/>
  <c r="W8" i="1"/>
  <c r="W7" i="1"/>
  <c r="W6" i="1"/>
  <c r="W5" i="1"/>
  <c r="W4" i="1"/>
  <c r="W3" i="1"/>
  <c r="AC14" i="1"/>
  <c r="AC12" i="1"/>
  <c r="AC10" i="1"/>
  <c r="AC8" i="1"/>
  <c r="AC6" i="1"/>
  <c r="AC4" i="1"/>
  <c r="AC3" i="1"/>
  <c r="Q14" i="1"/>
  <c r="Q13" i="1"/>
  <c r="Q12" i="1"/>
  <c r="Q11" i="1"/>
  <c r="Q10" i="1"/>
  <c r="Q9" i="1"/>
  <c r="Q8" i="1"/>
  <c r="Q7" i="1"/>
  <c r="Q6" i="1"/>
  <c r="Q5" i="1"/>
  <c r="Q4" i="1"/>
  <c r="Q3" i="1"/>
  <c r="K14" i="1"/>
  <c r="K13" i="1"/>
  <c r="K12" i="1"/>
  <c r="K11" i="1"/>
  <c r="K10" i="1"/>
  <c r="K9" i="1"/>
  <c r="K8" i="1"/>
  <c r="K7" i="1"/>
  <c r="K6" i="1"/>
  <c r="K5" i="1"/>
  <c r="K4" i="1"/>
  <c r="K3" i="1"/>
  <c r="Z22" i="1" l="1"/>
  <c r="AC22" i="1" s="1"/>
  <c r="N22" i="1"/>
  <c r="Q22" i="1" s="1"/>
  <c r="H22" i="1"/>
  <c r="K22" i="1" s="1"/>
  <c r="E4" i="1" l="1"/>
  <c r="E5" i="1"/>
  <c r="E6" i="1"/>
  <c r="E7" i="1"/>
  <c r="E8" i="1"/>
  <c r="E9" i="1"/>
  <c r="E10" i="1"/>
  <c r="E11" i="1"/>
  <c r="E12" i="1"/>
  <c r="E13" i="1"/>
  <c r="E14" i="1"/>
  <c r="E3" i="1"/>
</calcChain>
</file>

<file path=xl/sharedStrings.xml><?xml version="1.0" encoding="utf-8"?>
<sst xmlns="http://schemas.openxmlformats.org/spreadsheetml/2006/main" count="369" uniqueCount="62">
  <si>
    <t>M3P1</t>
  </si>
  <si>
    <t>M1P0</t>
  </si>
  <si>
    <t>M1P2</t>
  </si>
  <si>
    <t>M3P0</t>
  </si>
  <si>
    <t>M3P2</t>
  </si>
  <si>
    <t>M2P0</t>
  </si>
  <si>
    <t>M1P1</t>
  </si>
  <si>
    <t>M1P3</t>
  </si>
  <si>
    <t>M2P3</t>
  </si>
  <si>
    <t>M2P2</t>
  </si>
  <si>
    <t>M3P3</t>
  </si>
  <si>
    <t>M2P1</t>
  </si>
  <si>
    <t>BERAT EKONOMIS</t>
  </si>
  <si>
    <t>BERAT KESELURUHAN ( BERAT BASAH)</t>
  </si>
  <si>
    <t>BERAT AKAR BASAH</t>
  </si>
  <si>
    <t>INDEKS PANEN</t>
  </si>
  <si>
    <t>BERAT KERING</t>
  </si>
  <si>
    <t>PERLAKUAN</t>
  </si>
  <si>
    <t>Jumlah</t>
  </si>
  <si>
    <t>jumlah</t>
  </si>
  <si>
    <t>tabel dua arah</t>
  </si>
  <si>
    <t>P</t>
  </si>
  <si>
    <t>M1</t>
  </si>
  <si>
    <t>M2</t>
  </si>
  <si>
    <t>M3</t>
  </si>
  <si>
    <t>P0</t>
  </si>
  <si>
    <t>P1</t>
  </si>
  <si>
    <t>P2</t>
  </si>
  <si>
    <t>P3</t>
  </si>
  <si>
    <t>tabel anova RAK Faktorial</t>
  </si>
  <si>
    <t>R</t>
  </si>
  <si>
    <t>M</t>
  </si>
  <si>
    <t>FK</t>
  </si>
  <si>
    <t>SK</t>
  </si>
  <si>
    <t>DB</t>
  </si>
  <si>
    <t>JK</t>
  </si>
  <si>
    <t>KT</t>
  </si>
  <si>
    <t>F HIT</t>
  </si>
  <si>
    <t>T</t>
  </si>
  <si>
    <t>MP</t>
  </si>
  <si>
    <t>G</t>
  </si>
  <si>
    <t>TOTAL</t>
  </si>
  <si>
    <t>I</t>
  </si>
  <si>
    <t>II</t>
  </si>
  <si>
    <t>III</t>
  </si>
  <si>
    <t>rerata</t>
  </si>
  <si>
    <t>r</t>
  </si>
  <si>
    <t>m</t>
  </si>
  <si>
    <t>p</t>
  </si>
  <si>
    <t>Kelompok</t>
  </si>
  <si>
    <t>Perlakuan</t>
  </si>
  <si>
    <t>Galat</t>
  </si>
  <si>
    <t>Total</t>
  </si>
  <si>
    <t>Rerata</t>
  </si>
  <si>
    <t>notasi</t>
  </si>
  <si>
    <t xml:space="preserve">b </t>
  </si>
  <si>
    <t>a</t>
  </si>
  <si>
    <t>sd(3;22)</t>
  </si>
  <si>
    <t>BNJ</t>
  </si>
  <si>
    <t xml:space="preserve"> </t>
  </si>
  <si>
    <t>ab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</si>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</sst>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2" fontId="0" fillId="0" borderId="0" xfId="0" applyNumberFormat="1"/>
    <xf numFmtId="1" fontId="0" fillId="0" borderId="0" xfId="0" applyNumberFormat="1"/>
    <xf numFmtId="2" fontId="0" fillId="0" borderId="1" xfId="0" applyNumberFormat="1" applyBorder="1"/>
    <xf numFmtId="1" fontId="0" fillId="0" borderId="1" xfId="0" applyNumberFormat="1" applyBorder="1"/>
    <xf numFmtId="165" fontId="0" fillId="0" borderId="1" xfId="0" applyNumberFormat="1" applyBorder="1"/>
    <xf numFmtId="0" fontId="0" fillId="0" borderId="1" xfId="0" applyBorder="1"/>
    <xf numFmtId="165" fontId="0" fillId="2" borderId="1" xfId="0" applyNumberFormat="1" applyFill="1" applyBorder="1"/>
    <xf numFmtId="2" fontId="0" fillId="2" borderId="1" xfId="0" applyNumberFormat="1" applyFill="1" applyBorder="1"/>
    <xf numFmtId="165" fontId="0" fillId="2" borderId="0" xfId="0" applyNumberFormat="1" applyFill="1"/>
    <xf numFmtId="2" fontId="0" fillId="2" borderId="0" xfId="0" applyNumberFormat="1" applyFill="1"/>
    <xf numFmtId="1" fontId="0" fillId="0" borderId="0" xfId="0" applyNumberFormat="1" applyBorder="1"/>
    <xf numFmtId="2" fontId="0" fillId="0" borderId="0" xfId="0" applyNumberFormat="1" applyBorder="1"/>
    <xf numFmtId="164" fontId="0" fillId="0" borderId="0" xfId="0" applyNumberFormat="1" applyBorder="1"/>
    <xf numFmtId="2" fontId="0" fillId="0" borderId="2" xfId="0" applyNumberFormat="1" applyBorder="1"/>
    <xf numFmtId="165" fontId="0" fillId="3" borderId="1" xfId="0" applyNumberFormat="1" applyFill="1" applyBorder="1"/>
    <xf numFmtId="0" fontId="0" fillId="0" borderId="0" xfId="0" applyBorder="1"/>
    <xf numFmtId="0" fontId="0" fillId="3" borderId="0" xfId="0" applyFill="1" applyBorder="1"/>
    <xf numFmtId="2" fontId="2" fillId="0" borderId="0" xfId="0" applyNumberFormat="1" applyFont="1" applyBorder="1" applyAlignment="1">
      <alignment horizontal="right" vertical="center" wrapText="1"/>
    </xf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4" borderId="0" xfId="0" applyFill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0" fillId="0" borderId="3" xfId="0" applyFill="1" applyBorder="1"/>
    <xf numFmtId="2" fontId="0" fillId="0" borderId="3" xfId="0" applyNumberFormat="1" applyBorder="1"/>
    <xf numFmtId="0" fontId="0" fillId="0" borderId="3" xfId="0" applyBorder="1"/>
    <xf numFmtId="0" fontId="0" fillId="0" borderId="4" xfId="0" applyFill="1" applyBorder="1"/>
    <xf numFmtId="2" fontId="0" fillId="0" borderId="4" xfId="0" applyNumberFormat="1" applyBorder="1"/>
    <xf numFmtId="0" fontId="0" fillId="0" borderId="4" xfId="0" applyBorder="1"/>
    <xf numFmtId="0" fontId="0" fillId="3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7"/>
  <sheetViews>
    <sheetView topLeftCell="O1" workbookViewId="0">
      <selection activeCell="Z3" sqref="Z3:AB14"/>
    </sheetView>
  </sheetViews>
  <sheetFormatPr defaultRowHeight="15" x14ac:dyDescent="0.25"/>
  <cols>
    <col min="1" max="1" width="12" customWidth="1"/>
    <col min="2" max="2" width="9.5703125" bestFit="1" customWidth="1"/>
    <col min="8" max="8" width="11.28515625" customWidth="1"/>
    <col min="15" max="15" width="11" customWidth="1"/>
  </cols>
  <sheetData>
    <row r="1" spans="1:29" x14ac:dyDescent="0.25">
      <c r="A1" s="1" t="s">
        <v>13</v>
      </c>
      <c r="G1" s="1" t="s">
        <v>14</v>
      </c>
      <c r="M1" s="1" t="s">
        <v>16</v>
      </c>
      <c r="S1" s="1" t="s">
        <v>12</v>
      </c>
      <c r="Y1" s="1" t="s">
        <v>15</v>
      </c>
    </row>
    <row r="2" spans="1:29" x14ac:dyDescent="0.25">
      <c r="A2" t="s">
        <v>17</v>
      </c>
      <c r="B2">
        <v>1</v>
      </c>
      <c r="C2">
        <v>2</v>
      </c>
      <c r="D2">
        <v>3</v>
      </c>
      <c r="E2" t="s">
        <v>18</v>
      </c>
      <c r="G2" t="s">
        <v>17</v>
      </c>
      <c r="H2">
        <v>1</v>
      </c>
      <c r="I2">
        <v>2</v>
      </c>
      <c r="J2">
        <v>3</v>
      </c>
      <c r="K2" t="s">
        <v>19</v>
      </c>
      <c r="M2" t="s">
        <v>17</v>
      </c>
      <c r="N2">
        <v>1</v>
      </c>
      <c r="O2">
        <v>2</v>
      </c>
      <c r="P2">
        <v>3</v>
      </c>
      <c r="Q2" t="s">
        <v>19</v>
      </c>
      <c r="S2" t="s">
        <v>17</v>
      </c>
      <c r="T2">
        <v>1</v>
      </c>
      <c r="U2">
        <v>2</v>
      </c>
      <c r="V2">
        <v>3</v>
      </c>
      <c r="W2" t="s">
        <v>19</v>
      </c>
      <c r="Y2" t="s">
        <v>17</v>
      </c>
      <c r="Z2">
        <v>1</v>
      </c>
      <c r="AA2">
        <v>2</v>
      </c>
      <c r="AB2">
        <v>3</v>
      </c>
      <c r="AC2" t="s">
        <v>19</v>
      </c>
    </row>
    <row r="3" spans="1:29" x14ac:dyDescent="0.25">
      <c r="A3" t="s">
        <v>1</v>
      </c>
      <c r="B3">
        <v>31</v>
      </c>
      <c r="C3">
        <v>32</v>
      </c>
      <c r="D3">
        <v>37</v>
      </c>
      <c r="E3">
        <f>SUM(B3:D3)</f>
        <v>100</v>
      </c>
      <c r="G3" t="s">
        <v>1</v>
      </c>
      <c r="H3">
        <v>7</v>
      </c>
      <c r="I3">
        <v>11</v>
      </c>
      <c r="J3">
        <v>9</v>
      </c>
      <c r="K3">
        <f>SUM(H3:J3)</f>
        <v>27</v>
      </c>
      <c r="M3" t="s">
        <v>1</v>
      </c>
      <c r="N3">
        <v>4</v>
      </c>
      <c r="O3">
        <v>3</v>
      </c>
      <c r="P3">
        <v>5</v>
      </c>
      <c r="Q3">
        <f>SUM(N3:P3)</f>
        <v>12</v>
      </c>
      <c r="S3" t="s">
        <v>1</v>
      </c>
      <c r="T3">
        <f>B3-H3</f>
        <v>24</v>
      </c>
      <c r="U3">
        <f>C3-I3</f>
        <v>21</v>
      </c>
      <c r="V3">
        <f>D3-J3</f>
        <v>28</v>
      </c>
      <c r="W3">
        <f>SUM(T3:V3)</f>
        <v>73</v>
      </c>
      <c r="Y3" t="s">
        <v>1</v>
      </c>
      <c r="Z3">
        <f>T3/B3</f>
        <v>0.77419354838709675</v>
      </c>
      <c r="AA3">
        <f>U3/C3</f>
        <v>0.65625</v>
      </c>
      <c r="AB3">
        <f>V3/D3</f>
        <v>0.7567567567567568</v>
      </c>
      <c r="AC3">
        <f>SUM(Z3:AB3)</f>
        <v>2.1872003051438536</v>
      </c>
    </row>
    <row r="4" spans="1:29" x14ac:dyDescent="0.25">
      <c r="A4" t="s">
        <v>6</v>
      </c>
      <c r="B4">
        <v>69</v>
      </c>
      <c r="C4">
        <v>22</v>
      </c>
      <c r="D4">
        <v>38</v>
      </c>
      <c r="E4">
        <f t="shared" ref="E4:E14" si="0">SUM(B4:D4)</f>
        <v>129</v>
      </c>
      <c r="G4" t="s">
        <v>6</v>
      </c>
      <c r="H4">
        <v>21</v>
      </c>
      <c r="I4">
        <v>6</v>
      </c>
      <c r="J4">
        <v>7</v>
      </c>
      <c r="K4">
        <f t="shared" ref="K4:K14" si="1">SUM(H4:J4)</f>
        <v>34</v>
      </c>
      <c r="M4" t="s">
        <v>6</v>
      </c>
      <c r="N4">
        <v>21</v>
      </c>
      <c r="O4">
        <v>6</v>
      </c>
      <c r="P4">
        <v>7</v>
      </c>
      <c r="Q4">
        <f t="shared" ref="Q4:Q14" si="2">SUM(N4:P4)</f>
        <v>34</v>
      </c>
      <c r="S4" t="s">
        <v>6</v>
      </c>
      <c r="T4">
        <f t="shared" ref="T4:T14" si="3">B4-H4</f>
        <v>48</v>
      </c>
      <c r="U4">
        <f t="shared" ref="U4:U14" si="4">C4-I4</f>
        <v>16</v>
      </c>
      <c r="V4">
        <f t="shared" ref="V4:V14" si="5">D4-J4</f>
        <v>31</v>
      </c>
      <c r="W4">
        <f t="shared" ref="W4:W14" si="6">SUM(T4:V4)</f>
        <v>95</v>
      </c>
      <c r="Y4" t="s">
        <v>6</v>
      </c>
      <c r="Z4">
        <f t="shared" ref="Z4:Z14" si="7">T4/B4</f>
        <v>0.69565217391304346</v>
      </c>
      <c r="AA4">
        <f t="shared" ref="AA4:AA14" si="8">U4/C4</f>
        <v>0.72727272727272729</v>
      </c>
      <c r="AB4">
        <f t="shared" ref="AB4:AB14" si="9">V4/D4</f>
        <v>0.81578947368421051</v>
      </c>
      <c r="AC4">
        <f t="shared" ref="AC4:AC14" si="10">SUM(Z4:AB4)</f>
        <v>2.2387143748699811</v>
      </c>
    </row>
    <row r="5" spans="1:29" x14ac:dyDescent="0.25">
      <c r="A5" t="s">
        <v>2</v>
      </c>
      <c r="B5">
        <v>28</v>
      </c>
      <c r="C5">
        <v>17</v>
      </c>
      <c r="D5">
        <v>31</v>
      </c>
      <c r="E5">
        <f t="shared" si="0"/>
        <v>76</v>
      </c>
      <c r="G5" t="s">
        <v>2</v>
      </c>
      <c r="H5">
        <v>6</v>
      </c>
      <c r="I5">
        <v>3</v>
      </c>
      <c r="J5">
        <v>6</v>
      </c>
      <c r="K5">
        <f t="shared" si="1"/>
        <v>15</v>
      </c>
      <c r="M5" t="s">
        <v>2</v>
      </c>
      <c r="N5">
        <v>3</v>
      </c>
      <c r="O5">
        <v>1</v>
      </c>
      <c r="P5">
        <v>4</v>
      </c>
      <c r="Q5">
        <f t="shared" si="2"/>
        <v>8</v>
      </c>
      <c r="S5" t="s">
        <v>2</v>
      </c>
      <c r="T5">
        <f t="shared" si="3"/>
        <v>22</v>
      </c>
      <c r="U5">
        <f t="shared" si="4"/>
        <v>14</v>
      </c>
      <c r="V5">
        <f t="shared" si="5"/>
        <v>25</v>
      </c>
      <c r="W5">
        <f t="shared" si="6"/>
        <v>61</v>
      </c>
      <c r="Y5" t="s">
        <v>2</v>
      </c>
      <c r="Z5">
        <f t="shared" si="7"/>
        <v>0.7857142857142857</v>
      </c>
      <c r="AA5">
        <f t="shared" si="8"/>
        <v>0.82352941176470584</v>
      </c>
      <c r="AB5">
        <f t="shared" si="9"/>
        <v>0.80645161290322576</v>
      </c>
      <c r="AC5">
        <f t="shared" si="10"/>
        <v>2.4156953103822172</v>
      </c>
    </row>
    <row r="6" spans="1:29" x14ac:dyDescent="0.25">
      <c r="A6" t="s">
        <v>7</v>
      </c>
      <c r="B6">
        <v>39</v>
      </c>
      <c r="C6">
        <v>23</v>
      </c>
      <c r="D6">
        <v>38</v>
      </c>
      <c r="E6">
        <f t="shared" si="0"/>
        <v>100</v>
      </c>
      <c r="G6" t="s">
        <v>7</v>
      </c>
      <c r="H6">
        <v>4</v>
      </c>
      <c r="I6">
        <v>4</v>
      </c>
      <c r="J6">
        <v>9</v>
      </c>
      <c r="K6">
        <f t="shared" si="1"/>
        <v>17</v>
      </c>
      <c r="M6" t="s">
        <v>7</v>
      </c>
      <c r="N6">
        <v>4</v>
      </c>
      <c r="O6">
        <v>2</v>
      </c>
      <c r="P6">
        <v>8</v>
      </c>
      <c r="Q6">
        <f t="shared" si="2"/>
        <v>14</v>
      </c>
      <c r="S6" t="s">
        <v>7</v>
      </c>
      <c r="T6">
        <f t="shared" si="3"/>
        <v>35</v>
      </c>
      <c r="U6">
        <f t="shared" si="4"/>
        <v>19</v>
      </c>
      <c r="V6">
        <f t="shared" si="5"/>
        <v>29</v>
      </c>
      <c r="W6">
        <f t="shared" si="6"/>
        <v>83</v>
      </c>
      <c r="Y6" t="s">
        <v>7</v>
      </c>
      <c r="Z6">
        <f t="shared" si="7"/>
        <v>0.89743589743589747</v>
      </c>
      <c r="AA6">
        <f t="shared" si="8"/>
        <v>0.82608695652173914</v>
      </c>
      <c r="AB6">
        <f t="shared" si="9"/>
        <v>0.76315789473684215</v>
      </c>
      <c r="AC6">
        <f t="shared" si="10"/>
        <v>2.4866807486944786</v>
      </c>
    </row>
    <row r="7" spans="1:29" x14ac:dyDescent="0.25">
      <c r="A7" t="s">
        <v>5</v>
      </c>
      <c r="B7">
        <v>52</v>
      </c>
      <c r="C7">
        <v>41</v>
      </c>
      <c r="D7">
        <v>31</v>
      </c>
      <c r="E7">
        <f t="shared" si="0"/>
        <v>124</v>
      </c>
      <c r="G7" t="s">
        <v>5</v>
      </c>
      <c r="H7">
        <v>6</v>
      </c>
      <c r="I7">
        <v>13</v>
      </c>
      <c r="J7">
        <v>7</v>
      </c>
      <c r="K7">
        <f t="shared" si="1"/>
        <v>26</v>
      </c>
      <c r="M7" t="s">
        <v>5</v>
      </c>
      <c r="N7">
        <v>6</v>
      </c>
      <c r="O7">
        <v>6</v>
      </c>
      <c r="P7">
        <v>8</v>
      </c>
      <c r="Q7">
        <f t="shared" si="2"/>
        <v>20</v>
      </c>
      <c r="S7" t="s">
        <v>5</v>
      </c>
      <c r="T7">
        <f t="shared" si="3"/>
        <v>46</v>
      </c>
      <c r="U7">
        <f t="shared" si="4"/>
        <v>28</v>
      </c>
      <c r="V7">
        <f t="shared" si="5"/>
        <v>24</v>
      </c>
      <c r="W7">
        <f t="shared" si="6"/>
        <v>98</v>
      </c>
      <c r="Y7" t="s">
        <v>5</v>
      </c>
      <c r="Z7">
        <f t="shared" si="7"/>
        <v>0.88461538461538458</v>
      </c>
      <c r="AA7">
        <f t="shared" si="8"/>
        <v>0.68292682926829273</v>
      </c>
      <c r="AB7">
        <f t="shared" si="9"/>
        <v>0.77419354838709675</v>
      </c>
      <c r="AC7">
        <f t="shared" si="10"/>
        <v>2.3417357622707744</v>
      </c>
    </row>
    <row r="8" spans="1:29" x14ac:dyDescent="0.25">
      <c r="A8" t="s">
        <v>11</v>
      </c>
      <c r="B8">
        <v>41</v>
      </c>
      <c r="C8">
        <v>23</v>
      </c>
      <c r="D8">
        <v>32</v>
      </c>
      <c r="E8">
        <f t="shared" si="0"/>
        <v>96</v>
      </c>
      <c r="G8" t="s">
        <v>11</v>
      </c>
      <c r="H8">
        <v>16</v>
      </c>
      <c r="I8">
        <v>4</v>
      </c>
      <c r="J8">
        <v>9</v>
      </c>
      <c r="K8">
        <f t="shared" si="1"/>
        <v>29</v>
      </c>
      <c r="M8" t="s">
        <v>11</v>
      </c>
      <c r="N8">
        <v>5</v>
      </c>
      <c r="O8">
        <v>4</v>
      </c>
      <c r="P8">
        <v>6</v>
      </c>
      <c r="Q8">
        <f t="shared" si="2"/>
        <v>15</v>
      </c>
      <c r="S8" t="s">
        <v>11</v>
      </c>
      <c r="T8">
        <f t="shared" si="3"/>
        <v>25</v>
      </c>
      <c r="U8">
        <f t="shared" si="4"/>
        <v>19</v>
      </c>
      <c r="V8">
        <f t="shared" si="5"/>
        <v>23</v>
      </c>
      <c r="W8">
        <f t="shared" si="6"/>
        <v>67</v>
      </c>
      <c r="Y8" t="s">
        <v>11</v>
      </c>
      <c r="Z8">
        <f t="shared" si="7"/>
        <v>0.6097560975609756</v>
      </c>
      <c r="AA8">
        <f t="shared" si="8"/>
        <v>0.82608695652173914</v>
      </c>
      <c r="AB8">
        <f t="shared" si="9"/>
        <v>0.71875</v>
      </c>
      <c r="AC8">
        <f t="shared" si="10"/>
        <v>2.1545930540827145</v>
      </c>
    </row>
    <row r="9" spans="1:29" x14ac:dyDescent="0.25">
      <c r="A9" t="s">
        <v>9</v>
      </c>
      <c r="B9">
        <v>17</v>
      </c>
      <c r="C9">
        <v>48</v>
      </c>
      <c r="D9">
        <v>69</v>
      </c>
      <c r="E9">
        <f t="shared" si="0"/>
        <v>134</v>
      </c>
      <c r="G9" t="s">
        <v>9</v>
      </c>
      <c r="H9">
        <v>2</v>
      </c>
      <c r="I9">
        <v>6</v>
      </c>
      <c r="J9">
        <v>20</v>
      </c>
      <c r="K9">
        <f t="shared" si="1"/>
        <v>28</v>
      </c>
      <c r="M9" t="s">
        <v>9</v>
      </c>
      <c r="N9">
        <v>2</v>
      </c>
      <c r="O9">
        <v>6</v>
      </c>
      <c r="P9">
        <v>17</v>
      </c>
      <c r="Q9">
        <f t="shared" si="2"/>
        <v>25</v>
      </c>
      <c r="S9" t="s">
        <v>9</v>
      </c>
      <c r="T9">
        <f t="shared" si="3"/>
        <v>15</v>
      </c>
      <c r="U9">
        <f t="shared" si="4"/>
        <v>42</v>
      </c>
      <c r="V9">
        <f t="shared" si="5"/>
        <v>49</v>
      </c>
      <c r="W9">
        <f t="shared" si="6"/>
        <v>106</v>
      </c>
      <c r="Y9" t="s">
        <v>9</v>
      </c>
      <c r="Z9">
        <f t="shared" si="7"/>
        <v>0.88235294117647056</v>
      </c>
      <c r="AA9">
        <f t="shared" si="8"/>
        <v>0.875</v>
      </c>
      <c r="AB9">
        <f t="shared" si="9"/>
        <v>0.71014492753623193</v>
      </c>
      <c r="AC9">
        <f t="shared" si="10"/>
        <v>2.4674978687127025</v>
      </c>
    </row>
    <row r="10" spans="1:29" x14ac:dyDescent="0.25">
      <c r="A10" t="s">
        <v>8</v>
      </c>
      <c r="B10">
        <v>66</v>
      </c>
      <c r="C10">
        <v>35</v>
      </c>
      <c r="D10">
        <v>15</v>
      </c>
      <c r="E10">
        <f t="shared" si="0"/>
        <v>116</v>
      </c>
      <c r="G10" t="s">
        <v>8</v>
      </c>
      <c r="H10">
        <v>26</v>
      </c>
      <c r="I10">
        <v>5</v>
      </c>
      <c r="J10">
        <v>6</v>
      </c>
      <c r="K10">
        <f t="shared" si="1"/>
        <v>37</v>
      </c>
      <c r="M10" t="s">
        <v>8</v>
      </c>
      <c r="N10">
        <v>11</v>
      </c>
      <c r="O10">
        <v>4</v>
      </c>
      <c r="P10">
        <v>3</v>
      </c>
      <c r="Q10">
        <f t="shared" si="2"/>
        <v>18</v>
      </c>
      <c r="S10" t="s">
        <v>8</v>
      </c>
      <c r="T10">
        <f t="shared" si="3"/>
        <v>40</v>
      </c>
      <c r="U10">
        <f t="shared" si="4"/>
        <v>30</v>
      </c>
      <c r="V10">
        <f t="shared" si="5"/>
        <v>9</v>
      </c>
      <c r="W10">
        <f t="shared" si="6"/>
        <v>79</v>
      </c>
      <c r="Y10" t="s">
        <v>8</v>
      </c>
      <c r="Z10">
        <f t="shared" si="7"/>
        <v>0.60606060606060608</v>
      </c>
      <c r="AA10">
        <f t="shared" si="8"/>
        <v>0.8571428571428571</v>
      </c>
      <c r="AB10">
        <f t="shared" si="9"/>
        <v>0.6</v>
      </c>
      <c r="AC10">
        <f t="shared" si="10"/>
        <v>2.0632034632034633</v>
      </c>
    </row>
    <row r="11" spans="1:29" x14ac:dyDescent="0.25">
      <c r="A11" t="s">
        <v>3</v>
      </c>
      <c r="B11">
        <v>12</v>
      </c>
      <c r="C11">
        <v>13</v>
      </c>
      <c r="D11">
        <v>8</v>
      </c>
      <c r="E11">
        <f t="shared" si="0"/>
        <v>33</v>
      </c>
      <c r="G11" t="s">
        <v>3</v>
      </c>
      <c r="H11">
        <v>1</v>
      </c>
      <c r="I11">
        <v>2</v>
      </c>
      <c r="J11">
        <v>2</v>
      </c>
      <c r="K11">
        <f t="shared" si="1"/>
        <v>5</v>
      </c>
      <c r="M11" t="s">
        <v>3</v>
      </c>
      <c r="N11">
        <v>2</v>
      </c>
      <c r="O11">
        <v>1</v>
      </c>
      <c r="P11">
        <v>1</v>
      </c>
      <c r="Q11">
        <f t="shared" si="2"/>
        <v>4</v>
      </c>
      <c r="S11" t="s">
        <v>3</v>
      </c>
      <c r="T11">
        <f t="shared" si="3"/>
        <v>11</v>
      </c>
      <c r="U11">
        <f t="shared" si="4"/>
        <v>11</v>
      </c>
      <c r="V11">
        <f t="shared" si="5"/>
        <v>6</v>
      </c>
      <c r="W11">
        <f t="shared" si="6"/>
        <v>28</v>
      </c>
      <c r="Y11" t="s">
        <v>3</v>
      </c>
      <c r="Z11">
        <f t="shared" si="7"/>
        <v>0.91666666666666663</v>
      </c>
      <c r="AA11">
        <f t="shared" si="8"/>
        <v>0.84615384615384615</v>
      </c>
      <c r="AB11">
        <f t="shared" si="9"/>
        <v>0.75</v>
      </c>
      <c r="AC11">
        <f t="shared" si="10"/>
        <v>2.5128205128205128</v>
      </c>
    </row>
    <row r="12" spans="1:29" x14ac:dyDescent="0.25">
      <c r="A12" t="s">
        <v>0</v>
      </c>
      <c r="B12">
        <v>21</v>
      </c>
      <c r="C12">
        <v>23</v>
      </c>
      <c r="D12">
        <v>12</v>
      </c>
      <c r="E12">
        <f t="shared" si="0"/>
        <v>56</v>
      </c>
      <c r="G12" t="s">
        <v>0</v>
      </c>
      <c r="H12">
        <v>2</v>
      </c>
      <c r="I12">
        <v>4</v>
      </c>
      <c r="J12">
        <v>2</v>
      </c>
      <c r="K12">
        <f t="shared" si="1"/>
        <v>8</v>
      </c>
      <c r="M12" t="s">
        <v>0</v>
      </c>
      <c r="N12">
        <v>2</v>
      </c>
      <c r="O12">
        <v>2</v>
      </c>
      <c r="P12">
        <v>1</v>
      </c>
      <c r="Q12">
        <f t="shared" si="2"/>
        <v>5</v>
      </c>
      <c r="S12" t="s">
        <v>0</v>
      </c>
      <c r="T12">
        <f t="shared" si="3"/>
        <v>19</v>
      </c>
      <c r="U12">
        <f t="shared" si="4"/>
        <v>19</v>
      </c>
      <c r="V12">
        <f t="shared" si="5"/>
        <v>10</v>
      </c>
      <c r="W12">
        <f t="shared" si="6"/>
        <v>48</v>
      </c>
      <c r="Y12" t="s">
        <v>0</v>
      </c>
      <c r="Z12">
        <f t="shared" si="7"/>
        <v>0.90476190476190477</v>
      </c>
      <c r="AA12">
        <f t="shared" si="8"/>
        <v>0.82608695652173914</v>
      </c>
      <c r="AB12">
        <f t="shared" si="9"/>
        <v>0.83333333333333337</v>
      </c>
      <c r="AC12">
        <f t="shared" si="10"/>
        <v>2.5641821946169774</v>
      </c>
    </row>
    <row r="13" spans="1:29" x14ac:dyDescent="0.25">
      <c r="A13" t="s">
        <v>4</v>
      </c>
      <c r="B13">
        <v>12</v>
      </c>
      <c r="C13">
        <v>23</v>
      </c>
      <c r="D13">
        <v>13</v>
      </c>
      <c r="E13">
        <f t="shared" si="0"/>
        <v>48</v>
      </c>
      <c r="G13" t="s">
        <v>4</v>
      </c>
      <c r="H13">
        <v>1</v>
      </c>
      <c r="I13">
        <v>6</v>
      </c>
      <c r="J13">
        <v>3</v>
      </c>
      <c r="K13">
        <f t="shared" si="1"/>
        <v>10</v>
      </c>
      <c r="M13" t="s">
        <v>4</v>
      </c>
      <c r="N13">
        <v>1</v>
      </c>
      <c r="O13">
        <v>4</v>
      </c>
      <c r="P13">
        <v>1</v>
      </c>
      <c r="Q13">
        <f t="shared" si="2"/>
        <v>6</v>
      </c>
      <c r="S13" t="s">
        <v>4</v>
      </c>
      <c r="T13">
        <f t="shared" si="3"/>
        <v>11</v>
      </c>
      <c r="U13">
        <f t="shared" si="4"/>
        <v>17</v>
      </c>
      <c r="V13">
        <f t="shared" si="5"/>
        <v>10</v>
      </c>
      <c r="W13">
        <f t="shared" si="6"/>
        <v>38</v>
      </c>
      <c r="Y13" t="s">
        <v>4</v>
      </c>
      <c r="Z13">
        <f t="shared" si="7"/>
        <v>0.91666666666666663</v>
      </c>
      <c r="AA13">
        <f t="shared" si="8"/>
        <v>0.73913043478260865</v>
      </c>
      <c r="AB13">
        <f t="shared" si="9"/>
        <v>0.76923076923076927</v>
      </c>
      <c r="AC13">
        <f t="shared" si="10"/>
        <v>2.4250278706800446</v>
      </c>
    </row>
    <row r="14" spans="1:29" x14ac:dyDescent="0.25">
      <c r="A14" t="s">
        <v>10</v>
      </c>
      <c r="B14">
        <v>12</v>
      </c>
      <c r="C14">
        <v>5</v>
      </c>
      <c r="D14">
        <v>9</v>
      </c>
      <c r="E14">
        <f t="shared" si="0"/>
        <v>26</v>
      </c>
      <c r="G14" t="s">
        <v>10</v>
      </c>
      <c r="H14">
        <v>6</v>
      </c>
      <c r="I14">
        <v>3</v>
      </c>
      <c r="J14">
        <v>1</v>
      </c>
      <c r="K14">
        <f t="shared" si="1"/>
        <v>10</v>
      </c>
      <c r="M14" t="s">
        <v>10</v>
      </c>
      <c r="N14">
        <v>1</v>
      </c>
      <c r="O14">
        <v>1</v>
      </c>
      <c r="P14">
        <v>1</v>
      </c>
      <c r="Q14">
        <f t="shared" si="2"/>
        <v>3</v>
      </c>
      <c r="S14" t="s">
        <v>10</v>
      </c>
      <c r="T14">
        <f t="shared" si="3"/>
        <v>6</v>
      </c>
      <c r="U14">
        <f t="shared" si="4"/>
        <v>2</v>
      </c>
      <c r="V14">
        <f t="shared" si="5"/>
        <v>8</v>
      </c>
      <c r="W14">
        <f t="shared" si="6"/>
        <v>16</v>
      </c>
      <c r="Y14" t="s">
        <v>10</v>
      </c>
      <c r="Z14">
        <f t="shared" si="7"/>
        <v>0.5</v>
      </c>
      <c r="AA14">
        <f t="shared" si="8"/>
        <v>0.4</v>
      </c>
      <c r="AB14">
        <f t="shared" si="9"/>
        <v>0.88888888888888884</v>
      </c>
      <c r="AC14">
        <f t="shared" si="10"/>
        <v>1.7888888888888888</v>
      </c>
    </row>
    <row r="15" spans="1:29" x14ac:dyDescent="0.25">
      <c r="A15" t="s">
        <v>19</v>
      </c>
      <c r="B15">
        <f>SUM(B3:B14)</f>
        <v>400</v>
      </c>
      <c r="C15">
        <f t="shared" ref="C15:E15" si="11">SUM(C3:C14)</f>
        <v>305</v>
      </c>
      <c r="D15">
        <f t="shared" si="11"/>
        <v>333</v>
      </c>
      <c r="E15">
        <f t="shared" si="11"/>
        <v>1038</v>
      </c>
      <c r="G15" t="s">
        <v>19</v>
      </c>
      <c r="H15">
        <f>SUM(H3:H14)</f>
        <v>98</v>
      </c>
      <c r="I15">
        <f t="shared" ref="I15:K15" si="12">SUM(I3:I14)</f>
        <v>67</v>
      </c>
      <c r="J15">
        <f t="shared" si="12"/>
        <v>81</v>
      </c>
      <c r="K15">
        <f t="shared" si="12"/>
        <v>246</v>
      </c>
      <c r="M15" t="s">
        <v>19</v>
      </c>
      <c r="N15">
        <f>SUM(N3:N14)</f>
        <v>62</v>
      </c>
      <c r="O15">
        <f t="shared" ref="O15:Q15" si="13">SUM(O3:O14)</f>
        <v>40</v>
      </c>
      <c r="P15">
        <f t="shared" si="13"/>
        <v>62</v>
      </c>
      <c r="Q15">
        <f t="shared" si="13"/>
        <v>164</v>
      </c>
      <c r="S15" t="s">
        <v>19</v>
      </c>
      <c r="T15">
        <f>SUM(T3:T14)</f>
        <v>302</v>
      </c>
      <c r="U15">
        <f t="shared" ref="U15:W15" si="14">SUM(U3:U14)</f>
        <v>238</v>
      </c>
      <c r="V15">
        <f t="shared" si="14"/>
        <v>252</v>
      </c>
      <c r="W15">
        <f t="shared" si="14"/>
        <v>792</v>
      </c>
      <c r="Y15" t="s">
        <v>19</v>
      </c>
      <c r="Z15">
        <f>SUM(Z3:Z14)</f>
        <v>9.3738761729589992</v>
      </c>
      <c r="AA15">
        <f t="shared" ref="AA15:AC15" si="15">SUM(AA3:AA14)</f>
        <v>9.0856669759502555</v>
      </c>
      <c r="AB15">
        <f t="shared" si="15"/>
        <v>9.1866972054573548</v>
      </c>
      <c r="AC15">
        <f t="shared" si="15"/>
        <v>27.646240354366604</v>
      </c>
    </row>
    <row r="16" spans="1:29" x14ac:dyDescent="0.25">
      <c r="A16" s="1" t="s">
        <v>20</v>
      </c>
      <c r="G16" s="1" t="s">
        <v>20</v>
      </c>
      <c r="H16" s="1"/>
      <c r="M16" s="1" t="s">
        <v>20</v>
      </c>
      <c r="N16" s="1"/>
      <c r="Y16" s="1" t="s">
        <v>20</v>
      </c>
      <c r="Z16" s="1"/>
    </row>
    <row r="17" spans="1:29" x14ac:dyDescent="0.25">
      <c r="A17" t="s">
        <v>21</v>
      </c>
      <c r="B17" t="s">
        <v>22</v>
      </c>
      <c r="C17" t="s">
        <v>23</v>
      </c>
      <c r="D17" t="s">
        <v>24</v>
      </c>
      <c r="E17" t="s">
        <v>19</v>
      </c>
      <c r="G17" t="s">
        <v>21</v>
      </c>
      <c r="H17" t="s">
        <v>22</v>
      </c>
      <c r="I17" t="s">
        <v>23</v>
      </c>
      <c r="J17" t="s">
        <v>24</v>
      </c>
      <c r="K17" t="s">
        <v>19</v>
      </c>
      <c r="M17" t="s">
        <v>21</v>
      </c>
      <c r="N17" t="s">
        <v>22</v>
      </c>
      <c r="O17" t="s">
        <v>23</v>
      </c>
      <c r="P17" t="s">
        <v>24</v>
      </c>
      <c r="Q17" t="s">
        <v>19</v>
      </c>
      <c r="Y17" t="s">
        <v>21</v>
      </c>
      <c r="Z17" t="s">
        <v>22</v>
      </c>
      <c r="AA17" t="s">
        <v>23</v>
      </c>
      <c r="AB17" t="s">
        <v>24</v>
      </c>
      <c r="AC17" t="s">
        <v>19</v>
      </c>
    </row>
    <row r="18" spans="1:29" x14ac:dyDescent="0.25">
      <c r="A18" t="s">
        <v>25</v>
      </c>
      <c r="B18">
        <f>E3</f>
        <v>100</v>
      </c>
      <c r="C18">
        <f>E7</f>
        <v>124</v>
      </c>
      <c r="D18">
        <f>E11</f>
        <v>33</v>
      </c>
      <c r="E18">
        <f>SUM(B18:D18)</f>
        <v>257</v>
      </c>
      <c r="G18" t="s">
        <v>25</v>
      </c>
      <c r="H18">
        <f>K3</f>
        <v>27</v>
      </c>
      <c r="I18">
        <f>K7</f>
        <v>26</v>
      </c>
      <c r="J18">
        <f>K11</f>
        <v>5</v>
      </c>
      <c r="K18">
        <f>SUM(H18:J18)</f>
        <v>58</v>
      </c>
      <c r="M18" t="s">
        <v>25</v>
      </c>
      <c r="N18">
        <f>Q3</f>
        <v>12</v>
      </c>
      <c r="O18">
        <f>Q7</f>
        <v>20</v>
      </c>
      <c r="P18">
        <f>Q11</f>
        <v>4</v>
      </c>
      <c r="Q18">
        <f>SUM(N18:P18)</f>
        <v>36</v>
      </c>
      <c r="Y18" t="s">
        <v>25</v>
      </c>
      <c r="Z18">
        <f>AC3</f>
        <v>2.1872003051438536</v>
      </c>
      <c r="AA18">
        <f>AC7</f>
        <v>2.3417357622707744</v>
      </c>
      <c r="AB18">
        <f>AC11</f>
        <v>2.5128205128205128</v>
      </c>
      <c r="AC18">
        <f>SUM(Z18:AB18)</f>
        <v>7.0417565802351412</v>
      </c>
    </row>
    <row r="19" spans="1:29" x14ac:dyDescent="0.25">
      <c r="A19" t="s">
        <v>26</v>
      </c>
      <c r="B19">
        <f t="shared" ref="B19:B21" si="16">E4</f>
        <v>129</v>
      </c>
      <c r="C19">
        <f t="shared" ref="C19:C21" si="17">E8</f>
        <v>96</v>
      </c>
      <c r="D19">
        <f t="shared" ref="D19:D21" si="18">E12</f>
        <v>56</v>
      </c>
      <c r="E19">
        <f t="shared" ref="E19:E22" si="19">SUM(B19:D19)</f>
        <v>281</v>
      </c>
      <c r="G19" t="s">
        <v>26</v>
      </c>
      <c r="H19">
        <f t="shared" ref="H19:H21" si="20">K4</f>
        <v>34</v>
      </c>
      <c r="I19">
        <f t="shared" ref="I19:I21" si="21">K8</f>
        <v>29</v>
      </c>
      <c r="J19">
        <f t="shared" ref="J19:J21" si="22">K12</f>
        <v>8</v>
      </c>
      <c r="K19">
        <f t="shared" ref="K19:K22" si="23">SUM(H19:J19)</f>
        <v>71</v>
      </c>
      <c r="M19" t="s">
        <v>26</v>
      </c>
      <c r="N19">
        <f t="shared" ref="N19:N21" si="24">Q4</f>
        <v>34</v>
      </c>
      <c r="O19">
        <f t="shared" ref="O19:O21" si="25">Q8</f>
        <v>15</v>
      </c>
      <c r="P19">
        <f t="shared" ref="P19:P21" si="26">Q12</f>
        <v>5</v>
      </c>
      <c r="Q19">
        <f t="shared" ref="Q19:Q22" si="27">SUM(N19:P19)</f>
        <v>54</v>
      </c>
      <c r="Y19" t="s">
        <v>26</v>
      </c>
      <c r="Z19">
        <f t="shared" ref="Z19:Z21" si="28">AC4</f>
        <v>2.2387143748699811</v>
      </c>
      <c r="AA19">
        <f t="shared" ref="AA19:AA21" si="29">AC8</f>
        <v>2.1545930540827145</v>
      </c>
      <c r="AB19">
        <f t="shared" ref="AB19:AB21" si="30">AC12</f>
        <v>2.5641821946169774</v>
      </c>
      <c r="AC19">
        <f t="shared" ref="AC19:AC22" si="31">SUM(Z19:AB19)</f>
        <v>6.957489623569673</v>
      </c>
    </row>
    <row r="20" spans="1:29" x14ac:dyDescent="0.25">
      <c r="A20" t="s">
        <v>27</v>
      </c>
      <c r="B20">
        <f t="shared" si="16"/>
        <v>76</v>
      </c>
      <c r="C20">
        <f t="shared" si="17"/>
        <v>134</v>
      </c>
      <c r="D20">
        <f t="shared" si="18"/>
        <v>48</v>
      </c>
      <c r="E20">
        <f t="shared" si="19"/>
        <v>258</v>
      </c>
      <c r="G20" t="s">
        <v>27</v>
      </c>
      <c r="H20">
        <f t="shared" si="20"/>
        <v>15</v>
      </c>
      <c r="I20">
        <f t="shared" si="21"/>
        <v>28</v>
      </c>
      <c r="J20">
        <f t="shared" si="22"/>
        <v>10</v>
      </c>
      <c r="K20">
        <f t="shared" si="23"/>
        <v>53</v>
      </c>
      <c r="M20" t="s">
        <v>27</v>
      </c>
      <c r="N20">
        <f t="shared" si="24"/>
        <v>8</v>
      </c>
      <c r="O20">
        <f t="shared" si="25"/>
        <v>25</v>
      </c>
      <c r="P20">
        <f t="shared" si="26"/>
        <v>6</v>
      </c>
      <c r="Q20">
        <f t="shared" si="27"/>
        <v>39</v>
      </c>
      <c r="Y20" t="s">
        <v>27</v>
      </c>
      <c r="Z20">
        <f t="shared" si="28"/>
        <v>2.4156953103822172</v>
      </c>
      <c r="AA20">
        <f t="shared" si="29"/>
        <v>2.4674978687127025</v>
      </c>
      <c r="AB20">
        <f t="shared" si="30"/>
        <v>2.4250278706800446</v>
      </c>
      <c r="AC20">
        <f t="shared" si="31"/>
        <v>7.3082210497749642</v>
      </c>
    </row>
    <row r="21" spans="1:29" x14ac:dyDescent="0.25">
      <c r="A21" t="s">
        <v>28</v>
      </c>
      <c r="B21">
        <f t="shared" si="16"/>
        <v>100</v>
      </c>
      <c r="C21">
        <f t="shared" si="17"/>
        <v>116</v>
      </c>
      <c r="D21">
        <f t="shared" si="18"/>
        <v>26</v>
      </c>
      <c r="E21">
        <f t="shared" si="19"/>
        <v>242</v>
      </c>
      <c r="G21" t="s">
        <v>28</v>
      </c>
      <c r="H21">
        <f t="shared" si="20"/>
        <v>17</v>
      </c>
      <c r="I21">
        <f t="shared" si="21"/>
        <v>37</v>
      </c>
      <c r="J21">
        <f t="shared" si="22"/>
        <v>10</v>
      </c>
      <c r="K21">
        <f t="shared" si="23"/>
        <v>64</v>
      </c>
      <c r="M21" t="s">
        <v>28</v>
      </c>
      <c r="N21">
        <f t="shared" si="24"/>
        <v>14</v>
      </c>
      <c r="O21">
        <f t="shared" si="25"/>
        <v>18</v>
      </c>
      <c r="P21">
        <f t="shared" si="26"/>
        <v>3</v>
      </c>
      <c r="Q21">
        <f t="shared" si="27"/>
        <v>35</v>
      </c>
      <c r="Y21" t="s">
        <v>28</v>
      </c>
      <c r="Z21">
        <f t="shared" si="28"/>
        <v>2.4866807486944786</v>
      </c>
      <c r="AA21">
        <f t="shared" si="29"/>
        <v>2.0632034632034633</v>
      </c>
      <c r="AB21">
        <f t="shared" si="30"/>
        <v>1.7888888888888888</v>
      </c>
      <c r="AC21">
        <f t="shared" si="31"/>
        <v>6.3387731007868302</v>
      </c>
    </row>
    <row r="22" spans="1:29" x14ac:dyDescent="0.25">
      <c r="A22" t="s">
        <v>18</v>
      </c>
      <c r="B22">
        <f>SUM(B18:B21)</f>
        <v>405</v>
      </c>
      <c r="C22">
        <f t="shared" ref="C22:D22" si="32">SUM(C18:C21)</f>
        <v>470</v>
      </c>
      <c r="D22">
        <f t="shared" si="32"/>
        <v>163</v>
      </c>
      <c r="E22">
        <f t="shared" si="19"/>
        <v>1038</v>
      </c>
      <c r="G22" t="s">
        <v>18</v>
      </c>
      <c r="H22">
        <f>SUM(H18:H21)</f>
        <v>93</v>
      </c>
      <c r="I22">
        <f t="shared" ref="I22" si="33">SUM(I18:I21)</f>
        <v>120</v>
      </c>
      <c r="J22">
        <f t="shared" ref="J22" si="34">SUM(J18:J21)</f>
        <v>33</v>
      </c>
      <c r="K22">
        <f t="shared" si="23"/>
        <v>246</v>
      </c>
      <c r="M22" t="s">
        <v>18</v>
      </c>
      <c r="N22">
        <f>SUM(N18:N21)</f>
        <v>68</v>
      </c>
      <c r="O22">
        <f t="shared" ref="O22" si="35">SUM(O18:O21)</f>
        <v>78</v>
      </c>
      <c r="P22">
        <f t="shared" ref="P22" si="36">SUM(P18:P21)</f>
        <v>18</v>
      </c>
      <c r="Q22">
        <f t="shared" si="27"/>
        <v>164</v>
      </c>
      <c r="Y22" t="s">
        <v>18</v>
      </c>
      <c r="Z22">
        <f>SUM(Z18:Z21)</f>
        <v>9.3282907390905301</v>
      </c>
      <c r="AA22">
        <f t="shared" ref="AA22" si="37">SUM(AA18:AA21)</f>
        <v>9.0270301482696542</v>
      </c>
      <c r="AB22">
        <f t="shared" ref="AB22" si="38">SUM(AB18:AB21)</f>
        <v>9.2909194670064235</v>
      </c>
      <c r="AC22">
        <f t="shared" si="31"/>
        <v>27.646240354366611</v>
      </c>
    </row>
    <row r="24" spans="1:29" x14ac:dyDescent="0.25">
      <c r="A24" s="1" t="s">
        <v>29</v>
      </c>
    </row>
    <row r="25" spans="1:29" x14ac:dyDescent="0.25">
      <c r="A25" s="2" t="s">
        <v>30</v>
      </c>
      <c r="B25" s="3">
        <v>3</v>
      </c>
      <c r="C25" s="2"/>
      <c r="D25" s="2"/>
      <c r="E25" s="2"/>
      <c r="F25" s="2"/>
      <c r="G25" s="2"/>
      <c r="H25" s="2"/>
    </row>
    <row r="26" spans="1:29" x14ac:dyDescent="0.25">
      <c r="A26" s="2" t="s">
        <v>31</v>
      </c>
      <c r="B26" s="3">
        <v>3</v>
      </c>
      <c r="C26" s="2"/>
      <c r="D26" s="2"/>
      <c r="E26" s="2"/>
      <c r="F26" s="2"/>
      <c r="G26" s="2"/>
      <c r="H26" s="2"/>
    </row>
    <row r="27" spans="1:29" x14ac:dyDescent="0.25">
      <c r="A27" s="2" t="s">
        <v>21</v>
      </c>
      <c r="B27" s="3">
        <v>4</v>
      </c>
      <c r="C27" s="2"/>
      <c r="D27" s="2"/>
      <c r="E27" s="2"/>
      <c r="F27" s="2"/>
      <c r="G27" s="2"/>
      <c r="H27" s="2"/>
    </row>
    <row r="28" spans="1:29" x14ac:dyDescent="0.25">
      <c r="A28" s="2" t="s">
        <v>32</v>
      </c>
      <c r="B28" s="2">
        <f>(E22^2)/(B25*B26*B27)</f>
        <v>29929</v>
      </c>
      <c r="C28" s="2"/>
      <c r="D28" s="2"/>
      <c r="E28" s="2"/>
      <c r="F28" s="2"/>
      <c r="G28" s="2"/>
      <c r="H28" s="2"/>
    </row>
    <row r="29" spans="1:29" x14ac:dyDescent="0.25">
      <c r="A29" s="2"/>
      <c r="B29" s="2"/>
      <c r="C29" s="2"/>
      <c r="D29" s="2"/>
      <c r="E29" s="2"/>
      <c r="F29" s="2"/>
      <c r="G29" s="2"/>
      <c r="H29" s="2"/>
    </row>
    <row r="30" spans="1:29" x14ac:dyDescent="0.25">
      <c r="A30" s="4" t="s">
        <v>33</v>
      </c>
      <c r="B30" s="4" t="s">
        <v>34</v>
      </c>
      <c r="C30" s="4" t="s">
        <v>35</v>
      </c>
      <c r="D30" s="4" t="s">
        <v>36</v>
      </c>
      <c r="E30" s="4" t="s">
        <v>37</v>
      </c>
      <c r="F30" s="4"/>
      <c r="G30" s="4">
        <v>0.05</v>
      </c>
      <c r="H30" s="4">
        <v>0.01</v>
      </c>
    </row>
    <row r="31" spans="1:29" x14ac:dyDescent="0.25">
      <c r="A31" s="4" t="s">
        <v>30</v>
      </c>
      <c r="B31" s="5">
        <f>B25-1</f>
        <v>2</v>
      </c>
      <c r="C31" s="6">
        <f>SUMSQ(B15:D15)/12-B28</f>
        <v>397.16666666666788</v>
      </c>
      <c r="D31" s="6"/>
      <c r="E31" s="6"/>
      <c r="F31" s="4"/>
      <c r="G31" s="4"/>
      <c r="H31" s="4"/>
    </row>
    <row r="32" spans="1:29" x14ac:dyDescent="0.25">
      <c r="A32" s="4" t="s">
        <v>38</v>
      </c>
      <c r="B32" s="5">
        <f>B26*B27-1</f>
        <v>11</v>
      </c>
      <c r="C32" s="6">
        <f>SUMSQ(E3:E14)/B25-B28</f>
        <v>5279.6666666666642</v>
      </c>
      <c r="D32" s="6"/>
      <c r="E32" s="6"/>
      <c r="F32" s="4"/>
      <c r="G32" s="4"/>
      <c r="H32" s="4"/>
    </row>
    <row r="33" spans="1:8" x14ac:dyDescent="0.25">
      <c r="A33" s="4" t="s">
        <v>31</v>
      </c>
      <c r="B33" s="5">
        <f>B26-1</f>
        <v>2</v>
      </c>
      <c r="C33" s="6">
        <f>SUMSQ(B22:D22)/(B26*B27)-B28</f>
        <v>4362.1666666666642</v>
      </c>
      <c r="D33" s="6"/>
      <c r="E33" s="6"/>
      <c r="F33" s="4"/>
      <c r="G33" s="4"/>
      <c r="H33" s="4"/>
    </row>
    <row r="34" spans="1:8" x14ac:dyDescent="0.25">
      <c r="A34" s="4" t="s">
        <v>21</v>
      </c>
      <c r="B34" s="5">
        <f>B27-1</f>
        <v>3</v>
      </c>
      <c r="C34" s="6">
        <f>SUMSQ(E18:E21)/(B26*B25)-B28</f>
        <v>86.333333333332121</v>
      </c>
      <c r="D34" s="6"/>
      <c r="E34" s="6"/>
      <c r="F34" s="4"/>
      <c r="G34" s="4"/>
      <c r="H34" s="4"/>
    </row>
    <row r="35" spans="1:8" x14ac:dyDescent="0.25">
      <c r="A35" s="4" t="s">
        <v>39</v>
      </c>
      <c r="B35" s="7">
        <f>B33*B34</f>
        <v>6</v>
      </c>
      <c r="C35" s="6"/>
      <c r="D35" s="6"/>
      <c r="E35" s="6"/>
      <c r="F35" s="4"/>
      <c r="G35" s="4"/>
      <c r="H35" s="4"/>
    </row>
    <row r="36" spans="1:8" x14ac:dyDescent="0.25">
      <c r="A36" s="4" t="s">
        <v>40</v>
      </c>
      <c r="B36" s="5">
        <f>B37-B32-B31</f>
        <v>22</v>
      </c>
      <c r="C36" s="6"/>
      <c r="D36" s="6"/>
      <c r="E36" s="8"/>
      <c r="F36" s="9"/>
      <c r="G36" s="9"/>
      <c r="H36" s="9"/>
    </row>
    <row r="37" spans="1:8" x14ac:dyDescent="0.25">
      <c r="A37" s="4" t="s">
        <v>41</v>
      </c>
      <c r="B37" s="5">
        <f>(3*3*4)-1</f>
        <v>35</v>
      </c>
      <c r="C37" s="6"/>
      <c r="D37" s="8"/>
      <c r="E37" s="10"/>
      <c r="F37" s="11"/>
      <c r="G37" s="11"/>
      <c r="H37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R48"/>
  <sheetViews>
    <sheetView topLeftCell="A28" workbookViewId="0">
      <selection activeCell="G47" sqref="G47"/>
    </sheetView>
  </sheetViews>
  <sheetFormatPr defaultRowHeight="15" x14ac:dyDescent="0.25"/>
  <cols>
    <col min="1" max="1" width="11.140625" customWidth="1"/>
    <col min="12" max="12" width="10.42578125" customWidth="1"/>
    <col min="13" max="13" width="10" customWidth="1"/>
    <col min="14" max="14" width="15.85546875" customWidth="1"/>
  </cols>
  <sheetData>
    <row r="16" spans="1:7" x14ac:dyDescent="0.25">
      <c r="A16" s="7" t="s">
        <v>17</v>
      </c>
      <c r="B16" s="7" t="s">
        <v>42</v>
      </c>
      <c r="C16" s="7" t="s">
        <v>43</v>
      </c>
      <c r="D16" s="7" t="s">
        <v>44</v>
      </c>
      <c r="E16" s="7" t="s">
        <v>19</v>
      </c>
      <c r="F16" s="7" t="s">
        <v>45</v>
      </c>
      <c r="G16" s="1" t="s">
        <v>29</v>
      </c>
    </row>
    <row r="17" spans="1:18" x14ac:dyDescent="0.25">
      <c r="A17" s="7" t="s">
        <v>1</v>
      </c>
      <c r="B17" s="25">
        <v>0.77419400000000005</v>
      </c>
      <c r="C17" s="25">
        <v>0.65625</v>
      </c>
      <c r="D17" s="25">
        <v>0.75675700000000001</v>
      </c>
      <c r="E17">
        <f>SUM(B17:D17)</f>
        <v>2.187201</v>
      </c>
      <c r="F17" s="4">
        <f t="shared" ref="F17:F28" si="0">AVERAGE(B17:D17)</f>
        <v>0.72906700000000002</v>
      </c>
      <c r="G17" s="2" t="s">
        <v>46</v>
      </c>
      <c r="H17" s="3">
        <v>3</v>
      </c>
      <c r="I17" s="2"/>
      <c r="J17" s="2"/>
      <c r="K17" s="2"/>
      <c r="L17" s="2"/>
      <c r="M17" s="2"/>
      <c r="N17" s="2"/>
    </row>
    <row r="18" spans="1:18" x14ac:dyDescent="0.25">
      <c r="A18" s="7" t="s">
        <v>6</v>
      </c>
      <c r="B18" s="25">
        <v>0.69565200000000005</v>
      </c>
      <c r="C18" s="25">
        <v>0.72727299999999995</v>
      </c>
      <c r="D18" s="25">
        <v>0.81578899999999999</v>
      </c>
      <c r="E18">
        <f t="shared" ref="E18:E28" si="1">SUM(B18:D18)</f>
        <v>2.2387139999999999</v>
      </c>
      <c r="F18" s="4">
        <f t="shared" si="0"/>
        <v>0.74623799999999996</v>
      </c>
      <c r="G18" s="2" t="s">
        <v>47</v>
      </c>
      <c r="H18" s="12">
        <v>3</v>
      </c>
      <c r="I18" s="13"/>
      <c r="J18" s="13"/>
      <c r="K18" s="2"/>
      <c r="L18" s="2"/>
      <c r="M18" s="2"/>
      <c r="N18" s="2"/>
    </row>
    <row r="19" spans="1:18" x14ac:dyDescent="0.25">
      <c r="A19" s="7" t="s">
        <v>2</v>
      </c>
      <c r="B19" s="25">
        <v>0.78571400000000002</v>
      </c>
      <c r="C19" s="25">
        <v>0.82352899999999996</v>
      </c>
      <c r="D19" s="25">
        <v>0.80645199999999995</v>
      </c>
      <c r="E19">
        <f t="shared" si="1"/>
        <v>2.4156949999999999</v>
      </c>
      <c r="F19" s="4">
        <f t="shared" si="0"/>
        <v>0.80523166666666668</v>
      </c>
      <c r="G19" s="2" t="s">
        <v>48</v>
      </c>
      <c r="H19" s="12">
        <v>4</v>
      </c>
      <c r="I19" s="13"/>
      <c r="J19" s="13"/>
      <c r="K19" s="2"/>
      <c r="L19" s="2"/>
      <c r="M19" s="2"/>
      <c r="N19" s="2"/>
    </row>
    <row r="20" spans="1:18" x14ac:dyDescent="0.25">
      <c r="A20" s="7" t="s">
        <v>7</v>
      </c>
      <c r="B20" s="25">
        <v>0.89743600000000001</v>
      </c>
      <c r="C20" s="25">
        <v>0.82608700000000002</v>
      </c>
      <c r="D20" s="25">
        <v>0.763158</v>
      </c>
      <c r="E20">
        <f t="shared" si="1"/>
        <v>2.4866809999999999</v>
      </c>
      <c r="F20" s="4">
        <f t="shared" si="0"/>
        <v>0.82889366666666664</v>
      </c>
      <c r="G20" s="2" t="s">
        <v>32</v>
      </c>
      <c r="H20" s="14">
        <f>(E29^2)/(H17*H18*H19)</f>
        <v>21.230963797849</v>
      </c>
      <c r="I20" s="13"/>
      <c r="J20" s="13"/>
      <c r="K20" s="2"/>
      <c r="L20" s="2"/>
      <c r="M20" s="2"/>
      <c r="N20" s="2"/>
    </row>
    <row r="21" spans="1:18" x14ac:dyDescent="0.25">
      <c r="A21" s="7" t="s">
        <v>5</v>
      </c>
      <c r="B21" s="25">
        <v>0.88461500000000004</v>
      </c>
      <c r="C21" s="25">
        <v>0.68292699999999995</v>
      </c>
      <c r="D21" s="25">
        <v>0.77419400000000005</v>
      </c>
      <c r="E21">
        <f t="shared" si="1"/>
        <v>2.341736</v>
      </c>
      <c r="F21" s="4">
        <f t="shared" si="0"/>
        <v>0.78057866666666664</v>
      </c>
      <c r="G21" s="2"/>
      <c r="H21" s="13"/>
      <c r="I21" s="13"/>
      <c r="J21" s="13"/>
      <c r="K21" s="2"/>
      <c r="L21" s="2"/>
      <c r="M21" s="2"/>
      <c r="N21" s="2"/>
    </row>
    <row r="22" spans="1:18" x14ac:dyDescent="0.25">
      <c r="A22" s="7" t="s">
        <v>11</v>
      </c>
      <c r="B22" s="25">
        <v>0.60975599999999996</v>
      </c>
      <c r="C22" s="25">
        <v>0.82608700000000002</v>
      </c>
      <c r="D22" s="25">
        <v>0.71875</v>
      </c>
      <c r="E22">
        <f t="shared" si="1"/>
        <v>2.1545930000000002</v>
      </c>
      <c r="F22" s="4">
        <f t="shared" si="0"/>
        <v>0.71819766666666673</v>
      </c>
      <c r="G22" s="15" t="s">
        <v>33</v>
      </c>
      <c r="H22" s="4" t="s">
        <v>34</v>
      </c>
      <c r="I22" s="4" t="s">
        <v>35</v>
      </c>
      <c r="J22" s="4" t="s">
        <v>36</v>
      </c>
      <c r="K22" s="4" t="s">
        <v>37</v>
      </c>
      <c r="L22" s="4"/>
      <c r="M22" s="4">
        <v>0.05</v>
      </c>
      <c r="N22" s="4">
        <v>0.01</v>
      </c>
    </row>
    <row r="23" spans="1:18" x14ac:dyDescent="0.25">
      <c r="A23" s="7" t="s">
        <v>9</v>
      </c>
      <c r="B23" s="25">
        <v>0.88235300000000005</v>
      </c>
      <c r="C23" s="25">
        <v>0.875</v>
      </c>
      <c r="D23" s="25">
        <v>0.71014500000000003</v>
      </c>
      <c r="E23">
        <f t="shared" si="1"/>
        <v>2.467498</v>
      </c>
      <c r="F23" s="4">
        <f t="shared" si="0"/>
        <v>0.82249933333333336</v>
      </c>
      <c r="G23" s="15" t="s">
        <v>49</v>
      </c>
      <c r="H23" s="5">
        <f>H17-1</f>
        <v>2</v>
      </c>
      <c r="I23" s="6">
        <f>SUMSQ(B29:D29)/12-H20</f>
        <v>3.5641179194989547E-3</v>
      </c>
      <c r="J23" s="6">
        <f t="shared" ref="J23:J28" si="2">I23/H23</f>
        <v>1.7820589597494774E-3</v>
      </c>
      <c r="K23" s="6">
        <f>J23/$J$28</f>
        <v>0.13195051275981429</v>
      </c>
      <c r="L23" s="4" t="str">
        <f>IF(K23&lt;M23,"tn",IF(K23&lt;N23,"*","**"))</f>
        <v>tn</v>
      </c>
      <c r="M23" s="4">
        <f>FINV(5%,$H23,$H$28)</f>
        <v>3.4433567793667246</v>
      </c>
      <c r="N23" s="4">
        <f>FINV(1%,$H23,$H$28)</f>
        <v>5.7190219124822725</v>
      </c>
    </row>
    <row r="24" spans="1:18" x14ac:dyDescent="0.25">
      <c r="A24" s="7" t="s">
        <v>8</v>
      </c>
      <c r="B24" s="25">
        <v>0.60606099999999996</v>
      </c>
      <c r="C24" s="25">
        <v>0.85714299999999999</v>
      </c>
      <c r="D24" s="25">
        <v>0.6</v>
      </c>
      <c r="E24">
        <f t="shared" si="1"/>
        <v>2.0632039999999998</v>
      </c>
      <c r="F24" s="4">
        <f t="shared" si="0"/>
        <v>0.68773466666666661</v>
      </c>
      <c r="G24" s="15" t="s">
        <v>50</v>
      </c>
      <c r="H24" s="5">
        <f>H18*H19-1</f>
        <v>11</v>
      </c>
      <c r="I24" s="6">
        <f>SUMSQ(E17:E28)/H17-H20</f>
        <v>0.18783363355700189</v>
      </c>
      <c r="J24" s="6">
        <f t="shared" si="2"/>
        <v>1.7075784868818354E-2</v>
      </c>
      <c r="K24" s="6">
        <f>J24/$J$28</f>
        <v>1.2643569152917422</v>
      </c>
      <c r="L24" s="4" t="str">
        <f>IF(K24&lt;M24,"tn",IF(K24&lt;N24,"*","**"))</f>
        <v>tn</v>
      </c>
      <c r="M24" s="4">
        <f>FINV(5%,$H24,$H$28)</f>
        <v>2.2585183566229916</v>
      </c>
      <c r="N24" s="4">
        <f>FINV(1%,$H24,$H$28)</f>
        <v>3.1837421959607717</v>
      </c>
    </row>
    <row r="25" spans="1:18" x14ac:dyDescent="0.25">
      <c r="A25" s="7" t="s">
        <v>3</v>
      </c>
      <c r="B25" s="25">
        <v>0.91666700000000001</v>
      </c>
      <c r="C25" s="25">
        <v>0.84615399999999996</v>
      </c>
      <c r="D25" s="25">
        <v>0.75</v>
      </c>
      <c r="E25">
        <f t="shared" si="1"/>
        <v>2.5128209999999997</v>
      </c>
      <c r="F25" s="4">
        <f t="shared" si="0"/>
        <v>0.83760699999999988</v>
      </c>
      <c r="G25" s="15" t="s">
        <v>31</v>
      </c>
      <c r="H25" s="5">
        <f>H18-1</f>
        <v>2</v>
      </c>
      <c r="I25" s="16">
        <f>SUMSQ(B36:D36)/(H17*H19)-H20</f>
        <v>4.4942106545029503E-3</v>
      </c>
      <c r="J25" s="6">
        <f t="shared" si="2"/>
        <v>2.2471053272514752E-3</v>
      </c>
      <c r="K25" s="6">
        <f>J25/$J$28</f>
        <v>0.16638433792214458</v>
      </c>
      <c r="L25" s="4" t="str">
        <f>IF(K25&lt;M25,"tn",IF(K25&lt;N25,"*","**"))</f>
        <v>tn</v>
      </c>
      <c r="M25" s="4">
        <f>FINV(5%,$H25,$H$28)</f>
        <v>3.4433567793667246</v>
      </c>
      <c r="N25" s="4">
        <f>FINV(1%,$H25,$H$28)</f>
        <v>5.7190219124822725</v>
      </c>
    </row>
    <row r="26" spans="1:18" x14ac:dyDescent="0.25">
      <c r="A26" s="7" t="s">
        <v>0</v>
      </c>
      <c r="B26" s="25">
        <v>0.90476199999999996</v>
      </c>
      <c r="C26" s="25">
        <v>0.82608700000000002</v>
      </c>
      <c r="D26" s="25">
        <v>0.83333299999999999</v>
      </c>
      <c r="E26">
        <f t="shared" si="1"/>
        <v>2.5641820000000002</v>
      </c>
      <c r="F26" s="4">
        <f t="shared" si="0"/>
        <v>0.85472733333333339</v>
      </c>
      <c r="G26" s="15" t="s">
        <v>21</v>
      </c>
      <c r="H26" s="5">
        <f>H19-1</f>
        <v>3</v>
      </c>
      <c r="I26" s="6">
        <f>SUMSQ(E32:E35)/(H17*H18)-H20</f>
        <v>5.6053860329001282E-2</v>
      </c>
      <c r="J26" s="6">
        <f t="shared" si="2"/>
        <v>1.8684620109667094E-2</v>
      </c>
      <c r="K26" s="6">
        <f>J26/$J$28</f>
        <v>1.3834812763655722</v>
      </c>
      <c r="L26" s="4" t="str">
        <f>IF(K26&lt;M26,"tn",IF(K26&lt;N26,"*","**"))</f>
        <v>tn</v>
      </c>
      <c r="M26" s="4">
        <f>FINV(5%,$H26,$H$28)</f>
        <v>3.0491249886524128</v>
      </c>
      <c r="N26" s="4">
        <f>FINV(1%,$H26,$H$28)</f>
        <v>4.8166057778160596</v>
      </c>
    </row>
    <row r="27" spans="1:18" x14ac:dyDescent="0.25">
      <c r="A27" s="7" t="s">
        <v>4</v>
      </c>
      <c r="B27" s="25">
        <v>0.91666700000000001</v>
      </c>
      <c r="C27" s="25">
        <v>0.73912999999999995</v>
      </c>
      <c r="D27" s="25">
        <v>0.769231</v>
      </c>
      <c r="E27">
        <f t="shared" si="1"/>
        <v>2.4250280000000002</v>
      </c>
      <c r="F27" s="4">
        <f t="shared" si="0"/>
        <v>0.80834266666666676</v>
      </c>
      <c r="G27" s="15" t="s">
        <v>39</v>
      </c>
      <c r="H27" s="7">
        <f>H25*H26</f>
        <v>6</v>
      </c>
      <c r="I27" s="6">
        <f>I24-I25-I26</f>
        <v>0.12728556257349766</v>
      </c>
      <c r="J27" s="6">
        <f t="shared" si="2"/>
        <v>2.1214260428916276E-2</v>
      </c>
      <c r="K27" s="6">
        <f>J27/$J$28</f>
        <v>1.5707855938780264</v>
      </c>
      <c r="L27" s="4" t="str">
        <f>IF(K27&lt;M27,"tn",IF(K27&lt;N27,"*","**"))</f>
        <v>tn</v>
      </c>
      <c r="M27" s="4">
        <f>FINV(5%,$H27,$H$28)</f>
        <v>2.5490614138436585</v>
      </c>
      <c r="N27" s="4">
        <f>FINV(1%,$H27,$H$28)</f>
        <v>3.7583014350037565</v>
      </c>
    </row>
    <row r="28" spans="1:18" x14ac:dyDescent="0.25">
      <c r="A28" s="7" t="s">
        <v>10</v>
      </c>
      <c r="B28" s="25">
        <v>0.5</v>
      </c>
      <c r="C28" s="25">
        <v>0.4</v>
      </c>
      <c r="D28" s="25">
        <v>0.88888900000000004</v>
      </c>
      <c r="E28">
        <f t="shared" si="1"/>
        <v>1.7888890000000002</v>
      </c>
      <c r="F28" s="4">
        <f t="shared" si="0"/>
        <v>0.59629633333333343</v>
      </c>
      <c r="G28" s="15" t="s">
        <v>51</v>
      </c>
      <c r="H28" s="5">
        <f>H29-H24-H23</f>
        <v>22</v>
      </c>
      <c r="I28" s="6">
        <f>I29-I24-I23</f>
        <v>0.29712121836049832</v>
      </c>
      <c r="J28" s="6">
        <f t="shared" si="2"/>
        <v>1.3505509925477195E-2</v>
      </c>
      <c r="K28" s="8"/>
      <c r="L28" s="9"/>
      <c r="M28" s="9"/>
      <c r="N28" s="9"/>
    </row>
    <row r="29" spans="1:18" x14ac:dyDescent="0.25">
      <c r="A29" s="7"/>
      <c r="B29">
        <f>SUM(B17:B28)</f>
        <v>9.3738770000000002</v>
      </c>
      <c r="C29">
        <f t="shared" ref="C29:E29" si="3">SUM(C17:C28)</f>
        <v>9.0856670000000008</v>
      </c>
      <c r="D29">
        <f t="shared" si="3"/>
        <v>9.1866979999999998</v>
      </c>
      <c r="E29">
        <f t="shared" si="3"/>
        <v>27.646242000000001</v>
      </c>
      <c r="F29" s="4">
        <f>AVERAGE(B17:D28)</f>
        <v>0.76795116666666674</v>
      </c>
      <c r="G29" s="15" t="s">
        <v>52</v>
      </c>
      <c r="H29" s="5">
        <f>(3*3*4)-1</f>
        <v>35</v>
      </c>
      <c r="I29" s="6">
        <f>SUMSQ(B17:D28)-H20</f>
        <v>0.48851896983699916</v>
      </c>
      <c r="J29" s="8"/>
      <c r="K29" s="10"/>
      <c r="L29" s="11"/>
      <c r="M29" s="11"/>
      <c r="N29" s="11"/>
    </row>
    <row r="30" spans="1:18" x14ac:dyDescent="0.25">
      <c r="A30" s="1" t="s">
        <v>20</v>
      </c>
      <c r="H30" s="17"/>
      <c r="I30" s="17"/>
      <c r="J30" s="17"/>
    </row>
    <row r="31" spans="1:18" x14ac:dyDescent="0.25">
      <c r="A31" s="7" t="s">
        <v>21</v>
      </c>
      <c r="B31" s="7" t="s">
        <v>22</v>
      </c>
      <c r="C31" s="7" t="s">
        <v>23</v>
      </c>
      <c r="D31" s="7" t="s">
        <v>24</v>
      </c>
      <c r="E31" s="7" t="s">
        <v>19</v>
      </c>
      <c r="F31" s="7" t="s">
        <v>45</v>
      </c>
      <c r="H31" s="18"/>
      <c r="I31" s="18"/>
      <c r="J31" s="18"/>
      <c r="L31" s="17"/>
      <c r="M31" s="17"/>
      <c r="N31" s="17"/>
      <c r="O31" s="17"/>
      <c r="P31" s="17"/>
      <c r="Q31" s="17"/>
    </row>
    <row r="32" spans="1:18" x14ac:dyDescent="0.25">
      <c r="A32" s="7" t="s">
        <v>25</v>
      </c>
      <c r="B32" s="4">
        <f>E17</f>
        <v>2.187201</v>
      </c>
      <c r="C32" s="4">
        <f>E21</f>
        <v>2.341736</v>
      </c>
      <c r="D32" s="4">
        <f>E25</f>
        <v>2.5128209999999997</v>
      </c>
      <c r="E32" s="4">
        <f>SUM(B32:D32)</f>
        <v>7.0417579999999997</v>
      </c>
      <c r="F32" s="7">
        <f>E32/9</f>
        <v>0.78241755555555548</v>
      </c>
      <c r="H32" s="18"/>
      <c r="I32" s="18"/>
      <c r="J32" s="18"/>
      <c r="L32" s="19"/>
      <c r="M32" s="19"/>
      <c r="N32" s="19"/>
      <c r="O32" s="19"/>
      <c r="P32" s="19"/>
      <c r="Q32" s="19"/>
      <c r="R32" s="19"/>
    </row>
    <row r="33" spans="1:18" x14ac:dyDescent="0.25">
      <c r="A33" s="7" t="s">
        <v>26</v>
      </c>
      <c r="B33" s="4">
        <f t="shared" ref="B33:B35" si="4">E18</f>
        <v>2.2387139999999999</v>
      </c>
      <c r="C33" s="4">
        <f t="shared" ref="C33:C35" si="5">E22</f>
        <v>2.1545930000000002</v>
      </c>
      <c r="D33" s="4">
        <f t="shared" ref="D33:D35" si="6">E26</f>
        <v>2.5641820000000002</v>
      </c>
      <c r="E33" s="4">
        <f t="shared" ref="E33:E35" si="7">SUM(B33:D33)</f>
        <v>6.9574890000000007</v>
      </c>
      <c r="F33" s="7">
        <f t="shared" ref="F33:F36" si="8">E33/9</f>
        <v>0.7730543333333334</v>
      </c>
      <c r="H33" s="20"/>
      <c r="I33" s="20"/>
      <c r="J33" s="20"/>
      <c r="L33" s="19"/>
      <c r="M33" s="19"/>
      <c r="N33" s="19"/>
      <c r="O33" s="19"/>
      <c r="P33" s="19"/>
      <c r="Q33" s="19"/>
      <c r="R33" s="19"/>
    </row>
    <row r="34" spans="1:18" x14ac:dyDescent="0.25">
      <c r="A34" s="7" t="s">
        <v>27</v>
      </c>
      <c r="B34" s="4">
        <f t="shared" si="4"/>
        <v>2.4156949999999999</v>
      </c>
      <c r="C34" s="4">
        <f t="shared" si="5"/>
        <v>2.467498</v>
      </c>
      <c r="D34" s="4">
        <f t="shared" si="6"/>
        <v>2.4250280000000002</v>
      </c>
      <c r="E34" s="4">
        <f t="shared" si="7"/>
        <v>7.3082210000000005</v>
      </c>
      <c r="F34" s="7">
        <f t="shared" si="8"/>
        <v>0.81202455555555564</v>
      </c>
      <c r="H34" s="21"/>
      <c r="I34" s="20"/>
      <c r="J34" s="20"/>
      <c r="L34" s="19"/>
      <c r="M34" s="19"/>
      <c r="N34" s="19"/>
      <c r="O34" s="19"/>
      <c r="P34" s="19"/>
      <c r="Q34" s="19"/>
      <c r="R34" s="19"/>
    </row>
    <row r="35" spans="1:18" x14ac:dyDescent="0.25">
      <c r="A35" s="7" t="s">
        <v>28</v>
      </c>
      <c r="B35" s="4">
        <f t="shared" si="4"/>
        <v>2.4866809999999999</v>
      </c>
      <c r="C35" s="4">
        <f t="shared" si="5"/>
        <v>2.0632039999999998</v>
      </c>
      <c r="D35" s="4">
        <f t="shared" si="6"/>
        <v>1.7888890000000002</v>
      </c>
      <c r="E35" s="4">
        <f t="shared" si="7"/>
        <v>6.3387739999999999</v>
      </c>
      <c r="F35" s="7">
        <f t="shared" si="8"/>
        <v>0.70430822222222222</v>
      </c>
      <c r="H35" s="17"/>
      <c r="I35" s="17"/>
      <c r="J35" s="17"/>
      <c r="L35" s="19"/>
      <c r="M35" s="19"/>
      <c r="N35" s="19"/>
      <c r="O35" s="19"/>
      <c r="P35" s="19"/>
      <c r="Q35" s="19"/>
      <c r="R35" s="19"/>
    </row>
    <row r="36" spans="1:18" x14ac:dyDescent="0.25">
      <c r="A36" s="7" t="s">
        <v>19</v>
      </c>
      <c r="B36" s="4">
        <f>SUM(B32:B35)</f>
        <v>9.3282910000000001</v>
      </c>
      <c r="C36" s="4">
        <f t="shared" ref="C36:D36" si="9">SUM(C32:C35)</f>
        <v>9.0270310000000009</v>
      </c>
      <c r="D36" s="4">
        <f t="shared" si="9"/>
        <v>9.2909199999999998</v>
      </c>
      <c r="E36" s="4">
        <f>SUM(E32:E35)</f>
        <v>27.646242000000001</v>
      </c>
      <c r="F36" s="7">
        <f t="shared" si="8"/>
        <v>3.071804666666667</v>
      </c>
      <c r="H36" s="17"/>
      <c r="I36" s="17"/>
      <c r="J36" s="17"/>
      <c r="K36" s="22"/>
      <c r="L36" s="19"/>
      <c r="M36" s="19"/>
      <c r="N36" s="19"/>
      <c r="O36" s="19"/>
      <c r="P36" s="19"/>
      <c r="Q36" s="19"/>
      <c r="R36" s="19"/>
    </row>
    <row r="37" spans="1:18" x14ac:dyDescent="0.25">
      <c r="A37" s="7"/>
      <c r="B37" s="7">
        <f>B36/12</f>
        <v>0.77735758333333338</v>
      </c>
      <c r="C37" s="7">
        <f t="shared" ref="C37:D37" si="10">C36/12</f>
        <v>0.75225258333333345</v>
      </c>
      <c r="D37" s="7">
        <f t="shared" si="10"/>
        <v>0.77424333333333328</v>
      </c>
      <c r="E37" s="7"/>
      <c r="F37" s="7"/>
      <c r="H37" s="17"/>
      <c r="I37" s="17"/>
      <c r="J37" s="17"/>
      <c r="L37" s="19"/>
      <c r="M37" s="19"/>
      <c r="N37" s="19"/>
      <c r="O37" s="19"/>
      <c r="P37" s="19"/>
      <c r="Q37" s="19"/>
      <c r="R37" s="19"/>
    </row>
    <row r="38" spans="1:18" x14ac:dyDescent="0.25">
      <c r="A38" s="17"/>
      <c r="B38" s="17"/>
      <c r="C38" s="17"/>
      <c r="D38" s="17"/>
      <c r="E38" s="17"/>
      <c r="F38" s="17"/>
      <c r="G38" s="17"/>
      <c r="H38" s="17"/>
      <c r="I38" s="13"/>
      <c r="J38" s="17"/>
      <c r="K38" s="17"/>
      <c r="L38" s="19"/>
      <c r="M38" s="19"/>
      <c r="N38" s="19"/>
      <c r="O38" s="19"/>
      <c r="P38" s="19"/>
      <c r="Q38" s="19"/>
      <c r="R38" s="19"/>
    </row>
    <row r="39" spans="1:18" x14ac:dyDescent="0.25">
      <c r="A39" s="17"/>
      <c r="B39" s="17"/>
      <c r="C39" s="17"/>
      <c r="D39" s="13"/>
      <c r="E39" s="17"/>
      <c r="F39" s="17"/>
      <c r="H39" s="17"/>
      <c r="I39" s="13"/>
      <c r="J39" s="17"/>
      <c r="L39" s="19"/>
      <c r="M39" s="19"/>
      <c r="N39" s="19"/>
      <c r="O39" s="19"/>
      <c r="P39" s="19"/>
      <c r="Q39" s="19"/>
      <c r="R39" s="19"/>
    </row>
    <row r="40" spans="1:18" x14ac:dyDescent="0.25">
      <c r="A40" s="17"/>
      <c r="B40" s="17"/>
      <c r="C40" s="17"/>
      <c r="D40" s="17"/>
      <c r="E40" s="17"/>
      <c r="F40" s="17"/>
      <c r="H40" s="17"/>
      <c r="I40" s="13"/>
      <c r="J40" s="17"/>
      <c r="L40" s="19"/>
      <c r="M40" s="19"/>
      <c r="N40" s="19"/>
      <c r="O40" s="19"/>
      <c r="P40" s="19"/>
      <c r="Q40" s="19"/>
      <c r="R40" s="19"/>
    </row>
    <row r="41" spans="1:18" x14ac:dyDescent="0.25">
      <c r="A41" s="17"/>
      <c r="B41" s="17"/>
      <c r="C41" s="17"/>
      <c r="D41" s="17"/>
      <c r="E41" s="17"/>
      <c r="F41" s="17"/>
      <c r="G41" s="32"/>
      <c r="H41" s="22"/>
      <c r="I41" s="13"/>
      <c r="J41" s="17"/>
      <c r="L41" s="24"/>
      <c r="M41" s="24"/>
      <c r="N41" s="17"/>
      <c r="O41" s="24"/>
    </row>
    <row r="42" spans="1:18" x14ac:dyDescent="0.25">
      <c r="H42" s="22"/>
      <c r="I42" s="13"/>
      <c r="J42" s="17"/>
      <c r="L42" s="24"/>
      <c r="M42" s="24"/>
      <c r="N42" s="17"/>
      <c r="O42" s="24"/>
    </row>
    <row r="43" spans="1:18" x14ac:dyDescent="0.25">
      <c r="A43" s="17"/>
      <c r="B43" s="17"/>
      <c r="C43" s="17"/>
      <c r="D43" s="17"/>
      <c r="E43" s="17"/>
      <c r="F43" s="17"/>
      <c r="H43" s="17"/>
      <c r="I43" s="13"/>
      <c r="J43" s="17"/>
      <c r="L43" s="24"/>
      <c r="M43" s="24"/>
      <c r="N43" s="17"/>
      <c r="O43" s="24"/>
    </row>
    <row r="44" spans="1:18" x14ac:dyDescent="0.25">
      <c r="A44" s="17"/>
      <c r="B44" s="17"/>
      <c r="C44" s="17"/>
      <c r="D44" s="17"/>
      <c r="E44" s="17"/>
      <c r="F44" s="17"/>
      <c r="G44" s="17"/>
      <c r="H44" s="17"/>
      <c r="I44" s="13"/>
      <c r="J44" s="17"/>
      <c r="K44" s="17"/>
      <c r="L44" s="24" t="s">
        <v>59</v>
      </c>
      <c r="M44" s="24"/>
      <c r="N44" s="17"/>
      <c r="O44" s="24"/>
    </row>
    <row r="45" spans="1:18" x14ac:dyDescent="0.25">
      <c r="A45" s="17"/>
      <c r="B45" s="17"/>
      <c r="C45" s="17"/>
      <c r="D45" s="17"/>
      <c r="E45" s="17"/>
      <c r="F45" s="17"/>
      <c r="G45" s="17"/>
      <c r="H45" s="17"/>
      <c r="I45" s="13"/>
      <c r="J45" s="17"/>
      <c r="K45" s="17"/>
      <c r="L45" s="24"/>
      <c r="M45" s="24"/>
      <c r="N45" s="17"/>
      <c r="O45" s="24"/>
    </row>
    <row r="46" spans="1:18" x14ac:dyDescent="0.25">
      <c r="A46" s="17"/>
      <c r="B46" s="17"/>
      <c r="C46" s="17"/>
      <c r="D46" s="17"/>
      <c r="E46" s="17"/>
      <c r="F46" s="17"/>
      <c r="H46" s="17"/>
      <c r="I46" s="13"/>
      <c r="J46" s="17"/>
      <c r="L46" s="24"/>
      <c r="M46" s="24"/>
      <c r="N46" s="17"/>
      <c r="O46" s="24"/>
    </row>
    <row r="47" spans="1:18" x14ac:dyDescent="0.25">
      <c r="A47" s="17"/>
      <c r="B47" s="17"/>
      <c r="C47" s="17"/>
      <c r="D47" s="17"/>
      <c r="E47" s="17"/>
      <c r="F47" s="17"/>
      <c r="G47" s="32"/>
      <c r="H47" s="22"/>
      <c r="I47" s="13"/>
      <c r="J47" s="17"/>
      <c r="O47" s="17"/>
    </row>
    <row r="48" spans="1:18" x14ac:dyDescent="0.25">
      <c r="H48" s="17"/>
      <c r="I48" s="17"/>
      <c r="J48" s="17"/>
      <c r="O48" s="17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R48"/>
  <sheetViews>
    <sheetView topLeftCell="A24" zoomScale="85" zoomScaleNormal="85" workbookViewId="0">
      <selection activeCell="G41" sqref="G41"/>
    </sheetView>
  </sheetViews>
  <sheetFormatPr defaultRowHeight="15" x14ac:dyDescent="0.25"/>
  <cols>
    <col min="1" max="1" width="11.140625" customWidth="1"/>
    <col min="12" max="12" width="10.42578125" customWidth="1"/>
    <col min="13" max="13" width="10" customWidth="1"/>
    <col min="14" max="14" width="15.85546875" customWidth="1"/>
  </cols>
  <sheetData>
    <row r="16" spans="1:7" x14ac:dyDescent="0.25">
      <c r="A16" s="7" t="s">
        <v>17</v>
      </c>
      <c r="B16" s="7" t="s">
        <v>42</v>
      </c>
      <c r="C16" s="7" t="s">
        <v>43</v>
      </c>
      <c r="D16" s="7" t="s">
        <v>44</v>
      </c>
      <c r="E16" s="7" t="s">
        <v>19</v>
      </c>
      <c r="F16" s="7" t="s">
        <v>45</v>
      </c>
      <c r="G16" s="1" t="s">
        <v>29</v>
      </c>
    </row>
    <row r="17" spans="1:18" x14ac:dyDescent="0.25">
      <c r="A17" s="7" t="s">
        <v>1</v>
      </c>
      <c r="B17">
        <v>31</v>
      </c>
      <c r="C17">
        <v>32</v>
      </c>
      <c r="D17">
        <v>37</v>
      </c>
      <c r="E17">
        <f>SUM(B17:D17)</f>
        <v>100</v>
      </c>
      <c r="F17" s="4">
        <f t="shared" ref="F17:F28" si="0">AVERAGE(B17:D17)</f>
        <v>33.333333333333336</v>
      </c>
      <c r="G17" s="2" t="s">
        <v>46</v>
      </c>
      <c r="H17" s="3">
        <v>3</v>
      </c>
      <c r="I17" s="2"/>
      <c r="J17" s="2"/>
      <c r="K17" s="2"/>
      <c r="L17" s="2"/>
      <c r="M17" s="2"/>
      <c r="N17" s="2"/>
    </row>
    <row r="18" spans="1:18" x14ac:dyDescent="0.25">
      <c r="A18" s="7" t="s">
        <v>6</v>
      </c>
      <c r="B18">
        <v>69</v>
      </c>
      <c r="C18">
        <v>22</v>
      </c>
      <c r="D18">
        <v>38</v>
      </c>
      <c r="E18">
        <f t="shared" ref="E18:E28" si="1">SUM(B18:D18)</f>
        <v>129</v>
      </c>
      <c r="F18" s="4">
        <f t="shared" si="0"/>
        <v>43</v>
      </c>
      <c r="G18" s="2" t="s">
        <v>47</v>
      </c>
      <c r="H18" s="12">
        <v>3</v>
      </c>
      <c r="I18" s="13"/>
      <c r="J18" s="13"/>
      <c r="K18" s="2"/>
      <c r="L18" s="2"/>
      <c r="M18" s="2"/>
      <c r="N18" s="2"/>
    </row>
    <row r="19" spans="1:18" x14ac:dyDescent="0.25">
      <c r="A19" s="7" t="s">
        <v>2</v>
      </c>
      <c r="B19">
        <v>28</v>
      </c>
      <c r="C19">
        <v>17</v>
      </c>
      <c r="D19">
        <v>31</v>
      </c>
      <c r="E19">
        <f t="shared" si="1"/>
        <v>76</v>
      </c>
      <c r="F19" s="4">
        <f t="shared" si="0"/>
        <v>25.333333333333332</v>
      </c>
      <c r="G19" s="2" t="s">
        <v>48</v>
      </c>
      <c r="H19" s="12">
        <v>4</v>
      </c>
      <c r="I19" s="13"/>
      <c r="J19" s="13"/>
      <c r="K19" s="2"/>
      <c r="L19" s="2"/>
      <c r="M19" s="2"/>
      <c r="N19" s="2"/>
    </row>
    <row r="20" spans="1:18" x14ac:dyDescent="0.25">
      <c r="A20" s="7" t="s">
        <v>7</v>
      </c>
      <c r="B20">
        <v>39</v>
      </c>
      <c r="C20">
        <v>23</v>
      </c>
      <c r="D20">
        <v>38</v>
      </c>
      <c r="E20">
        <f t="shared" si="1"/>
        <v>100</v>
      </c>
      <c r="F20" s="4">
        <f t="shared" si="0"/>
        <v>33.333333333333336</v>
      </c>
      <c r="G20" s="2" t="s">
        <v>32</v>
      </c>
      <c r="H20" s="14">
        <f>(E29^2)/(H17*H18*H19)</f>
        <v>29929</v>
      </c>
      <c r="I20" s="13"/>
      <c r="J20" s="13"/>
      <c r="K20" s="2"/>
      <c r="L20" s="2"/>
      <c r="M20" s="2"/>
      <c r="N20" s="2"/>
    </row>
    <row r="21" spans="1:18" x14ac:dyDescent="0.25">
      <c r="A21" s="7" t="s">
        <v>5</v>
      </c>
      <c r="B21">
        <v>52</v>
      </c>
      <c r="C21">
        <v>41</v>
      </c>
      <c r="D21">
        <v>31</v>
      </c>
      <c r="E21">
        <f t="shared" si="1"/>
        <v>124</v>
      </c>
      <c r="F21" s="4">
        <f t="shared" si="0"/>
        <v>41.333333333333336</v>
      </c>
      <c r="G21" s="2"/>
      <c r="H21" s="13"/>
      <c r="I21" s="13"/>
      <c r="J21" s="13"/>
      <c r="K21" s="2"/>
      <c r="L21" s="2"/>
      <c r="M21" s="2"/>
      <c r="N21" s="2"/>
    </row>
    <row r="22" spans="1:18" x14ac:dyDescent="0.25">
      <c r="A22" s="7" t="s">
        <v>11</v>
      </c>
      <c r="B22">
        <v>41</v>
      </c>
      <c r="C22">
        <v>23</v>
      </c>
      <c r="D22">
        <v>32</v>
      </c>
      <c r="E22">
        <f t="shared" si="1"/>
        <v>96</v>
      </c>
      <c r="F22" s="4">
        <f t="shared" si="0"/>
        <v>32</v>
      </c>
      <c r="G22" s="15" t="s">
        <v>33</v>
      </c>
      <c r="H22" s="4" t="s">
        <v>34</v>
      </c>
      <c r="I22" s="4" t="s">
        <v>35</v>
      </c>
      <c r="J22" s="4" t="s">
        <v>36</v>
      </c>
      <c r="K22" s="4" t="s">
        <v>37</v>
      </c>
      <c r="L22" s="4"/>
      <c r="M22" s="4">
        <v>0.05</v>
      </c>
      <c r="N22" s="4">
        <v>0.01</v>
      </c>
    </row>
    <row r="23" spans="1:18" x14ac:dyDescent="0.25">
      <c r="A23" s="7" t="s">
        <v>9</v>
      </c>
      <c r="B23">
        <v>17</v>
      </c>
      <c r="C23">
        <v>48</v>
      </c>
      <c r="D23">
        <v>69</v>
      </c>
      <c r="E23">
        <f t="shared" si="1"/>
        <v>134</v>
      </c>
      <c r="F23" s="4">
        <f t="shared" si="0"/>
        <v>44.666666666666664</v>
      </c>
      <c r="G23" s="15" t="s">
        <v>49</v>
      </c>
      <c r="H23" s="5">
        <f>H17-1</f>
        <v>2</v>
      </c>
      <c r="I23" s="6">
        <f>SUMSQ(B29:D29)/12-H20</f>
        <v>397.16666666666788</v>
      </c>
      <c r="J23" s="6">
        <f t="shared" ref="J23:J28" si="2">I23/H23</f>
        <v>198.58333333333394</v>
      </c>
      <c r="K23" s="6">
        <f>J23/$J$28</f>
        <v>1.0188114578879892</v>
      </c>
      <c r="L23" s="4" t="str">
        <f>IF(K23&lt;M23,"tn",IF(K23&lt;N23,"*","**"))</f>
        <v>tn</v>
      </c>
      <c r="M23" s="4">
        <f>FINV(5%,$H23,$H$28)</f>
        <v>3.4433567793667246</v>
      </c>
      <c r="N23" s="4">
        <f>FINV(1%,$H23,$H$28)</f>
        <v>5.7190219124822725</v>
      </c>
    </row>
    <row r="24" spans="1:18" x14ac:dyDescent="0.25">
      <c r="A24" s="7" t="s">
        <v>8</v>
      </c>
      <c r="B24">
        <v>66</v>
      </c>
      <c r="C24">
        <v>35</v>
      </c>
      <c r="D24">
        <v>15</v>
      </c>
      <c r="E24">
        <f t="shared" si="1"/>
        <v>116</v>
      </c>
      <c r="F24" s="4">
        <f t="shared" si="0"/>
        <v>38.666666666666664</v>
      </c>
      <c r="G24" s="15" t="s">
        <v>50</v>
      </c>
      <c r="H24" s="5">
        <f>H18*H19-1</f>
        <v>11</v>
      </c>
      <c r="I24" s="6">
        <f>SUMSQ(E17:E28)/H17-H20</f>
        <v>5279.6666666666642</v>
      </c>
      <c r="J24" s="6">
        <f t="shared" si="2"/>
        <v>479.96969696969677</v>
      </c>
      <c r="K24" s="6">
        <f>J24/$J$28</f>
        <v>2.462435384196819</v>
      </c>
      <c r="L24" s="4" t="str">
        <f>IF(K24&lt;M24,"tn",IF(K24&lt;N24,"*","**"))</f>
        <v>*</v>
      </c>
      <c r="M24" s="4">
        <f>FINV(5%,$H24,$H$28)</f>
        <v>2.2585183566229916</v>
      </c>
      <c r="N24" s="4">
        <f>FINV(1%,$H24,$H$28)</f>
        <v>3.1837421959607717</v>
      </c>
    </row>
    <row r="25" spans="1:18" x14ac:dyDescent="0.25">
      <c r="A25" s="7" t="s">
        <v>3</v>
      </c>
      <c r="B25">
        <v>12</v>
      </c>
      <c r="C25">
        <v>13</v>
      </c>
      <c r="D25">
        <v>8</v>
      </c>
      <c r="E25">
        <f t="shared" si="1"/>
        <v>33</v>
      </c>
      <c r="F25" s="4">
        <f t="shared" si="0"/>
        <v>11</v>
      </c>
      <c r="G25" s="15" t="s">
        <v>31</v>
      </c>
      <c r="H25" s="5">
        <f>H18-1</f>
        <v>2</v>
      </c>
      <c r="I25" s="16">
        <f>SUMSQ(B36:D36)/(H17*H19)-H20</f>
        <v>4362.1666666666642</v>
      </c>
      <c r="J25" s="6">
        <f t="shared" si="2"/>
        <v>2181.0833333333321</v>
      </c>
      <c r="K25" s="6">
        <f>J25/$J$28</f>
        <v>11.189824711415126</v>
      </c>
      <c r="L25" s="4" t="str">
        <f>IF(K25&lt;M25,"tn",IF(K25&lt;N25,"*","**"))</f>
        <v>**</v>
      </c>
      <c r="M25" s="4">
        <f>FINV(5%,$H25,$H$28)</f>
        <v>3.4433567793667246</v>
      </c>
      <c r="N25" s="4">
        <f>FINV(1%,$H25,$H$28)</f>
        <v>5.7190219124822725</v>
      </c>
    </row>
    <row r="26" spans="1:18" x14ac:dyDescent="0.25">
      <c r="A26" s="7" t="s">
        <v>0</v>
      </c>
      <c r="B26">
        <v>21</v>
      </c>
      <c r="C26">
        <v>23</v>
      </c>
      <c r="D26">
        <v>12</v>
      </c>
      <c r="E26">
        <f t="shared" si="1"/>
        <v>56</v>
      </c>
      <c r="F26" s="4">
        <f t="shared" si="0"/>
        <v>18.666666666666668</v>
      </c>
      <c r="G26" s="15" t="s">
        <v>21</v>
      </c>
      <c r="H26" s="5">
        <f>H19-1</f>
        <v>3</v>
      </c>
      <c r="I26" s="6">
        <f>SUMSQ(E32:E35)/(H17*H18)-H20</f>
        <v>86.333333333332121</v>
      </c>
      <c r="J26" s="6">
        <f t="shared" si="2"/>
        <v>28.777777777777374</v>
      </c>
      <c r="K26" s="6">
        <f>J26/$J$28</f>
        <v>0.14764144221176931</v>
      </c>
      <c r="L26" s="4" t="str">
        <f>IF(K26&lt;M26,"tn",IF(K26&lt;N26,"*","**"))</f>
        <v>tn</v>
      </c>
      <c r="M26" s="4">
        <f>FINV(5%,$H26,$H$28)</f>
        <v>3.0491249886524128</v>
      </c>
      <c r="N26" s="4">
        <f>FINV(1%,$H26,$H$28)</f>
        <v>4.8166057778160596</v>
      </c>
    </row>
    <row r="27" spans="1:18" x14ac:dyDescent="0.25">
      <c r="A27" s="7" t="s">
        <v>4</v>
      </c>
      <c r="B27">
        <v>12</v>
      </c>
      <c r="C27">
        <v>23</v>
      </c>
      <c r="D27">
        <v>13</v>
      </c>
      <c r="E27">
        <f t="shared" si="1"/>
        <v>48</v>
      </c>
      <c r="F27" s="4">
        <f t="shared" si="0"/>
        <v>16</v>
      </c>
      <c r="G27" s="15" t="s">
        <v>39</v>
      </c>
      <c r="H27" s="7">
        <f>H25*H26</f>
        <v>6</v>
      </c>
      <c r="I27" s="6">
        <f>I24-I25-I26</f>
        <v>831.16666666666788</v>
      </c>
      <c r="J27" s="6">
        <f t="shared" si="2"/>
        <v>138.52777777777797</v>
      </c>
      <c r="K27" s="6">
        <f>J27/$J$28</f>
        <v>0.71070257944990822</v>
      </c>
      <c r="L27" s="4" t="str">
        <f>IF(K27&lt;M27,"tn",IF(K27&lt;N27,"*","**"))</f>
        <v>tn</v>
      </c>
      <c r="M27" s="4">
        <f>FINV(5%,$H27,$H$28)</f>
        <v>2.5490614138436585</v>
      </c>
      <c r="N27" s="4">
        <f>FINV(1%,$H27,$H$28)</f>
        <v>3.7583014350037565</v>
      </c>
    </row>
    <row r="28" spans="1:18" x14ac:dyDescent="0.25">
      <c r="A28" s="7" t="s">
        <v>10</v>
      </c>
      <c r="B28">
        <v>12</v>
      </c>
      <c r="C28">
        <v>5</v>
      </c>
      <c r="D28">
        <v>9</v>
      </c>
      <c r="E28">
        <f t="shared" si="1"/>
        <v>26</v>
      </c>
      <c r="F28" s="4">
        <f t="shared" si="0"/>
        <v>8.6666666666666661</v>
      </c>
      <c r="G28" s="15" t="s">
        <v>51</v>
      </c>
      <c r="H28" s="5">
        <f>H29-H24-H23</f>
        <v>22</v>
      </c>
      <c r="I28" s="6">
        <f>I29-I24-I23</f>
        <v>4288.1666666666679</v>
      </c>
      <c r="J28" s="6">
        <f t="shared" si="2"/>
        <v>194.91666666666671</v>
      </c>
      <c r="K28" s="8"/>
      <c r="L28" s="9"/>
      <c r="M28" s="9"/>
      <c r="N28" s="9"/>
    </row>
    <row r="29" spans="1:18" x14ac:dyDescent="0.25">
      <c r="A29" s="7"/>
      <c r="B29">
        <f>SUM(B17:B28)</f>
        <v>400</v>
      </c>
      <c r="C29">
        <f t="shared" ref="C29:E29" si="3">SUM(C17:C28)</f>
        <v>305</v>
      </c>
      <c r="D29">
        <f t="shared" si="3"/>
        <v>333</v>
      </c>
      <c r="E29">
        <f t="shared" si="3"/>
        <v>1038</v>
      </c>
      <c r="F29" s="4">
        <f>AVERAGE(B17:D28)</f>
        <v>28.833333333333332</v>
      </c>
      <c r="G29" s="15" t="s">
        <v>52</v>
      </c>
      <c r="H29" s="5">
        <f>(3*3*4)-1</f>
        <v>35</v>
      </c>
      <c r="I29" s="6">
        <f>SUMSQ(B17:D28)-H20</f>
        <v>9965</v>
      </c>
      <c r="J29" s="8"/>
      <c r="K29" s="10"/>
      <c r="L29" s="11"/>
      <c r="M29" s="11"/>
      <c r="N29" s="11"/>
    </row>
    <row r="30" spans="1:18" x14ac:dyDescent="0.25">
      <c r="A30" s="1" t="s">
        <v>20</v>
      </c>
      <c r="H30" s="17"/>
      <c r="I30" s="17"/>
      <c r="J30" s="17"/>
    </row>
    <row r="31" spans="1:18" x14ac:dyDescent="0.25">
      <c r="A31" s="7" t="s">
        <v>21</v>
      </c>
      <c r="B31" s="7" t="s">
        <v>22</v>
      </c>
      <c r="C31" s="7" t="s">
        <v>23</v>
      </c>
      <c r="D31" s="7" t="s">
        <v>24</v>
      </c>
      <c r="E31" s="7" t="s">
        <v>19</v>
      </c>
      <c r="F31" s="7" t="s">
        <v>45</v>
      </c>
      <c r="H31" s="18"/>
      <c r="I31" s="18"/>
      <c r="J31" s="18"/>
      <c r="L31" s="17"/>
      <c r="M31" s="17"/>
      <c r="N31" s="17"/>
      <c r="O31" s="17"/>
      <c r="P31" s="17"/>
      <c r="Q31" s="17"/>
    </row>
    <row r="32" spans="1:18" x14ac:dyDescent="0.25">
      <c r="A32" s="7" t="s">
        <v>25</v>
      </c>
      <c r="B32" s="4">
        <f>E17</f>
        <v>100</v>
      </c>
      <c r="C32" s="4">
        <f>E21</f>
        <v>124</v>
      </c>
      <c r="D32" s="4">
        <f>E25</f>
        <v>33</v>
      </c>
      <c r="E32" s="4">
        <f>SUM(B32:D32)</f>
        <v>257</v>
      </c>
      <c r="F32" s="7">
        <f>E32/9</f>
        <v>28.555555555555557</v>
      </c>
      <c r="H32" s="18"/>
      <c r="I32" s="18"/>
      <c r="J32" s="18"/>
      <c r="L32" s="19"/>
      <c r="M32" s="19"/>
      <c r="N32" s="19"/>
      <c r="O32" s="19"/>
      <c r="P32" s="19"/>
      <c r="Q32" s="19"/>
      <c r="R32" s="19"/>
    </row>
    <row r="33" spans="1:18" x14ac:dyDescent="0.25">
      <c r="A33" s="7" t="s">
        <v>26</v>
      </c>
      <c r="B33" s="4">
        <f t="shared" ref="B33:B35" si="4">E18</f>
        <v>129</v>
      </c>
      <c r="C33" s="4">
        <f t="shared" ref="C33:C35" si="5">E22</f>
        <v>96</v>
      </c>
      <c r="D33" s="4">
        <f t="shared" ref="D33:D35" si="6">E26</f>
        <v>56</v>
      </c>
      <c r="E33" s="4">
        <f t="shared" ref="E33:E35" si="7">SUM(B33:D33)</f>
        <v>281</v>
      </c>
      <c r="F33" s="7">
        <f t="shared" ref="F33:F36" si="8">E33/9</f>
        <v>31.222222222222221</v>
      </c>
      <c r="H33" s="20"/>
      <c r="I33" s="20"/>
      <c r="J33" s="20"/>
      <c r="L33" s="19"/>
      <c r="M33" s="19"/>
      <c r="N33" s="19"/>
      <c r="O33" s="19"/>
      <c r="P33" s="19"/>
      <c r="Q33" s="19"/>
      <c r="R33" s="19"/>
    </row>
    <row r="34" spans="1:18" x14ac:dyDescent="0.25">
      <c r="A34" s="7" t="s">
        <v>27</v>
      </c>
      <c r="B34" s="4">
        <f t="shared" si="4"/>
        <v>76</v>
      </c>
      <c r="C34" s="4">
        <f t="shared" si="5"/>
        <v>134</v>
      </c>
      <c r="D34" s="4">
        <f t="shared" si="6"/>
        <v>48</v>
      </c>
      <c r="E34" s="4">
        <f t="shared" si="7"/>
        <v>258</v>
      </c>
      <c r="F34" s="7">
        <f t="shared" si="8"/>
        <v>28.666666666666668</v>
      </c>
      <c r="H34" s="21"/>
      <c r="I34" s="20"/>
      <c r="J34" s="20"/>
      <c r="L34" s="19"/>
      <c r="M34" s="19"/>
      <c r="N34" s="19"/>
      <c r="O34" s="19"/>
      <c r="P34" s="19"/>
      <c r="Q34" s="19"/>
      <c r="R34" s="19"/>
    </row>
    <row r="35" spans="1:18" x14ac:dyDescent="0.25">
      <c r="A35" s="7" t="s">
        <v>28</v>
      </c>
      <c r="B35" s="4">
        <f t="shared" si="4"/>
        <v>100</v>
      </c>
      <c r="C35" s="4">
        <f t="shared" si="5"/>
        <v>116</v>
      </c>
      <c r="D35" s="4">
        <f t="shared" si="6"/>
        <v>26</v>
      </c>
      <c r="E35" s="4">
        <f t="shared" si="7"/>
        <v>242</v>
      </c>
      <c r="F35" s="7">
        <f t="shared" si="8"/>
        <v>26.888888888888889</v>
      </c>
      <c r="H35" s="17"/>
      <c r="I35" s="17"/>
      <c r="J35" s="17"/>
      <c r="L35" s="19"/>
      <c r="M35" s="19"/>
      <c r="N35" s="19"/>
      <c r="O35" s="19"/>
      <c r="P35" s="19"/>
      <c r="Q35" s="19"/>
      <c r="R35" s="19"/>
    </row>
    <row r="36" spans="1:18" x14ac:dyDescent="0.25">
      <c r="A36" s="7" t="s">
        <v>19</v>
      </c>
      <c r="B36" s="4">
        <f>SUM(B32:B35)</f>
        <v>405</v>
      </c>
      <c r="C36" s="4">
        <f t="shared" ref="C36:D36" si="9">SUM(C32:C35)</f>
        <v>470</v>
      </c>
      <c r="D36" s="4">
        <f t="shared" si="9"/>
        <v>163</v>
      </c>
      <c r="E36" s="4">
        <f>SUM(E32:E35)</f>
        <v>1038</v>
      </c>
      <c r="F36" s="7">
        <f t="shared" si="8"/>
        <v>115.33333333333333</v>
      </c>
      <c r="H36" s="7" t="s">
        <v>50</v>
      </c>
      <c r="I36" s="7" t="s">
        <v>53</v>
      </c>
      <c r="J36" s="7" t="s">
        <v>54</v>
      </c>
      <c r="K36" s="22"/>
      <c r="L36" s="19"/>
      <c r="M36" s="19"/>
      <c r="N36" s="19"/>
      <c r="O36" s="19"/>
      <c r="P36" s="19"/>
      <c r="Q36" s="19"/>
      <c r="R36" s="19"/>
    </row>
    <row r="37" spans="1:18" x14ac:dyDescent="0.25">
      <c r="A37" s="7"/>
      <c r="B37" s="7">
        <f>B36/12</f>
        <v>33.75</v>
      </c>
      <c r="C37" s="7">
        <f t="shared" ref="C37:D37" si="10">C36/12</f>
        <v>39.166666666666664</v>
      </c>
      <c r="D37" s="7">
        <f t="shared" si="10"/>
        <v>13.583333333333334</v>
      </c>
      <c r="E37" s="7"/>
      <c r="F37" s="7"/>
      <c r="H37" s="7" t="s">
        <v>31</v>
      </c>
      <c r="I37" s="7"/>
      <c r="J37" s="7"/>
      <c r="L37" s="19"/>
      <c r="M37" s="19"/>
      <c r="N37" s="19"/>
      <c r="O37" s="19"/>
      <c r="P37" s="19"/>
      <c r="Q37" s="19"/>
      <c r="R37" s="19"/>
    </row>
    <row r="38" spans="1:18" x14ac:dyDescent="0.25">
      <c r="A38" s="17"/>
      <c r="B38" s="17"/>
      <c r="C38" s="17"/>
      <c r="D38" s="17"/>
      <c r="E38" s="17"/>
      <c r="F38" s="17"/>
      <c r="G38" s="17"/>
      <c r="H38" s="7" t="s">
        <v>22</v>
      </c>
      <c r="I38" s="4">
        <f>B36/12</f>
        <v>33.75</v>
      </c>
      <c r="J38" s="7" t="s">
        <v>61</v>
      </c>
      <c r="K38" s="13"/>
      <c r="L38" s="19"/>
      <c r="M38" s="19"/>
      <c r="N38" s="19"/>
      <c r="O38" s="19"/>
      <c r="P38" s="19"/>
      <c r="Q38" s="19"/>
      <c r="R38" s="19"/>
    </row>
    <row r="39" spans="1:18" x14ac:dyDescent="0.25">
      <c r="A39" s="17"/>
      <c r="B39" s="17"/>
      <c r="C39" s="17"/>
      <c r="D39" s="13"/>
      <c r="E39" s="17"/>
      <c r="F39" s="17"/>
      <c r="H39" s="7" t="s">
        <v>23</v>
      </c>
      <c r="I39" s="4">
        <f>C36/12</f>
        <v>39.166666666666664</v>
      </c>
      <c r="J39" s="7" t="s">
        <v>55</v>
      </c>
      <c r="L39" s="19"/>
      <c r="M39" s="19"/>
      <c r="N39" s="19"/>
      <c r="O39" s="19"/>
      <c r="P39" s="19"/>
      <c r="Q39" s="19"/>
      <c r="R39" s="19"/>
    </row>
    <row r="40" spans="1:18" x14ac:dyDescent="0.25">
      <c r="A40" s="17"/>
      <c r="B40" s="17"/>
      <c r="C40" s="17"/>
      <c r="D40" s="17"/>
      <c r="E40" s="17"/>
      <c r="F40" s="17"/>
      <c r="H40" s="7" t="s">
        <v>24</v>
      </c>
      <c r="I40" s="4">
        <f>D36/12</f>
        <v>13.583333333333334</v>
      </c>
      <c r="J40" s="7" t="s">
        <v>56</v>
      </c>
      <c r="K40" s="2"/>
      <c r="L40" s="19"/>
      <c r="M40" s="19"/>
      <c r="N40" s="19"/>
      <c r="O40" s="19"/>
      <c r="P40" s="19"/>
      <c r="Q40" s="19"/>
      <c r="R40" s="19"/>
    </row>
    <row r="41" spans="1:18" x14ac:dyDescent="0.25">
      <c r="A41" s="17"/>
      <c r="B41" s="17"/>
      <c r="C41" s="17"/>
      <c r="D41" s="17"/>
      <c r="E41" s="17"/>
      <c r="F41" s="17" t="s">
        <v>57</v>
      </c>
      <c r="G41" s="23">
        <v>3.5550000000000002</v>
      </c>
      <c r="H41" s="26" t="s">
        <v>58</v>
      </c>
      <c r="I41" s="27">
        <f>G41*(J28/(H17*H19))^0.5</f>
        <v>14.327600712872345</v>
      </c>
      <c r="J41" s="28"/>
      <c r="L41" s="24"/>
      <c r="M41" s="24"/>
      <c r="N41" s="17"/>
      <c r="O41" s="24"/>
    </row>
    <row r="42" spans="1:18" x14ac:dyDescent="0.25">
      <c r="H42" s="29"/>
      <c r="I42" s="30"/>
      <c r="J42" s="31"/>
      <c r="L42" s="24"/>
      <c r="M42" s="24"/>
      <c r="N42" s="17"/>
      <c r="O42" s="24"/>
    </row>
    <row r="43" spans="1:18" x14ac:dyDescent="0.25">
      <c r="A43" s="17"/>
      <c r="B43" s="17"/>
      <c r="C43" s="17"/>
      <c r="D43" s="17"/>
      <c r="E43" s="17"/>
      <c r="F43" s="17"/>
      <c r="H43" s="17"/>
      <c r="I43" s="13"/>
      <c r="J43" s="17"/>
      <c r="L43" s="24"/>
      <c r="M43" s="24"/>
      <c r="N43" s="17"/>
      <c r="O43" s="24"/>
    </row>
    <row r="44" spans="1:18" x14ac:dyDescent="0.25">
      <c r="A44" s="17"/>
      <c r="B44" s="17"/>
      <c r="C44" s="17"/>
      <c r="D44" s="17"/>
      <c r="E44" s="17"/>
      <c r="F44" s="17"/>
      <c r="G44" s="17"/>
      <c r="H44" s="17"/>
      <c r="I44" s="13"/>
      <c r="J44" s="17"/>
      <c r="K44" s="17"/>
      <c r="L44" s="24" t="s">
        <v>59</v>
      </c>
      <c r="M44" s="24"/>
      <c r="N44" s="17"/>
      <c r="O44" s="24"/>
    </row>
    <row r="45" spans="1:18" x14ac:dyDescent="0.25">
      <c r="A45" s="17"/>
      <c r="B45" s="17"/>
      <c r="C45" s="17"/>
      <c r="D45" s="17"/>
      <c r="E45" s="17"/>
      <c r="F45" s="17"/>
      <c r="G45" s="17"/>
      <c r="H45" s="17"/>
      <c r="I45" s="13"/>
      <c r="J45" s="17"/>
      <c r="K45" s="17"/>
      <c r="L45" s="24"/>
      <c r="M45" s="24"/>
      <c r="N45" s="17"/>
      <c r="O45" s="24"/>
    </row>
    <row r="46" spans="1:18" x14ac:dyDescent="0.25">
      <c r="A46" s="17"/>
      <c r="B46" s="17"/>
      <c r="C46" s="17"/>
      <c r="D46" s="17"/>
      <c r="E46" s="17"/>
      <c r="F46" s="17"/>
      <c r="H46" s="17"/>
      <c r="I46" s="13"/>
      <c r="J46" s="17"/>
      <c r="L46" s="24"/>
      <c r="M46" s="24"/>
      <c r="N46" s="17"/>
      <c r="O46" s="24"/>
    </row>
    <row r="47" spans="1:18" x14ac:dyDescent="0.25">
      <c r="A47" s="17"/>
      <c r="B47" s="17"/>
      <c r="C47" s="17"/>
      <c r="D47" s="17"/>
      <c r="E47" s="17"/>
      <c r="F47" s="18"/>
      <c r="G47" s="32"/>
      <c r="H47" s="22"/>
      <c r="I47" s="13"/>
      <c r="J47" s="17"/>
      <c r="O47" s="17"/>
    </row>
    <row r="48" spans="1:18" x14ac:dyDescent="0.25">
      <c r="O48" s="1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R48"/>
  <sheetViews>
    <sheetView topLeftCell="A23" workbookViewId="0">
      <selection activeCell="G41" sqref="G41"/>
    </sheetView>
  </sheetViews>
  <sheetFormatPr defaultRowHeight="15" x14ac:dyDescent="0.25"/>
  <cols>
    <col min="1" max="1" width="11.140625" customWidth="1"/>
    <col min="12" max="12" width="10.42578125" customWidth="1"/>
    <col min="13" max="13" width="10" customWidth="1"/>
    <col min="14" max="14" width="15.85546875" customWidth="1"/>
  </cols>
  <sheetData>
    <row r="16" spans="1:7" x14ac:dyDescent="0.25">
      <c r="A16" s="7" t="s">
        <v>17</v>
      </c>
      <c r="B16" s="7" t="s">
        <v>42</v>
      </c>
      <c r="C16" s="7" t="s">
        <v>43</v>
      </c>
      <c r="D16" s="7" t="s">
        <v>44</v>
      </c>
      <c r="E16" s="7" t="s">
        <v>19</v>
      </c>
      <c r="F16" s="7" t="s">
        <v>45</v>
      </c>
      <c r="G16" s="1" t="s">
        <v>29</v>
      </c>
    </row>
    <row r="17" spans="1:18" x14ac:dyDescent="0.25">
      <c r="A17" s="7" t="s">
        <v>1</v>
      </c>
      <c r="B17">
        <v>7</v>
      </c>
      <c r="C17">
        <v>11</v>
      </c>
      <c r="D17">
        <v>9</v>
      </c>
      <c r="E17">
        <f>SUM(B17:D17)</f>
        <v>27</v>
      </c>
      <c r="F17" s="4">
        <f t="shared" ref="F17:F28" si="0">AVERAGE(B17:D17)</f>
        <v>9</v>
      </c>
      <c r="G17" s="2" t="s">
        <v>46</v>
      </c>
      <c r="H17" s="3">
        <v>3</v>
      </c>
      <c r="I17" s="2"/>
      <c r="J17" s="2"/>
      <c r="K17" s="2"/>
      <c r="L17" s="2"/>
      <c r="M17" s="2"/>
      <c r="N17" s="2"/>
    </row>
    <row r="18" spans="1:18" x14ac:dyDescent="0.25">
      <c r="A18" s="7" t="s">
        <v>6</v>
      </c>
      <c r="B18">
        <v>21</v>
      </c>
      <c r="C18">
        <v>6</v>
      </c>
      <c r="D18">
        <v>7</v>
      </c>
      <c r="E18">
        <f t="shared" ref="E18:E28" si="1">SUM(B18:D18)</f>
        <v>34</v>
      </c>
      <c r="F18" s="4">
        <f t="shared" si="0"/>
        <v>11.333333333333334</v>
      </c>
      <c r="G18" s="2" t="s">
        <v>47</v>
      </c>
      <c r="H18" s="12">
        <v>3</v>
      </c>
      <c r="I18" s="13"/>
      <c r="J18" s="13"/>
      <c r="K18" s="2"/>
      <c r="L18" s="2"/>
      <c r="M18" s="2"/>
      <c r="N18" s="2"/>
    </row>
    <row r="19" spans="1:18" x14ac:dyDescent="0.25">
      <c r="A19" s="7" t="s">
        <v>2</v>
      </c>
      <c r="B19">
        <v>6</v>
      </c>
      <c r="C19">
        <v>3</v>
      </c>
      <c r="D19">
        <v>6</v>
      </c>
      <c r="E19">
        <f t="shared" si="1"/>
        <v>15</v>
      </c>
      <c r="F19" s="4">
        <f t="shared" si="0"/>
        <v>5</v>
      </c>
      <c r="G19" s="2" t="s">
        <v>48</v>
      </c>
      <c r="H19" s="12">
        <v>4</v>
      </c>
      <c r="I19" s="13"/>
      <c r="J19" s="13"/>
      <c r="K19" s="2"/>
      <c r="L19" s="2"/>
      <c r="M19" s="2"/>
      <c r="N19" s="2"/>
    </row>
    <row r="20" spans="1:18" x14ac:dyDescent="0.25">
      <c r="A20" s="7" t="s">
        <v>7</v>
      </c>
      <c r="B20">
        <v>4</v>
      </c>
      <c r="C20">
        <v>4</v>
      </c>
      <c r="D20">
        <v>9</v>
      </c>
      <c r="E20">
        <f t="shared" si="1"/>
        <v>17</v>
      </c>
      <c r="F20" s="4">
        <f t="shared" si="0"/>
        <v>5.666666666666667</v>
      </c>
      <c r="G20" s="2" t="s">
        <v>32</v>
      </c>
      <c r="H20" s="14">
        <f>(E29^2)/(H17*H18*H19)</f>
        <v>1681</v>
      </c>
      <c r="I20" s="13"/>
      <c r="J20" s="13"/>
      <c r="K20" s="2"/>
      <c r="L20" s="2"/>
      <c r="M20" s="2"/>
      <c r="N20" s="2"/>
    </row>
    <row r="21" spans="1:18" x14ac:dyDescent="0.25">
      <c r="A21" s="7" t="s">
        <v>5</v>
      </c>
      <c r="B21">
        <v>6</v>
      </c>
      <c r="C21">
        <v>13</v>
      </c>
      <c r="D21">
        <v>7</v>
      </c>
      <c r="E21">
        <f t="shared" si="1"/>
        <v>26</v>
      </c>
      <c r="F21" s="4">
        <f t="shared" si="0"/>
        <v>8.6666666666666661</v>
      </c>
      <c r="G21" s="2"/>
      <c r="H21" s="13"/>
      <c r="I21" s="13"/>
      <c r="J21" s="13"/>
      <c r="K21" s="2"/>
      <c r="L21" s="2"/>
      <c r="M21" s="2"/>
      <c r="N21" s="2"/>
    </row>
    <row r="22" spans="1:18" x14ac:dyDescent="0.25">
      <c r="A22" s="7" t="s">
        <v>11</v>
      </c>
      <c r="B22">
        <v>16</v>
      </c>
      <c r="C22">
        <v>4</v>
      </c>
      <c r="D22">
        <v>9</v>
      </c>
      <c r="E22">
        <f t="shared" si="1"/>
        <v>29</v>
      </c>
      <c r="F22" s="4">
        <f t="shared" si="0"/>
        <v>9.6666666666666661</v>
      </c>
      <c r="G22" s="15" t="s">
        <v>33</v>
      </c>
      <c r="H22" s="4" t="s">
        <v>34</v>
      </c>
      <c r="I22" s="4" t="s">
        <v>35</v>
      </c>
      <c r="J22" s="4" t="s">
        <v>36</v>
      </c>
      <c r="K22" s="4" t="s">
        <v>37</v>
      </c>
      <c r="L22" s="4"/>
      <c r="M22" s="4">
        <v>0.05</v>
      </c>
      <c r="N22" s="4">
        <v>0.01</v>
      </c>
    </row>
    <row r="23" spans="1:18" x14ac:dyDescent="0.25">
      <c r="A23" s="7" t="s">
        <v>9</v>
      </c>
      <c r="B23">
        <v>2</v>
      </c>
      <c r="C23">
        <v>6</v>
      </c>
      <c r="D23">
        <v>20</v>
      </c>
      <c r="E23">
        <f t="shared" si="1"/>
        <v>28</v>
      </c>
      <c r="F23" s="4">
        <f t="shared" si="0"/>
        <v>9.3333333333333339</v>
      </c>
      <c r="G23" s="15" t="s">
        <v>49</v>
      </c>
      <c r="H23" s="5">
        <f>H17-1</f>
        <v>2</v>
      </c>
      <c r="I23" s="6">
        <f>SUMSQ(B29:D29)/12-H20</f>
        <v>40.166666666666742</v>
      </c>
      <c r="J23" s="6">
        <f t="shared" ref="J23:J28" si="2">I23/H23</f>
        <v>20.083333333333371</v>
      </c>
      <c r="K23" s="6">
        <f>J23/$J$28</f>
        <v>0.61323155216285119</v>
      </c>
      <c r="L23" s="4" t="str">
        <f>IF(K23&lt;M23,"tn",IF(K23&lt;N23,"*","**"))</f>
        <v>tn</v>
      </c>
      <c r="M23" s="4">
        <f>FINV(5%,$H23,$H$28)</f>
        <v>3.4433567793667246</v>
      </c>
      <c r="N23" s="4">
        <f>FINV(1%,$H23,$H$28)</f>
        <v>5.7190219124822725</v>
      </c>
    </row>
    <row r="24" spans="1:18" x14ac:dyDescent="0.25">
      <c r="A24" s="7" t="s">
        <v>8</v>
      </c>
      <c r="B24">
        <v>26</v>
      </c>
      <c r="C24">
        <v>5</v>
      </c>
      <c r="D24">
        <v>6</v>
      </c>
      <c r="E24">
        <f t="shared" si="1"/>
        <v>37</v>
      </c>
      <c r="F24" s="4">
        <f t="shared" si="0"/>
        <v>12.333333333333334</v>
      </c>
      <c r="G24" s="15" t="s">
        <v>50</v>
      </c>
      <c r="H24" s="5">
        <f>H18*H19-1</f>
        <v>11</v>
      </c>
      <c r="I24" s="6">
        <f>SUMSQ(E17:E28)/H17-H20</f>
        <v>438.33333333333348</v>
      </c>
      <c r="J24" s="6">
        <f t="shared" si="2"/>
        <v>39.848484848484865</v>
      </c>
      <c r="K24" s="6">
        <f>J24/$J$28</f>
        <v>1.2167476289613701</v>
      </c>
      <c r="L24" s="4" t="str">
        <f>IF(K24&lt;M24,"tn",IF(K24&lt;N24,"*","**"))</f>
        <v>tn</v>
      </c>
      <c r="M24" s="4">
        <f>FINV(5%,$H24,$H$28)</f>
        <v>2.2585183566229916</v>
      </c>
      <c r="N24" s="4">
        <f>FINV(1%,$H24,$H$28)</f>
        <v>3.1837421959607717</v>
      </c>
    </row>
    <row r="25" spans="1:18" x14ac:dyDescent="0.25">
      <c r="A25" s="7" t="s">
        <v>3</v>
      </c>
      <c r="B25">
        <v>1</v>
      </c>
      <c r="C25">
        <v>2</v>
      </c>
      <c r="D25">
        <v>2</v>
      </c>
      <c r="E25">
        <f t="shared" si="1"/>
        <v>5</v>
      </c>
      <c r="F25" s="4">
        <f t="shared" si="0"/>
        <v>1.6666666666666667</v>
      </c>
      <c r="G25" s="15" t="s">
        <v>31</v>
      </c>
      <c r="H25" s="5">
        <f>H18-1</f>
        <v>2</v>
      </c>
      <c r="I25" s="16">
        <f>SUMSQ(B36:D36)/(H17*H19)-H20</f>
        <v>330.5</v>
      </c>
      <c r="J25" s="6">
        <f t="shared" si="2"/>
        <v>165.25</v>
      </c>
      <c r="K25" s="6">
        <f>J25/$J$28</f>
        <v>5.0458015267175584</v>
      </c>
      <c r="L25" s="4" t="str">
        <f>IF(K25&lt;M25,"tn",IF(K25&lt;N25,"*","**"))</f>
        <v>*</v>
      </c>
      <c r="M25" s="4">
        <f>FINV(5%,$H25,$H$28)</f>
        <v>3.4433567793667246</v>
      </c>
      <c r="N25" s="4">
        <f>FINV(1%,$H25,$H$28)</f>
        <v>5.7190219124822725</v>
      </c>
    </row>
    <row r="26" spans="1:18" x14ac:dyDescent="0.25">
      <c r="A26" s="7" t="s">
        <v>0</v>
      </c>
      <c r="B26">
        <v>2</v>
      </c>
      <c r="C26">
        <v>4</v>
      </c>
      <c r="D26">
        <v>2</v>
      </c>
      <c r="E26">
        <f t="shared" si="1"/>
        <v>8</v>
      </c>
      <c r="F26" s="4">
        <f t="shared" si="0"/>
        <v>2.6666666666666665</v>
      </c>
      <c r="G26" s="15" t="s">
        <v>21</v>
      </c>
      <c r="H26" s="5">
        <f>H19-1</f>
        <v>3</v>
      </c>
      <c r="I26" s="6">
        <f>SUMSQ(E32:E35)/(H17*H18)-H20</f>
        <v>20.111111111111086</v>
      </c>
      <c r="J26" s="6">
        <f t="shared" si="2"/>
        <v>6.7037037037036953</v>
      </c>
      <c r="K26" s="6">
        <f>J26/$J$28</f>
        <v>0.20469324286118157</v>
      </c>
      <c r="L26" s="4" t="str">
        <f>IF(K26&lt;M26,"tn",IF(K26&lt;N26,"*","**"))</f>
        <v>tn</v>
      </c>
      <c r="M26" s="4">
        <f>FINV(5%,$H26,$H$28)</f>
        <v>3.0491249886524128</v>
      </c>
      <c r="N26" s="4">
        <f>FINV(1%,$H26,$H$28)</f>
        <v>4.8166057778160596</v>
      </c>
    </row>
    <row r="27" spans="1:18" x14ac:dyDescent="0.25">
      <c r="A27" s="7" t="s">
        <v>4</v>
      </c>
      <c r="B27">
        <v>1</v>
      </c>
      <c r="C27">
        <v>6</v>
      </c>
      <c r="D27">
        <v>3</v>
      </c>
      <c r="E27">
        <f t="shared" si="1"/>
        <v>10</v>
      </c>
      <c r="F27" s="4">
        <f t="shared" si="0"/>
        <v>3.3333333333333335</v>
      </c>
      <c r="G27" s="15" t="s">
        <v>39</v>
      </c>
      <c r="H27" s="7">
        <f>H25*H26</f>
        <v>6</v>
      </c>
      <c r="I27" s="6">
        <f>I24-I25-I26</f>
        <v>87.722222222222399</v>
      </c>
      <c r="J27" s="6">
        <f t="shared" si="2"/>
        <v>14.6203703703704</v>
      </c>
      <c r="K27" s="6">
        <f>J27/$J$28</f>
        <v>0.44642352275940161</v>
      </c>
      <c r="L27" s="4" t="str">
        <f>IF(K27&lt;M27,"tn",IF(K27&lt;N27,"*","**"))</f>
        <v>tn</v>
      </c>
      <c r="M27" s="4">
        <f>FINV(5%,$H27,$H$28)</f>
        <v>2.5490614138436585</v>
      </c>
      <c r="N27" s="4">
        <f>FINV(1%,$H27,$H$28)</f>
        <v>3.7583014350037565</v>
      </c>
    </row>
    <row r="28" spans="1:18" x14ac:dyDescent="0.25">
      <c r="A28" s="7" t="s">
        <v>10</v>
      </c>
      <c r="B28">
        <v>6</v>
      </c>
      <c r="C28">
        <v>3</v>
      </c>
      <c r="D28">
        <v>1</v>
      </c>
      <c r="E28">
        <f t="shared" si="1"/>
        <v>10</v>
      </c>
      <c r="F28" s="4">
        <f t="shared" si="0"/>
        <v>3.3333333333333335</v>
      </c>
      <c r="G28" s="15" t="s">
        <v>51</v>
      </c>
      <c r="H28" s="5">
        <f>H29-H24-H23</f>
        <v>22</v>
      </c>
      <c r="I28" s="6">
        <f>I29-I24-I23</f>
        <v>720.49999999999977</v>
      </c>
      <c r="J28" s="6">
        <f t="shared" si="2"/>
        <v>32.749999999999993</v>
      </c>
      <c r="K28" s="8"/>
      <c r="L28" s="9"/>
      <c r="M28" s="9"/>
      <c r="N28" s="9"/>
    </row>
    <row r="29" spans="1:18" x14ac:dyDescent="0.25">
      <c r="A29" s="7"/>
      <c r="B29">
        <f>SUM(B17:B28)</f>
        <v>98</v>
      </c>
      <c r="C29">
        <f t="shared" ref="C29:E29" si="3">SUM(C17:C28)</f>
        <v>67</v>
      </c>
      <c r="D29">
        <f t="shared" si="3"/>
        <v>81</v>
      </c>
      <c r="E29">
        <f t="shared" si="3"/>
        <v>246</v>
      </c>
      <c r="F29" s="4">
        <f>AVERAGE(B17:D28)</f>
        <v>6.833333333333333</v>
      </c>
      <c r="G29" s="15" t="s">
        <v>52</v>
      </c>
      <c r="H29" s="5">
        <f>(3*3*4)-1</f>
        <v>35</v>
      </c>
      <c r="I29" s="6">
        <f>SUMSQ(B17:D28)-H20</f>
        <v>1199</v>
      </c>
      <c r="J29" s="8"/>
      <c r="K29" s="10"/>
      <c r="L29" s="11"/>
      <c r="M29" s="11"/>
      <c r="N29" s="11"/>
    </row>
    <row r="30" spans="1:18" x14ac:dyDescent="0.25">
      <c r="A30" s="1" t="s">
        <v>20</v>
      </c>
      <c r="H30" s="17"/>
      <c r="I30" s="17"/>
      <c r="J30" s="17"/>
    </row>
    <row r="31" spans="1:18" x14ac:dyDescent="0.25">
      <c r="A31" s="7" t="s">
        <v>21</v>
      </c>
      <c r="B31" s="7" t="s">
        <v>22</v>
      </c>
      <c r="C31" s="7" t="s">
        <v>23</v>
      </c>
      <c r="D31" s="7" t="s">
        <v>24</v>
      </c>
      <c r="E31" s="7" t="s">
        <v>19</v>
      </c>
      <c r="F31" s="7" t="s">
        <v>45</v>
      </c>
      <c r="H31" s="18"/>
      <c r="I31" s="18"/>
      <c r="J31" s="18"/>
      <c r="L31" s="17"/>
      <c r="M31" s="17"/>
      <c r="N31" s="17"/>
      <c r="O31" s="17"/>
      <c r="P31" s="17"/>
      <c r="Q31" s="17"/>
    </row>
    <row r="32" spans="1:18" x14ac:dyDescent="0.25">
      <c r="A32" s="7" t="s">
        <v>25</v>
      </c>
      <c r="B32" s="4">
        <f>E17</f>
        <v>27</v>
      </c>
      <c r="C32" s="4">
        <f>E21</f>
        <v>26</v>
      </c>
      <c r="D32" s="4">
        <f>E25</f>
        <v>5</v>
      </c>
      <c r="E32" s="4">
        <f>SUM(B32:D32)</f>
        <v>58</v>
      </c>
      <c r="F32" s="7">
        <f>E32/9</f>
        <v>6.4444444444444446</v>
      </c>
      <c r="H32" s="18"/>
      <c r="I32" s="18"/>
      <c r="J32" s="18"/>
      <c r="L32" s="19"/>
      <c r="M32" s="19"/>
      <c r="N32" s="19"/>
      <c r="O32" s="19"/>
      <c r="P32" s="19"/>
      <c r="Q32" s="19"/>
      <c r="R32" s="19"/>
    </row>
    <row r="33" spans="1:18" x14ac:dyDescent="0.25">
      <c r="A33" s="7" t="s">
        <v>26</v>
      </c>
      <c r="B33" s="4">
        <f t="shared" ref="B33:B35" si="4">E18</f>
        <v>34</v>
      </c>
      <c r="C33" s="4">
        <f t="shared" ref="C33:C35" si="5">E22</f>
        <v>29</v>
      </c>
      <c r="D33" s="4">
        <f t="shared" ref="D33:D35" si="6">E26</f>
        <v>8</v>
      </c>
      <c r="E33" s="4">
        <f t="shared" ref="E33:E35" si="7">SUM(B33:D33)</f>
        <v>71</v>
      </c>
      <c r="F33" s="7">
        <f t="shared" ref="F33:F36" si="8">E33/9</f>
        <v>7.8888888888888893</v>
      </c>
      <c r="H33" s="20"/>
      <c r="I33" s="20"/>
      <c r="J33" s="20"/>
      <c r="L33" s="19"/>
      <c r="M33" s="19"/>
      <c r="N33" s="19"/>
      <c r="O33" s="19"/>
      <c r="P33" s="19"/>
      <c r="Q33" s="19"/>
      <c r="R33" s="19"/>
    </row>
    <row r="34" spans="1:18" x14ac:dyDescent="0.25">
      <c r="A34" s="7" t="s">
        <v>27</v>
      </c>
      <c r="B34" s="4">
        <f t="shared" si="4"/>
        <v>15</v>
      </c>
      <c r="C34" s="4">
        <f t="shared" si="5"/>
        <v>28</v>
      </c>
      <c r="D34" s="4">
        <f t="shared" si="6"/>
        <v>10</v>
      </c>
      <c r="E34" s="4">
        <f t="shared" si="7"/>
        <v>53</v>
      </c>
      <c r="F34" s="7">
        <f t="shared" si="8"/>
        <v>5.8888888888888893</v>
      </c>
      <c r="H34" s="21"/>
      <c r="I34" s="20"/>
      <c r="J34" s="20"/>
      <c r="L34" s="19"/>
      <c r="M34" s="19"/>
      <c r="N34" s="19"/>
      <c r="O34" s="19"/>
      <c r="P34" s="19"/>
      <c r="Q34" s="19"/>
      <c r="R34" s="19"/>
    </row>
    <row r="35" spans="1:18" x14ac:dyDescent="0.25">
      <c r="A35" s="7" t="s">
        <v>28</v>
      </c>
      <c r="B35" s="4">
        <f t="shared" si="4"/>
        <v>17</v>
      </c>
      <c r="C35" s="4">
        <f t="shared" si="5"/>
        <v>37</v>
      </c>
      <c r="D35" s="4">
        <f t="shared" si="6"/>
        <v>10</v>
      </c>
      <c r="E35" s="4">
        <f t="shared" si="7"/>
        <v>64</v>
      </c>
      <c r="F35" s="7">
        <f t="shared" si="8"/>
        <v>7.1111111111111107</v>
      </c>
      <c r="H35" s="17"/>
      <c r="I35" s="17"/>
      <c r="J35" s="17"/>
      <c r="L35" s="19"/>
      <c r="M35" s="19"/>
      <c r="N35" s="19"/>
      <c r="O35" s="19"/>
      <c r="P35" s="19"/>
      <c r="Q35" s="19"/>
      <c r="R35" s="19"/>
    </row>
    <row r="36" spans="1:18" x14ac:dyDescent="0.25">
      <c r="A36" s="7" t="s">
        <v>19</v>
      </c>
      <c r="B36" s="4">
        <f>SUM(B32:B35)</f>
        <v>93</v>
      </c>
      <c r="C36" s="4">
        <f t="shared" ref="C36:D36" si="9">SUM(C32:C35)</f>
        <v>120</v>
      </c>
      <c r="D36" s="4">
        <f t="shared" si="9"/>
        <v>33</v>
      </c>
      <c r="E36" s="4">
        <f>SUM(E32:E35)</f>
        <v>246</v>
      </c>
      <c r="F36" s="7">
        <f t="shared" si="8"/>
        <v>27.333333333333332</v>
      </c>
      <c r="H36" s="7" t="s">
        <v>50</v>
      </c>
      <c r="I36" s="7" t="s">
        <v>53</v>
      </c>
      <c r="J36" s="7" t="s">
        <v>54</v>
      </c>
      <c r="K36" s="22"/>
      <c r="L36" s="19"/>
      <c r="M36" s="19"/>
      <c r="N36" s="19"/>
      <c r="O36" s="19"/>
      <c r="P36" s="19"/>
      <c r="Q36" s="19"/>
      <c r="R36" s="19"/>
    </row>
    <row r="37" spans="1:18" x14ac:dyDescent="0.25">
      <c r="A37" s="7"/>
      <c r="B37" s="7">
        <f>B36/12</f>
        <v>7.75</v>
      </c>
      <c r="C37" s="7">
        <f t="shared" ref="C37:D37" si="10">C36/12</f>
        <v>10</v>
      </c>
      <c r="D37" s="7">
        <f t="shared" si="10"/>
        <v>2.75</v>
      </c>
      <c r="E37" s="7"/>
      <c r="F37" s="7"/>
      <c r="H37" s="7" t="s">
        <v>31</v>
      </c>
      <c r="I37" s="7"/>
      <c r="J37" s="7"/>
      <c r="L37" s="19"/>
      <c r="M37" s="19"/>
      <c r="N37" s="19"/>
      <c r="O37" s="19"/>
      <c r="P37" s="19"/>
      <c r="Q37" s="19"/>
      <c r="R37" s="19"/>
    </row>
    <row r="38" spans="1:18" x14ac:dyDescent="0.25">
      <c r="A38" s="17"/>
      <c r="B38" s="17"/>
      <c r="C38" s="17"/>
      <c r="D38" s="17"/>
      <c r="E38" s="17"/>
      <c r="F38" s="17"/>
      <c r="G38" s="17"/>
      <c r="H38" s="7" t="s">
        <v>22</v>
      </c>
      <c r="I38" s="4">
        <f>B36/12</f>
        <v>7.75</v>
      </c>
      <c r="J38" s="7" t="s">
        <v>60</v>
      </c>
      <c r="K38" s="13"/>
      <c r="L38" s="19"/>
      <c r="M38" s="19"/>
      <c r="N38" s="19"/>
      <c r="O38" s="19"/>
      <c r="P38" s="19"/>
      <c r="Q38" s="19"/>
      <c r="R38" s="19"/>
    </row>
    <row r="39" spans="1:18" x14ac:dyDescent="0.25">
      <c r="A39" s="17"/>
      <c r="B39" s="17"/>
      <c r="C39" s="17"/>
      <c r="D39" s="13"/>
      <c r="E39" s="17"/>
      <c r="F39" s="17"/>
      <c r="H39" s="7" t="s">
        <v>23</v>
      </c>
      <c r="I39" s="4">
        <f>C36/12</f>
        <v>10</v>
      </c>
      <c r="J39" s="7" t="s">
        <v>55</v>
      </c>
      <c r="L39" s="19"/>
      <c r="M39" s="19"/>
      <c r="N39" s="19"/>
      <c r="O39" s="19"/>
      <c r="P39" s="19"/>
      <c r="Q39" s="19"/>
      <c r="R39" s="19"/>
    </row>
    <row r="40" spans="1:18" x14ac:dyDescent="0.25">
      <c r="A40" s="17"/>
      <c r="B40" s="17"/>
      <c r="C40" s="17"/>
      <c r="D40" s="17"/>
      <c r="E40" s="17"/>
      <c r="F40" s="17"/>
      <c r="H40" s="7" t="s">
        <v>24</v>
      </c>
      <c r="I40" s="4">
        <f>D36/12</f>
        <v>2.75</v>
      </c>
      <c r="J40" s="7" t="s">
        <v>56</v>
      </c>
      <c r="K40" s="2"/>
      <c r="L40" s="19"/>
      <c r="M40" s="19"/>
      <c r="N40" s="19"/>
      <c r="O40" s="19"/>
      <c r="P40" s="19"/>
      <c r="Q40" s="19"/>
      <c r="R40" s="19"/>
    </row>
    <row r="41" spans="1:18" x14ac:dyDescent="0.25">
      <c r="A41" s="17"/>
      <c r="B41" s="17"/>
      <c r="C41" s="17"/>
      <c r="D41" s="17"/>
      <c r="E41" s="17"/>
      <c r="F41" s="17" t="s">
        <v>57</v>
      </c>
      <c r="G41" s="23">
        <v>3.5550000000000002</v>
      </c>
      <c r="H41" s="26" t="s">
        <v>58</v>
      </c>
      <c r="I41" s="27">
        <f>G41*(J28/(H17*H19))^0.5</f>
        <v>5.872927426973706</v>
      </c>
      <c r="J41" s="28"/>
      <c r="L41" s="24"/>
      <c r="M41" s="24"/>
      <c r="N41" s="17"/>
      <c r="O41" s="24"/>
    </row>
    <row r="42" spans="1:18" x14ac:dyDescent="0.25">
      <c r="H42" s="29"/>
      <c r="I42" s="30"/>
      <c r="J42" s="31"/>
      <c r="L42" s="24"/>
      <c r="M42" s="24"/>
      <c r="N42" s="17"/>
      <c r="O42" s="24"/>
    </row>
    <row r="43" spans="1:18" x14ac:dyDescent="0.25">
      <c r="A43" s="17"/>
      <c r="B43" s="17"/>
      <c r="C43" s="17"/>
      <c r="D43" s="17"/>
      <c r="E43" s="17"/>
      <c r="F43" s="17"/>
      <c r="H43" s="17"/>
      <c r="I43" s="13"/>
      <c r="J43" s="17"/>
      <c r="L43" s="24"/>
      <c r="M43" s="24"/>
      <c r="N43" s="17"/>
      <c r="O43" s="24"/>
    </row>
    <row r="44" spans="1:18" x14ac:dyDescent="0.25">
      <c r="A44" s="17"/>
      <c r="B44" s="17"/>
      <c r="C44" s="17"/>
      <c r="D44" s="17"/>
      <c r="E44" s="17"/>
      <c r="F44" s="17"/>
      <c r="G44" s="17"/>
      <c r="H44" s="17"/>
      <c r="I44" s="13"/>
      <c r="J44" s="17"/>
      <c r="K44" s="17"/>
      <c r="L44" s="24" t="s">
        <v>59</v>
      </c>
      <c r="M44" s="24"/>
      <c r="N44" s="17"/>
      <c r="O44" s="24"/>
    </row>
    <row r="45" spans="1:18" x14ac:dyDescent="0.25">
      <c r="A45" s="17"/>
      <c r="B45" s="17"/>
      <c r="C45" s="17"/>
      <c r="D45" s="17"/>
      <c r="E45" s="17"/>
      <c r="F45" s="17"/>
      <c r="G45" s="17"/>
      <c r="H45" s="17"/>
      <c r="I45" s="13"/>
      <c r="J45" s="17"/>
      <c r="K45" s="17"/>
      <c r="L45" s="24"/>
      <c r="M45" s="24"/>
      <c r="N45" s="17"/>
      <c r="O45" s="24"/>
    </row>
    <row r="46" spans="1:18" x14ac:dyDescent="0.25">
      <c r="A46" s="17"/>
      <c r="B46" s="17"/>
      <c r="C46" s="17"/>
      <c r="D46" s="17"/>
      <c r="E46" s="17"/>
      <c r="F46" s="17"/>
      <c r="H46" s="17"/>
      <c r="I46" s="13"/>
      <c r="J46" s="17"/>
      <c r="L46" s="24"/>
      <c r="M46" s="24"/>
      <c r="N46" s="17"/>
      <c r="O46" s="24"/>
    </row>
    <row r="47" spans="1:18" x14ac:dyDescent="0.25">
      <c r="A47" s="17"/>
      <c r="B47" s="17"/>
      <c r="C47" s="17"/>
      <c r="D47" s="17"/>
      <c r="E47" s="17"/>
      <c r="F47" s="18"/>
      <c r="G47" s="32"/>
      <c r="H47" s="22"/>
      <c r="I47" s="13"/>
      <c r="J47" s="17"/>
      <c r="O47" s="17"/>
    </row>
    <row r="48" spans="1:18" x14ac:dyDescent="0.25">
      <c r="O48" s="1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R48"/>
  <sheetViews>
    <sheetView tabSelected="1" topLeftCell="A13" workbookViewId="0">
      <selection activeCell="L23" sqref="L23"/>
    </sheetView>
  </sheetViews>
  <sheetFormatPr defaultRowHeight="15" x14ac:dyDescent="0.25"/>
  <cols>
    <col min="1" max="1" width="11.140625" customWidth="1"/>
    <col min="12" max="12" width="10.42578125" customWidth="1"/>
    <col min="13" max="13" width="10" customWidth="1"/>
    <col min="14" max="14" width="15.85546875" customWidth="1"/>
  </cols>
  <sheetData>
    <row r="16" spans="1:7" x14ac:dyDescent="0.25">
      <c r="A16" s="7" t="s">
        <v>17</v>
      </c>
      <c r="B16" s="7" t="s">
        <v>42</v>
      </c>
      <c r="C16" s="7" t="s">
        <v>43</v>
      </c>
      <c r="D16" s="7" t="s">
        <v>44</v>
      </c>
      <c r="E16" s="7" t="s">
        <v>19</v>
      </c>
      <c r="F16" s="7" t="s">
        <v>45</v>
      </c>
      <c r="G16" s="1" t="s">
        <v>29</v>
      </c>
    </row>
    <row r="17" spans="1:18" x14ac:dyDescent="0.25">
      <c r="A17" s="7" t="s">
        <v>1</v>
      </c>
      <c r="B17">
        <v>4</v>
      </c>
      <c r="C17">
        <v>3</v>
      </c>
      <c r="D17">
        <v>5</v>
      </c>
      <c r="E17">
        <f>SUM(B17:D17)</f>
        <v>12</v>
      </c>
      <c r="F17" s="4">
        <f t="shared" ref="F17:F28" si="0">AVERAGE(B17:D17)</f>
        <v>4</v>
      </c>
      <c r="G17" s="2" t="s">
        <v>46</v>
      </c>
      <c r="H17" s="3">
        <v>3</v>
      </c>
      <c r="I17" s="2"/>
      <c r="J17" s="2"/>
      <c r="K17" s="2"/>
      <c r="L17" s="2"/>
      <c r="M17" s="2"/>
      <c r="N17" s="2"/>
    </row>
    <row r="18" spans="1:18" x14ac:dyDescent="0.25">
      <c r="A18" s="7" t="s">
        <v>6</v>
      </c>
      <c r="B18">
        <v>21</v>
      </c>
      <c r="C18">
        <v>6</v>
      </c>
      <c r="D18">
        <v>7</v>
      </c>
      <c r="E18">
        <f t="shared" ref="E18:E28" si="1">SUM(B18:D18)</f>
        <v>34</v>
      </c>
      <c r="F18" s="4">
        <f t="shared" si="0"/>
        <v>11.333333333333334</v>
      </c>
      <c r="G18" s="2" t="s">
        <v>47</v>
      </c>
      <c r="H18" s="12">
        <v>3</v>
      </c>
      <c r="I18" s="13"/>
      <c r="J18" s="13"/>
      <c r="K18" s="2"/>
      <c r="L18" s="2"/>
      <c r="M18" s="2"/>
      <c r="N18" s="2"/>
    </row>
    <row r="19" spans="1:18" x14ac:dyDescent="0.25">
      <c r="A19" s="7" t="s">
        <v>2</v>
      </c>
      <c r="B19">
        <v>3</v>
      </c>
      <c r="C19">
        <v>1</v>
      </c>
      <c r="D19">
        <v>4</v>
      </c>
      <c r="E19">
        <f t="shared" si="1"/>
        <v>8</v>
      </c>
      <c r="F19" s="4">
        <f t="shared" si="0"/>
        <v>2.6666666666666665</v>
      </c>
      <c r="G19" s="2" t="s">
        <v>48</v>
      </c>
      <c r="H19" s="12">
        <v>4</v>
      </c>
      <c r="I19" s="13"/>
      <c r="J19" s="13"/>
      <c r="K19" s="2"/>
      <c r="L19" s="2"/>
      <c r="M19" s="2"/>
      <c r="N19" s="2"/>
    </row>
    <row r="20" spans="1:18" x14ac:dyDescent="0.25">
      <c r="A20" s="7" t="s">
        <v>7</v>
      </c>
      <c r="B20">
        <v>4</v>
      </c>
      <c r="C20">
        <v>2</v>
      </c>
      <c r="D20">
        <v>8</v>
      </c>
      <c r="E20">
        <f t="shared" si="1"/>
        <v>14</v>
      </c>
      <c r="F20" s="4">
        <f t="shared" si="0"/>
        <v>4.666666666666667</v>
      </c>
      <c r="G20" s="2" t="s">
        <v>32</v>
      </c>
      <c r="H20" s="14">
        <f>(E29^2)/(H17*H18*H19)</f>
        <v>747.11111111111109</v>
      </c>
      <c r="I20" s="13"/>
      <c r="J20" s="13"/>
      <c r="K20" s="2"/>
      <c r="L20" s="2"/>
      <c r="M20" s="2"/>
      <c r="N20" s="2"/>
    </row>
    <row r="21" spans="1:18" x14ac:dyDescent="0.25">
      <c r="A21" s="7" t="s">
        <v>5</v>
      </c>
      <c r="B21">
        <v>6</v>
      </c>
      <c r="C21">
        <v>6</v>
      </c>
      <c r="D21">
        <v>8</v>
      </c>
      <c r="E21">
        <f t="shared" si="1"/>
        <v>20</v>
      </c>
      <c r="F21" s="4">
        <f t="shared" si="0"/>
        <v>6.666666666666667</v>
      </c>
      <c r="G21" s="2"/>
      <c r="H21" s="13"/>
      <c r="I21" s="13"/>
      <c r="J21" s="13"/>
      <c r="K21" s="2"/>
      <c r="L21" s="2"/>
      <c r="M21" s="2"/>
      <c r="N21" s="2"/>
    </row>
    <row r="22" spans="1:18" x14ac:dyDescent="0.25">
      <c r="A22" s="7" t="s">
        <v>11</v>
      </c>
      <c r="B22">
        <v>5</v>
      </c>
      <c r="C22">
        <v>4</v>
      </c>
      <c r="D22">
        <v>6</v>
      </c>
      <c r="E22">
        <f t="shared" si="1"/>
        <v>15</v>
      </c>
      <c r="F22" s="4">
        <f t="shared" si="0"/>
        <v>5</v>
      </c>
      <c r="G22" s="15" t="s">
        <v>33</v>
      </c>
      <c r="H22" s="4" t="s">
        <v>34</v>
      </c>
      <c r="I22" s="4" t="s">
        <v>35</v>
      </c>
      <c r="J22" s="4" t="s">
        <v>36</v>
      </c>
      <c r="K22" s="4" t="s">
        <v>37</v>
      </c>
      <c r="L22" s="4"/>
      <c r="M22" s="4">
        <v>0.05</v>
      </c>
      <c r="N22" s="4">
        <v>0.01</v>
      </c>
    </row>
    <row r="23" spans="1:18" x14ac:dyDescent="0.25">
      <c r="A23" s="7" t="s">
        <v>9</v>
      </c>
      <c r="B23">
        <v>2</v>
      </c>
      <c r="C23">
        <v>6</v>
      </c>
      <c r="D23">
        <v>17</v>
      </c>
      <c r="E23">
        <f t="shared" si="1"/>
        <v>25</v>
      </c>
      <c r="F23" s="4">
        <f t="shared" si="0"/>
        <v>8.3333333333333339</v>
      </c>
      <c r="G23" s="15" t="s">
        <v>49</v>
      </c>
      <c r="H23" s="5">
        <f>H17-1</f>
        <v>2</v>
      </c>
      <c r="I23" s="6">
        <f>SUMSQ(B29:D29)/12-H20</f>
        <v>26.888888888888914</v>
      </c>
      <c r="J23" s="6">
        <f t="shared" ref="J23:J28" si="2">I23/H23</f>
        <v>13.444444444444457</v>
      </c>
      <c r="K23" s="6">
        <f>J23/$J$28</f>
        <v>0.95480631276901073</v>
      </c>
      <c r="L23" s="4" t="str">
        <f>IF(K23&lt;M23,"tn",IF(K23&lt;N23,"*","**"))</f>
        <v>tn</v>
      </c>
      <c r="M23" s="4">
        <f>FINV(5%,$H23,$H$28)</f>
        <v>3.4433567793667246</v>
      </c>
      <c r="N23" s="4">
        <f>FINV(1%,$H23,$H$28)</f>
        <v>5.7190219124822725</v>
      </c>
    </row>
    <row r="24" spans="1:18" x14ac:dyDescent="0.25">
      <c r="A24" s="7" t="s">
        <v>8</v>
      </c>
      <c r="B24">
        <v>11</v>
      </c>
      <c r="C24">
        <v>4</v>
      </c>
      <c r="D24">
        <v>3</v>
      </c>
      <c r="E24">
        <f t="shared" si="1"/>
        <v>18</v>
      </c>
      <c r="F24" s="4">
        <f t="shared" si="0"/>
        <v>6</v>
      </c>
      <c r="G24" s="15" t="s">
        <v>50</v>
      </c>
      <c r="H24" s="5">
        <f>H18*H19-1</f>
        <v>11</v>
      </c>
      <c r="I24" s="6">
        <f>SUMSQ(E17:E28)/H17-H20</f>
        <v>326.22222222222217</v>
      </c>
      <c r="J24" s="6">
        <f t="shared" si="2"/>
        <v>29.65656565656565</v>
      </c>
      <c r="K24" s="6">
        <f>J24/$J$28</f>
        <v>2.1061692969870869</v>
      </c>
      <c r="L24" s="4" t="str">
        <f>IF(K24&lt;M24,"tn",IF(K24&lt;N24,"*","**"))</f>
        <v>tn</v>
      </c>
      <c r="M24" s="4">
        <f>FINV(5%,$H24,$H$28)</f>
        <v>2.2585183566229916</v>
      </c>
      <c r="N24" s="4">
        <f>FINV(1%,$H24,$H$28)</f>
        <v>3.1837421959607717</v>
      </c>
    </row>
    <row r="25" spans="1:18" x14ac:dyDescent="0.25">
      <c r="A25" s="7" t="s">
        <v>3</v>
      </c>
      <c r="B25">
        <v>2</v>
      </c>
      <c r="C25">
        <v>1</v>
      </c>
      <c r="D25">
        <v>1</v>
      </c>
      <c r="E25">
        <f t="shared" si="1"/>
        <v>4</v>
      </c>
      <c r="F25" s="4">
        <f t="shared" si="0"/>
        <v>1.3333333333333333</v>
      </c>
      <c r="G25" s="15" t="s">
        <v>31</v>
      </c>
      <c r="H25" s="5">
        <f>H18-1</f>
        <v>2</v>
      </c>
      <c r="I25" s="16">
        <f>SUMSQ(B36:D36)/(H17*H19)-H20</f>
        <v>172.22222222222229</v>
      </c>
      <c r="J25" s="6">
        <f t="shared" si="2"/>
        <v>86.111111111111143</v>
      </c>
      <c r="K25" s="6">
        <f>J25/$J$28</f>
        <v>6.1154949784791981</v>
      </c>
      <c r="L25" s="4" t="str">
        <f>IF(K25&lt;M25,"tn",IF(K25&lt;N25,"*","**"))</f>
        <v>**</v>
      </c>
      <c r="M25" s="4">
        <f>FINV(5%,$H25,$H$28)</f>
        <v>3.4433567793667246</v>
      </c>
      <c r="N25" s="4">
        <f>FINV(1%,$H25,$H$28)</f>
        <v>5.7190219124822725</v>
      </c>
    </row>
    <row r="26" spans="1:18" x14ac:dyDescent="0.25">
      <c r="A26" s="7" t="s">
        <v>0</v>
      </c>
      <c r="B26">
        <v>2</v>
      </c>
      <c r="C26">
        <v>2</v>
      </c>
      <c r="D26">
        <v>1</v>
      </c>
      <c r="E26">
        <f t="shared" si="1"/>
        <v>5</v>
      </c>
      <c r="F26" s="4">
        <f t="shared" si="0"/>
        <v>1.6666666666666667</v>
      </c>
      <c r="G26" s="15" t="s">
        <v>21</v>
      </c>
      <c r="H26" s="5">
        <f>H19-1</f>
        <v>3</v>
      </c>
      <c r="I26" s="6">
        <f>SUMSQ(E32:E35)/(H17*H18)-H20</f>
        <v>26</v>
      </c>
      <c r="J26" s="6">
        <f t="shared" si="2"/>
        <v>8.6666666666666661</v>
      </c>
      <c r="K26" s="6">
        <f>J26/$J$28</f>
        <v>0.61549497847919643</v>
      </c>
      <c r="L26" s="4" t="str">
        <f>IF(K26&lt;M26,"tn",IF(K26&lt;N26,"*","**"))</f>
        <v>tn</v>
      </c>
      <c r="M26" s="4">
        <f>FINV(5%,$H26,$H$28)</f>
        <v>3.0491249886524128</v>
      </c>
      <c r="N26" s="4">
        <f>FINV(1%,$H26,$H$28)</f>
        <v>4.8166057778160596</v>
      </c>
    </row>
    <row r="27" spans="1:18" x14ac:dyDescent="0.25">
      <c r="A27" s="7" t="s">
        <v>4</v>
      </c>
      <c r="B27">
        <v>1</v>
      </c>
      <c r="C27">
        <v>4</v>
      </c>
      <c r="D27">
        <v>1</v>
      </c>
      <c r="E27">
        <f t="shared" si="1"/>
        <v>6</v>
      </c>
      <c r="F27" s="4">
        <f t="shared" si="0"/>
        <v>2</v>
      </c>
      <c r="G27" s="15" t="s">
        <v>39</v>
      </c>
      <c r="H27" s="7">
        <f>H25*H26</f>
        <v>6</v>
      </c>
      <c r="I27" s="6">
        <f>I24-I25-I26</f>
        <v>127.99999999999989</v>
      </c>
      <c r="J27" s="6">
        <f t="shared" si="2"/>
        <v>21.333333333333314</v>
      </c>
      <c r="K27" s="6">
        <f>J27/$J$28</f>
        <v>1.5150645624103285</v>
      </c>
      <c r="L27" s="4" t="str">
        <f>IF(K27&lt;M27,"tn",IF(K27&lt;N27,"*","**"))</f>
        <v>tn</v>
      </c>
      <c r="M27" s="4">
        <f>FINV(5%,$H27,$H$28)</f>
        <v>2.5490614138436585</v>
      </c>
      <c r="N27" s="4">
        <f>FINV(1%,$H27,$H$28)</f>
        <v>3.7583014350037565</v>
      </c>
    </row>
    <row r="28" spans="1:18" x14ac:dyDescent="0.25">
      <c r="A28" s="7" t="s">
        <v>10</v>
      </c>
      <c r="B28">
        <v>1</v>
      </c>
      <c r="C28">
        <v>1</v>
      </c>
      <c r="D28">
        <v>1</v>
      </c>
      <c r="E28">
        <f t="shared" si="1"/>
        <v>3</v>
      </c>
      <c r="F28" s="4">
        <f t="shared" si="0"/>
        <v>1</v>
      </c>
      <c r="G28" s="15" t="s">
        <v>51</v>
      </c>
      <c r="H28" s="5">
        <f>H29-H24-H23</f>
        <v>22</v>
      </c>
      <c r="I28" s="6">
        <f>I29-I24-I23</f>
        <v>309.77777777777783</v>
      </c>
      <c r="J28" s="6">
        <f t="shared" si="2"/>
        <v>14.080808080808083</v>
      </c>
      <c r="K28" s="8"/>
      <c r="L28" s="9"/>
      <c r="M28" s="9"/>
      <c r="N28" s="9"/>
    </row>
    <row r="29" spans="1:18" x14ac:dyDescent="0.25">
      <c r="A29" s="7"/>
      <c r="B29">
        <f>SUM(B17:B28)</f>
        <v>62</v>
      </c>
      <c r="C29">
        <f t="shared" ref="C29:E29" si="3">SUM(C17:C28)</f>
        <v>40</v>
      </c>
      <c r="D29">
        <f t="shared" si="3"/>
        <v>62</v>
      </c>
      <c r="E29">
        <f t="shared" si="3"/>
        <v>164</v>
      </c>
      <c r="F29" s="4">
        <f>AVERAGE(B17:D28)</f>
        <v>4.5555555555555554</v>
      </c>
      <c r="G29" s="15" t="s">
        <v>52</v>
      </c>
      <c r="H29" s="5">
        <f>(3*3*4)-1</f>
        <v>35</v>
      </c>
      <c r="I29" s="6">
        <f>SUMSQ(B17:D28)-H20</f>
        <v>662.88888888888891</v>
      </c>
      <c r="J29" s="8"/>
      <c r="K29" s="10"/>
      <c r="L29" s="11"/>
      <c r="M29" s="11"/>
      <c r="N29" s="11"/>
    </row>
    <row r="30" spans="1:18" x14ac:dyDescent="0.25">
      <c r="A30" s="1" t="s">
        <v>20</v>
      </c>
      <c r="H30" s="17"/>
      <c r="I30" s="17"/>
      <c r="J30" s="17"/>
    </row>
    <row r="31" spans="1:18" x14ac:dyDescent="0.25">
      <c r="A31" s="7" t="s">
        <v>21</v>
      </c>
      <c r="B31" s="7" t="s">
        <v>22</v>
      </c>
      <c r="C31" s="7" t="s">
        <v>23</v>
      </c>
      <c r="D31" s="7" t="s">
        <v>24</v>
      </c>
      <c r="E31" s="7" t="s">
        <v>19</v>
      </c>
      <c r="F31" s="7" t="s">
        <v>45</v>
      </c>
      <c r="H31" s="18"/>
      <c r="I31" s="18"/>
      <c r="J31" s="18"/>
      <c r="L31" s="17"/>
      <c r="M31" s="17"/>
      <c r="N31" s="17"/>
      <c r="O31" s="17"/>
      <c r="P31" s="17"/>
      <c r="Q31" s="17"/>
    </row>
    <row r="32" spans="1:18" x14ac:dyDescent="0.25">
      <c r="A32" s="7" t="s">
        <v>25</v>
      </c>
      <c r="B32" s="4">
        <f>E17</f>
        <v>12</v>
      </c>
      <c r="C32" s="4">
        <f>E21</f>
        <v>20</v>
      </c>
      <c r="D32" s="4">
        <f>E25</f>
        <v>4</v>
      </c>
      <c r="E32" s="4">
        <f>SUM(B32:D32)</f>
        <v>36</v>
      </c>
      <c r="F32" s="7">
        <f>E32/9</f>
        <v>4</v>
      </c>
      <c r="H32" s="18"/>
      <c r="I32" s="18"/>
      <c r="J32" s="18"/>
      <c r="L32" s="19"/>
      <c r="M32" s="19"/>
      <c r="N32" s="19"/>
      <c r="O32" s="19"/>
      <c r="P32" s="19"/>
      <c r="Q32" s="19"/>
      <c r="R32" s="19"/>
    </row>
    <row r="33" spans="1:18" x14ac:dyDescent="0.25">
      <c r="A33" s="7" t="s">
        <v>26</v>
      </c>
      <c r="B33" s="4">
        <f t="shared" ref="B33:B35" si="4">E18</f>
        <v>34</v>
      </c>
      <c r="C33" s="4">
        <f t="shared" ref="C33:C35" si="5">E22</f>
        <v>15</v>
      </c>
      <c r="D33" s="4">
        <f t="shared" ref="D33:D35" si="6">E26</f>
        <v>5</v>
      </c>
      <c r="E33" s="4">
        <f t="shared" ref="E33:E35" si="7">SUM(B33:D33)</f>
        <v>54</v>
      </c>
      <c r="F33" s="7">
        <f t="shared" ref="F33:F36" si="8">E33/9</f>
        <v>6</v>
      </c>
      <c r="H33" s="20"/>
      <c r="I33" s="20"/>
      <c r="J33" s="20"/>
      <c r="L33" s="19"/>
      <c r="M33" s="19"/>
      <c r="N33" s="19"/>
      <c r="O33" s="19"/>
      <c r="P33" s="19"/>
      <c r="Q33" s="19"/>
      <c r="R33" s="19"/>
    </row>
    <row r="34" spans="1:18" x14ac:dyDescent="0.25">
      <c r="A34" s="7" t="s">
        <v>27</v>
      </c>
      <c r="B34" s="4">
        <f t="shared" si="4"/>
        <v>8</v>
      </c>
      <c r="C34" s="4">
        <f t="shared" si="5"/>
        <v>25</v>
      </c>
      <c r="D34" s="4">
        <f t="shared" si="6"/>
        <v>6</v>
      </c>
      <c r="E34" s="4">
        <f t="shared" si="7"/>
        <v>39</v>
      </c>
      <c r="F34" s="7">
        <f t="shared" si="8"/>
        <v>4.333333333333333</v>
      </c>
      <c r="H34" s="21"/>
      <c r="I34" s="20"/>
      <c r="J34" s="20"/>
      <c r="L34" s="19"/>
      <c r="M34" s="19"/>
      <c r="N34" s="19"/>
      <c r="O34" s="19"/>
      <c r="P34" s="19"/>
      <c r="Q34" s="19"/>
      <c r="R34" s="19"/>
    </row>
    <row r="35" spans="1:18" x14ac:dyDescent="0.25">
      <c r="A35" s="7" t="s">
        <v>28</v>
      </c>
      <c r="B35" s="4">
        <f t="shared" si="4"/>
        <v>14</v>
      </c>
      <c r="C35" s="4">
        <f t="shared" si="5"/>
        <v>18</v>
      </c>
      <c r="D35" s="4">
        <f t="shared" si="6"/>
        <v>3</v>
      </c>
      <c r="E35" s="4">
        <f t="shared" si="7"/>
        <v>35</v>
      </c>
      <c r="F35" s="7">
        <f t="shared" si="8"/>
        <v>3.8888888888888888</v>
      </c>
      <c r="H35" s="17"/>
      <c r="I35" s="17"/>
      <c r="J35" s="17"/>
      <c r="L35" s="19"/>
      <c r="M35" s="19"/>
      <c r="N35" s="19"/>
      <c r="O35" s="19"/>
      <c r="P35" s="19"/>
      <c r="Q35" s="19"/>
      <c r="R35" s="19"/>
    </row>
    <row r="36" spans="1:18" x14ac:dyDescent="0.25">
      <c r="A36" s="7" t="s">
        <v>19</v>
      </c>
      <c r="B36" s="4">
        <f>SUM(B32:B35)</f>
        <v>68</v>
      </c>
      <c r="C36" s="4">
        <f t="shared" ref="C36:D36" si="9">SUM(C32:C35)</f>
        <v>78</v>
      </c>
      <c r="D36" s="4">
        <f t="shared" si="9"/>
        <v>18</v>
      </c>
      <c r="E36" s="4">
        <f>SUM(E32:E35)</f>
        <v>164</v>
      </c>
      <c r="F36" s="7">
        <f t="shared" si="8"/>
        <v>18.222222222222221</v>
      </c>
      <c r="H36" s="7" t="s">
        <v>50</v>
      </c>
      <c r="I36" s="7" t="s">
        <v>53</v>
      </c>
      <c r="J36" s="7" t="s">
        <v>54</v>
      </c>
      <c r="K36" s="22"/>
      <c r="L36" s="19"/>
      <c r="M36" s="19"/>
      <c r="N36" s="19"/>
      <c r="O36" s="19"/>
      <c r="P36" s="19"/>
      <c r="Q36" s="19"/>
      <c r="R36" s="19"/>
    </row>
    <row r="37" spans="1:18" x14ac:dyDescent="0.25">
      <c r="A37" s="7"/>
      <c r="B37" s="7">
        <f>B36/12</f>
        <v>5.666666666666667</v>
      </c>
      <c r="C37" s="7">
        <f t="shared" ref="C37:D37" si="10">C36/12</f>
        <v>6.5</v>
      </c>
      <c r="D37" s="7">
        <f t="shared" si="10"/>
        <v>1.5</v>
      </c>
      <c r="E37" s="7"/>
      <c r="F37" s="7"/>
      <c r="H37" s="7" t="s">
        <v>31</v>
      </c>
      <c r="I37" s="7"/>
      <c r="J37" s="7"/>
      <c r="L37" s="19"/>
      <c r="M37" s="19"/>
      <c r="N37" s="19"/>
      <c r="O37" s="19"/>
      <c r="P37" s="19"/>
      <c r="Q37" s="19"/>
      <c r="R37" s="19"/>
    </row>
    <row r="38" spans="1:18" x14ac:dyDescent="0.25">
      <c r="A38" s="17"/>
      <c r="B38" s="17"/>
      <c r="C38" s="17"/>
      <c r="D38" s="17"/>
      <c r="E38" s="17"/>
      <c r="F38" s="17"/>
      <c r="G38" s="17"/>
      <c r="H38" s="7" t="s">
        <v>22</v>
      </c>
      <c r="I38" s="4">
        <f>B36/12</f>
        <v>5.666666666666667</v>
      </c>
      <c r="J38" s="7" t="s">
        <v>55</v>
      </c>
      <c r="K38" s="13"/>
      <c r="L38" s="19"/>
      <c r="M38" s="19"/>
      <c r="N38" s="19"/>
      <c r="O38" s="19"/>
      <c r="P38" s="19"/>
      <c r="Q38" s="19"/>
      <c r="R38" s="19"/>
    </row>
    <row r="39" spans="1:18" x14ac:dyDescent="0.25">
      <c r="A39" s="17"/>
      <c r="B39" s="17"/>
      <c r="C39" s="17"/>
      <c r="D39" s="13"/>
      <c r="E39" s="17"/>
      <c r="F39" s="17"/>
      <c r="H39" s="7" t="s">
        <v>23</v>
      </c>
      <c r="I39" s="4">
        <f>C36/12</f>
        <v>6.5</v>
      </c>
      <c r="J39" s="7" t="s">
        <v>55</v>
      </c>
      <c r="L39" s="19"/>
      <c r="M39" s="19"/>
      <c r="N39" s="19"/>
      <c r="O39" s="19"/>
      <c r="P39" s="19"/>
      <c r="Q39" s="19"/>
      <c r="R39" s="19"/>
    </row>
    <row r="40" spans="1:18" x14ac:dyDescent="0.25">
      <c r="A40" s="17"/>
      <c r="B40" s="17"/>
      <c r="C40" s="17"/>
      <c r="D40" s="17"/>
      <c r="E40" s="17"/>
      <c r="F40" s="17"/>
      <c r="H40" s="7" t="s">
        <v>24</v>
      </c>
      <c r="I40" s="4">
        <f>D36/12</f>
        <v>1.5</v>
      </c>
      <c r="J40" s="7" t="s">
        <v>56</v>
      </c>
      <c r="K40" s="2"/>
      <c r="L40" s="19"/>
      <c r="M40" s="19"/>
      <c r="N40" s="19"/>
      <c r="O40" s="19"/>
      <c r="P40" s="19"/>
      <c r="Q40" s="19"/>
      <c r="R40" s="19"/>
    </row>
    <row r="41" spans="1:18" x14ac:dyDescent="0.25">
      <c r="A41" s="17"/>
      <c r="B41" s="17"/>
      <c r="C41" s="17"/>
      <c r="D41" s="17"/>
      <c r="E41" s="17"/>
      <c r="F41" s="17" t="s">
        <v>57</v>
      </c>
      <c r="G41" s="23">
        <v>3.5550000000000002</v>
      </c>
      <c r="H41" s="26" t="s">
        <v>58</v>
      </c>
      <c r="I41" s="27">
        <f>G41*(J28/(H17*H19))^0.5</f>
        <v>3.8509047048004899</v>
      </c>
      <c r="J41" s="28"/>
      <c r="L41" s="24"/>
      <c r="M41" s="24"/>
      <c r="N41" s="17"/>
      <c r="O41" s="24"/>
    </row>
    <row r="42" spans="1:18" x14ac:dyDescent="0.25">
      <c r="H42" s="29"/>
      <c r="I42" s="30"/>
      <c r="J42" s="31"/>
      <c r="L42" s="24"/>
      <c r="M42" s="24"/>
      <c r="N42" s="17"/>
      <c r="O42" s="24"/>
    </row>
    <row r="43" spans="1:18" x14ac:dyDescent="0.25">
      <c r="A43" s="17"/>
      <c r="B43" s="17"/>
      <c r="C43" s="17"/>
      <c r="D43" s="17"/>
      <c r="E43" s="17"/>
      <c r="F43" s="17"/>
      <c r="H43" s="17"/>
      <c r="I43" s="13"/>
      <c r="J43" s="17"/>
      <c r="L43" s="24"/>
      <c r="M43" s="24"/>
      <c r="N43" s="17"/>
      <c r="O43" s="24"/>
    </row>
    <row r="44" spans="1:18" x14ac:dyDescent="0.25">
      <c r="A44" s="17"/>
      <c r="B44" s="17"/>
      <c r="C44" s="17"/>
      <c r="D44" s="17"/>
      <c r="E44" s="17"/>
      <c r="F44" s="17"/>
      <c r="G44" s="17"/>
      <c r="H44" s="17"/>
      <c r="I44" s="13"/>
      <c r="J44" s="17"/>
      <c r="K44" s="17"/>
      <c r="L44" s="24" t="s">
        <v>59</v>
      </c>
      <c r="M44" s="24"/>
      <c r="N44" s="17"/>
      <c r="O44" s="24"/>
    </row>
    <row r="45" spans="1:18" x14ac:dyDescent="0.25">
      <c r="A45" s="17"/>
      <c r="B45" s="17"/>
      <c r="C45" s="17"/>
      <c r="D45" s="17"/>
      <c r="E45" s="17"/>
      <c r="F45" s="17"/>
      <c r="G45" s="17"/>
      <c r="H45" s="17"/>
      <c r="I45" s="13"/>
      <c r="J45" s="17"/>
      <c r="K45" s="17"/>
      <c r="L45" s="24"/>
      <c r="M45" s="24"/>
      <c r="N45" s="17"/>
      <c r="O45" s="24"/>
    </row>
    <row r="46" spans="1:18" x14ac:dyDescent="0.25">
      <c r="A46" s="17"/>
      <c r="B46" s="17"/>
      <c r="C46" s="17"/>
      <c r="D46" s="17"/>
      <c r="E46" s="17"/>
      <c r="F46" s="17"/>
      <c r="H46" s="17"/>
      <c r="I46" s="13"/>
      <c r="J46" s="17"/>
      <c r="L46" s="24"/>
      <c r="M46" s="24"/>
      <c r="N46" s="17"/>
      <c r="O46" s="24"/>
    </row>
    <row r="47" spans="1:18" x14ac:dyDescent="0.25">
      <c r="A47" s="17"/>
      <c r="B47" s="17"/>
      <c r="C47" s="17"/>
      <c r="D47" s="17"/>
      <c r="E47" s="17"/>
      <c r="F47" s="18"/>
      <c r="G47" s="32"/>
      <c r="H47" s="22"/>
      <c r="I47" s="13"/>
      <c r="J47" s="17"/>
      <c r="O47" s="17"/>
    </row>
    <row r="48" spans="1:18" x14ac:dyDescent="0.25">
      <c r="H48" s="17"/>
      <c r="I48" s="17"/>
      <c r="J48" s="17"/>
      <c r="O48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IP</vt:lpstr>
      <vt:lpstr>BB</vt:lpstr>
      <vt:lpstr>BBA</vt:lpstr>
      <vt:lpstr>BK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ATUN</cp:lastModifiedBy>
  <dcterms:created xsi:type="dcterms:W3CDTF">2022-11-25T02:36:36Z</dcterms:created>
  <dcterms:modified xsi:type="dcterms:W3CDTF">2022-12-21T14:31:28Z</dcterms:modified>
</cp:coreProperties>
</file>