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ATA SKRIPSI\"/>
    </mc:Choice>
  </mc:AlternateContent>
  <bookViews>
    <workbookView xWindow="-120" yWindow="-120" windowWidth="20730" windowHeight="11160" firstSheet="4" activeTab="6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  <sheet name="42 hst" sheetId="6" r:id="rId6"/>
    <sheet name="49 hst" sheetId="7" r:id="rId7"/>
  </sheets>
  <definedNames>
    <definedName name="_xlnm._FilterDatabase" localSheetId="4" hidden="1">'35 hst'!$M$35:$M$46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1" i="7" l="1"/>
  <c r="H23" i="1" l="1"/>
  <c r="H29" i="1" l="1"/>
  <c r="D28" i="1"/>
  <c r="C28" i="1"/>
  <c r="B28" i="1"/>
  <c r="D27" i="1"/>
  <c r="C27" i="1"/>
  <c r="B27" i="1"/>
  <c r="H26" i="1"/>
  <c r="D26" i="1"/>
  <c r="C26" i="1"/>
  <c r="B26" i="1"/>
  <c r="H25" i="1"/>
  <c r="H27" i="1" s="1"/>
  <c r="D25" i="1"/>
  <c r="C25" i="1"/>
  <c r="B25" i="1"/>
  <c r="H24" i="1"/>
  <c r="D24" i="1"/>
  <c r="B24" i="1"/>
  <c r="D23" i="1"/>
  <c r="C23" i="1"/>
  <c r="B23" i="1"/>
  <c r="D22" i="1"/>
  <c r="B22" i="1"/>
  <c r="C21" i="1"/>
  <c r="B21" i="1"/>
  <c r="D20" i="1"/>
  <c r="B20" i="1"/>
  <c r="D19" i="1"/>
  <c r="B19" i="1"/>
  <c r="D18" i="1"/>
  <c r="B18" i="1"/>
  <c r="D17" i="1"/>
  <c r="B17" i="1"/>
  <c r="H29" i="2"/>
  <c r="D28" i="2"/>
  <c r="C28" i="2"/>
  <c r="B28" i="2"/>
  <c r="D27" i="2"/>
  <c r="C27" i="2"/>
  <c r="B27" i="2"/>
  <c r="H26" i="2"/>
  <c r="D26" i="2"/>
  <c r="C26" i="2"/>
  <c r="B26" i="2"/>
  <c r="H25" i="2"/>
  <c r="H27" i="2" s="1"/>
  <c r="D25" i="2"/>
  <c r="C25" i="2"/>
  <c r="B25" i="2"/>
  <c r="H24" i="2"/>
  <c r="D24" i="2"/>
  <c r="C24" i="2"/>
  <c r="B24" i="2"/>
  <c r="H23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H29" i="3"/>
  <c r="D28" i="3"/>
  <c r="C28" i="3"/>
  <c r="B28" i="3"/>
  <c r="D27" i="3"/>
  <c r="C27" i="3"/>
  <c r="B27" i="3"/>
  <c r="H26" i="3"/>
  <c r="D26" i="3"/>
  <c r="C26" i="3"/>
  <c r="B26" i="3"/>
  <c r="H25" i="3"/>
  <c r="H27" i="3" s="1"/>
  <c r="D25" i="3"/>
  <c r="C25" i="3"/>
  <c r="B25" i="3"/>
  <c r="H24" i="3"/>
  <c r="D24" i="3"/>
  <c r="C24" i="3"/>
  <c r="B24" i="3"/>
  <c r="H23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H29" i="4"/>
  <c r="D28" i="4"/>
  <c r="C28" i="4"/>
  <c r="B28" i="4"/>
  <c r="D27" i="4"/>
  <c r="C27" i="4"/>
  <c r="B27" i="4"/>
  <c r="E27" i="4" s="1"/>
  <c r="D34" i="4" s="1"/>
  <c r="H26" i="4"/>
  <c r="D26" i="4"/>
  <c r="C26" i="4"/>
  <c r="B26" i="4"/>
  <c r="E26" i="4" s="1"/>
  <c r="D33" i="4" s="1"/>
  <c r="H25" i="4"/>
  <c r="H27" i="4" s="1"/>
  <c r="D25" i="4"/>
  <c r="C25" i="4"/>
  <c r="B25" i="4"/>
  <c r="E25" i="4" s="1"/>
  <c r="D32" i="4" s="1"/>
  <c r="H24" i="4"/>
  <c r="D24" i="4"/>
  <c r="C24" i="4"/>
  <c r="B24" i="4"/>
  <c r="E24" i="4" s="1"/>
  <c r="C35" i="4" s="1"/>
  <c r="H23" i="4"/>
  <c r="D23" i="4"/>
  <c r="C23" i="4"/>
  <c r="B23" i="4"/>
  <c r="E23" i="4" s="1"/>
  <c r="C34" i="4" s="1"/>
  <c r="D22" i="4"/>
  <c r="C22" i="4"/>
  <c r="E22" i="4" s="1"/>
  <c r="C33" i="4" s="1"/>
  <c r="B22" i="4"/>
  <c r="D21" i="4"/>
  <c r="C21" i="4"/>
  <c r="B21" i="4"/>
  <c r="E21" i="4" s="1"/>
  <c r="C32" i="4" s="1"/>
  <c r="D20" i="4"/>
  <c r="C20" i="4"/>
  <c r="B20" i="4"/>
  <c r="D19" i="4"/>
  <c r="C19" i="4"/>
  <c r="B19" i="4"/>
  <c r="F19" i="4" s="1"/>
  <c r="D18" i="4"/>
  <c r="C18" i="4"/>
  <c r="B18" i="4"/>
  <c r="D17" i="4"/>
  <c r="D29" i="4" s="1"/>
  <c r="C17" i="4"/>
  <c r="B17" i="4"/>
  <c r="F17" i="4" s="1"/>
  <c r="H29" i="5"/>
  <c r="D28" i="5"/>
  <c r="C28" i="5"/>
  <c r="B28" i="5"/>
  <c r="E28" i="5" s="1"/>
  <c r="D35" i="5" s="1"/>
  <c r="D27" i="5"/>
  <c r="C27" i="5"/>
  <c r="B27" i="5"/>
  <c r="H26" i="5"/>
  <c r="D26" i="5"/>
  <c r="C26" i="5"/>
  <c r="B26" i="5"/>
  <c r="H25" i="5"/>
  <c r="H27" i="5" s="1"/>
  <c r="D25" i="5"/>
  <c r="C25" i="5"/>
  <c r="B25" i="5"/>
  <c r="H24" i="5"/>
  <c r="D24" i="5"/>
  <c r="C24" i="5"/>
  <c r="B24" i="5"/>
  <c r="H23" i="5"/>
  <c r="D23" i="5"/>
  <c r="C23" i="5"/>
  <c r="B23" i="5"/>
  <c r="D22" i="5"/>
  <c r="C22" i="5"/>
  <c r="B22" i="5"/>
  <c r="F22" i="5" s="1"/>
  <c r="D21" i="5"/>
  <c r="C21" i="5"/>
  <c r="B21" i="5"/>
  <c r="D20" i="5"/>
  <c r="C20" i="5"/>
  <c r="B20" i="5"/>
  <c r="E20" i="5" s="1"/>
  <c r="B35" i="5" s="1"/>
  <c r="D19" i="5"/>
  <c r="C19" i="5"/>
  <c r="E19" i="5" s="1"/>
  <c r="B34" i="5" s="1"/>
  <c r="B19" i="5"/>
  <c r="D18" i="5"/>
  <c r="D29" i="5" s="1"/>
  <c r="C18" i="5"/>
  <c r="B18" i="5"/>
  <c r="D17" i="5"/>
  <c r="C17" i="5"/>
  <c r="B17" i="5"/>
  <c r="H29" i="6"/>
  <c r="D28" i="6"/>
  <c r="C28" i="6"/>
  <c r="B28" i="6"/>
  <c r="D27" i="6"/>
  <c r="C27" i="6"/>
  <c r="B27" i="6"/>
  <c r="E27" i="6" s="1"/>
  <c r="D34" i="6" s="1"/>
  <c r="H26" i="6"/>
  <c r="D26" i="6"/>
  <c r="C26" i="6"/>
  <c r="B26" i="6"/>
  <c r="E26" i="6" s="1"/>
  <c r="D33" i="6" s="1"/>
  <c r="H25" i="6"/>
  <c r="H27" i="6" s="1"/>
  <c r="D25" i="6"/>
  <c r="C25" i="6"/>
  <c r="B25" i="6"/>
  <c r="E25" i="6" s="1"/>
  <c r="D32" i="6" s="1"/>
  <c r="H24" i="6"/>
  <c r="D24" i="6"/>
  <c r="C24" i="6"/>
  <c r="B24" i="6"/>
  <c r="E24" i="6" s="1"/>
  <c r="C35" i="6" s="1"/>
  <c r="H23" i="6"/>
  <c r="D23" i="6"/>
  <c r="C23" i="6"/>
  <c r="B23" i="6"/>
  <c r="E23" i="6" s="1"/>
  <c r="C34" i="6" s="1"/>
  <c r="D22" i="6"/>
  <c r="C22" i="6"/>
  <c r="E22" i="6" s="1"/>
  <c r="C33" i="6" s="1"/>
  <c r="B22" i="6"/>
  <c r="D21" i="6"/>
  <c r="C21" i="6"/>
  <c r="B21" i="6"/>
  <c r="E21" i="6" s="1"/>
  <c r="C32" i="6" s="1"/>
  <c r="C36" i="6" s="1"/>
  <c r="D20" i="6"/>
  <c r="C20" i="6"/>
  <c r="B20" i="6"/>
  <c r="D19" i="6"/>
  <c r="C19" i="6"/>
  <c r="B19" i="6"/>
  <c r="F19" i="6" s="1"/>
  <c r="D18" i="6"/>
  <c r="C18" i="6"/>
  <c r="B18" i="6"/>
  <c r="D17" i="6"/>
  <c r="C17" i="6"/>
  <c r="B17" i="6"/>
  <c r="F17" i="6" s="1"/>
  <c r="C37" i="6" l="1"/>
  <c r="I39" i="6"/>
  <c r="E35" i="6"/>
  <c r="F35" i="6" s="1"/>
  <c r="N23" i="5"/>
  <c r="H28" i="5"/>
  <c r="C36" i="4"/>
  <c r="D29" i="6"/>
  <c r="E19" i="6"/>
  <c r="B34" i="6" s="1"/>
  <c r="E34" i="6" s="1"/>
  <c r="F34" i="6" s="1"/>
  <c r="E20" i="6"/>
  <c r="B35" i="6" s="1"/>
  <c r="F22" i="6"/>
  <c r="H28" i="6"/>
  <c r="N23" i="6" s="1"/>
  <c r="E28" i="6"/>
  <c r="D35" i="6" s="1"/>
  <c r="D36" i="6" s="1"/>
  <c r="F17" i="5"/>
  <c r="F19" i="5"/>
  <c r="E21" i="5"/>
  <c r="C32" i="5" s="1"/>
  <c r="E22" i="5"/>
  <c r="C33" i="5" s="1"/>
  <c r="E23" i="5"/>
  <c r="C34" i="5" s="1"/>
  <c r="E34" i="5" s="1"/>
  <c r="F34" i="5" s="1"/>
  <c r="E24" i="5"/>
  <c r="C35" i="5" s="1"/>
  <c r="E35" i="5" s="1"/>
  <c r="F35" i="5" s="1"/>
  <c r="E25" i="5"/>
  <c r="D32" i="5" s="1"/>
  <c r="E26" i="5"/>
  <c r="D33" i="5" s="1"/>
  <c r="E27" i="5"/>
  <c r="D34" i="5" s="1"/>
  <c r="C29" i="4"/>
  <c r="E18" i="4"/>
  <c r="B33" i="4" s="1"/>
  <c r="E33" i="4" s="1"/>
  <c r="F33" i="4" s="1"/>
  <c r="E19" i="4"/>
  <c r="B34" i="4" s="1"/>
  <c r="E34" i="4" s="1"/>
  <c r="F34" i="4" s="1"/>
  <c r="E20" i="4"/>
  <c r="B35" i="4" s="1"/>
  <c r="E35" i="4" s="1"/>
  <c r="F35" i="4" s="1"/>
  <c r="F22" i="4"/>
  <c r="N23" i="4"/>
  <c r="H28" i="4"/>
  <c r="E28" i="4"/>
  <c r="D35" i="4" s="1"/>
  <c r="D36" i="4" s="1"/>
  <c r="F17" i="3"/>
  <c r="F19" i="3"/>
  <c r="E21" i="3"/>
  <c r="C32" i="3" s="1"/>
  <c r="E22" i="3"/>
  <c r="C33" i="3" s="1"/>
  <c r="E23" i="3"/>
  <c r="C34" i="3" s="1"/>
  <c r="E24" i="3"/>
  <c r="C35" i="3" s="1"/>
  <c r="E25" i="3"/>
  <c r="D32" i="3" s="1"/>
  <c r="E26" i="3"/>
  <c r="D33" i="3" s="1"/>
  <c r="E27" i="3"/>
  <c r="D34" i="3" s="1"/>
  <c r="D29" i="2"/>
  <c r="E19" i="2"/>
  <c r="B34" i="2" s="1"/>
  <c r="E20" i="2"/>
  <c r="B35" i="2" s="1"/>
  <c r="F22" i="2"/>
  <c r="E28" i="2"/>
  <c r="D35" i="2" s="1"/>
  <c r="E25" i="1"/>
  <c r="D32" i="1" s="1"/>
  <c r="E26" i="1"/>
  <c r="D33" i="1" s="1"/>
  <c r="E27" i="1"/>
  <c r="D34" i="1" s="1"/>
  <c r="H28" i="2"/>
  <c r="N23" i="2" s="1"/>
  <c r="F17" i="2"/>
  <c r="F19" i="2"/>
  <c r="E21" i="2"/>
  <c r="C32" i="2" s="1"/>
  <c r="E22" i="2"/>
  <c r="C33" i="2" s="1"/>
  <c r="E23" i="2"/>
  <c r="C34" i="2" s="1"/>
  <c r="E24" i="2"/>
  <c r="C35" i="2" s="1"/>
  <c r="E35" i="2" s="1"/>
  <c r="E25" i="2"/>
  <c r="D32" i="2" s="1"/>
  <c r="E26" i="2"/>
  <c r="D33" i="2" s="1"/>
  <c r="D36" i="2" s="1"/>
  <c r="E27" i="2"/>
  <c r="D34" i="2" s="1"/>
  <c r="D29" i="3"/>
  <c r="E19" i="3"/>
  <c r="B34" i="3" s="1"/>
  <c r="E34" i="3" s="1"/>
  <c r="E20" i="3"/>
  <c r="B35" i="3" s="1"/>
  <c r="F22" i="3"/>
  <c r="H28" i="3"/>
  <c r="N23" i="3" s="1"/>
  <c r="E28" i="3"/>
  <c r="D35" i="3" s="1"/>
  <c r="D36" i="3" s="1"/>
  <c r="E23" i="1"/>
  <c r="C34" i="1" s="1"/>
  <c r="H28" i="1"/>
  <c r="M27" i="1" s="1"/>
  <c r="E28" i="1"/>
  <c r="D35" i="1" s="1"/>
  <c r="N27" i="1"/>
  <c r="D21" i="1" s="1"/>
  <c r="D29" i="1" s="1"/>
  <c r="N26" i="1"/>
  <c r="F23" i="1"/>
  <c r="M24" i="1"/>
  <c r="F25" i="1"/>
  <c r="M25" i="1"/>
  <c r="F26" i="1"/>
  <c r="M26" i="1"/>
  <c r="F27" i="1"/>
  <c r="F28" i="1"/>
  <c r="B29" i="1"/>
  <c r="N24" i="1"/>
  <c r="E18" i="2"/>
  <c r="B33" i="2" s="1"/>
  <c r="B29" i="2"/>
  <c r="M26" i="2"/>
  <c r="N27" i="2"/>
  <c r="C29" i="2"/>
  <c r="F29" i="2"/>
  <c r="E17" i="2"/>
  <c r="F18" i="2"/>
  <c r="F20" i="2"/>
  <c r="F21" i="2"/>
  <c r="F23" i="2"/>
  <c r="F24" i="2"/>
  <c r="F25" i="2"/>
  <c r="F26" i="2"/>
  <c r="F27" i="2"/>
  <c r="F28" i="2"/>
  <c r="E18" i="3"/>
  <c r="B33" i="3" s="1"/>
  <c r="E33" i="3" s="1"/>
  <c r="B29" i="3"/>
  <c r="M26" i="3"/>
  <c r="M24" i="3"/>
  <c r="N27" i="3"/>
  <c r="N26" i="3"/>
  <c r="C29" i="3"/>
  <c r="F29" i="3"/>
  <c r="E17" i="3"/>
  <c r="B32" i="3" s="1"/>
  <c r="E32" i="3" s="1"/>
  <c r="F18" i="3"/>
  <c r="F20" i="3"/>
  <c r="F21" i="3"/>
  <c r="F23" i="3"/>
  <c r="F24" i="3"/>
  <c r="F25" i="3"/>
  <c r="F26" i="3"/>
  <c r="F27" i="3"/>
  <c r="F28" i="3"/>
  <c r="N25" i="3"/>
  <c r="M26" i="4"/>
  <c r="M25" i="4"/>
  <c r="M24" i="4"/>
  <c r="M23" i="4"/>
  <c r="N27" i="4"/>
  <c r="M27" i="4"/>
  <c r="N26" i="4"/>
  <c r="E17" i="4"/>
  <c r="B32" i="4" s="1"/>
  <c r="E32" i="4" s="1"/>
  <c r="F32" i="4" s="1"/>
  <c r="F18" i="4"/>
  <c r="F20" i="4"/>
  <c r="F21" i="4"/>
  <c r="F23" i="4"/>
  <c r="F24" i="4"/>
  <c r="F25" i="4"/>
  <c r="F26" i="4"/>
  <c r="F27" i="4"/>
  <c r="F28" i="4"/>
  <c r="B29" i="4"/>
  <c r="F29" i="4"/>
  <c r="N24" i="4"/>
  <c r="N25" i="4"/>
  <c r="E18" i="5"/>
  <c r="B33" i="5" s="1"/>
  <c r="B29" i="5"/>
  <c r="M26" i="5"/>
  <c r="M25" i="5"/>
  <c r="M24" i="5"/>
  <c r="M23" i="5"/>
  <c r="N27" i="5"/>
  <c r="M27" i="5"/>
  <c r="N26" i="5"/>
  <c r="C29" i="5"/>
  <c r="F29" i="5"/>
  <c r="E17" i="5"/>
  <c r="B32" i="5" s="1"/>
  <c r="E32" i="5" s="1"/>
  <c r="F18" i="5"/>
  <c r="F20" i="5"/>
  <c r="F21" i="5"/>
  <c r="F23" i="5"/>
  <c r="F24" i="5"/>
  <c r="F25" i="5"/>
  <c r="F26" i="5"/>
  <c r="F27" i="5"/>
  <c r="F28" i="5"/>
  <c r="N24" i="5"/>
  <c r="N25" i="5"/>
  <c r="E18" i="6"/>
  <c r="B33" i="6" s="1"/>
  <c r="E33" i="6" s="1"/>
  <c r="F33" i="6" s="1"/>
  <c r="B29" i="6"/>
  <c r="M26" i="6"/>
  <c r="M25" i="6"/>
  <c r="M24" i="6"/>
  <c r="M23" i="6"/>
  <c r="N27" i="6"/>
  <c r="M27" i="6"/>
  <c r="N26" i="6"/>
  <c r="C29" i="6"/>
  <c r="F29" i="6"/>
  <c r="E17" i="6"/>
  <c r="B32" i="6" s="1"/>
  <c r="E32" i="6" s="1"/>
  <c r="F32" i="6" s="1"/>
  <c r="F18" i="6"/>
  <c r="F20" i="6"/>
  <c r="F21" i="6"/>
  <c r="F23" i="6"/>
  <c r="F24" i="6"/>
  <c r="F25" i="6"/>
  <c r="F26" i="6"/>
  <c r="F27" i="6"/>
  <c r="F28" i="6"/>
  <c r="N24" i="6"/>
  <c r="N25" i="6"/>
  <c r="H24" i="7"/>
  <c r="D37" i="6" l="1"/>
  <c r="I40" i="6"/>
  <c r="D37" i="4"/>
  <c r="I40" i="4"/>
  <c r="N23" i="1"/>
  <c r="B36" i="4"/>
  <c r="E36" i="4"/>
  <c r="F36" i="4" s="1"/>
  <c r="F32" i="5"/>
  <c r="B36" i="6"/>
  <c r="E36" i="6"/>
  <c r="F36" i="6" s="1"/>
  <c r="C36" i="2"/>
  <c r="C37" i="2" s="1"/>
  <c r="D36" i="5"/>
  <c r="D37" i="5" s="1"/>
  <c r="C36" i="5"/>
  <c r="C37" i="5" s="1"/>
  <c r="C37" i="4"/>
  <c r="I39" i="4"/>
  <c r="N24" i="2"/>
  <c r="N26" i="2"/>
  <c r="M24" i="2"/>
  <c r="N25" i="1"/>
  <c r="M23" i="1"/>
  <c r="F21" i="1"/>
  <c r="B36" i="5"/>
  <c r="B37" i="5" s="1"/>
  <c r="E34" i="2"/>
  <c r="D36" i="1"/>
  <c r="D37" i="1" s="1"/>
  <c r="C36" i="3"/>
  <c r="C37" i="3" s="1"/>
  <c r="E33" i="5"/>
  <c r="F33" i="5" s="1"/>
  <c r="F35" i="2"/>
  <c r="F34" i="2"/>
  <c r="D37" i="2"/>
  <c r="N25" i="2"/>
  <c r="M27" i="2"/>
  <c r="M23" i="2"/>
  <c r="M25" i="2"/>
  <c r="E33" i="2"/>
  <c r="N24" i="3"/>
  <c r="M27" i="3"/>
  <c r="M23" i="3"/>
  <c r="M25" i="3"/>
  <c r="E35" i="3"/>
  <c r="F33" i="3"/>
  <c r="D37" i="3"/>
  <c r="F35" i="3"/>
  <c r="F32" i="3"/>
  <c r="B36" i="3"/>
  <c r="E36" i="3"/>
  <c r="F36" i="3" s="1"/>
  <c r="F34" i="3"/>
  <c r="E21" i="1"/>
  <c r="C32" i="1" s="1"/>
  <c r="B32" i="2"/>
  <c r="E29" i="2"/>
  <c r="H20" i="2" s="1"/>
  <c r="E29" i="3"/>
  <c r="H20" i="3" s="1"/>
  <c r="E29" i="4"/>
  <c r="H20" i="4" s="1"/>
  <c r="E29" i="5"/>
  <c r="H20" i="5" s="1"/>
  <c r="E29" i="6"/>
  <c r="H20" i="6" s="1"/>
  <c r="H29" i="7"/>
  <c r="H26" i="7"/>
  <c r="H25" i="7"/>
  <c r="H23" i="7"/>
  <c r="B37" i="6" l="1"/>
  <c r="I38" i="6"/>
  <c r="B37" i="4"/>
  <c r="I38" i="4"/>
  <c r="E36" i="5"/>
  <c r="F36" i="5" s="1"/>
  <c r="F33" i="2"/>
  <c r="B37" i="3"/>
  <c r="I29" i="2"/>
  <c r="I24" i="2"/>
  <c r="I23" i="2"/>
  <c r="J23" i="2" s="1"/>
  <c r="B36" i="2"/>
  <c r="E32" i="2"/>
  <c r="I29" i="3"/>
  <c r="I24" i="3"/>
  <c r="I23" i="3"/>
  <c r="J23" i="3" s="1"/>
  <c r="I26" i="3"/>
  <c r="J26" i="3" s="1"/>
  <c r="I29" i="4"/>
  <c r="I26" i="4"/>
  <c r="J26" i="4" s="1"/>
  <c r="I24" i="4"/>
  <c r="I23" i="4"/>
  <c r="J23" i="4" s="1"/>
  <c r="I29" i="5"/>
  <c r="I26" i="5"/>
  <c r="J26" i="5" s="1"/>
  <c r="I24" i="5"/>
  <c r="I23" i="5"/>
  <c r="J23" i="5" s="1"/>
  <c r="I29" i="6"/>
  <c r="I26" i="6"/>
  <c r="J26" i="6" s="1"/>
  <c r="I24" i="6"/>
  <c r="I23" i="6"/>
  <c r="J23" i="6" s="1"/>
  <c r="H28" i="7"/>
  <c r="M23" i="7" s="1"/>
  <c r="N24" i="7"/>
  <c r="N23" i="7"/>
  <c r="N25" i="7"/>
  <c r="M26" i="7"/>
  <c r="H27" i="7"/>
  <c r="D28" i="7"/>
  <c r="C28" i="7"/>
  <c r="B28" i="7"/>
  <c r="D27" i="7"/>
  <c r="C27" i="7"/>
  <c r="B27" i="7"/>
  <c r="D26" i="7"/>
  <c r="C26" i="7"/>
  <c r="B26" i="7"/>
  <c r="D25" i="7"/>
  <c r="C25" i="7"/>
  <c r="B25" i="7"/>
  <c r="D24" i="7"/>
  <c r="C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R14" i="7"/>
  <c r="L14" i="7"/>
  <c r="F14" i="7"/>
  <c r="R13" i="7"/>
  <c r="L13" i="7"/>
  <c r="F13" i="7"/>
  <c r="R12" i="7"/>
  <c r="L12" i="7"/>
  <c r="F12" i="7"/>
  <c r="R11" i="7"/>
  <c r="L11" i="7"/>
  <c r="F11" i="7"/>
  <c r="R10" i="7"/>
  <c r="L10" i="7"/>
  <c r="F10" i="7"/>
  <c r="R9" i="7"/>
  <c r="L9" i="7"/>
  <c r="F9" i="7"/>
  <c r="R8" i="7"/>
  <c r="L8" i="7"/>
  <c r="F8" i="7"/>
  <c r="R7" i="7"/>
  <c r="L7" i="7"/>
  <c r="F7" i="7"/>
  <c r="R6" i="7"/>
  <c r="F6" i="7"/>
  <c r="R5" i="7"/>
  <c r="L5" i="7"/>
  <c r="F5" i="7"/>
  <c r="R4" i="7"/>
  <c r="L4" i="7"/>
  <c r="F4" i="7"/>
  <c r="R3" i="7"/>
  <c r="L3" i="7"/>
  <c r="F3" i="7"/>
  <c r="R14" i="6"/>
  <c r="L14" i="6"/>
  <c r="F14" i="6"/>
  <c r="R13" i="6"/>
  <c r="L13" i="6"/>
  <c r="F13" i="6"/>
  <c r="R12" i="6"/>
  <c r="L12" i="6"/>
  <c r="F12" i="6"/>
  <c r="R11" i="6"/>
  <c r="L11" i="6"/>
  <c r="F11" i="6"/>
  <c r="R10" i="6"/>
  <c r="L10" i="6"/>
  <c r="F10" i="6"/>
  <c r="R9" i="6"/>
  <c r="L9" i="6"/>
  <c r="F9" i="6"/>
  <c r="R8" i="6"/>
  <c r="L8" i="6"/>
  <c r="F8" i="6"/>
  <c r="R7" i="6"/>
  <c r="L7" i="6"/>
  <c r="F7" i="6"/>
  <c r="R6" i="6"/>
  <c r="F6" i="6"/>
  <c r="R5" i="6"/>
  <c r="L5" i="6"/>
  <c r="F5" i="6"/>
  <c r="R4" i="6"/>
  <c r="L4" i="6"/>
  <c r="F4" i="6"/>
  <c r="R3" i="6"/>
  <c r="L3" i="6"/>
  <c r="F3" i="6"/>
  <c r="B37" i="2" l="1"/>
  <c r="F32" i="2"/>
  <c r="I26" i="2"/>
  <c r="J26" i="2" s="1"/>
  <c r="J24" i="2"/>
  <c r="E36" i="2"/>
  <c r="F36" i="2" s="1"/>
  <c r="I25" i="2"/>
  <c r="J25" i="2" s="1"/>
  <c r="I28" i="2"/>
  <c r="J28" i="2" s="1"/>
  <c r="J24" i="3"/>
  <c r="I25" i="3"/>
  <c r="J25" i="3" s="1"/>
  <c r="I28" i="3"/>
  <c r="J28" i="3" s="1"/>
  <c r="J24" i="4"/>
  <c r="I27" i="4"/>
  <c r="J27" i="4" s="1"/>
  <c r="I25" i="4"/>
  <c r="J25" i="4" s="1"/>
  <c r="I28" i="4"/>
  <c r="J28" i="4" s="1"/>
  <c r="I41" i="4" s="1"/>
  <c r="J24" i="5"/>
  <c r="I27" i="5"/>
  <c r="J27" i="5" s="1"/>
  <c r="I25" i="5"/>
  <c r="J25" i="5" s="1"/>
  <c r="I28" i="5"/>
  <c r="J28" i="5" s="1"/>
  <c r="J24" i="6"/>
  <c r="I27" i="6"/>
  <c r="J27" i="6" s="1"/>
  <c r="I25" i="6"/>
  <c r="J25" i="6" s="1"/>
  <c r="I28" i="6"/>
  <c r="J28" i="6" s="1"/>
  <c r="I41" i="6" s="1"/>
  <c r="F29" i="7"/>
  <c r="D29" i="7"/>
  <c r="E18" i="7"/>
  <c r="B33" i="7" s="1"/>
  <c r="E28" i="7"/>
  <c r="D35" i="7" s="1"/>
  <c r="E17" i="7"/>
  <c r="B32" i="7" s="1"/>
  <c r="F17" i="7"/>
  <c r="E19" i="7"/>
  <c r="B34" i="7" s="1"/>
  <c r="F19" i="7"/>
  <c r="E21" i="7"/>
  <c r="C32" i="7" s="1"/>
  <c r="F21" i="7"/>
  <c r="E23" i="7"/>
  <c r="C34" i="7" s="1"/>
  <c r="F23" i="7"/>
  <c r="E25" i="7"/>
  <c r="D32" i="7" s="1"/>
  <c r="F25" i="7"/>
  <c r="E27" i="7"/>
  <c r="D34" i="7" s="1"/>
  <c r="F27" i="7"/>
  <c r="M25" i="7"/>
  <c r="C29" i="7"/>
  <c r="F18" i="7"/>
  <c r="F20" i="7"/>
  <c r="F22" i="7"/>
  <c r="F24" i="7"/>
  <c r="F26" i="7"/>
  <c r="F28" i="7"/>
  <c r="N26" i="7"/>
  <c r="M24" i="7"/>
  <c r="M27" i="7"/>
  <c r="N27" i="7"/>
  <c r="E20" i="7"/>
  <c r="B35" i="7" s="1"/>
  <c r="E22" i="7"/>
  <c r="C33" i="7" s="1"/>
  <c r="E24" i="7"/>
  <c r="C35" i="7" s="1"/>
  <c r="E26" i="7"/>
  <c r="D33" i="7" s="1"/>
  <c r="B29" i="7"/>
  <c r="E33" i="7" l="1"/>
  <c r="F33" i="7" s="1"/>
  <c r="E35" i="7"/>
  <c r="F35" i="7" s="1"/>
  <c r="D36" i="7"/>
  <c r="C36" i="7"/>
  <c r="E34" i="7"/>
  <c r="F34" i="7" s="1"/>
  <c r="E32" i="7"/>
  <c r="B36" i="7"/>
  <c r="I27" i="2"/>
  <c r="J27" i="2" s="1"/>
  <c r="K23" i="2"/>
  <c r="L23" i="2" s="1"/>
  <c r="K27" i="2"/>
  <c r="L27" i="2" s="1"/>
  <c r="K25" i="2"/>
  <c r="L25" i="2" s="1"/>
  <c r="K26" i="2"/>
  <c r="L26" i="2" s="1"/>
  <c r="K24" i="2"/>
  <c r="L24" i="2" s="1"/>
  <c r="K23" i="3"/>
  <c r="L23" i="3" s="1"/>
  <c r="K24" i="3"/>
  <c r="L24" i="3" s="1"/>
  <c r="K25" i="3"/>
  <c r="L25" i="3" s="1"/>
  <c r="I27" i="3"/>
  <c r="J27" i="3" s="1"/>
  <c r="K27" i="3" s="1"/>
  <c r="L27" i="3" s="1"/>
  <c r="K26" i="3"/>
  <c r="L26" i="3" s="1"/>
  <c r="K23" i="4"/>
  <c r="L23" i="4" s="1"/>
  <c r="K27" i="4"/>
  <c r="L27" i="4" s="1"/>
  <c r="K25" i="4"/>
  <c r="L25" i="4" s="1"/>
  <c r="K26" i="4"/>
  <c r="L26" i="4" s="1"/>
  <c r="K24" i="4"/>
  <c r="L24" i="4" s="1"/>
  <c r="K23" i="5"/>
  <c r="L23" i="5" s="1"/>
  <c r="K27" i="5"/>
  <c r="L27" i="5" s="1"/>
  <c r="K25" i="5"/>
  <c r="L25" i="5" s="1"/>
  <c r="K26" i="5"/>
  <c r="L26" i="5" s="1"/>
  <c r="K24" i="5"/>
  <c r="L24" i="5" s="1"/>
  <c r="K23" i="6"/>
  <c r="L23" i="6" s="1"/>
  <c r="K27" i="6"/>
  <c r="L27" i="6" s="1"/>
  <c r="K25" i="6"/>
  <c r="L25" i="6" s="1"/>
  <c r="K26" i="6"/>
  <c r="L26" i="6" s="1"/>
  <c r="K24" i="6"/>
  <c r="L24" i="6" s="1"/>
  <c r="E29" i="7"/>
  <c r="H20" i="7" s="1"/>
  <c r="I25" i="7" s="1"/>
  <c r="R14" i="5"/>
  <c r="L14" i="5"/>
  <c r="F14" i="5"/>
  <c r="R13" i="5"/>
  <c r="L13" i="5"/>
  <c r="F13" i="5"/>
  <c r="R12" i="5"/>
  <c r="L12" i="5"/>
  <c r="F12" i="5"/>
  <c r="R11" i="5"/>
  <c r="L11" i="5"/>
  <c r="F11" i="5"/>
  <c r="R10" i="5"/>
  <c r="L10" i="5"/>
  <c r="F10" i="5"/>
  <c r="R9" i="5"/>
  <c r="L9" i="5"/>
  <c r="F9" i="5"/>
  <c r="R8" i="5"/>
  <c r="L8" i="5"/>
  <c r="F8" i="5"/>
  <c r="R7" i="5"/>
  <c r="L7" i="5"/>
  <c r="F7" i="5"/>
  <c r="R6" i="5"/>
  <c r="F6" i="5"/>
  <c r="R5" i="5"/>
  <c r="L5" i="5"/>
  <c r="F5" i="5"/>
  <c r="R4" i="5"/>
  <c r="L4" i="5"/>
  <c r="F4" i="5"/>
  <c r="R3" i="5"/>
  <c r="L3" i="5"/>
  <c r="F3" i="5"/>
  <c r="R14" i="4"/>
  <c r="L14" i="4"/>
  <c r="F14" i="4"/>
  <c r="R13" i="4"/>
  <c r="L13" i="4"/>
  <c r="F13" i="4"/>
  <c r="R12" i="4"/>
  <c r="L12" i="4"/>
  <c r="F12" i="4"/>
  <c r="R11" i="4"/>
  <c r="L11" i="4"/>
  <c r="F11" i="4"/>
  <c r="R10" i="4"/>
  <c r="L10" i="4"/>
  <c r="F10" i="4"/>
  <c r="R9" i="4"/>
  <c r="L9" i="4"/>
  <c r="F9" i="4"/>
  <c r="R8" i="4"/>
  <c r="L8" i="4"/>
  <c r="F8" i="4"/>
  <c r="R7" i="4"/>
  <c r="L7" i="4"/>
  <c r="F7" i="4"/>
  <c r="R6" i="4"/>
  <c r="F6" i="4"/>
  <c r="R5" i="4"/>
  <c r="L5" i="4"/>
  <c r="F5" i="4"/>
  <c r="R4" i="4"/>
  <c r="L4" i="4"/>
  <c r="F4" i="4"/>
  <c r="R3" i="4"/>
  <c r="L3" i="4"/>
  <c r="F3" i="4"/>
  <c r="R14" i="3"/>
  <c r="L14" i="3"/>
  <c r="F14" i="3"/>
  <c r="R13" i="3"/>
  <c r="L13" i="3"/>
  <c r="F13" i="3"/>
  <c r="R12" i="3"/>
  <c r="L12" i="3"/>
  <c r="F12" i="3"/>
  <c r="R11" i="3"/>
  <c r="L11" i="3"/>
  <c r="F11" i="3"/>
  <c r="R10" i="3"/>
  <c r="L10" i="3"/>
  <c r="F10" i="3"/>
  <c r="R9" i="3"/>
  <c r="L9" i="3"/>
  <c r="F9" i="3"/>
  <c r="R8" i="3"/>
  <c r="L8" i="3"/>
  <c r="F8" i="3"/>
  <c r="R7" i="3"/>
  <c r="L7" i="3"/>
  <c r="F7" i="3"/>
  <c r="R6" i="3"/>
  <c r="F6" i="3"/>
  <c r="R5" i="3"/>
  <c r="L5" i="3"/>
  <c r="F5" i="3"/>
  <c r="R4" i="3"/>
  <c r="L4" i="3"/>
  <c r="F4" i="3"/>
  <c r="R3" i="3"/>
  <c r="L3" i="3"/>
  <c r="F3" i="3"/>
  <c r="R14" i="2"/>
  <c r="L14" i="2"/>
  <c r="F14" i="2"/>
  <c r="R13" i="2"/>
  <c r="L13" i="2"/>
  <c r="F13" i="2"/>
  <c r="R12" i="2"/>
  <c r="L12" i="2"/>
  <c r="F12" i="2"/>
  <c r="R11" i="2"/>
  <c r="L11" i="2"/>
  <c r="F11" i="2"/>
  <c r="R10" i="2"/>
  <c r="L10" i="2"/>
  <c r="F10" i="2"/>
  <c r="R9" i="2"/>
  <c r="L9" i="2"/>
  <c r="F9" i="2"/>
  <c r="R8" i="2"/>
  <c r="L8" i="2"/>
  <c r="F8" i="2"/>
  <c r="R7" i="2"/>
  <c r="L7" i="2"/>
  <c r="F7" i="2"/>
  <c r="R6" i="2"/>
  <c r="L6" i="2"/>
  <c r="F6" i="2"/>
  <c r="R5" i="2"/>
  <c r="L5" i="2"/>
  <c r="F5" i="2"/>
  <c r="R4" i="2"/>
  <c r="L4" i="2"/>
  <c r="F4" i="2"/>
  <c r="R3" i="2"/>
  <c r="L3" i="2"/>
  <c r="F3" i="2"/>
  <c r="E36" i="7" l="1"/>
  <c r="F36" i="7" s="1"/>
  <c r="F32" i="7"/>
  <c r="C37" i="7"/>
  <c r="I39" i="7"/>
  <c r="I38" i="7"/>
  <c r="B37" i="7"/>
  <c r="D37" i="7"/>
  <c r="I40" i="7"/>
  <c r="I26" i="7"/>
  <c r="I29" i="7"/>
  <c r="I24" i="7"/>
  <c r="I27" i="7" s="1"/>
  <c r="J26" i="7"/>
  <c r="I23" i="7"/>
  <c r="J23" i="7" s="1"/>
  <c r="J25" i="7" l="1"/>
  <c r="I28" i="7"/>
  <c r="J28" i="7" s="1"/>
  <c r="J24" i="7"/>
  <c r="J27" i="7"/>
  <c r="K24" i="7" l="1"/>
  <c r="L24" i="7" s="1"/>
  <c r="K23" i="7"/>
  <c r="L23" i="7" s="1"/>
  <c r="K27" i="7"/>
  <c r="L27" i="7" s="1"/>
  <c r="K25" i="7"/>
  <c r="L25" i="7" s="1"/>
  <c r="K26" i="7"/>
  <c r="L26" i="7" s="1"/>
  <c r="R14" i="1"/>
  <c r="L14" i="1"/>
  <c r="F14" i="1"/>
  <c r="R13" i="1"/>
  <c r="L13" i="1"/>
  <c r="F13" i="1"/>
  <c r="R12" i="1"/>
  <c r="L12" i="1"/>
  <c r="F12" i="1"/>
  <c r="R11" i="1"/>
  <c r="L11" i="1"/>
  <c r="F11" i="1"/>
  <c r="R10" i="1"/>
  <c r="L10" i="1"/>
  <c r="F10" i="1"/>
  <c r="R9" i="1"/>
  <c r="L9" i="1"/>
  <c r="F9" i="1"/>
  <c r="R8" i="1"/>
  <c r="L8" i="1"/>
  <c r="F8" i="1"/>
  <c r="R7" i="1"/>
  <c r="L7" i="1"/>
  <c r="F7" i="1"/>
  <c r="R6" i="1"/>
  <c r="L6" i="1"/>
  <c r="F6" i="1"/>
  <c r="R5" i="1"/>
  <c r="L5" i="1"/>
  <c r="F5" i="1"/>
  <c r="R4" i="1"/>
  <c r="L4" i="1"/>
  <c r="F4" i="1"/>
  <c r="R3" i="1"/>
  <c r="L3" i="1"/>
  <c r="F3" i="1"/>
  <c r="C17" i="1"/>
  <c r="E17" i="1" s="1"/>
  <c r="C18" i="1"/>
  <c r="E18" i="1" s="1"/>
  <c r="B33" i="1" s="1"/>
  <c r="C22" i="1"/>
  <c r="E22" i="1" s="1"/>
  <c r="C33" i="1" s="1"/>
  <c r="C19" i="1"/>
  <c r="E19" i="1" s="1"/>
  <c r="B34" i="1" s="1"/>
  <c r="E34" i="1" s="1"/>
  <c r="C20" i="1"/>
  <c r="E20" i="1" s="1"/>
  <c r="B35" i="1" s="1"/>
  <c r="C24" i="1"/>
  <c r="E24" i="1" s="1"/>
  <c r="C35" i="1" s="1"/>
  <c r="C29" i="1"/>
  <c r="F24" i="1"/>
  <c r="F20" i="1"/>
  <c r="I40" i="1"/>
  <c r="F19" i="1"/>
  <c r="F17" i="1"/>
  <c r="E33" i="1" l="1"/>
  <c r="C36" i="1"/>
  <c r="B32" i="1"/>
  <c r="E29" i="1"/>
  <c r="H20" i="1" s="1"/>
  <c r="E35" i="1"/>
  <c r="F34" i="1"/>
  <c r="I45" i="1"/>
  <c r="F29" i="1"/>
  <c r="F18" i="1"/>
  <c r="F22" i="1"/>
  <c r="I23" i="1" l="1"/>
  <c r="J23" i="1" s="1"/>
  <c r="I25" i="1"/>
  <c r="J25" i="1" s="1"/>
  <c r="I24" i="1"/>
  <c r="I29" i="1"/>
  <c r="C37" i="1"/>
  <c r="I39" i="1"/>
  <c r="F35" i="1"/>
  <c r="I46" i="1"/>
  <c r="E32" i="1"/>
  <c r="B36" i="1"/>
  <c r="F33" i="1"/>
  <c r="I44" i="1"/>
  <c r="E36" i="1" l="1"/>
  <c r="F36" i="1" s="1"/>
  <c r="F32" i="1"/>
  <c r="I43" i="1"/>
  <c r="J24" i="1"/>
  <c r="K25" i="1"/>
  <c r="L25" i="1" s="1"/>
  <c r="B37" i="1"/>
  <c r="I38" i="1"/>
  <c r="I28" i="1"/>
  <c r="J28" i="1" s="1"/>
  <c r="I26" i="1"/>
  <c r="J26" i="1" s="1"/>
  <c r="K26" i="1" s="1"/>
  <c r="L26" i="1" s="1"/>
  <c r="K23" i="1"/>
  <c r="L23" i="1" s="1"/>
  <c r="I27" i="1" l="1"/>
  <c r="J27" i="1" s="1"/>
  <c r="K27" i="1" s="1"/>
  <c r="L27" i="1" s="1"/>
  <c r="I41" i="1"/>
  <c r="I47" i="1"/>
  <c r="K24" i="1"/>
  <c r="L24" i="1" s="1"/>
</calcChain>
</file>

<file path=xl/sharedStrings.xml><?xml version="1.0" encoding="utf-8"?>
<sst xmlns="http://schemas.openxmlformats.org/spreadsheetml/2006/main" count="522" uniqueCount="58">
  <si>
    <t>ulangan 1</t>
  </si>
  <si>
    <t>ulangan 2</t>
  </si>
  <si>
    <t>ulangan 3</t>
  </si>
  <si>
    <t>M3P1</t>
  </si>
  <si>
    <t>M1P0</t>
  </si>
  <si>
    <t>M1P2</t>
  </si>
  <si>
    <t>M3P0</t>
  </si>
  <si>
    <t>M3P2</t>
  </si>
  <si>
    <t>M2P0</t>
  </si>
  <si>
    <t>M1P1</t>
  </si>
  <si>
    <t>M1P3</t>
  </si>
  <si>
    <t>M2P3</t>
  </si>
  <si>
    <t>M2P2</t>
  </si>
  <si>
    <t>M3P3</t>
  </si>
  <si>
    <t>M2P1</t>
  </si>
  <si>
    <t>PERLAKUAN</t>
  </si>
  <si>
    <t>rata-rata</t>
  </si>
  <si>
    <t>I</t>
  </si>
  <si>
    <t>II</t>
  </si>
  <si>
    <t>III</t>
  </si>
  <si>
    <t>jumlah</t>
  </si>
  <si>
    <t>P</t>
  </si>
  <si>
    <t>P0</t>
  </si>
  <si>
    <t>P1</t>
  </si>
  <si>
    <t>P2</t>
  </si>
  <si>
    <t>P3</t>
  </si>
  <si>
    <t>M1</t>
  </si>
  <si>
    <t>M2</t>
  </si>
  <si>
    <t>M3</t>
  </si>
  <si>
    <t>tabel dua arah</t>
  </si>
  <si>
    <t>tabel anova RAK Faktorial</t>
  </si>
  <si>
    <t>FK</t>
  </si>
  <si>
    <t>SK</t>
  </si>
  <si>
    <t>DB</t>
  </si>
  <si>
    <t>JK</t>
  </si>
  <si>
    <t>KT</t>
  </si>
  <si>
    <t>F HIT</t>
  </si>
  <si>
    <t>M</t>
  </si>
  <si>
    <t>MP</t>
  </si>
  <si>
    <t>rerata</t>
  </si>
  <si>
    <t>notasi</t>
  </si>
  <si>
    <t>a</t>
  </si>
  <si>
    <t>ab</t>
  </si>
  <si>
    <t>Kelompok</t>
  </si>
  <si>
    <t>Perlakuan</t>
  </si>
  <si>
    <t>Galat</t>
  </si>
  <si>
    <t>Total</t>
  </si>
  <si>
    <t>r</t>
  </si>
  <si>
    <t>m</t>
  </si>
  <si>
    <t>p</t>
  </si>
  <si>
    <t>BNJ</t>
  </si>
  <si>
    <t>Rerata</t>
  </si>
  <si>
    <t>sd(3;22)</t>
  </si>
  <si>
    <t>sd(4;22)</t>
  </si>
  <si>
    <t>c</t>
  </si>
  <si>
    <t xml:space="preserve"> </t>
  </si>
  <si>
    <t xml:space="preserve">b 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</si>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</sst>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2" fontId="0" fillId="0" borderId="1" xfId="0" applyNumberFormat="1" applyBorder="1"/>
    <xf numFmtId="0" fontId="0" fillId="0" borderId="1" xfId="0" applyBorder="1"/>
    <xf numFmtId="2" fontId="0" fillId="2" borderId="1" xfId="0" applyNumberFormat="1" applyFill="1" applyBorder="1"/>
    <xf numFmtId="2" fontId="0" fillId="2" borderId="0" xfId="0" applyNumberFormat="1" applyFill="1"/>
    <xf numFmtId="1" fontId="0" fillId="0" borderId="0" xfId="0" applyNumberFormat="1"/>
    <xf numFmtId="1" fontId="0" fillId="0" borderId="1" xfId="0" applyNumberFormat="1" applyBorder="1"/>
    <xf numFmtId="165" fontId="0" fillId="0" borderId="1" xfId="0" applyNumberFormat="1" applyBorder="1"/>
    <xf numFmtId="165" fontId="0" fillId="2" borderId="1" xfId="0" applyNumberFormat="1" applyFill="1" applyBorder="1"/>
    <xf numFmtId="165" fontId="0" fillId="2" borderId="0" xfId="0" applyNumberFormat="1" applyFill="1"/>
    <xf numFmtId="2" fontId="0" fillId="0" borderId="2" xfId="0" applyNumberFormat="1" applyBorder="1"/>
    <xf numFmtId="0" fontId="0" fillId="3" borderId="0" xfId="0" applyFill="1" applyAlignment="1">
      <alignment horizontal="left"/>
    </xf>
    <xf numFmtId="0" fontId="0" fillId="0" borderId="1" xfId="0" applyFill="1" applyBorder="1"/>
    <xf numFmtId="0" fontId="0" fillId="4" borderId="0" xfId="0" applyFill="1"/>
    <xf numFmtId="0" fontId="0" fillId="4" borderId="0" xfId="0" applyFill="1" applyBorder="1" applyAlignment="1">
      <alignment horizontal="center"/>
    </xf>
    <xf numFmtId="165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5" fontId="0" fillId="4" borderId="1" xfId="0" applyNumberFormat="1" applyFill="1" applyBorder="1"/>
    <xf numFmtId="0" fontId="0" fillId="0" borderId="0" xfId="0" applyFill="1" applyBorder="1"/>
    <xf numFmtId="2" fontId="0" fillId="0" borderId="0" xfId="0" applyNumberFormat="1" applyBorder="1"/>
    <xf numFmtId="1" fontId="0" fillId="0" borderId="0" xfId="0" applyNumberFormat="1" applyBorder="1"/>
    <xf numFmtId="164" fontId="0" fillId="0" borderId="0" xfId="0" applyNumberFormat="1" applyBorder="1"/>
    <xf numFmtId="0" fontId="0" fillId="4" borderId="0" xfId="0" applyFill="1" applyBorder="1"/>
    <xf numFmtId="2" fontId="2" fillId="0" borderId="0" xfId="0" applyNumberFormat="1" applyFont="1" applyBorder="1" applyAlignment="1">
      <alignment horizontal="right" vertical="center" wrapText="1"/>
    </xf>
    <xf numFmtId="0" fontId="0" fillId="4" borderId="0" xfId="0" applyFill="1" applyAlignment="1">
      <alignment horizontal="left"/>
    </xf>
    <xf numFmtId="0" fontId="0" fillId="0" borderId="3" xfId="0" applyFill="1" applyBorder="1"/>
    <xf numFmtId="0" fontId="0" fillId="0" borderId="3" xfId="0" applyBorder="1"/>
    <xf numFmtId="0" fontId="0" fillId="0" borderId="4" xfId="0" applyFill="1" applyBorder="1"/>
    <xf numFmtId="0" fontId="0" fillId="0" borderId="4" xfId="0" applyBorder="1"/>
    <xf numFmtId="165" fontId="0" fillId="0" borderId="3" xfId="0" applyNumberFormat="1" applyBorder="1"/>
    <xf numFmtId="2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opLeftCell="B28" workbookViewId="0">
      <selection activeCell="J45" sqref="J45"/>
    </sheetView>
  </sheetViews>
  <sheetFormatPr defaultRowHeight="15" x14ac:dyDescent="0.25"/>
  <cols>
    <col min="1" max="1" width="11.140625" customWidth="1"/>
    <col min="12" max="12" width="10.42578125" customWidth="1"/>
    <col min="13" max="13" width="10" customWidth="1"/>
    <col min="14" max="14" width="15.85546875" customWidth="1"/>
  </cols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4</v>
      </c>
      <c r="B3">
        <v>18.100000000000001</v>
      </c>
      <c r="C3">
        <v>19.2</v>
      </c>
      <c r="D3">
        <v>18.600000000000001</v>
      </c>
      <c r="E3">
        <v>21.2</v>
      </c>
      <c r="F3">
        <f>AVERAGE(B3:E3)</f>
        <v>19.274999999999999</v>
      </c>
      <c r="H3">
        <v>28.1</v>
      </c>
      <c r="I3">
        <v>14.2</v>
      </c>
      <c r="J3">
        <v>22.2</v>
      </c>
      <c r="K3">
        <v>29.1</v>
      </c>
      <c r="L3">
        <f>AVERAGE(H3:K3)</f>
        <v>23.4</v>
      </c>
      <c r="N3">
        <v>21.2</v>
      </c>
      <c r="O3">
        <v>25.3</v>
      </c>
      <c r="P3">
        <v>28.3</v>
      </c>
      <c r="Q3">
        <v>28.2</v>
      </c>
      <c r="R3">
        <f>AVERAGE(N3:Q3)</f>
        <v>25.75</v>
      </c>
    </row>
    <row r="4" spans="1:18" x14ac:dyDescent="0.25">
      <c r="A4" t="s">
        <v>9</v>
      </c>
      <c r="B4">
        <v>35.1</v>
      </c>
      <c r="C4">
        <v>40.6</v>
      </c>
      <c r="D4">
        <v>25.1</v>
      </c>
      <c r="E4">
        <v>29.2</v>
      </c>
      <c r="F4">
        <f t="shared" ref="F4:F14" si="0">AVERAGE(B4:E4)</f>
        <v>32.5</v>
      </c>
      <c r="H4">
        <v>31.7</v>
      </c>
      <c r="I4">
        <v>23.5</v>
      </c>
      <c r="J4">
        <v>30.3</v>
      </c>
      <c r="K4">
        <v>27.3</v>
      </c>
      <c r="L4">
        <f t="shared" ref="L4:L14" si="1">AVERAGE(H4:K4)</f>
        <v>28.2</v>
      </c>
      <c r="N4">
        <v>31.3</v>
      </c>
      <c r="O4">
        <v>37.1</v>
      </c>
      <c r="P4">
        <v>26.4</v>
      </c>
      <c r="Q4">
        <v>28.1</v>
      </c>
      <c r="R4">
        <f t="shared" ref="R4:R14" si="2">AVERAGE(N4:Q4)</f>
        <v>30.725000000000001</v>
      </c>
    </row>
    <row r="5" spans="1:18" x14ac:dyDescent="0.25">
      <c r="A5" t="s">
        <v>5</v>
      </c>
      <c r="B5">
        <v>23.2</v>
      </c>
      <c r="C5">
        <v>23.1</v>
      </c>
      <c r="D5">
        <v>20.399999999999999</v>
      </c>
      <c r="E5">
        <v>23.1</v>
      </c>
      <c r="F5">
        <f t="shared" si="0"/>
        <v>22.449999999999996</v>
      </c>
      <c r="H5">
        <v>19.2</v>
      </c>
      <c r="I5">
        <v>32.299999999999997</v>
      </c>
      <c r="J5">
        <v>24.4</v>
      </c>
      <c r="K5">
        <v>28.2</v>
      </c>
      <c r="L5">
        <f t="shared" si="1"/>
        <v>26.025000000000002</v>
      </c>
      <c r="N5">
        <v>37.200000000000003</v>
      </c>
      <c r="O5">
        <v>37.200000000000003</v>
      </c>
      <c r="P5">
        <v>29.2</v>
      </c>
      <c r="Q5">
        <v>21.1</v>
      </c>
      <c r="R5">
        <f t="shared" si="2"/>
        <v>31.175000000000004</v>
      </c>
    </row>
    <row r="6" spans="1:18" x14ac:dyDescent="0.25">
      <c r="A6" t="s">
        <v>10</v>
      </c>
      <c r="B6">
        <v>27.2</v>
      </c>
      <c r="C6">
        <v>16.100000000000001</v>
      </c>
      <c r="D6">
        <v>20.3</v>
      </c>
      <c r="E6">
        <v>19.100000000000001</v>
      </c>
      <c r="F6">
        <f t="shared" si="0"/>
        <v>20.674999999999997</v>
      </c>
      <c r="H6">
        <v>32.799999999999997</v>
      </c>
      <c r="I6">
        <v>22.5</v>
      </c>
      <c r="J6">
        <v>20.399999999999999</v>
      </c>
      <c r="K6">
        <v>22.1</v>
      </c>
      <c r="L6">
        <f t="shared" si="1"/>
        <v>24.449999999999996</v>
      </c>
      <c r="N6">
        <v>20.7</v>
      </c>
      <c r="O6">
        <v>28.2</v>
      </c>
      <c r="P6">
        <v>31.3</v>
      </c>
      <c r="Q6">
        <v>27.2</v>
      </c>
      <c r="R6">
        <f t="shared" si="2"/>
        <v>26.85</v>
      </c>
    </row>
    <row r="7" spans="1:18" x14ac:dyDescent="0.25">
      <c r="A7" t="s">
        <v>8</v>
      </c>
      <c r="B7">
        <v>19.5</v>
      </c>
      <c r="C7">
        <v>23.1</v>
      </c>
      <c r="D7">
        <v>23.6</v>
      </c>
      <c r="E7">
        <v>21.1</v>
      </c>
      <c r="F7">
        <f t="shared" si="0"/>
        <v>21.825000000000003</v>
      </c>
      <c r="H7">
        <v>32.799999999999997</v>
      </c>
      <c r="I7">
        <v>22.5</v>
      </c>
      <c r="J7">
        <v>20.399999999999999</v>
      </c>
      <c r="K7">
        <v>22.1</v>
      </c>
      <c r="L7">
        <f t="shared" si="1"/>
        <v>24.449999999999996</v>
      </c>
      <c r="N7">
        <v>24.2</v>
      </c>
      <c r="O7">
        <v>17.3</v>
      </c>
      <c r="P7">
        <v>23.5</v>
      </c>
      <c r="Q7">
        <v>18.7</v>
      </c>
      <c r="R7">
        <f t="shared" si="2"/>
        <v>20.925000000000001</v>
      </c>
    </row>
    <row r="8" spans="1:18" x14ac:dyDescent="0.25">
      <c r="A8" t="s">
        <v>14</v>
      </c>
      <c r="B8">
        <v>23.2</v>
      </c>
      <c r="C8">
        <v>21.4</v>
      </c>
      <c r="D8">
        <v>30.2</v>
      </c>
      <c r="E8">
        <v>21.7</v>
      </c>
      <c r="F8">
        <f t="shared" si="0"/>
        <v>24.125</v>
      </c>
      <c r="H8">
        <v>20.5</v>
      </c>
      <c r="I8">
        <v>24.2</v>
      </c>
      <c r="J8">
        <v>24.1</v>
      </c>
      <c r="K8">
        <v>21.2</v>
      </c>
      <c r="L8">
        <f t="shared" si="1"/>
        <v>22.500000000000004</v>
      </c>
      <c r="N8">
        <v>32.799999999999997</v>
      </c>
      <c r="O8">
        <v>21.4</v>
      </c>
      <c r="P8">
        <v>26.1</v>
      </c>
      <c r="Q8">
        <v>25.1</v>
      </c>
      <c r="R8">
        <f t="shared" si="2"/>
        <v>26.35</v>
      </c>
    </row>
    <row r="9" spans="1:18" x14ac:dyDescent="0.25">
      <c r="A9" t="s">
        <v>12</v>
      </c>
      <c r="B9">
        <v>29.5</v>
      </c>
      <c r="C9">
        <v>16.600000000000001</v>
      </c>
      <c r="D9">
        <v>23.1</v>
      </c>
      <c r="E9">
        <v>17.899999999999999</v>
      </c>
      <c r="F9">
        <f t="shared" si="0"/>
        <v>21.774999999999999</v>
      </c>
      <c r="H9">
        <v>23.3</v>
      </c>
      <c r="I9">
        <v>25.6</v>
      </c>
      <c r="J9">
        <v>23.1</v>
      </c>
      <c r="K9">
        <v>17.399999999999999</v>
      </c>
      <c r="L9">
        <f t="shared" si="1"/>
        <v>22.35</v>
      </c>
      <c r="N9">
        <v>33.1</v>
      </c>
      <c r="O9">
        <v>32.299999999999997</v>
      </c>
      <c r="P9">
        <v>26.2</v>
      </c>
      <c r="Q9">
        <v>28.3</v>
      </c>
      <c r="R9">
        <f t="shared" si="2"/>
        <v>29.975000000000001</v>
      </c>
    </row>
    <row r="10" spans="1:18" x14ac:dyDescent="0.25">
      <c r="A10" t="s">
        <v>11</v>
      </c>
      <c r="B10">
        <v>29.5</v>
      </c>
      <c r="C10">
        <v>16.600000000000001</v>
      </c>
      <c r="D10">
        <v>23.1</v>
      </c>
      <c r="E10">
        <v>17.899999999999999</v>
      </c>
      <c r="F10">
        <f t="shared" si="0"/>
        <v>21.774999999999999</v>
      </c>
      <c r="H10">
        <v>27.4</v>
      </c>
      <c r="I10">
        <v>22.3</v>
      </c>
      <c r="J10">
        <v>23.5</v>
      </c>
      <c r="K10">
        <v>20.100000000000001</v>
      </c>
      <c r="L10">
        <f t="shared" si="1"/>
        <v>23.325000000000003</v>
      </c>
      <c r="N10">
        <v>16.600000000000001</v>
      </c>
      <c r="O10">
        <v>23.1</v>
      </c>
      <c r="P10">
        <v>18.2</v>
      </c>
      <c r="Q10">
        <v>14.6</v>
      </c>
      <c r="R10">
        <f t="shared" si="2"/>
        <v>18.125</v>
      </c>
    </row>
    <row r="11" spans="1:18" x14ac:dyDescent="0.25">
      <c r="A11" t="s">
        <v>6</v>
      </c>
      <c r="B11">
        <v>24.2</v>
      </c>
      <c r="C11">
        <v>29.1</v>
      </c>
      <c r="D11">
        <v>16.2</v>
      </c>
      <c r="E11">
        <v>23.3</v>
      </c>
      <c r="F11">
        <f t="shared" si="0"/>
        <v>23.2</v>
      </c>
      <c r="H11">
        <v>15.3</v>
      </c>
      <c r="I11">
        <v>20.100000000000001</v>
      </c>
      <c r="J11">
        <v>17.399999999999999</v>
      </c>
      <c r="K11">
        <v>19.3</v>
      </c>
      <c r="L11">
        <f t="shared" si="1"/>
        <v>18.025000000000002</v>
      </c>
      <c r="N11">
        <v>23.4</v>
      </c>
      <c r="O11">
        <v>20.2</v>
      </c>
      <c r="P11">
        <v>27.1</v>
      </c>
      <c r="Q11">
        <v>18.600000000000001</v>
      </c>
      <c r="R11">
        <f t="shared" si="2"/>
        <v>22.324999999999996</v>
      </c>
    </row>
    <row r="12" spans="1:18" x14ac:dyDescent="0.25">
      <c r="A12" t="s">
        <v>3</v>
      </c>
      <c r="B12">
        <v>19.100000000000001</v>
      </c>
      <c r="C12">
        <v>20.3</v>
      </c>
      <c r="D12">
        <v>22.8</v>
      </c>
      <c r="E12">
        <v>18.2</v>
      </c>
      <c r="F12">
        <f t="shared" si="0"/>
        <v>20.100000000000001</v>
      </c>
      <c r="H12">
        <v>25.2</v>
      </c>
      <c r="I12">
        <v>24.2</v>
      </c>
      <c r="J12">
        <v>19.399999999999999</v>
      </c>
      <c r="K12">
        <v>35.299999999999997</v>
      </c>
      <c r="L12">
        <f t="shared" si="1"/>
        <v>26.024999999999999</v>
      </c>
      <c r="N12">
        <v>23.2</v>
      </c>
      <c r="O12">
        <v>24.1</v>
      </c>
      <c r="P12">
        <v>28.2</v>
      </c>
      <c r="Q12">
        <v>20.6</v>
      </c>
      <c r="R12">
        <f t="shared" si="2"/>
        <v>24.024999999999999</v>
      </c>
    </row>
    <row r="13" spans="1:18" x14ac:dyDescent="0.25">
      <c r="A13" t="s">
        <v>7</v>
      </c>
      <c r="B13">
        <v>40.4</v>
      </c>
      <c r="C13">
        <v>16.5</v>
      </c>
      <c r="D13">
        <v>19.600000000000001</v>
      </c>
      <c r="E13">
        <v>18.100000000000001</v>
      </c>
      <c r="F13">
        <f t="shared" si="0"/>
        <v>23.65</v>
      </c>
      <c r="H13">
        <v>28.2</v>
      </c>
      <c r="I13">
        <v>24.7</v>
      </c>
      <c r="J13">
        <v>19.3</v>
      </c>
      <c r="K13">
        <v>20.3</v>
      </c>
      <c r="L13">
        <f t="shared" si="1"/>
        <v>23.125</v>
      </c>
      <c r="N13">
        <v>34.200000000000003</v>
      </c>
      <c r="O13">
        <v>18.3</v>
      </c>
      <c r="P13">
        <v>23.4</v>
      </c>
      <c r="Q13">
        <v>22.5</v>
      </c>
      <c r="R13">
        <f t="shared" si="2"/>
        <v>24.6</v>
      </c>
    </row>
    <row r="14" spans="1:18" x14ac:dyDescent="0.25">
      <c r="A14" t="s">
        <v>13</v>
      </c>
      <c r="B14">
        <v>24.5</v>
      </c>
      <c r="C14">
        <v>26.7</v>
      </c>
      <c r="D14">
        <v>22.1</v>
      </c>
      <c r="E14">
        <v>16.100000000000001</v>
      </c>
      <c r="F14">
        <f t="shared" si="0"/>
        <v>22.35</v>
      </c>
      <c r="H14">
        <v>16.100000000000001</v>
      </c>
      <c r="I14">
        <v>17.899999999999999</v>
      </c>
      <c r="J14">
        <v>19.899999999999999</v>
      </c>
      <c r="K14">
        <v>21.4</v>
      </c>
      <c r="L14">
        <f t="shared" si="1"/>
        <v>18.824999999999999</v>
      </c>
      <c r="N14">
        <v>38.1</v>
      </c>
      <c r="O14">
        <v>30.2</v>
      </c>
      <c r="P14">
        <v>23.2</v>
      </c>
      <c r="Q14">
        <v>22.3</v>
      </c>
      <c r="R14">
        <f t="shared" si="2"/>
        <v>28.45</v>
      </c>
    </row>
    <row r="16" spans="1:18" x14ac:dyDescent="0.25">
      <c r="A16" s="5" t="s">
        <v>15</v>
      </c>
      <c r="B16" s="5" t="s">
        <v>17</v>
      </c>
      <c r="C16" s="5" t="s">
        <v>18</v>
      </c>
      <c r="D16" s="5" t="s">
        <v>19</v>
      </c>
      <c r="E16" s="5" t="s">
        <v>20</v>
      </c>
      <c r="F16" s="5" t="s">
        <v>39</v>
      </c>
      <c r="G16" s="1" t="s">
        <v>30</v>
      </c>
    </row>
    <row r="17" spans="1:18" x14ac:dyDescent="0.25">
      <c r="A17" s="5" t="s">
        <v>4</v>
      </c>
      <c r="B17" s="4">
        <f t="shared" ref="B17:B28" si="3">AVERAGE(B3:E3)</f>
        <v>19.274999999999999</v>
      </c>
      <c r="C17" s="4">
        <f t="shared" ref="C17:C28" si="4">AVERAGE(H3:K3)</f>
        <v>23.4</v>
      </c>
      <c r="D17" s="4">
        <f t="shared" ref="D17:D28" si="5">AVERAGE(N3:Q3)</f>
        <v>25.75</v>
      </c>
      <c r="E17" s="4">
        <f t="shared" ref="E17:E28" si="6">SUM(B17:D17)</f>
        <v>68.424999999999997</v>
      </c>
      <c r="F17" s="4">
        <f t="shared" ref="F17:F28" si="7">AVERAGE(B17:D17)</f>
        <v>22.808333333333334</v>
      </c>
      <c r="G17" s="2" t="s">
        <v>47</v>
      </c>
      <c r="H17" s="8">
        <v>3</v>
      </c>
      <c r="I17" s="2"/>
      <c r="J17" s="2"/>
      <c r="K17" s="2"/>
      <c r="L17" s="2"/>
      <c r="M17" s="2"/>
      <c r="N17" s="2"/>
    </row>
    <row r="18" spans="1:18" x14ac:dyDescent="0.25">
      <c r="A18" s="5" t="s">
        <v>9</v>
      </c>
      <c r="B18" s="4">
        <f t="shared" si="3"/>
        <v>32.5</v>
      </c>
      <c r="C18" s="4">
        <f t="shared" si="4"/>
        <v>28.2</v>
      </c>
      <c r="D18" s="4">
        <f t="shared" si="5"/>
        <v>30.725000000000001</v>
      </c>
      <c r="E18" s="4">
        <f t="shared" si="6"/>
        <v>91.425000000000011</v>
      </c>
      <c r="F18" s="4">
        <f t="shared" si="7"/>
        <v>30.475000000000005</v>
      </c>
      <c r="G18" s="2" t="s">
        <v>48</v>
      </c>
      <c r="H18" s="24">
        <v>3</v>
      </c>
      <c r="I18" s="23"/>
      <c r="J18" s="23"/>
      <c r="K18" s="2"/>
      <c r="L18" s="2"/>
      <c r="M18" s="2"/>
      <c r="N18" s="2"/>
    </row>
    <row r="19" spans="1:18" x14ac:dyDescent="0.25">
      <c r="A19" s="5" t="s">
        <v>5</v>
      </c>
      <c r="B19" s="4">
        <f t="shared" si="3"/>
        <v>22.449999999999996</v>
      </c>
      <c r="C19" s="4">
        <f t="shared" si="4"/>
        <v>26.025000000000002</v>
      </c>
      <c r="D19" s="4">
        <f t="shared" si="5"/>
        <v>31.175000000000004</v>
      </c>
      <c r="E19" s="4">
        <f t="shared" si="6"/>
        <v>79.650000000000006</v>
      </c>
      <c r="F19" s="4">
        <f t="shared" si="7"/>
        <v>26.55</v>
      </c>
      <c r="G19" s="2" t="s">
        <v>49</v>
      </c>
      <c r="H19" s="24">
        <v>4</v>
      </c>
      <c r="I19" s="23"/>
      <c r="J19" s="23"/>
      <c r="K19" s="2"/>
      <c r="L19" s="2"/>
      <c r="M19" s="2"/>
      <c r="N19" s="2"/>
    </row>
    <row r="20" spans="1:18" x14ac:dyDescent="0.25">
      <c r="A20" s="5" t="s">
        <v>10</v>
      </c>
      <c r="B20" s="4">
        <f t="shared" si="3"/>
        <v>20.674999999999997</v>
      </c>
      <c r="C20" s="4">
        <f t="shared" si="4"/>
        <v>24.449999999999996</v>
      </c>
      <c r="D20" s="4">
        <f t="shared" si="5"/>
        <v>26.85</v>
      </c>
      <c r="E20" s="4">
        <f t="shared" si="6"/>
        <v>71.974999999999994</v>
      </c>
      <c r="F20" s="4">
        <f t="shared" si="7"/>
        <v>23.991666666666664</v>
      </c>
      <c r="G20" s="2" t="s">
        <v>31</v>
      </c>
      <c r="H20" s="25">
        <f>(E29^2)/(H17*H18*H19)</f>
        <v>20720.402934027774</v>
      </c>
      <c r="I20" s="23"/>
      <c r="J20" s="23"/>
      <c r="K20" s="2"/>
      <c r="L20" s="2"/>
      <c r="M20" s="2"/>
      <c r="N20" s="2"/>
    </row>
    <row r="21" spans="1:18" x14ac:dyDescent="0.25">
      <c r="A21" s="5" t="s">
        <v>8</v>
      </c>
      <c r="B21" s="4">
        <f t="shared" si="3"/>
        <v>21.825000000000003</v>
      </c>
      <c r="C21" s="4">
        <f t="shared" si="4"/>
        <v>24.449999999999996</v>
      </c>
      <c r="D21" s="4">
        <f t="shared" si="5"/>
        <v>20.925000000000001</v>
      </c>
      <c r="E21" s="4">
        <f t="shared" si="6"/>
        <v>67.2</v>
      </c>
      <c r="F21" s="4">
        <f t="shared" si="7"/>
        <v>22.400000000000002</v>
      </c>
      <c r="G21" s="2"/>
      <c r="H21" s="23"/>
      <c r="I21" s="23"/>
      <c r="J21" s="23"/>
      <c r="K21" s="2"/>
      <c r="L21" s="2"/>
      <c r="M21" s="2"/>
      <c r="N21" s="2"/>
    </row>
    <row r="22" spans="1:18" x14ac:dyDescent="0.25">
      <c r="A22" s="5" t="s">
        <v>14</v>
      </c>
      <c r="B22" s="4">
        <f t="shared" si="3"/>
        <v>24.125</v>
      </c>
      <c r="C22" s="4">
        <f t="shared" si="4"/>
        <v>22.500000000000004</v>
      </c>
      <c r="D22" s="4">
        <f t="shared" si="5"/>
        <v>26.35</v>
      </c>
      <c r="E22" s="4">
        <f t="shared" si="6"/>
        <v>72.974999999999994</v>
      </c>
      <c r="F22" s="4">
        <f t="shared" si="7"/>
        <v>24.324999999999999</v>
      </c>
      <c r="G22" s="13" t="s">
        <v>32</v>
      </c>
      <c r="H22" s="4" t="s">
        <v>33</v>
      </c>
      <c r="I22" s="4" t="s">
        <v>34</v>
      </c>
      <c r="J22" s="4" t="s">
        <v>35</v>
      </c>
      <c r="K22" s="4" t="s">
        <v>36</v>
      </c>
      <c r="L22" s="4"/>
      <c r="M22" s="4">
        <v>0.05</v>
      </c>
      <c r="N22" s="4">
        <v>0.01</v>
      </c>
    </row>
    <row r="23" spans="1:18" x14ac:dyDescent="0.25">
      <c r="A23" s="5" t="s">
        <v>12</v>
      </c>
      <c r="B23" s="4">
        <f t="shared" si="3"/>
        <v>21.774999999999999</v>
      </c>
      <c r="C23" s="4">
        <f t="shared" si="4"/>
        <v>22.35</v>
      </c>
      <c r="D23" s="4">
        <f t="shared" si="5"/>
        <v>29.975000000000001</v>
      </c>
      <c r="E23" s="4">
        <f t="shared" si="6"/>
        <v>74.099999999999994</v>
      </c>
      <c r="F23" s="4">
        <f t="shared" si="7"/>
        <v>24.7</v>
      </c>
      <c r="G23" s="13" t="s">
        <v>43</v>
      </c>
      <c r="H23" s="9">
        <f>H17-1</f>
        <v>2</v>
      </c>
      <c r="I23" s="10">
        <f>SUMSQ(B29:D29)/12-H20</f>
        <v>59.1975347222251</v>
      </c>
      <c r="J23" s="10">
        <f t="shared" ref="J23:J28" si="8">I23/H23</f>
        <v>29.59876736111255</v>
      </c>
      <c r="K23" s="10">
        <f>J23/$J$28</f>
        <v>3.5801604390474813</v>
      </c>
      <c r="L23" s="4" t="str">
        <f>IF(K23&lt;M23,"tn",IF(K23&lt;N23,"*","**"))</f>
        <v>*</v>
      </c>
      <c r="M23" s="4">
        <f>FINV(5%,$H23,$H$28)</f>
        <v>3.4433567793667246</v>
      </c>
      <c r="N23" s="4">
        <f>FINV(1%,$H23,$H$28)</f>
        <v>5.7190219124822725</v>
      </c>
    </row>
    <row r="24" spans="1:18" x14ac:dyDescent="0.25">
      <c r="A24" s="5" t="s">
        <v>11</v>
      </c>
      <c r="B24" s="4">
        <f t="shared" si="3"/>
        <v>21.774999999999999</v>
      </c>
      <c r="C24" s="4">
        <f t="shared" si="4"/>
        <v>23.325000000000003</v>
      </c>
      <c r="D24" s="4">
        <f t="shared" si="5"/>
        <v>18.125</v>
      </c>
      <c r="E24" s="4">
        <f t="shared" si="6"/>
        <v>63.225000000000001</v>
      </c>
      <c r="F24" s="4">
        <f t="shared" si="7"/>
        <v>21.074999999999999</v>
      </c>
      <c r="G24" s="13" t="s">
        <v>44</v>
      </c>
      <c r="H24" s="9">
        <f>H18*H19-1</f>
        <v>11</v>
      </c>
      <c r="I24" s="10">
        <f>SUMSQ(E17:E28)/H17-H20</f>
        <v>211.62769097222554</v>
      </c>
      <c r="J24" s="10">
        <f t="shared" si="8"/>
        <v>19.23888099747505</v>
      </c>
      <c r="K24" s="10">
        <f>J24/$J$28</f>
        <v>2.3270658469783503</v>
      </c>
      <c r="L24" s="4" t="str">
        <f>IF(K24&lt;M24,"tn",IF(K24&lt;N24,"*","**"))</f>
        <v>*</v>
      </c>
      <c r="M24" s="4">
        <f>FINV(5%,$H24,$H$28)</f>
        <v>2.2585183566229916</v>
      </c>
      <c r="N24" s="4">
        <f>FINV(1%,$H24,$H$28)</f>
        <v>3.1837421959607717</v>
      </c>
    </row>
    <row r="25" spans="1:18" x14ac:dyDescent="0.25">
      <c r="A25" s="5" t="s">
        <v>6</v>
      </c>
      <c r="B25" s="4">
        <f t="shared" si="3"/>
        <v>23.2</v>
      </c>
      <c r="C25" s="4">
        <f t="shared" si="4"/>
        <v>18.025000000000002</v>
      </c>
      <c r="D25" s="4">
        <f t="shared" si="5"/>
        <v>22.324999999999996</v>
      </c>
      <c r="E25" s="4">
        <f t="shared" si="6"/>
        <v>63.55</v>
      </c>
      <c r="F25" s="4">
        <f t="shared" si="7"/>
        <v>21.183333333333334</v>
      </c>
      <c r="G25" s="13" t="s">
        <v>37</v>
      </c>
      <c r="H25" s="9">
        <f>H18-1</f>
        <v>2</v>
      </c>
      <c r="I25" s="21">
        <f>SUMSQ(B36:D36)/(H17*H19)-H20</f>
        <v>69.848368055561878</v>
      </c>
      <c r="J25" s="10">
        <f t="shared" si="8"/>
        <v>34.924184027780939</v>
      </c>
      <c r="K25" s="10">
        <f>J25/$J$28</f>
        <v>4.2243036845699065</v>
      </c>
      <c r="L25" s="4" t="str">
        <f>IF(K25&lt;M25,"tn",IF(K25&lt;N25,"*","**"))</f>
        <v>*</v>
      </c>
      <c r="M25" s="4">
        <f>FINV(5%,$H25,$H$28)</f>
        <v>3.4433567793667246</v>
      </c>
      <c r="N25" s="4">
        <f>FINV(1%,$H25,$H$28)</f>
        <v>5.7190219124822725</v>
      </c>
    </row>
    <row r="26" spans="1:18" x14ac:dyDescent="0.25">
      <c r="A26" s="5" t="s">
        <v>3</v>
      </c>
      <c r="B26" s="4">
        <f t="shared" si="3"/>
        <v>20.100000000000001</v>
      </c>
      <c r="C26" s="4">
        <f t="shared" si="4"/>
        <v>26.024999999999999</v>
      </c>
      <c r="D26" s="4">
        <f t="shared" si="5"/>
        <v>24.024999999999999</v>
      </c>
      <c r="E26" s="4">
        <f t="shared" si="6"/>
        <v>70.150000000000006</v>
      </c>
      <c r="F26" s="4">
        <f t="shared" si="7"/>
        <v>23.383333333333336</v>
      </c>
      <c r="G26" s="13" t="s">
        <v>21</v>
      </c>
      <c r="H26" s="9">
        <f>H19-1</f>
        <v>3</v>
      </c>
      <c r="I26" s="10">
        <f>SUMSQ(E32:E35)/(H17*H18)-H20</f>
        <v>92.811440972225682</v>
      </c>
      <c r="J26" s="10">
        <f t="shared" si="8"/>
        <v>30.937146990741894</v>
      </c>
      <c r="K26" s="10">
        <f>J26/$J$28</f>
        <v>3.7420460251587908</v>
      </c>
      <c r="L26" s="4" t="str">
        <f>IF(K26&lt;M26,"tn",IF(K26&lt;N26,"*","**"))</f>
        <v>*</v>
      </c>
      <c r="M26" s="4">
        <f>FINV(5%,$H26,$H$28)</f>
        <v>3.0491249886524128</v>
      </c>
      <c r="N26" s="4">
        <f>FINV(1%,$H26,$H$28)</f>
        <v>4.8166057778160596</v>
      </c>
    </row>
    <row r="27" spans="1:18" x14ac:dyDescent="0.25">
      <c r="A27" s="5" t="s">
        <v>7</v>
      </c>
      <c r="B27" s="4">
        <f t="shared" si="3"/>
        <v>23.65</v>
      </c>
      <c r="C27" s="4">
        <f t="shared" si="4"/>
        <v>23.125</v>
      </c>
      <c r="D27" s="4">
        <f t="shared" si="5"/>
        <v>24.6</v>
      </c>
      <c r="E27" s="4">
        <f t="shared" si="6"/>
        <v>71.375</v>
      </c>
      <c r="F27" s="4">
        <f t="shared" si="7"/>
        <v>23.791666666666668</v>
      </c>
      <c r="G27" s="13" t="s">
        <v>38</v>
      </c>
      <c r="H27" s="5">
        <f>H25*H26</f>
        <v>6</v>
      </c>
      <c r="I27" s="10">
        <f>I24-I25-I26</f>
        <v>48.967881944437977</v>
      </c>
      <c r="J27" s="10">
        <f t="shared" si="8"/>
        <v>8.1613136574063301</v>
      </c>
      <c r="K27" s="10">
        <f>J27/$J$28</f>
        <v>0.98716314535761074</v>
      </c>
      <c r="L27" s="4" t="str">
        <f>IF(K27&lt;M27,"tn",IF(K27&lt;N27,"*","**"))</f>
        <v>tn</v>
      </c>
      <c r="M27" s="4">
        <f>FINV(5%,$H27,$H$28)</f>
        <v>2.5490614138436585</v>
      </c>
      <c r="N27" s="4">
        <f>FINV(1%,$H27,$H$28)</f>
        <v>3.7583014350037565</v>
      </c>
    </row>
    <row r="28" spans="1:18" x14ac:dyDescent="0.25">
      <c r="A28" s="5" t="s">
        <v>13</v>
      </c>
      <c r="B28" s="4">
        <f t="shared" si="3"/>
        <v>22.35</v>
      </c>
      <c r="C28" s="4">
        <f t="shared" si="4"/>
        <v>18.824999999999999</v>
      </c>
      <c r="D28" s="4">
        <f t="shared" si="5"/>
        <v>28.45</v>
      </c>
      <c r="E28" s="4">
        <f t="shared" si="6"/>
        <v>69.625</v>
      </c>
      <c r="F28" s="4">
        <f t="shared" si="7"/>
        <v>23.208333333333332</v>
      </c>
      <c r="G28" s="13" t="s">
        <v>45</v>
      </c>
      <c r="H28" s="9">
        <f>H29-H24-H23</f>
        <v>22</v>
      </c>
      <c r="I28" s="10">
        <f>I29-I24-I23</f>
        <v>181.88371527777781</v>
      </c>
      <c r="J28" s="10">
        <f t="shared" si="8"/>
        <v>8.2674416035353548</v>
      </c>
      <c r="K28" s="11"/>
      <c r="L28" s="6"/>
      <c r="M28" s="6"/>
      <c r="N28" s="6"/>
    </row>
    <row r="29" spans="1:18" x14ac:dyDescent="0.25">
      <c r="A29" s="5"/>
      <c r="B29" s="4">
        <f>SUM(B17:B28)</f>
        <v>273.7</v>
      </c>
      <c r="C29" s="4">
        <f>SUM(C17:C28)</f>
        <v>280.7</v>
      </c>
      <c r="D29" s="4">
        <f>SUM(D17:D28)</f>
        <v>309.27499999999998</v>
      </c>
      <c r="E29" s="4">
        <f>SUM(E17:E28)</f>
        <v>863.67499999999995</v>
      </c>
      <c r="F29" s="4">
        <f>AVERAGE(B17:D28)</f>
        <v>23.990972222222226</v>
      </c>
      <c r="G29" s="13" t="s">
        <v>46</v>
      </c>
      <c r="H29" s="9">
        <f>(3*3*4)-1</f>
        <v>35</v>
      </c>
      <c r="I29" s="10">
        <f>SUMSQ(B17:D28)-H20</f>
        <v>452.70894097222845</v>
      </c>
      <c r="J29" s="11"/>
      <c r="K29" s="12"/>
      <c r="L29" s="7"/>
      <c r="M29" s="7"/>
      <c r="N29" s="7"/>
    </row>
    <row r="30" spans="1:18" x14ac:dyDescent="0.25">
      <c r="A30" s="1" t="s">
        <v>29</v>
      </c>
      <c r="H30" s="20"/>
      <c r="I30" s="20"/>
      <c r="J30" s="20"/>
    </row>
    <row r="31" spans="1:18" x14ac:dyDescent="0.25">
      <c r="A31" s="5" t="s">
        <v>21</v>
      </c>
      <c r="B31" s="5" t="s">
        <v>26</v>
      </c>
      <c r="C31" s="5" t="s">
        <v>27</v>
      </c>
      <c r="D31" s="5" t="s">
        <v>28</v>
      </c>
      <c r="E31" s="5" t="s">
        <v>20</v>
      </c>
      <c r="F31" s="5" t="s">
        <v>39</v>
      </c>
      <c r="H31" s="26"/>
      <c r="I31" s="26"/>
      <c r="J31" s="26"/>
      <c r="L31" s="20"/>
      <c r="M31" s="20"/>
      <c r="N31" s="20"/>
      <c r="O31" s="20"/>
      <c r="P31" s="20"/>
      <c r="Q31" s="20"/>
    </row>
    <row r="32" spans="1:18" x14ac:dyDescent="0.25">
      <c r="A32" s="5" t="s">
        <v>22</v>
      </c>
      <c r="B32" s="4">
        <f>E17</f>
        <v>68.424999999999997</v>
      </c>
      <c r="C32" s="4">
        <f>E21</f>
        <v>67.2</v>
      </c>
      <c r="D32" s="4">
        <f>E25</f>
        <v>63.55</v>
      </c>
      <c r="E32" s="4">
        <f>SUM(B32:D32)</f>
        <v>199.17500000000001</v>
      </c>
      <c r="F32" s="5">
        <f>E32/9</f>
        <v>22.130555555555556</v>
      </c>
      <c r="H32" s="26"/>
      <c r="I32" s="26"/>
      <c r="J32" s="26"/>
      <c r="L32" s="27"/>
      <c r="M32" s="27"/>
      <c r="N32" s="27"/>
      <c r="O32" s="27"/>
      <c r="P32" s="27"/>
      <c r="Q32" s="27"/>
      <c r="R32" s="27"/>
    </row>
    <row r="33" spans="1:18" x14ac:dyDescent="0.25">
      <c r="A33" s="5" t="s">
        <v>23</v>
      </c>
      <c r="B33" s="4">
        <f t="shared" ref="B33:B35" si="9">E18</f>
        <v>91.425000000000011</v>
      </c>
      <c r="C33" s="4">
        <f t="shared" ref="C33:C35" si="10">E22</f>
        <v>72.974999999999994</v>
      </c>
      <c r="D33" s="4">
        <f t="shared" ref="D33:D35" si="11">E26</f>
        <v>70.150000000000006</v>
      </c>
      <c r="E33" s="4">
        <f t="shared" ref="E33:E35" si="12">SUM(B33:D33)</f>
        <v>234.55</v>
      </c>
      <c r="F33" s="5">
        <f t="shared" ref="F33:F36" si="13">E33/9</f>
        <v>26.061111111111114</v>
      </c>
      <c r="H33" s="17"/>
      <c r="I33" s="17"/>
      <c r="J33" s="17"/>
      <c r="L33" s="27"/>
      <c r="M33" s="27"/>
      <c r="N33" s="27"/>
      <c r="O33" s="27"/>
      <c r="P33" s="27"/>
      <c r="Q33" s="27"/>
      <c r="R33" s="27"/>
    </row>
    <row r="34" spans="1:18" x14ac:dyDescent="0.25">
      <c r="A34" s="5" t="s">
        <v>24</v>
      </c>
      <c r="B34" s="4">
        <f t="shared" si="9"/>
        <v>79.650000000000006</v>
      </c>
      <c r="C34" s="4">
        <f t="shared" si="10"/>
        <v>74.099999999999994</v>
      </c>
      <c r="D34" s="4">
        <f t="shared" si="11"/>
        <v>71.375</v>
      </c>
      <c r="E34" s="4">
        <f t="shared" si="12"/>
        <v>225.125</v>
      </c>
      <c r="F34" s="5">
        <f t="shared" si="13"/>
        <v>25.013888888888889</v>
      </c>
      <c r="H34" s="18"/>
      <c r="I34" s="17"/>
      <c r="J34" s="17"/>
      <c r="L34" s="27"/>
      <c r="M34" s="27"/>
      <c r="N34" s="27"/>
      <c r="O34" s="27"/>
      <c r="P34" s="27"/>
      <c r="Q34" s="27"/>
      <c r="R34" s="27"/>
    </row>
    <row r="35" spans="1:18" x14ac:dyDescent="0.25">
      <c r="A35" s="5" t="s">
        <v>25</v>
      </c>
      <c r="B35" s="4">
        <f t="shared" si="9"/>
        <v>71.974999999999994</v>
      </c>
      <c r="C35" s="4">
        <f t="shared" si="10"/>
        <v>63.225000000000001</v>
      </c>
      <c r="D35" s="4">
        <f t="shared" si="11"/>
        <v>69.625</v>
      </c>
      <c r="E35" s="4">
        <f t="shared" si="12"/>
        <v>204.82499999999999</v>
      </c>
      <c r="F35" s="5">
        <f t="shared" si="13"/>
        <v>22.758333333333333</v>
      </c>
      <c r="H35" s="20"/>
      <c r="I35" s="20"/>
      <c r="J35" s="20"/>
      <c r="L35" s="27"/>
      <c r="M35" s="27"/>
      <c r="N35" s="27"/>
      <c r="O35" s="27"/>
      <c r="P35" s="27"/>
      <c r="Q35" s="27"/>
      <c r="R35" s="27"/>
    </row>
    <row r="36" spans="1:18" x14ac:dyDescent="0.25">
      <c r="A36" s="5" t="s">
        <v>20</v>
      </c>
      <c r="B36" s="4">
        <f>SUM(B32:B35)</f>
        <v>311.47500000000002</v>
      </c>
      <c r="C36" s="4">
        <f t="shared" ref="C36:D36" si="14">SUM(C32:C35)</f>
        <v>277.5</v>
      </c>
      <c r="D36" s="4">
        <f t="shared" si="14"/>
        <v>274.7</v>
      </c>
      <c r="E36" s="4">
        <f>SUM(E32:E35)</f>
        <v>863.67499999999995</v>
      </c>
      <c r="F36" s="5">
        <f t="shared" si="13"/>
        <v>95.963888888888889</v>
      </c>
      <c r="H36" s="5" t="s">
        <v>44</v>
      </c>
      <c r="I36" s="5" t="s">
        <v>51</v>
      </c>
      <c r="J36" s="5" t="s">
        <v>40</v>
      </c>
      <c r="K36" s="22"/>
      <c r="L36" s="27"/>
      <c r="M36" s="27"/>
      <c r="N36" s="27"/>
      <c r="O36" s="27"/>
      <c r="P36" s="27"/>
      <c r="Q36" s="27"/>
      <c r="R36" s="27"/>
    </row>
    <row r="37" spans="1:18" x14ac:dyDescent="0.25">
      <c r="A37" s="5"/>
      <c r="B37" s="5">
        <f>B36/12</f>
        <v>25.956250000000001</v>
      </c>
      <c r="C37" s="5">
        <f t="shared" ref="C37:D37" si="15">C36/12</f>
        <v>23.125</v>
      </c>
      <c r="D37" s="5">
        <f t="shared" si="15"/>
        <v>22.891666666666666</v>
      </c>
      <c r="E37" s="5"/>
      <c r="F37" s="5"/>
      <c r="H37" s="5" t="s">
        <v>37</v>
      </c>
      <c r="I37" s="5"/>
      <c r="J37" s="5"/>
      <c r="L37" s="27"/>
      <c r="M37" s="27"/>
      <c r="N37" s="27"/>
      <c r="O37" s="27"/>
      <c r="P37" s="27"/>
      <c r="Q37" s="27"/>
      <c r="R37" s="27"/>
    </row>
    <row r="38" spans="1:18" x14ac:dyDescent="0.25">
      <c r="A38" s="20"/>
      <c r="B38" s="20"/>
      <c r="C38" s="20"/>
      <c r="D38" s="20"/>
      <c r="E38" s="20"/>
      <c r="F38" s="20"/>
      <c r="G38" s="20"/>
      <c r="H38" s="5" t="s">
        <v>26</v>
      </c>
      <c r="I38" s="4">
        <f>B36/12</f>
        <v>25.956250000000001</v>
      </c>
      <c r="J38" s="5" t="s">
        <v>56</v>
      </c>
      <c r="K38" s="20"/>
      <c r="L38" s="27"/>
      <c r="M38" s="27"/>
      <c r="N38" s="27"/>
      <c r="O38" s="27"/>
      <c r="P38" s="27"/>
      <c r="Q38" s="27"/>
      <c r="R38" s="27"/>
    </row>
    <row r="39" spans="1:18" x14ac:dyDescent="0.25">
      <c r="A39" s="20"/>
      <c r="B39" s="20"/>
      <c r="C39" s="20"/>
      <c r="D39" s="23"/>
      <c r="E39" s="20"/>
      <c r="F39" s="20"/>
      <c r="H39" s="5" t="s">
        <v>27</v>
      </c>
      <c r="I39" s="4">
        <f>C36/12</f>
        <v>23.125</v>
      </c>
      <c r="J39" s="5" t="s">
        <v>42</v>
      </c>
      <c r="L39" s="27"/>
      <c r="M39" s="27"/>
      <c r="N39" s="27"/>
      <c r="O39" s="27"/>
      <c r="P39" s="27"/>
      <c r="Q39" s="27"/>
      <c r="R39" s="27"/>
    </row>
    <row r="40" spans="1:18" x14ac:dyDescent="0.25">
      <c r="A40" s="20"/>
      <c r="B40" s="20"/>
      <c r="C40" s="20"/>
      <c r="D40" s="20"/>
      <c r="E40" s="20"/>
      <c r="F40" s="20"/>
      <c r="H40" s="5" t="s">
        <v>28</v>
      </c>
      <c r="I40" s="4">
        <f>D36/12</f>
        <v>22.891666666666666</v>
      </c>
      <c r="J40" s="5" t="s">
        <v>41</v>
      </c>
      <c r="L40" s="27"/>
      <c r="M40" s="27"/>
      <c r="N40" s="27"/>
      <c r="O40" s="27"/>
      <c r="P40" s="27"/>
      <c r="Q40" s="27"/>
      <c r="R40" s="27"/>
    </row>
    <row r="41" spans="1:18" x14ac:dyDescent="0.25">
      <c r="A41" s="20"/>
      <c r="B41" s="20"/>
      <c r="C41" s="20"/>
      <c r="D41" s="20"/>
      <c r="E41" s="20"/>
      <c r="F41" s="20" t="s">
        <v>52</v>
      </c>
      <c r="G41" s="14">
        <v>3.5550000000000002</v>
      </c>
      <c r="H41" s="15" t="s">
        <v>50</v>
      </c>
      <c r="I41" s="4">
        <f>G41*(J28/(H17*H19))^0.5</f>
        <v>2.9507645008189534</v>
      </c>
      <c r="J41" s="5"/>
      <c r="L41" s="19"/>
      <c r="M41" s="19"/>
      <c r="N41" s="20"/>
      <c r="O41" s="19"/>
    </row>
    <row r="42" spans="1:18" x14ac:dyDescent="0.25">
      <c r="H42" s="15" t="s">
        <v>21</v>
      </c>
      <c r="I42" s="4"/>
      <c r="J42" s="5"/>
      <c r="L42" s="19"/>
      <c r="M42" s="19"/>
      <c r="N42" s="20"/>
      <c r="O42" s="19"/>
    </row>
    <row r="43" spans="1:18" x14ac:dyDescent="0.25">
      <c r="A43" s="20"/>
      <c r="B43" s="20"/>
      <c r="C43" s="20"/>
      <c r="D43" s="20"/>
      <c r="E43" s="20"/>
      <c r="F43" s="20"/>
      <c r="H43" s="5" t="s">
        <v>22</v>
      </c>
      <c r="I43" s="4">
        <f>E32/9</f>
        <v>22.130555555555556</v>
      </c>
      <c r="J43" s="5" t="s">
        <v>41</v>
      </c>
      <c r="L43" s="19"/>
      <c r="M43" s="19"/>
      <c r="N43" s="20"/>
      <c r="O43" s="19"/>
    </row>
    <row r="44" spans="1:18" x14ac:dyDescent="0.25">
      <c r="A44" s="20"/>
      <c r="B44" s="20"/>
      <c r="C44" s="20"/>
      <c r="D44" s="20"/>
      <c r="E44" s="20"/>
      <c r="F44" s="20"/>
      <c r="G44" s="20"/>
      <c r="H44" s="5" t="s">
        <v>23</v>
      </c>
      <c r="I44" s="4">
        <f>E33/9</f>
        <v>26.061111111111114</v>
      </c>
      <c r="J44" s="5" t="s">
        <v>57</v>
      </c>
      <c r="K44" s="20"/>
      <c r="L44" s="19" t="s">
        <v>55</v>
      </c>
      <c r="M44" s="19"/>
      <c r="N44" s="20"/>
      <c r="O44" s="19"/>
    </row>
    <row r="45" spans="1:18" x14ac:dyDescent="0.25">
      <c r="A45" s="20"/>
      <c r="B45" s="20"/>
      <c r="C45" s="20"/>
      <c r="D45" s="20"/>
      <c r="E45" s="20"/>
      <c r="F45" s="20"/>
      <c r="G45" s="20"/>
      <c r="H45" s="5" t="s">
        <v>24</v>
      </c>
      <c r="I45" s="4">
        <f>E34/9</f>
        <v>25.013888888888889</v>
      </c>
      <c r="J45" s="5" t="s">
        <v>42</v>
      </c>
      <c r="K45" s="20"/>
      <c r="L45" s="19"/>
      <c r="M45" s="19"/>
      <c r="N45" s="20"/>
      <c r="O45" s="19"/>
    </row>
    <row r="46" spans="1:18" x14ac:dyDescent="0.25">
      <c r="A46" s="20"/>
      <c r="B46" s="20"/>
      <c r="C46" s="20"/>
      <c r="D46" s="20"/>
      <c r="E46" s="20"/>
      <c r="F46" s="20"/>
      <c r="H46" s="5" t="s">
        <v>25</v>
      </c>
      <c r="I46" s="4">
        <f>E35/9</f>
        <v>22.758333333333333</v>
      </c>
      <c r="J46" s="5" t="s">
        <v>42</v>
      </c>
      <c r="L46" s="19"/>
      <c r="M46" s="19"/>
      <c r="N46" s="20"/>
      <c r="O46" s="19"/>
    </row>
    <row r="47" spans="1:18" x14ac:dyDescent="0.25">
      <c r="A47" s="20"/>
      <c r="B47" s="20"/>
      <c r="C47" s="20"/>
      <c r="D47" s="20"/>
      <c r="E47" s="20"/>
      <c r="F47" s="20" t="s">
        <v>53</v>
      </c>
      <c r="G47" s="14">
        <v>3.93</v>
      </c>
      <c r="H47" s="15" t="s">
        <v>50</v>
      </c>
      <c r="I47" s="4">
        <f>G47*(J28/(H17*H18))^0.5</f>
        <v>3.766663846937635</v>
      </c>
      <c r="J47" s="5"/>
      <c r="O47" s="20"/>
    </row>
    <row r="48" spans="1:18" x14ac:dyDescent="0.25">
      <c r="O48" s="20"/>
    </row>
  </sheetData>
  <sortState ref="A16:N47">
    <sortCondition ref="M3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opLeftCell="A25" zoomScale="85" zoomScaleNormal="85" workbookViewId="0">
      <selection activeCell="I46" sqref="I46"/>
    </sheetView>
  </sheetViews>
  <sheetFormatPr defaultRowHeight="15" x14ac:dyDescent="0.25"/>
  <cols>
    <col min="14" max="14" width="12.140625" customWidth="1"/>
  </cols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4</v>
      </c>
      <c r="B3">
        <v>27.6</v>
      </c>
      <c r="C3">
        <v>22.6</v>
      </c>
      <c r="D3">
        <v>18.399999999999999</v>
      </c>
      <c r="E3">
        <v>23.2</v>
      </c>
      <c r="F3">
        <f>AVERAGE(B3:E3)</f>
        <v>22.95</v>
      </c>
      <c r="H3">
        <v>32.6</v>
      </c>
      <c r="I3">
        <v>23.9</v>
      </c>
      <c r="J3">
        <v>22.7</v>
      </c>
      <c r="K3">
        <v>29.2</v>
      </c>
      <c r="L3">
        <f>AVERAGE(H3:K3)</f>
        <v>27.1</v>
      </c>
      <c r="N3">
        <v>32.200000000000003</v>
      </c>
      <c r="O3">
        <v>28.7</v>
      </c>
      <c r="P3">
        <v>40.5</v>
      </c>
      <c r="Q3">
        <v>33.200000000000003</v>
      </c>
      <c r="R3">
        <f>AVERAGE(N3:Q3)</f>
        <v>33.650000000000006</v>
      </c>
    </row>
    <row r="4" spans="1:18" x14ac:dyDescent="0.25">
      <c r="A4" t="s">
        <v>9</v>
      </c>
      <c r="B4">
        <v>31.7</v>
      </c>
      <c r="C4">
        <v>28.9</v>
      </c>
      <c r="D4">
        <v>48.3</v>
      </c>
      <c r="E4">
        <v>31.6</v>
      </c>
      <c r="F4">
        <f t="shared" ref="F4:F14" si="0">AVERAGE(B4:E4)</f>
        <v>35.125</v>
      </c>
      <c r="H4">
        <v>31.2</v>
      </c>
      <c r="I4">
        <v>42.8</v>
      </c>
      <c r="J4">
        <v>37.200000000000003</v>
      </c>
      <c r="K4">
        <v>29.4</v>
      </c>
      <c r="L4">
        <f t="shared" ref="L4:L14" si="1">AVERAGE(H4:K4)</f>
        <v>35.15</v>
      </c>
      <c r="N4">
        <v>42.3</v>
      </c>
      <c r="O4">
        <v>45.9</v>
      </c>
      <c r="P4">
        <v>34.5</v>
      </c>
      <c r="Q4">
        <v>33.4</v>
      </c>
      <c r="R4">
        <f t="shared" ref="R4:R14" si="2">AVERAGE(N4:Q4)</f>
        <v>39.024999999999999</v>
      </c>
    </row>
    <row r="5" spans="1:18" x14ac:dyDescent="0.25">
      <c r="A5" t="s">
        <v>5</v>
      </c>
      <c r="B5">
        <v>9.1</v>
      </c>
      <c r="C5">
        <v>35.6</v>
      </c>
      <c r="D5">
        <v>11.5</v>
      </c>
      <c r="E5">
        <v>33.9</v>
      </c>
      <c r="F5">
        <f t="shared" si="0"/>
        <v>22.524999999999999</v>
      </c>
      <c r="H5">
        <v>13.3</v>
      </c>
      <c r="I5">
        <v>40.299999999999997</v>
      </c>
      <c r="J5">
        <v>35.9</v>
      </c>
      <c r="K5">
        <v>26.3</v>
      </c>
      <c r="L5">
        <f t="shared" si="1"/>
        <v>28.95</v>
      </c>
      <c r="N5">
        <v>38.700000000000003</v>
      </c>
      <c r="O5">
        <v>37.4</v>
      </c>
      <c r="P5">
        <v>38.9</v>
      </c>
      <c r="Q5">
        <v>23.9</v>
      </c>
      <c r="R5">
        <f t="shared" si="2"/>
        <v>34.725000000000001</v>
      </c>
    </row>
    <row r="6" spans="1:18" x14ac:dyDescent="0.25">
      <c r="A6" t="s">
        <v>10</v>
      </c>
      <c r="B6">
        <v>24.3</v>
      </c>
      <c r="C6">
        <v>32.200000000000003</v>
      </c>
      <c r="D6">
        <v>20.8</v>
      </c>
      <c r="E6">
        <v>27.8</v>
      </c>
      <c r="F6">
        <f t="shared" si="0"/>
        <v>26.274999999999999</v>
      </c>
      <c r="H6">
        <v>30.4</v>
      </c>
      <c r="I6">
        <v>32.1</v>
      </c>
      <c r="J6">
        <v>29.7</v>
      </c>
      <c r="L6">
        <f t="shared" si="1"/>
        <v>30.733333333333334</v>
      </c>
      <c r="N6">
        <v>30.1</v>
      </c>
      <c r="O6">
        <v>34.6</v>
      </c>
      <c r="P6">
        <v>40.200000000000003</v>
      </c>
      <c r="Q6">
        <v>33.700000000000003</v>
      </c>
      <c r="R6">
        <f t="shared" si="2"/>
        <v>34.650000000000006</v>
      </c>
    </row>
    <row r="7" spans="1:18" x14ac:dyDescent="0.25">
      <c r="A7" t="s">
        <v>8</v>
      </c>
      <c r="B7">
        <v>35.4</v>
      </c>
      <c r="C7">
        <v>26.4</v>
      </c>
      <c r="D7">
        <v>26.2</v>
      </c>
      <c r="E7">
        <v>27.9</v>
      </c>
      <c r="F7">
        <f t="shared" si="0"/>
        <v>28.975000000000001</v>
      </c>
      <c r="H7">
        <v>37.299999999999997</v>
      </c>
      <c r="I7">
        <v>38.4</v>
      </c>
      <c r="J7">
        <v>37.9</v>
      </c>
      <c r="K7">
        <v>29.6</v>
      </c>
      <c r="L7">
        <f t="shared" si="1"/>
        <v>35.799999999999997</v>
      </c>
      <c r="N7">
        <v>27.9</v>
      </c>
      <c r="O7">
        <v>30.4</v>
      </c>
      <c r="P7">
        <v>23.6</v>
      </c>
      <c r="R7">
        <f t="shared" si="2"/>
        <v>27.3</v>
      </c>
    </row>
    <row r="8" spans="1:18" x14ac:dyDescent="0.25">
      <c r="A8" t="s">
        <v>14</v>
      </c>
      <c r="B8">
        <v>14.4</v>
      </c>
      <c r="C8">
        <v>27.7</v>
      </c>
      <c r="D8">
        <v>30.9</v>
      </c>
      <c r="E8">
        <v>35.9</v>
      </c>
      <c r="F8">
        <f t="shared" si="0"/>
        <v>27.225000000000001</v>
      </c>
      <c r="H8">
        <v>27.1</v>
      </c>
      <c r="I8">
        <v>29.4</v>
      </c>
      <c r="J8">
        <v>32.299999999999997</v>
      </c>
      <c r="K8">
        <v>30.7</v>
      </c>
      <c r="L8">
        <f t="shared" si="1"/>
        <v>29.875</v>
      </c>
      <c r="N8">
        <v>38.200000000000003</v>
      </c>
      <c r="O8">
        <v>31.9</v>
      </c>
      <c r="P8">
        <v>31.8</v>
      </c>
      <c r="Q8">
        <v>38.6</v>
      </c>
      <c r="R8">
        <f t="shared" si="2"/>
        <v>35.125</v>
      </c>
    </row>
    <row r="9" spans="1:18" x14ac:dyDescent="0.25">
      <c r="A9" t="s">
        <v>12</v>
      </c>
      <c r="B9">
        <v>41.4</v>
      </c>
      <c r="C9">
        <v>31.8</v>
      </c>
      <c r="D9">
        <v>25.1</v>
      </c>
      <c r="E9">
        <v>30.6</v>
      </c>
      <c r="F9">
        <f t="shared" si="0"/>
        <v>32.225000000000001</v>
      </c>
      <c r="H9">
        <v>25.6</v>
      </c>
      <c r="I9">
        <v>27.1</v>
      </c>
      <c r="J9">
        <v>29.3</v>
      </c>
      <c r="K9">
        <v>25.3</v>
      </c>
      <c r="L9">
        <f t="shared" si="1"/>
        <v>26.824999999999999</v>
      </c>
      <c r="N9">
        <v>45.2</v>
      </c>
      <c r="O9">
        <v>41.6</v>
      </c>
      <c r="P9">
        <v>31.6</v>
      </c>
      <c r="Q9">
        <v>28.2</v>
      </c>
      <c r="R9">
        <f t="shared" si="2"/>
        <v>36.65</v>
      </c>
    </row>
    <row r="10" spans="1:18" x14ac:dyDescent="0.25">
      <c r="A10" t="s">
        <v>11</v>
      </c>
      <c r="B10">
        <v>23.8</v>
      </c>
      <c r="C10">
        <v>44.6</v>
      </c>
      <c r="D10">
        <v>33.4</v>
      </c>
      <c r="E10">
        <v>44.2</v>
      </c>
      <c r="F10">
        <f t="shared" si="0"/>
        <v>36.5</v>
      </c>
      <c r="H10">
        <v>32.799999999999997</v>
      </c>
      <c r="I10">
        <v>33.6</v>
      </c>
      <c r="J10">
        <v>38.4</v>
      </c>
      <c r="K10">
        <v>31.7</v>
      </c>
      <c r="L10">
        <f t="shared" si="1"/>
        <v>34.125</v>
      </c>
      <c r="N10">
        <v>32.299999999999997</v>
      </c>
      <c r="O10">
        <v>16.100000000000001</v>
      </c>
      <c r="P10">
        <v>20.2</v>
      </c>
      <c r="Q10">
        <v>22.1</v>
      </c>
      <c r="R10">
        <f t="shared" si="2"/>
        <v>22.674999999999997</v>
      </c>
    </row>
    <row r="11" spans="1:18" x14ac:dyDescent="0.25">
      <c r="A11" t="s">
        <v>6</v>
      </c>
      <c r="B11">
        <v>42.2</v>
      </c>
      <c r="C11">
        <v>25.5</v>
      </c>
      <c r="D11">
        <v>32.6</v>
      </c>
      <c r="F11">
        <f t="shared" si="0"/>
        <v>33.433333333333337</v>
      </c>
      <c r="H11">
        <v>21.4</v>
      </c>
      <c r="I11">
        <v>23.5</v>
      </c>
      <c r="J11">
        <v>23.3</v>
      </c>
      <c r="K11">
        <v>24.4</v>
      </c>
      <c r="L11">
        <f t="shared" si="1"/>
        <v>23.15</v>
      </c>
      <c r="N11">
        <v>24.1</v>
      </c>
      <c r="O11">
        <v>23.8</v>
      </c>
      <c r="P11">
        <v>21.4</v>
      </c>
      <c r="Q11">
        <v>30.8</v>
      </c>
      <c r="R11">
        <f t="shared" si="2"/>
        <v>25.025000000000002</v>
      </c>
    </row>
    <row r="12" spans="1:18" x14ac:dyDescent="0.25">
      <c r="A12" t="s">
        <v>3</v>
      </c>
      <c r="B12">
        <v>24.9</v>
      </c>
      <c r="C12">
        <v>21.5</v>
      </c>
      <c r="D12">
        <v>32.799999999999997</v>
      </c>
      <c r="E12">
        <v>24.9</v>
      </c>
      <c r="F12">
        <f t="shared" si="0"/>
        <v>26.024999999999999</v>
      </c>
      <c r="H12">
        <v>38.700000000000003</v>
      </c>
      <c r="I12">
        <v>39.700000000000003</v>
      </c>
      <c r="J12">
        <v>36.9</v>
      </c>
      <c r="L12">
        <f t="shared" si="1"/>
        <v>38.433333333333337</v>
      </c>
      <c r="N12">
        <v>26.6</v>
      </c>
      <c r="O12">
        <v>39.9</v>
      </c>
      <c r="P12">
        <v>19.600000000000001</v>
      </c>
      <c r="Q12">
        <v>27.2</v>
      </c>
      <c r="R12">
        <f t="shared" si="2"/>
        <v>28.324999999999999</v>
      </c>
    </row>
    <row r="13" spans="1:18" x14ac:dyDescent="0.25">
      <c r="A13" t="s">
        <v>7</v>
      </c>
      <c r="B13">
        <v>26.4</v>
      </c>
      <c r="C13">
        <v>55.4</v>
      </c>
      <c r="D13">
        <v>24.9</v>
      </c>
      <c r="E13">
        <v>30.5</v>
      </c>
      <c r="F13">
        <f t="shared" si="0"/>
        <v>34.299999999999997</v>
      </c>
      <c r="H13">
        <v>26.3</v>
      </c>
      <c r="I13">
        <v>30.4</v>
      </c>
      <c r="J13">
        <v>34.4</v>
      </c>
      <c r="K13">
        <v>34.1</v>
      </c>
      <c r="L13">
        <f t="shared" si="1"/>
        <v>31.299999999999997</v>
      </c>
      <c r="N13">
        <v>28.3</v>
      </c>
      <c r="O13">
        <v>35.200000000000003</v>
      </c>
      <c r="P13">
        <v>21.3</v>
      </c>
      <c r="Q13">
        <v>35.6</v>
      </c>
      <c r="R13">
        <f t="shared" si="2"/>
        <v>30.1</v>
      </c>
    </row>
    <row r="14" spans="1:18" x14ac:dyDescent="0.25">
      <c r="A14" t="s">
        <v>13</v>
      </c>
      <c r="B14">
        <v>27.8</v>
      </c>
      <c r="C14">
        <v>31.1</v>
      </c>
      <c r="D14">
        <v>27.1</v>
      </c>
      <c r="E14">
        <v>17.7</v>
      </c>
      <c r="F14">
        <f t="shared" si="0"/>
        <v>25.925000000000001</v>
      </c>
      <c r="H14">
        <v>14.2</v>
      </c>
      <c r="I14">
        <v>16.8</v>
      </c>
      <c r="J14">
        <v>16.899999999999999</v>
      </c>
      <c r="K14">
        <v>10.9</v>
      </c>
      <c r="L14">
        <f t="shared" si="1"/>
        <v>14.7</v>
      </c>
      <c r="N14">
        <v>51.8</v>
      </c>
      <c r="O14">
        <v>39.9</v>
      </c>
      <c r="P14">
        <v>19.600000000000001</v>
      </c>
      <c r="Q14">
        <v>27.2</v>
      </c>
      <c r="R14">
        <f t="shared" si="2"/>
        <v>34.624999999999993</v>
      </c>
    </row>
    <row r="16" spans="1:18" x14ac:dyDescent="0.25">
      <c r="A16" s="5" t="s">
        <v>15</v>
      </c>
      <c r="B16" s="5" t="s">
        <v>17</v>
      </c>
      <c r="C16" s="5" t="s">
        <v>18</v>
      </c>
      <c r="D16" s="5" t="s">
        <v>19</v>
      </c>
      <c r="E16" s="5" t="s">
        <v>20</v>
      </c>
      <c r="F16" s="5" t="s">
        <v>39</v>
      </c>
      <c r="G16" s="1" t="s">
        <v>30</v>
      </c>
    </row>
    <row r="17" spans="1:14" x14ac:dyDescent="0.25">
      <c r="A17" s="5" t="s">
        <v>4</v>
      </c>
      <c r="B17" s="4">
        <f>AVERAGE(B3:E3)</f>
        <v>22.95</v>
      </c>
      <c r="C17" s="4">
        <f>AVERAGE(H3:K3)</f>
        <v>27.1</v>
      </c>
      <c r="D17" s="4">
        <f>AVERAGE(N3:Q3)</f>
        <v>33.650000000000006</v>
      </c>
      <c r="E17" s="4">
        <f>SUM(B17:D17)</f>
        <v>83.7</v>
      </c>
      <c r="F17" s="4">
        <f>AVERAGE(B17:D17)</f>
        <v>27.900000000000002</v>
      </c>
      <c r="G17" s="2" t="s">
        <v>47</v>
      </c>
      <c r="H17" s="8">
        <v>3</v>
      </c>
      <c r="I17" s="2"/>
      <c r="J17" s="2"/>
      <c r="K17" s="2"/>
      <c r="L17" s="2"/>
      <c r="M17" s="2"/>
      <c r="N17" s="2"/>
    </row>
    <row r="18" spans="1:14" x14ac:dyDescent="0.25">
      <c r="A18" s="5" t="s">
        <v>9</v>
      </c>
      <c r="B18" s="4">
        <f t="shared" ref="B18:B28" si="3">AVERAGE(B4:E4)</f>
        <v>35.125</v>
      </c>
      <c r="C18" s="4">
        <f t="shared" ref="C18:C28" si="4">AVERAGE(H4:K4)</f>
        <v>35.15</v>
      </c>
      <c r="D18" s="4">
        <f t="shared" ref="D18:D28" si="5">AVERAGE(N4:Q4)</f>
        <v>39.024999999999999</v>
      </c>
      <c r="E18" s="4">
        <f t="shared" ref="E18:E28" si="6">SUM(B18:D18)</f>
        <v>109.30000000000001</v>
      </c>
      <c r="F18" s="4">
        <f t="shared" ref="F18:F28" si="7">AVERAGE(B18:D18)</f>
        <v>36.433333333333337</v>
      </c>
      <c r="G18" s="2" t="s">
        <v>48</v>
      </c>
      <c r="H18" s="8">
        <v>3</v>
      </c>
      <c r="I18" s="2"/>
      <c r="J18" s="2"/>
      <c r="K18" s="2"/>
      <c r="L18" s="2"/>
      <c r="M18" s="2"/>
      <c r="N18" s="2"/>
    </row>
    <row r="19" spans="1:14" x14ac:dyDescent="0.25">
      <c r="A19" s="5" t="s">
        <v>5</v>
      </c>
      <c r="B19" s="4">
        <f t="shared" si="3"/>
        <v>22.524999999999999</v>
      </c>
      <c r="C19" s="4">
        <f t="shared" si="4"/>
        <v>28.95</v>
      </c>
      <c r="D19" s="4">
        <f t="shared" si="5"/>
        <v>34.725000000000001</v>
      </c>
      <c r="E19" s="4">
        <f t="shared" si="6"/>
        <v>86.199999999999989</v>
      </c>
      <c r="F19" s="4">
        <f t="shared" si="7"/>
        <v>28.733333333333331</v>
      </c>
      <c r="G19" s="2" t="s">
        <v>49</v>
      </c>
      <c r="H19" s="8">
        <v>4</v>
      </c>
      <c r="I19" s="2"/>
      <c r="J19" s="2"/>
      <c r="K19" s="2"/>
      <c r="L19" s="2"/>
      <c r="M19" s="2"/>
      <c r="N19" s="2"/>
    </row>
    <row r="20" spans="1:14" x14ac:dyDescent="0.25">
      <c r="A20" s="5" t="s">
        <v>10</v>
      </c>
      <c r="B20" s="4">
        <f t="shared" si="3"/>
        <v>26.274999999999999</v>
      </c>
      <c r="C20" s="4">
        <f t="shared" si="4"/>
        <v>30.733333333333334</v>
      </c>
      <c r="D20" s="4">
        <f t="shared" si="5"/>
        <v>34.650000000000006</v>
      </c>
      <c r="E20" s="4">
        <f t="shared" si="6"/>
        <v>91.658333333333331</v>
      </c>
      <c r="F20" s="4">
        <f t="shared" si="7"/>
        <v>30.552777777777777</v>
      </c>
      <c r="G20" s="2" t="s">
        <v>31</v>
      </c>
      <c r="H20" s="3">
        <f>(E29^2)/(H17*H18*H19)</f>
        <v>32972.506944444445</v>
      </c>
      <c r="I20" s="2"/>
      <c r="J20" s="2"/>
      <c r="K20" s="2"/>
      <c r="L20" s="2"/>
      <c r="M20" s="2"/>
      <c r="N20" s="2"/>
    </row>
    <row r="21" spans="1:14" x14ac:dyDescent="0.25">
      <c r="A21" s="5" t="s">
        <v>8</v>
      </c>
      <c r="B21" s="4">
        <f t="shared" si="3"/>
        <v>28.975000000000001</v>
      </c>
      <c r="C21" s="4">
        <f t="shared" si="4"/>
        <v>35.799999999999997</v>
      </c>
      <c r="D21" s="4">
        <f t="shared" si="5"/>
        <v>27.3</v>
      </c>
      <c r="E21" s="4">
        <f t="shared" si="6"/>
        <v>92.075000000000003</v>
      </c>
      <c r="F21" s="4">
        <f t="shared" si="7"/>
        <v>30.691666666666666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5" t="s">
        <v>14</v>
      </c>
      <c r="B22" s="4">
        <f t="shared" si="3"/>
        <v>27.225000000000001</v>
      </c>
      <c r="C22" s="4">
        <f t="shared" si="4"/>
        <v>29.875</v>
      </c>
      <c r="D22" s="4">
        <f t="shared" si="5"/>
        <v>35.125</v>
      </c>
      <c r="E22" s="4">
        <f t="shared" si="6"/>
        <v>92.224999999999994</v>
      </c>
      <c r="F22" s="4">
        <f t="shared" si="7"/>
        <v>30.741666666666664</v>
      </c>
      <c r="G22" s="13" t="s">
        <v>32</v>
      </c>
      <c r="H22" s="4" t="s">
        <v>33</v>
      </c>
      <c r="I22" s="4" t="s">
        <v>34</v>
      </c>
      <c r="J22" s="4" t="s">
        <v>35</v>
      </c>
      <c r="K22" s="4" t="s">
        <v>36</v>
      </c>
      <c r="L22" s="4"/>
      <c r="M22" s="4">
        <v>0.05</v>
      </c>
      <c r="N22" s="4">
        <v>0.01</v>
      </c>
    </row>
    <row r="23" spans="1:14" x14ac:dyDescent="0.25">
      <c r="A23" s="5" t="s">
        <v>12</v>
      </c>
      <c r="B23" s="4">
        <f t="shared" si="3"/>
        <v>32.225000000000001</v>
      </c>
      <c r="C23" s="4">
        <f t="shared" si="4"/>
        <v>26.824999999999999</v>
      </c>
      <c r="D23" s="4">
        <f t="shared" si="5"/>
        <v>36.65</v>
      </c>
      <c r="E23" s="4">
        <f t="shared" si="6"/>
        <v>95.699999999999989</v>
      </c>
      <c r="F23" s="4">
        <f t="shared" si="7"/>
        <v>31.899999999999995</v>
      </c>
      <c r="G23" s="13" t="s">
        <v>43</v>
      </c>
      <c r="H23" s="9">
        <f>H17-1</f>
        <v>2</v>
      </c>
      <c r="I23" s="10">
        <f>SUMSQ(B29:D29)/12-H20</f>
        <v>44.654386574075033</v>
      </c>
      <c r="J23" s="10">
        <f>I23/H23</f>
        <v>22.327193287037517</v>
      </c>
      <c r="K23" s="10">
        <f>J23/$J$28</f>
        <v>0.682328064884407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5" t="s">
        <v>11</v>
      </c>
      <c r="B24" s="4">
        <f t="shared" si="3"/>
        <v>36.5</v>
      </c>
      <c r="C24" s="4">
        <f t="shared" si="4"/>
        <v>34.125</v>
      </c>
      <c r="D24" s="4">
        <f t="shared" si="5"/>
        <v>22.674999999999997</v>
      </c>
      <c r="E24" s="4">
        <f t="shared" si="6"/>
        <v>93.3</v>
      </c>
      <c r="F24" s="4">
        <f t="shared" si="7"/>
        <v>31.099999999999998</v>
      </c>
      <c r="G24" s="13" t="s">
        <v>44</v>
      </c>
      <c r="H24" s="9">
        <f>H18*H19-1</f>
        <v>11</v>
      </c>
      <c r="I24" s="10">
        <f>SUMSQ(E17:E28)/H17-H20</f>
        <v>267.56833333332906</v>
      </c>
      <c r="J24" s="10">
        <f t="shared" ref="J24:J28" si="8">I24/H24</f>
        <v>24.324393939393552</v>
      </c>
      <c r="K24" s="10">
        <f t="shared" ref="K24:K27" si="9">J24/$J$28</f>
        <v>0.7433633252858628</v>
      </c>
      <c r="L24" s="4" t="str">
        <f t="shared" ref="L24:L27" si="10">IF(K24&lt;M24,"tn",IF(K24&lt;N24,"*","**"))</f>
        <v>tn</v>
      </c>
      <c r="M24" s="4">
        <f t="shared" ref="M24:M26" si="11">FINV(5%,$H24,$H$28)</f>
        <v>2.2585183566229916</v>
      </c>
      <c r="N24" s="4">
        <f t="shared" ref="N24:N27" si="12">FINV(1%,$H24,$H$28)</f>
        <v>3.1837421959607717</v>
      </c>
    </row>
    <row r="25" spans="1:14" x14ac:dyDescent="0.25">
      <c r="A25" s="5" t="s">
        <v>6</v>
      </c>
      <c r="B25" s="4">
        <f t="shared" si="3"/>
        <v>33.433333333333337</v>
      </c>
      <c r="C25" s="4">
        <f t="shared" si="4"/>
        <v>23.15</v>
      </c>
      <c r="D25" s="4">
        <f t="shared" si="5"/>
        <v>25.025000000000002</v>
      </c>
      <c r="E25" s="4">
        <f t="shared" si="6"/>
        <v>81.608333333333334</v>
      </c>
      <c r="F25" s="4">
        <f t="shared" si="7"/>
        <v>27.202777777777779</v>
      </c>
      <c r="G25" s="13" t="s">
        <v>37</v>
      </c>
      <c r="H25" s="9">
        <f>H18-1</f>
        <v>2</v>
      </c>
      <c r="I25" s="21">
        <f>SUMSQ(B36:D36)/(H17*H19)-H20</f>
        <v>39.964733796296059</v>
      </c>
      <c r="J25" s="10">
        <f t="shared" si="8"/>
        <v>19.98236689814803</v>
      </c>
      <c r="K25" s="10">
        <f t="shared" si="9"/>
        <v>0.61066922125582912</v>
      </c>
      <c r="L25" s="4" t="str">
        <f t="shared" si="10"/>
        <v>tn</v>
      </c>
      <c r="M25" s="4">
        <f t="shared" si="11"/>
        <v>3.4433567793667246</v>
      </c>
      <c r="N25" s="4">
        <f t="shared" si="12"/>
        <v>5.7190219124822725</v>
      </c>
    </row>
    <row r="26" spans="1:14" x14ac:dyDescent="0.25">
      <c r="A26" s="5" t="s">
        <v>3</v>
      </c>
      <c r="B26" s="4">
        <f t="shared" si="3"/>
        <v>26.024999999999999</v>
      </c>
      <c r="C26" s="4">
        <f t="shared" si="4"/>
        <v>38.433333333333337</v>
      </c>
      <c r="D26" s="4">
        <f t="shared" si="5"/>
        <v>28.324999999999999</v>
      </c>
      <c r="E26" s="4">
        <f t="shared" si="6"/>
        <v>92.783333333333346</v>
      </c>
      <c r="F26" s="4">
        <f t="shared" si="7"/>
        <v>30.927777777777781</v>
      </c>
      <c r="G26" s="13" t="s">
        <v>21</v>
      </c>
      <c r="H26" s="9">
        <f>H19-1</f>
        <v>3</v>
      </c>
      <c r="I26" s="10">
        <f>SUMSQ(E32:E35)/(H17*H18)-H20</f>
        <v>97.905509259253449</v>
      </c>
      <c r="J26" s="10">
        <f t="shared" si="8"/>
        <v>32.635169753084483</v>
      </c>
      <c r="K26" s="10">
        <f t="shared" si="9"/>
        <v>0.99734399834861109</v>
      </c>
      <c r="L26" s="4" t="str">
        <f t="shared" si="10"/>
        <v>tn</v>
      </c>
      <c r="M26" s="4">
        <f t="shared" si="11"/>
        <v>3.0491249886524128</v>
      </c>
      <c r="N26" s="4">
        <f t="shared" si="12"/>
        <v>4.8166057778160596</v>
      </c>
    </row>
    <row r="27" spans="1:14" x14ac:dyDescent="0.25">
      <c r="A27" s="5" t="s">
        <v>7</v>
      </c>
      <c r="B27" s="4">
        <f t="shared" si="3"/>
        <v>34.299999999999997</v>
      </c>
      <c r="C27" s="4">
        <f t="shared" si="4"/>
        <v>31.299999999999997</v>
      </c>
      <c r="D27" s="4">
        <f t="shared" si="5"/>
        <v>30.1</v>
      </c>
      <c r="E27" s="4">
        <f t="shared" si="6"/>
        <v>95.699999999999989</v>
      </c>
      <c r="F27" s="4">
        <f t="shared" si="7"/>
        <v>31.899999999999995</v>
      </c>
      <c r="G27" s="13" t="s">
        <v>38</v>
      </c>
      <c r="H27" s="5">
        <f>H25*H26</f>
        <v>6</v>
      </c>
      <c r="I27" s="10">
        <f>I24-I25-I26</f>
        <v>129.69809027777956</v>
      </c>
      <c r="J27" s="10">
        <f t="shared" si="8"/>
        <v>21.616348379629926</v>
      </c>
      <c r="K27" s="10">
        <f t="shared" si="9"/>
        <v>0.66060435676449969</v>
      </c>
      <c r="L27" s="4" t="str">
        <f t="shared" si="10"/>
        <v>tn</v>
      </c>
      <c r="M27" s="4">
        <f>FINV(5%,$H27,$H$28)</f>
        <v>2.5490614138436585</v>
      </c>
      <c r="N27" s="4">
        <f t="shared" si="12"/>
        <v>3.7583014350037565</v>
      </c>
    </row>
    <row r="28" spans="1:14" x14ac:dyDescent="0.25">
      <c r="A28" s="5" t="s">
        <v>13</v>
      </c>
      <c r="B28" s="4">
        <f t="shared" si="3"/>
        <v>25.925000000000001</v>
      </c>
      <c r="C28" s="4">
        <f t="shared" si="4"/>
        <v>14.7</v>
      </c>
      <c r="D28" s="4">
        <f t="shared" si="5"/>
        <v>34.624999999999993</v>
      </c>
      <c r="E28" s="4">
        <f t="shared" si="6"/>
        <v>75.25</v>
      </c>
      <c r="F28" s="4">
        <f t="shared" si="7"/>
        <v>25.083333333333332</v>
      </c>
      <c r="G28" s="13" t="s">
        <v>45</v>
      </c>
      <c r="H28" s="9">
        <f>H29-H24-H23</f>
        <v>22</v>
      </c>
      <c r="I28" s="10">
        <f>I29-I24-I23</f>
        <v>719.88575231481809</v>
      </c>
      <c r="J28" s="10">
        <f t="shared" si="8"/>
        <v>32.72207965067355</v>
      </c>
      <c r="K28" s="11"/>
      <c r="L28" s="6"/>
      <c r="M28" s="6"/>
      <c r="N28" s="6"/>
    </row>
    <row r="29" spans="1:14" x14ac:dyDescent="0.25">
      <c r="A29" s="5"/>
      <c r="B29" s="4">
        <f>SUM(B17:B28)</f>
        <v>351.48333333333335</v>
      </c>
      <c r="C29" s="4">
        <f t="shared" ref="C29:E29" si="13">SUM(C17:C28)</f>
        <v>356.14166666666665</v>
      </c>
      <c r="D29" s="4">
        <f t="shared" si="13"/>
        <v>381.875</v>
      </c>
      <c r="E29" s="4">
        <f t="shared" si="13"/>
        <v>1089.5</v>
      </c>
      <c r="F29" s="4">
        <f>AVERAGE(B17:D28)</f>
        <v>30.263888888888889</v>
      </c>
      <c r="G29" s="13" t="s">
        <v>46</v>
      </c>
      <c r="H29" s="9">
        <f>(3*3*4)-1</f>
        <v>35</v>
      </c>
      <c r="I29" s="10">
        <f>SUMSQ(B17:D28)-H20</f>
        <v>1032.1084722222222</v>
      </c>
      <c r="J29" s="11"/>
      <c r="K29" s="12"/>
      <c r="L29" s="7"/>
      <c r="M29" s="7"/>
      <c r="N29" s="7"/>
    </row>
    <row r="30" spans="1:14" x14ac:dyDescent="0.25">
      <c r="A30" s="1" t="s">
        <v>29</v>
      </c>
    </row>
    <row r="31" spans="1:14" x14ac:dyDescent="0.25">
      <c r="A31" s="5" t="s">
        <v>21</v>
      </c>
      <c r="B31" s="5" t="s">
        <v>26</v>
      </c>
      <c r="C31" s="5" t="s">
        <v>27</v>
      </c>
      <c r="D31" s="5" t="s">
        <v>28</v>
      </c>
      <c r="E31" s="5" t="s">
        <v>20</v>
      </c>
      <c r="F31" s="5" t="s">
        <v>39</v>
      </c>
      <c r="H31" s="16"/>
      <c r="I31" s="16"/>
      <c r="J31" s="16"/>
    </row>
    <row r="32" spans="1:14" x14ac:dyDescent="0.25">
      <c r="A32" s="5" t="s">
        <v>22</v>
      </c>
      <c r="B32" s="4">
        <f>E17</f>
        <v>83.7</v>
      </c>
      <c r="C32" s="4">
        <f>E21</f>
        <v>92.075000000000003</v>
      </c>
      <c r="D32" s="4">
        <f>E25</f>
        <v>81.608333333333334</v>
      </c>
      <c r="E32" s="4">
        <f>SUM(B32:D32)</f>
        <v>257.38333333333333</v>
      </c>
      <c r="F32" s="5">
        <f>E32/9</f>
        <v>28.598148148148148</v>
      </c>
      <c r="H32" s="16"/>
      <c r="I32" s="16"/>
      <c r="J32" s="16"/>
    </row>
    <row r="33" spans="1:15" x14ac:dyDescent="0.25">
      <c r="A33" s="5" t="s">
        <v>23</v>
      </c>
      <c r="B33" s="4">
        <f t="shared" ref="B33:B35" si="14">E18</f>
        <v>109.30000000000001</v>
      </c>
      <c r="C33" s="4">
        <f t="shared" ref="C33:C35" si="15">E22</f>
        <v>92.224999999999994</v>
      </c>
      <c r="D33" s="4">
        <f t="shared" ref="D33:D35" si="16">E26</f>
        <v>92.783333333333346</v>
      </c>
      <c r="E33" s="4">
        <f t="shared" ref="E33:E35" si="17">SUM(B33:D33)</f>
        <v>294.30833333333334</v>
      </c>
      <c r="F33" s="5">
        <f t="shared" ref="F33:F36" si="18">E33/9</f>
        <v>32.70092592592593</v>
      </c>
      <c r="H33" s="17"/>
      <c r="I33" s="17"/>
      <c r="J33" s="17"/>
      <c r="O33" s="20"/>
    </row>
    <row r="34" spans="1:15" x14ac:dyDescent="0.25">
      <c r="A34" s="5" t="s">
        <v>24</v>
      </c>
      <c r="B34" s="4">
        <f t="shared" si="14"/>
        <v>86.199999999999989</v>
      </c>
      <c r="C34" s="4">
        <f t="shared" si="15"/>
        <v>95.699999999999989</v>
      </c>
      <c r="D34" s="4">
        <f t="shared" si="16"/>
        <v>95.699999999999989</v>
      </c>
      <c r="E34" s="4">
        <f t="shared" si="17"/>
        <v>277.59999999999997</v>
      </c>
      <c r="F34" s="5">
        <f t="shared" si="18"/>
        <v>30.844444444444441</v>
      </c>
      <c r="H34" s="18"/>
      <c r="I34" s="17"/>
      <c r="J34" s="17"/>
      <c r="L34" s="19"/>
      <c r="M34" s="19"/>
      <c r="N34" s="19"/>
      <c r="O34" s="19"/>
    </row>
    <row r="35" spans="1:15" x14ac:dyDescent="0.25">
      <c r="A35" s="5" t="s">
        <v>25</v>
      </c>
      <c r="B35" s="4">
        <f t="shared" si="14"/>
        <v>91.658333333333331</v>
      </c>
      <c r="C35" s="4">
        <f t="shared" si="15"/>
        <v>93.3</v>
      </c>
      <c r="D35" s="4">
        <f t="shared" si="16"/>
        <v>75.25</v>
      </c>
      <c r="E35" s="4">
        <f t="shared" si="17"/>
        <v>260.20833333333331</v>
      </c>
      <c r="F35" s="5">
        <f t="shared" si="18"/>
        <v>28.912037037037035</v>
      </c>
      <c r="G35" s="20"/>
      <c r="H35" s="20"/>
      <c r="I35" s="20"/>
      <c r="J35" s="20"/>
      <c r="L35" s="19"/>
      <c r="M35" s="19"/>
      <c r="N35" s="20"/>
      <c r="O35" s="19"/>
    </row>
    <row r="36" spans="1:15" x14ac:dyDescent="0.25">
      <c r="A36" s="5" t="s">
        <v>20</v>
      </c>
      <c r="B36" s="4">
        <f>SUM(B32:B35)</f>
        <v>370.85833333333335</v>
      </c>
      <c r="C36" s="4">
        <f t="shared" ref="C36:D36" si="19">SUM(C32:C35)</f>
        <v>373.3</v>
      </c>
      <c r="D36" s="4">
        <f t="shared" si="19"/>
        <v>345.3416666666667</v>
      </c>
      <c r="E36" s="4">
        <f>SUM(E32:E35)</f>
        <v>1089.4999999999998</v>
      </c>
      <c r="F36" s="5">
        <f t="shared" si="18"/>
        <v>121.05555555555553</v>
      </c>
      <c r="H36" s="20"/>
      <c r="I36" s="20"/>
      <c r="J36" s="20"/>
      <c r="L36" s="19"/>
      <c r="M36" s="19"/>
      <c r="N36" s="20"/>
      <c r="O36" s="19"/>
    </row>
    <row r="37" spans="1:15" x14ac:dyDescent="0.25">
      <c r="A37" s="5"/>
      <c r="B37" s="5">
        <f>B36/12</f>
        <v>30.904861111111114</v>
      </c>
      <c r="C37" s="5">
        <f t="shared" ref="C37:D37" si="20">C36/12</f>
        <v>31.108333333333334</v>
      </c>
      <c r="D37" s="5">
        <f t="shared" si="20"/>
        <v>28.778472222222224</v>
      </c>
      <c r="E37" s="5"/>
      <c r="F37" s="5"/>
      <c r="H37" s="20"/>
      <c r="I37" s="20"/>
      <c r="J37" s="20"/>
      <c r="L37" s="19"/>
      <c r="M37" s="19"/>
      <c r="N37" s="20"/>
      <c r="O37" s="19"/>
    </row>
    <row r="38" spans="1:15" x14ac:dyDescent="0.25">
      <c r="F38" s="20"/>
      <c r="G38" s="20"/>
      <c r="H38" s="20"/>
      <c r="I38" s="20"/>
      <c r="J38" s="20"/>
      <c r="L38" s="19"/>
      <c r="M38" s="19"/>
      <c r="N38" s="20"/>
      <c r="O38" s="19"/>
    </row>
    <row r="39" spans="1:15" x14ac:dyDescent="0.25">
      <c r="D39" s="2"/>
      <c r="F39" s="20"/>
      <c r="H39" s="20"/>
      <c r="I39" s="20"/>
      <c r="J39" s="20"/>
      <c r="L39" s="19"/>
      <c r="M39" s="19"/>
      <c r="N39" s="20"/>
      <c r="O39" s="19"/>
    </row>
    <row r="40" spans="1:15" x14ac:dyDescent="0.25">
      <c r="F40" s="20"/>
      <c r="H40" s="20"/>
      <c r="I40" s="20"/>
      <c r="J40" s="20"/>
      <c r="L40" s="19"/>
      <c r="M40" s="19"/>
      <c r="N40" s="20"/>
      <c r="O40" s="19"/>
    </row>
    <row r="41" spans="1:15" x14ac:dyDescent="0.25">
      <c r="F41" s="20"/>
      <c r="G41" s="28"/>
      <c r="H41" s="22"/>
      <c r="I41" s="20"/>
      <c r="J41" s="20"/>
      <c r="L41" s="19"/>
      <c r="M41" s="19"/>
      <c r="N41" s="20"/>
      <c r="O41" s="19"/>
    </row>
    <row r="42" spans="1:15" x14ac:dyDescent="0.25">
      <c r="H42" s="20"/>
      <c r="I42" s="20"/>
      <c r="J42" s="20"/>
      <c r="L42" s="19"/>
      <c r="M42" s="19"/>
      <c r="N42" s="20"/>
      <c r="O42" s="19"/>
    </row>
    <row r="43" spans="1:15" x14ac:dyDescent="0.25">
      <c r="F43" s="20"/>
      <c r="H43" s="20"/>
      <c r="I43" s="20"/>
      <c r="J43" s="20"/>
      <c r="L43" s="19"/>
      <c r="M43" s="19"/>
      <c r="N43" s="20"/>
      <c r="O43" s="19"/>
    </row>
    <row r="44" spans="1:15" x14ac:dyDescent="0.25">
      <c r="F44" s="20"/>
      <c r="G44" s="20"/>
      <c r="H44" s="20"/>
      <c r="I44" s="20"/>
      <c r="J44" s="20"/>
      <c r="L44" s="19"/>
      <c r="M44" s="19"/>
      <c r="N44" s="20"/>
      <c r="O44" s="19"/>
    </row>
    <row r="45" spans="1:15" x14ac:dyDescent="0.25">
      <c r="F45" s="20"/>
      <c r="G45" s="20"/>
      <c r="H45" s="20"/>
      <c r="I45" s="20"/>
      <c r="J45" s="20"/>
      <c r="L45" s="19"/>
      <c r="M45" s="19"/>
      <c r="N45" s="20"/>
      <c r="O45" s="19"/>
    </row>
    <row r="46" spans="1:15" x14ac:dyDescent="0.25">
      <c r="F46" s="20"/>
      <c r="H46" s="22"/>
      <c r="I46" s="20"/>
      <c r="J46" s="20"/>
      <c r="L46" s="19"/>
      <c r="M46" s="19"/>
      <c r="N46" s="20"/>
      <c r="O46" s="19"/>
    </row>
    <row r="47" spans="1:15" x14ac:dyDescent="0.25">
      <c r="F47" s="20"/>
      <c r="G47" s="28"/>
      <c r="H47" s="20"/>
      <c r="I47" s="20"/>
      <c r="J47" s="20"/>
      <c r="O47" s="20"/>
    </row>
    <row r="48" spans="1:15" x14ac:dyDescent="0.25">
      <c r="G48" s="20"/>
      <c r="H48" s="20"/>
      <c r="I48" s="20"/>
      <c r="J48" s="20"/>
      <c r="O48" s="20"/>
    </row>
    <row r="49" spans="7:10" x14ac:dyDescent="0.25">
      <c r="G49" s="20"/>
      <c r="H49" s="20"/>
      <c r="I49" s="20"/>
      <c r="J49" s="20"/>
    </row>
    <row r="50" spans="7:10" x14ac:dyDescent="0.25">
      <c r="G50" s="20"/>
    </row>
  </sheetData>
  <sortState ref="L35:O46">
    <sortCondition ref="M3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opLeftCell="A19" zoomScale="70" zoomScaleNormal="70" workbookViewId="0">
      <selection activeCell="F41" sqref="F41:G47"/>
    </sheetView>
  </sheetViews>
  <sheetFormatPr defaultRowHeight="15" x14ac:dyDescent="0.25"/>
  <cols>
    <col min="1" max="1" width="11.28515625" customWidth="1"/>
    <col min="9" max="9" width="13.28515625" customWidth="1"/>
  </cols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4</v>
      </c>
      <c r="B3">
        <v>22.2</v>
      </c>
      <c r="C3">
        <v>18.600000000000001</v>
      </c>
      <c r="D3">
        <v>24.4</v>
      </c>
      <c r="F3">
        <f>AVERAGE(B3:E3)</f>
        <v>21.733333333333331</v>
      </c>
      <c r="H3">
        <v>25.6</v>
      </c>
      <c r="I3">
        <v>32.299999999999997</v>
      </c>
      <c r="J3">
        <v>23.9</v>
      </c>
      <c r="K3">
        <v>26.4</v>
      </c>
      <c r="L3">
        <f>AVERAGE(H3:K3)</f>
        <v>27.049999999999997</v>
      </c>
      <c r="N3">
        <v>34.200000000000003</v>
      </c>
      <c r="O3">
        <v>20.399999999999999</v>
      </c>
      <c r="P3">
        <v>26.1</v>
      </c>
      <c r="Q3">
        <v>36.6</v>
      </c>
      <c r="R3">
        <f>AVERAGE(N3:Q3)</f>
        <v>29.325000000000003</v>
      </c>
    </row>
    <row r="4" spans="1:18" x14ac:dyDescent="0.25">
      <c r="A4" t="s">
        <v>9</v>
      </c>
      <c r="B4">
        <v>31.9</v>
      </c>
      <c r="C4">
        <v>43.2</v>
      </c>
      <c r="D4">
        <v>45.1</v>
      </c>
      <c r="E4">
        <v>29.2</v>
      </c>
      <c r="F4">
        <f t="shared" ref="F4:F14" si="0">AVERAGE(B4:E4)</f>
        <v>37.349999999999994</v>
      </c>
      <c r="H4">
        <v>35.799999999999997</v>
      </c>
      <c r="I4">
        <v>31.9</v>
      </c>
      <c r="J4">
        <v>28.3</v>
      </c>
      <c r="K4">
        <v>29.2</v>
      </c>
      <c r="L4">
        <f t="shared" ref="L4:L5" si="1">AVERAGE(H4:K4)</f>
        <v>31.299999999999997</v>
      </c>
      <c r="N4">
        <v>13.1</v>
      </c>
      <c r="O4">
        <v>39.9</v>
      </c>
      <c r="P4">
        <v>39.4</v>
      </c>
      <c r="Q4">
        <v>32.4</v>
      </c>
      <c r="R4">
        <f t="shared" ref="R4:R14" si="2">AVERAGE(N4:Q4)</f>
        <v>31.200000000000003</v>
      </c>
    </row>
    <row r="5" spans="1:18" x14ac:dyDescent="0.25">
      <c r="A5" t="s">
        <v>5</v>
      </c>
      <c r="B5">
        <v>35.799999999999997</v>
      </c>
      <c r="C5">
        <v>35.6</v>
      </c>
      <c r="F5">
        <f t="shared" si="0"/>
        <v>35.700000000000003</v>
      </c>
      <c r="H5">
        <v>33.299999999999997</v>
      </c>
      <c r="I5">
        <v>38.799999999999997</v>
      </c>
      <c r="J5">
        <v>17.600000000000001</v>
      </c>
      <c r="L5">
        <f t="shared" si="1"/>
        <v>29.899999999999995</v>
      </c>
      <c r="N5">
        <v>35.6</v>
      </c>
      <c r="O5">
        <v>32.4</v>
      </c>
      <c r="P5">
        <v>40.1</v>
      </c>
      <c r="Q5">
        <v>26.1</v>
      </c>
      <c r="R5">
        <f t="shared" si="2"/>
        <v>33.549999999999997</v>
      </c>
    </row>
    <row r="6" spans="1:18" x14ac:dyDescent="0.25">
      <c r="A6" t="s">
        <v>10</v>
      </c>
      <c r="B6">
        <v>30.1</v>
      </c>
      <c r="C6">
        <v>32.299999999999997</v>
      </c>
      <c r="D6">
        <v>28.2</v>
      </c>
      <c r="F6">
        <f t="shared" si="0"/>
        <v>30.2</v>
      </c>
      <c r="H6">
        <v>39.4</v>
      </c>
      <c r="I6">
        <v>41.3</v>
      </c>
      <c r="J6">
        <v>22.1</v>
      </c>
      <c r="K6">
        <v>21.5</v>
      </c>
      <c r="N6">
        <v>33.200000000000003</v>
      </c>
      <c r="O6">
        <v>35.299999999999997</v>
      </c>
      <c r="P6">
        <v>32.299999999999997</v>
      </c>
      <c r="R6">
        <f t="shared" si="2"/>
        <v>33.6</v>
      </c>
    </row>
    <row r="7" spans="1:18" x14ac:dyDescent="0.25">
      <c r="A7" t="s">
        <v>8</v>
      </c>
      <c r="B7">
        <v>33.799999999999997</v>
      </c>
      <c r="C7">
        <v>25.6</v>
      </c>
      <c r="D7">
        <v>30.6</v>
      </c>
      <c r="F7">
        <f t="shared" si="0"/>
        <v>30</v>
      </c>
      <c r="H7">
        <v>37.299999999999997</v>
      </c>
      <c r="I7">
        <v>38.4</v>
      </c>
      <c r="J7">
        <v>37.9</v>
      </c>
      <c r="K7">
        <v>29.6</v>
      </c>
      <c r="L7">
        <f t="shared" ref="L7:L14" si="3">AVERAGE(H7:K7)</f>
        <v>35.799999999999997</v>
      </c>
      <c r="N7">
        <v>27.4</v>
      </c>
      <c r="O7">
        <v>32.200000000000003</v>
      </c>
      <c r="P7">
        <v>21.3</v>
      </c>
      <c r="R7">
        <f t="shared" si="2"/>
        <v>26.966666666666669</v>
      </c>
    </row>
    <row r="8" spans="1:18" x14ac:dyDescent="0.25">
      <c r="A8" t="s">
        <v>14</v>
      </c>
      <c r="B8">
        <v>32.299999999999997</v>
      </c>
      <c r="C8">
        <v>35.4</v>
      </c>
      <c r="D8">
        <v>30.6</v>
      </c>
      <c r="F8">
        <f t="shared" si="0"/>
        <v>32.766666666666659</v>
      </c>
      <c r="H8">
        <v>21.9</v>
      </c>
      <c r="I8">
        <v>33.200000000000003</v>
      </c>
      <c r="J8">
        <v>26.8</v>
      </c>
      <c r="K8">
        <v>26.9</v>
      </c>
      <c r="L8">
        <f t="shared" si="3"/>
        <v>27.200000000000003</v>
      </c>
      <c r="N8">
        <v>17.899999999999999</v>
      </c>
      <c r="O8">
        <v>26.2</v>
      </c>
      <c r="P8">
        <v>13.9</v>
      </c>
      <c r="Q8">
        <v>13.1</v>
      </c>
      <c r="R8">
        <f t="shared" si="2"/>
        <v>17.774999999999999</v>
      </c>
    </row>
    <row r="9" spans="1:18" x14ac:dyDescent="0.25">
      <c r="A9" t="s">
        <v>12</v>
      </c>
      <c r="B9">
        <v>26.4</v>
      </c>
      <c r="C9">
        <v>26.1</v>
      </c>
      <c r="D9">
        <v>24.8</v>
      </c>
      <c r="E9">
        <v>32.9</v>
      </c>
      <c r="F9">
        <f t="shared" si="0"/>
        <v>27.549999999999997</v>
      </c>
      <c r="H9">
        <v>25.6</v>
      </c>
      <c r="I9">
        <v>28.1</v>
      </c>
      <c r="J9">
        <v>32.700000000000003</v>
      </c>
      <c r="L9">
        <f t="shared" si="3"/>
        <v>28.8</v>
      </c>
      <c r="N9">
        <v>24.1</v>
      </c>
      <c r="O9">
        <v>44.2</v>
      </c>
      <c r="P9">
        <v>31.6</v>
      </c>
      <c r="Q9">
        <v>42.6</v>
      </c>
      <c r="R9">
        <f t="shared" si="2"/>
        <v>35.625</v>
      </c>
    </row>
    <row r="10" spans="1:18" x14ac:dyDescent="0.25">
      <c r="A10" t="s">
        <v>11</v>
      </c>
      <c r="B10">
        <v>26.3</v>
      </c>
      <c r="C10">
        <v>39.9</v>
      </c>
      <c r="D10">
        <v>36.1</v>
      </c>
      <c r="F10">
        <f t="shared" si="0"/>
        <v>34.1</v>
      </c>
      <c r="H10">
        <v>32.6</v>
      </c>
      <c r="I10">
        <v>38.9</v>
      </c>
      <c r="J10">
        <v>39.4</v>
      </c>
      <c r="K10">
        <v>39.799999999999997</v>
      </c>
      <c r="L10">
        <f t="shared" si="3"/>
        <v>37.674999999999997</v>
      </c>
      <c r="N10">
        <v>32.299999999999997</v>
      </c>
      <c r="O10">
        <v>16.100000000000001</v>
      </c>
      <c r="P10">
        <v>20.2</v>
      </c>
      <c r="Q10">
        <v>22.1</v>
      </c>
      <c r="R10">
        <f t="shared" si="2"/>
        <v>22.674999999999997</v>
      </c>
    </row>
    <row r="11" spans="1:18" x14ac:dyDescent="0.25">
      <c r="A11" t="s">
        <v>6</v>
      </c>
      <c r="B11">
        <v>16.7</v>
      </c>
      <c r="C11">
        <v>14.4</v>
      </c>
      <c r="D11">
        <v>11.3</v>
      </c>
      <c r="F11">
        <f t="shared" si="0"/>
        <v>14.133333333333335</v>
      </c>
      <c r="H11">
        <v>24.5</v>
      </c>
      <c r="I11">
        <v>21.4</v>
      </c>
      <c r="J11">
        <v>23.4</v>
      </c>
      <c r="L11">
        <f t="shared" si="3"/>
        <v>23.099999999999998</v>
      </c>
      <c r="N11">
        <v>26.1</v>
      </c>
      <c r="O11">
        <v>32.9</v>
      </c>
      <c r="P11">
        <v>34.200000000000003</v>
      </c>
      <c r="R11">
        <f t="shared" si="2"/>
        <v>31.066666666666666</v>
      </c>
    </row>
    <row r="12" spans="1:18" x14ac:dyDescent="0.25">
      <c r="A12" t="s">
        <v>3</v>
      </c>
      <c r="B12">
        <v>21.6</v>
      </c>
      <c r="C12">
        <v>26.1</v>
      </c>
      <c r="D12">
        <v>26.4</v>
      </c>
      <c r="E12">
        <v>21.6</v>
      </c>
      <c r="F12">
        <f t="shared" si="0"/>
        <v>23.924999999999997</v>
      </c>
      <c r="H12">
        <v>25.5</v>
      </c>
      <c r="I12">
        <v>29.8</v>
      </c>
      <c r="J12">
        <v>39.4</v>
      </c>
      <c r="L12">
        <f t="shared" si="3"/>
        <v>31.566666666666663</v>
      </c>
      <c r="N12">
        <v>26.6</v>
      </c>
      <c r="O12">
        <v>39.9</v>
      </c>
      <c r="P12">
        <v>19.600000000000001</v>
      </c>
      <c r="Q12">
        <v>27.2</v>
      </c>
      <c r="R12">
        <f t="shared" si="2"/>
        <v>28.324999999999999</v>
      </c>
    </row>
    <row r="13" spans="1:18" x14ac:dyDescent="0.25">
      <c r="A13" t="s">
        <v>7</v>
      </c>
      <c r="B13">
        <v>19.2</v>
      </c>
      <c r="C13">
        <v>36.200000000000003</v>
      </c>
      <c r="D13">
        <v>32.5</v>
      </c>
      <c r="E13">
        <v>29.9</v>
      </c>
      <c r="F13">
        <f t="shared" si="0"/>
        <v>29.450000000000003</v>
      </c>
      <c r="H13">
        <v>30.3</v>
      </c>
      <c r="I13">
        <v>26.9</v>
      </c>
      <c r="J13">
        <v>18.7</v>
      </c>
      <c r="K13">
        <v>39.1</v>
      </c>
      <c r="L13">
        <f t="shared" si="3"/>
        <v>28.75</v>
      </c>
      <c r="N13">
        <v>33.9</v>
      </c>
      <c r="O13">
        <v>37.4</v>
      </c>
      <c r="P13">
        <v>34.200000000000003</v>
      </c>
      <c r="R13">
        <f t="shared" si="2"/>
        <v>35.166666666666664</v>
      </c>
    </row>
    <row r="14" spans="1:18" x14ac:dyDescent="0.25">
      <c r="A14" t="s">
        <v>13</v>
      </c>
      <c r="B14">
        <v>31.1</v>
      </c>
      <c r="C14">
        <v>34.700000000000003</v>
      </c>
      <c r="D14">
        <v>39.200000000000003</v>
      </c>
      <c r="E14">
        <v>28.6</v>
      </c>
      <c r="F14">
        <f t="shared" si="0"/>
        <v>33.400000000000006</v>
      </c>
      <c r="H14">
        <v>18.5</v>
      </c>
      <c r="I14">
        <v>17.600000000000001</v>
      </c>
      <c r="J14">
        <v>17.3</v>
      </c>
      <c r="L14">
        <f t="shared" si="3"/>
        <v>17.8</v>
      </c>
      <c r="N14">
        <v>9.1</v>
      </c>
      <c r="O14">
        <v>53.3</v>
      </c>
      <c r="P14">
        <v>39.4</v>
      </c>
      <c r="Q14">
        <v>11.3</v>
      </c>
      <c r="R14">
        <f t="shared" si="2"/>
        <v>28.274999999999999</v>
      </c>
    </row>
    <row r="16" spans="1:18" x14ac:dyDescent="0.25">
      <c r="A16" s="5" t="s">
        <v>15</v>
      </c>
      <c r="B16" s="5" t="s">
        <v>17</v>
      </c>
      <c r="C16" s="5" t="s">
        <v>18</v>
      </c>
      <c r="D16" s="5" t="s">
        <v>19</v>
      </c>
      <c r="E16" s="5" t="s">
        <v>20</v>
      </c>
      <c r="F16" s="5" t="s">
        <v>39</v>
      </c>
      <c r="G16" s="1" t="s">
        <v>30</v>
      </c>
    </row>
    <row r="17" spans="1:14" x14ac:dyDescent="0.25">
      <c r="A17" s="5" t="s">
        <v>4</v>
      </c>
      <c r="B17" s="4">
        <f>AVERAGE(B3:E3)</f>
        <v>21.733333333333331</v>
      </c>
      <c r="C17" s="4">
        <f>AVERAGE(H3:K3)</f>
        <v>27.049999999999997</v>
      </c>
      <c r="D17" s="4">
        <f>AVERAGE(N3:Q3)</f>
        <v>29.325000000000003</v>
      </c>
      <c r="E17" s="4">
        <f>SUM(B17:D17)</f>
        <v>78.108333333333334</v>
      </c>
      <c r="F17" s="4">
        <f>AVERAGE(B17:D17)</f>
        <v>26.036111111111111</v>
      </c>
      <c r="G17" s="2" t="s">
        <v>47</v>
      </c>
      <c r="H17" s="8">
        <v>3</v>
      </c>
      <c r="I17" s="2"/>
      <c r="J17" s="2"/>
      <c r="K17" s="2"/>
      <c r="L17" s="2"/>
      <c r="M17" s="2"/>
      <c r="N17" s="2"/>
    </row>
    <row r="18" spans="1:14" x14ac:dyDescent="0.25">
      <c r="A18" s="5" t="s">
        <v>9</v>
      </c>
      <c r="B18" s="4">
        <f t="shared" ref="B18:B28" si="4">AVERAGE(B4:E4)</f>
        <v>37.349999999999994</v>
      </c>
      <c r="C18" s="4">
        <f t="shared" ref="C18:C28" si="5">AVERAGE(H4:K4)</f>
        <v>31.299999999999997</v>
      </c>
      <c r="D18" s="4">
        <f t="shared" ref="D18:D28" si="6">AVERAGE(N4:Q4)</f>
        <v>31.200000000000003</v>
      </c>
      <c r="E18" s="4">
        <f t="shared" ref="E18:E28" si="7">SUM(B18:D18)</f>
        <v>99.85</v>
      </c>
      <c r="F18" s="4">
        <f t="shared" ref="F18:F28" si="8">AVERAGE(B18:D18)</f>
        <v>33.283333333333331</v>
      </c>
      <c r="G18" s="2" t="s">
        <v>48</v>
      </c>
      <c r="H18" s="8">
        <v>3</v>
      </c>
      <c r="I18" s="2"/>
      <c r="J18" s="2"/>
      <c r="K18" s="2"/>
      <c r="L18" s="2"/>
      <c r="M18" s="2"/>
      <c r="N18" s="2"/>
    </row>
    <row r="19" spans="1:14" x14ac:dyDescent="0.25">
      <c r="A19" s="5" t="s">
        <v>5</v>
      </c>
      <c r="B19" s="4">
        <f t="shared" si="4"/>
        <v>35.700000000000003</v>
      </c>
      <c r="C19" s="4">
        <f t="shared" si="5"/>
        <v>29.899999999999995</v>
      </c>
      <c r="D19" s="4">
        <f t="shared" si="6"/>
        <v>33.549999999999997</v>
      </c>
      <c r="E19" s="4">
        <f t="shared" si="7"/>
        <v>99.149999999999991</v>
      </c>
      <c r="F19" s="4">
        <f t="shared" si="8"/>
        <v>33.049999999999997</v>
      </c>
      <c r="G19" s="2" t="s">
        <v>49</v>
      </c>
      <c r="H19" s="8">
        <v>4</v>
      </c>
      <c r="I19" s="2"/>
      <c r="J19" s="2"/>
      <c r="K19" s="2"/>
      <c r="L19" s="2"/>
      <c r="M19" s="2"/>
      <c r="N19" s="2"/>
    </row>
    <row r="20" spans="1:14" x14ac:dyDescent="0.25">
      <c r="A20" s="5" t="s">
        <v>10</v>
      </c>
      <c r="B20" s="4">
        <f t="shared" si="4"/>
        <v>30.2</v>
      </c>
      <c r="C20" s="4">
        <f t="shared" si="5"/>
        <v>31.074999999999996</v>
      </c>
      <c r="D20" s="4">
        <f t="shared" si="6"/>
        <v>33.6</v>
      </c>
      <c r="E20" s="4">
        <f t="shared" si="7"/>
        <v>94.875</v>
      </c>
      <c r="F20" s="4">
        <f t="shared" si="8"/>
        <v>31.625</v>
      </c>
      <c r="G20" s="2" t="s">
        <v>31</v>
      </c>
      <c r="H20" s="3">
        <f>(E29^2)/(H17*H18*H19)</f>
        <v>30851.458767361109</v>
      </c>
      <c r="I20" s="2"/>
      <c r="J20" s="2"/>
      <c r="K20" s="2"/>
      <c r="L20" s="2"/>
      <c r="M20" s="2"/>
      <c r="N20" s="2"/>
    </row>
    <row r="21" spans="1:14" x14ac:dyDescent="0.25">
      <c r="A21" s="5" t="s">
        <v>8</v>
      </c>
      <c r="B21" s="4">
        <f t="shared" si="4"/>
        <v>30</v>
      </c>
      <c r="C21" s="4">
        <f t="shared" si="5"/>
        <v>35.799999999999997</v>
      </c>
      <c r="D21" s="4">
        <f t="shared" si="6"/>
        <v>26.966666666666669</v>
      </c>
      <c r="E21" s="4">
        <f t="shared" si="7"/>
        <v>92.766666666666666</v>
      </c>
      <c r="F21" s="4">
        <f t="shared" si="8"/>
        <v>30.922222222222221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5" t="s">
        <v>14</v>
      </c>
      <c r="B22" s="4">
        <f t="shared" si="4"/>
        <v>32.766666666666659</v>
      </c>
      <c r="C22" s="4">
        <f t="shared" si="5"/>
        <v>27.200000000000003</v>
      </c>
      <c r="D22" s="4">
        <f t="shared" si="6"/>
        <v>17.774999999999999</v>
      </c>
      <c r="E22" s="4">
        <f t="shared" si="7"/>
        <v>77.74166666666666</v>
      </c>
      <c r="F22" s="4">
        <f t="shared" si="8"/>
        <v>25.913888888888888</v>
      </c>
      <c r="G22" s="13" t="s">
        <v>32</v>
      </c>
      <c r="H22" s="4" t="s">
        <v>33</v>
      </c>
      <c r="I22" s="4" t="s">
        <v>34</v>
      </c>
      <c r="J22" s="4" t="s">
        <v>35</v>
      </c>
      <c r="K22" s="4" t="s">
        <v>36</v>
      </c>
      <c r="L22" s="4"/>
      <c r="M22" s="4">
        <v>0.05</v>
      </c>
      <c r="N22" s="4">
        <v>0.01</v>
      </c>
    </row>
    <row r="23" spans="1:14" x14ac:dyDescent="0.25">
      <c r="A23" s="5" t="s">
        <v>12</v>
      </c>
      <c r="B23" s="4">
        <f t="shared" si="4"/>
        <v>27.549999999999997</v>
      </c>
      <c r="C23" s="4">
        <f t="shared" si="5"/>
        <v>28.8</v>
      </c>
      <c r="D23" s="4">
        <f t="shared" si="6"/>
        <v>35.625</v>
      </c>
      <c r="E23" s="4">
        <f t="shared" si="7"/>
        <v>91.974999999999994</v>
      </c>
      <c r="F23" s="4">
        <f t="shared" si="8"/>
        <v>30.658333333333331</v>
      </c>
      <c r="G23" s="13" t="s">
        <v>43</v>
      </c>
      <c r="H23" s="9">
        <f>H17-1</f>
        <v>2</v>
      </c>
      <c r="I23" s="10">
        <f>SUMSQ(B29:D29)/12-H20</f>
        <v>0.64105324074989767</v>
      </c>
      <c r="J23" s="10">
        <f>I23/H23</f>
        <v>0.32052662037494883</v>
      </c>
      <c r="K23" s="10">
        <f>J23/$J$28</f>
        <v>9.823262789579271E-3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5" t="s">
        <v>11</v>
      </c>
      <c r="B24" s="4">
        <f t="shared" si="4"/>
        <v>34.1</v>
      </c>
      <c r="C24" s="4">
        <f t="shared" si="5"/>
        <v>37.674999999999997</v>
      </c>
      <c r="D24" s="4">
        <f t="shared" si="6"/>
        <v>22.674999999999997</v>
      </c>
      <c r="E24" s="4">
        <f t="shared" si="7"/>
        <v>94.45</v>
      </c>
      <c r="F24" s="4">
        <f t="shared" si="8"/>
        <v>31.483333333333334</v>
      </c>
      <c r="G24" s="13" t="s">
        <v>44</v>
      </c>
      <c r="H24" s="9">
        <f>H18*H19-1</f>
        <v>11</v>
      </c>
      <c r="I24" s="10">
        <f>SUMSQ(E17:E28)/H17-H20</f>
        <v>367.3013483796276</v>
      </c>
      <c r="J24" s="10">
        <f t="shared" ref="J24:J28" si="9">I24/H24</f>
        <v>33.391031670875236</v>
      </c>
      <c r="K24" s="10">
        <f t="shared" ref="K24:K27" si="10">J24/$J$28</f>
        <v>1.0233436415810648</v>
      </c>
      <c r="L24" s="4" t="str">
        <f t="shared" ref="L24:L27" si="11">IF(K24&lt;M24,"tn",IF(K24&lt;N24,"*","**"))</f>
        <v>tn</v>
      </c>
      <c r="M24" s="4">
        <f t="shared" ref="M24:M26" si="12">FINV(5%,$H24,$H$28)</f>
        <v>2.2585183566229916</v>
      </c>
      <c r="N24" s="4">
        <f t="shared" ref="N24:N27" si="13">FINV(1%,$H24,$H$28)</f>
        <v>3.1837421959607717</v>
      </c>
    </row>
    <row r="25" spans="1:14" x14ac:dyDescent="0.25">
      <c r="A25" s="5" t="s">
        <v>6</v>
      </c>
      <c r="B25" s="4">
        <f t="shared" si="4"/>
        <v>14.133333333333335</v>
      </c>
      <c r="C25" s="4">
        <f t="shared" si="5"/>
        <v>23.099999999999998</v>
      </c>
      <c r="D25" s="4">
        <f t="shared" si="6"/>
        <v>31.066666666666666</v>
      </c>
      <c r="E25" s="4">
        <f t="shared" si="7"/>
        <v>68.3</v>
      </c>
      <c r="F25" s="4">
        <f t="shared" si="8"/>
        <v>22.766666666666666</v>
      </c>
      <c r="G25" s="13" t="s">
        <v>37</v>
      </c>
      <c r="H25" s="9">
        <f>H18-1</f>
        <v>2</v>
      </c>
      <c r="I25" s="21">
        <f>SUMSQ(B36:D36)/(H17*H19)-H20</f>
        <v>96.118159722227574</v>
      </c>
      <c r="J25" s="10">
        <f t="shared" si="9"/>
        <v>48.059079861113787</v>
      </c>
      <c r="K25" s="10">
        <f t="shared" si="10"/>
        <v>1.472879133561023</v>
      </c>
      <c r="L25" s="4" t="str">
        <f t="shared" si="11"/>
        <v>tn</v>
      </c>
      <c r="M25" s="4">
        <f t="shared" si="12"/>
        <v>3.4433567793667246</v>
      </c>
      <c r="N25" s="4">
        <f t="shared" si="13"/>
        <v>5.7190219124822725</v>
      </c>
    </row>
    <row r="26" spans="1:14" x14ac:dyDescent="0.25">
      <c r="A26" s="5" t="s">
        <v>3</v>
      </c>
      <c r="B26" s="4">
        <f t="shared" si="4"/>
        <v>23.924999999999997</v>
      </c>
      <c r="C26" s="4">
        <f t="shared" si="5"/>
        <v>31.566666666666663</v>
      </c>
      <c r="D26" s="4">
        <f t="shared" si="6"/>
        <v>28.324999999999999</v>
      </c>
      <c r="E26" s="4">
        <f t="shared" si="7"/>
        <v>83.816666666666663</v>
      </c>
      <c r="F26" s="4">
        <f t="shared" si="8"/>
        <v>27.938888888888886</v>
      </c>
      <c r="G26" s="13" t="s">
        <v>21</v>
      </c>
      <c r="H26" s="9">
        <f>H19-1</f>
        <v>3</v>
      </c>
      <c r="I26" s="10">
        <f>SUMSQ(E32:E35)/(H17*H18)-H20</f>
        <v>118.31298418209917</v>
      </c>
      <c r="J26" s="10">
        <f t="shared" si="9"/>
        <v>39.437661394033057</v>
      </c>
      <c r="K26" s="10">
        <f t="shared" si="10"/>
        <v>1.2086562770569496</v>
      </c>
      <c r="L26" s="4" t="str">
        <f t="shared" si="11"/>
        <v>tn</v>
      </c>
      <c r="M26" s="4">
        <f t="shared" si="12"/>
        <v>3.0491249886524128</v>
      </c>
      <c r="N26" s="4">
        <f t="shared" si="13"/>
        <v>4.8166057778160596</v>
      </c>
    </row>
    <row r="27" spans="1:14" x14ac:dyDescent="0.25">
      <c r="A27" s="5" t="s">
        <v>7</v>
      </c>
      <c r="B27" s="4">
        <f t="shared" si="4"/>
        <v>29.450000000000003</v>
      </c>
      <c r="C27" s="4">
        <f t="shared" si="5"/>
        <v>28.75</v>
      </c>
      <c r="D27" s="4">
        <f t="shared" si="6"/>
        <v>35.166666666666664</v>
      </c>
      <c r="E27" s="4">
        <f t="shared" si="7"/>
        <v>93.366666666666674</v>
      </c>
      <c r="F27" s="4">
        <f t="shared" si="8"/>
        <v>31.122222222222224</v>
      </c>
      <c r="G27" s="13" t="s">
        <v>38</v>
      </c>
      <c r="H27" s="5">
        <f>H25*H26</f>
        <v>6</v>
      </c>
      <c r="I27" s="10">
        <f>I24-I25-I26</f>
        <v>152.87020447530085</v>
      </c>
      <c r="J27" s="10">
        <f t="shared" si="9"/>
        <v>25.478367412550142</v>
      </c>
      <c r="K27" s="10">
        <f t="shared" si="10"/>
        <v>0.78084215984980287</v>
      </c>
      <c r="L27" s="4" t="str">
        <f t="shared" si="11"/>
        <v>tn</v>
      </c>
      <c r="M27" s="4">
        <f>FINV(5%,$H27,$H$28)</f>
        <v>2.5490614138436585</v>
      </c>
      <c r="N27" s="4">
        <f t="shared" si="13"/>
        <v>3.7583014350037565</v>
      </c>
    </row>
    <row r="28" spans="1:14" x14ac:dyDescent="0.25">
      <c r="A28" s="5" t="s">
        <v>13</v>
      </c>
      <c r="B28" s="4">
        <f t="shared" si="4"/>
        <v>33.400000000000006</v>
      </c>
      <c r="C28" s="4">
        <f t="shared" si="5"/>
        <v>17.8</v>
      </c>
      <c r="D28" s="4">
        <f t="shared" si="6"/>
        <v>28.274999999999999</v>
      </c>
      <c r="E28" s="4">
        <f t="shared" si="7"/>
        <v>79.474999999999994</v>
      </c>
      <c r="F28" s="4">
        <f t="shared" si="8"/>
        <v>26.491666666666664</v>
      </c>
      <c r="G28" s="13" t="s">
        <v>45</v>
      </c>
      <c r="H28" s="9">
        <f>H29-H24-H23</f>
        <v>22</v>
      </c>
      <c r="I28" s="10">
        <f>I29-I24-I23</f>
        <v>717.84556712962512</v>
      </c>
      <c r="J28" s="10">
        <f t="shared" si="9"/>
        <v>32.629343960437502</v>
      </c>
      <c r="K28" s="11"/>
      <c r="L28" s="6"/>
      <c r="M28" s="6"/>
      <c r="N28" s="6"/>
    </row>
    <row r="29" spans="1:14" x14ac:dyDescent="0.25">
      <c r="A29" s="5"/>
      <c r="B29" s="4">
        <f>SUM(B17:B28)</f>
        <v>350.30833333333339</v>
      </c>
      <c r="C29" s="4">
        <f t="shared" ref="C29:E29" si="14">SUM(C17:C28)</f>
        <v>350.01666666666671</v>
      </c>
      <c r="D29" s="4">
        <f t="shared" si="14"/>
        <v>353.55</v>
      </c>
      <c r="E29" s="4">
        <f t="shared" si="14"/>
        <v>1053.875</v>
      </c>
      <c r="F29" s="4">
        <f>AVERAGE(B17:D28)</f>
        <v>29.274305555555557</v>
      </c>
      <c r="G29" s="13" t="s">
        <v>46</v>
      </c>
      <c r="H29" s="9">
        <f>(3*3*4)-1</f>
        <v>35</v>
      </c>
      <c r="I29" s="10">
        <f>SUMSQ(B17:D28)-H20</f>
        <v>1085.7879687500026</v>
      </c>
      <c r="J29" s="11"/>
      <c r="K29" s="12"/>
      <c r="L29" s="7"/>
      <c r="M29" s="7"/>
      <c r="N29" s="7"/>
    </row>
    <row r="30" spans="1:14" x14ac:dyDescent="0.25">
      <c r="A30" s="1" t="s">
        <v>29</v>
      </c>
    </row>
    <row r="31" spans="1:14" x14ac:dyDescent="0.25">
      <c r="A31" s="5" t="s">
        <v>21</v>
      </c>
      <c r="B31" s="5" t="s">
        <v>26</v>
      </c>
      <c r="C31" s="5" t="s">
        <v>27</v>
      </c>
      <c r="D31" s="5" t="s">
        <v>28</v>
      </c>
      <c r="E31" s="5" t="s">
        <v>20</v>
      </c>
      <c r="F31" s="5" t="s">
        <v>39</v>
      </c>
      <c r="H31" s="16"/>
      <c r="I31" s="16"/>
      <c r="J31" s="16"/>
    </row>
    <row r="32" spans="1:14" x14ac:dyDescent="0.25">
      <c r="A32" s="5" t="s">
        <v>22</v>
      </c>
      <c r="B32" s="4">
        <f>E17</f>
        <v>78.108333333333334</v>
      </c>
      <c r="C32" s="4">
        <f>E21</f>
        <v>92.766666666666666</v>
      </c>
      <c r="D32" s="4">
        <f>E25</f>
        <v>68.3</v>
      </c>
      <c r="E32" s="4">
        <f>SUM(B32:D32)</f>
        <v>239.17500000000001</v>
      </c>
      <c r="F32" s="5">
        <f>E32/9</f>
        <v>26.575000000000003</v>
      </c>
      <c r="H32" s="16"/>
      <c r="I32" s="16"/>
      <c r="J32" s="16"/>
    </row>
    <row r="33" spans="1:15" x14ac:dyDescent="0.25">
      <c r="A33" s="5" t="s">
        <v>23</v>
      </c>
      <c r="B33" s="4">
        <f t="shared" ref="B33:B35" si="15">E18</f>
        <v>99.85</v>
      </c>
      <c r="C33" s="4">
        <f t="shared" ref="C33:C35" si="16">E22</f>
        <v>77.74166666666666</v>
      </c>
      <c r="D33" s="4">
        <f t="shared" ref="D33:D35" si="17">E26</f>
        <v>83.816666666666663</v>
      </c>
      <c r="E33" s="4">
        <f t="shared" ref="E33:E35" si="18">SUM(B33:D33)</f>
        <v>261.4083333333333</v>
      </c>
      <c r="F33" s="5">
        <f t="shared" ref="F33:F36" si="19">E33/9</f>
        <v>29.045370370370367</v>
      </c>
      <c r="H33" s="17"/>
      <c r="I33" s="17"/>
      <c r="J33" s="17"/>
      <c r="O33" s="20"/>
    </row>
    <row r="34" spans="1:15" x14ac:dyDescent="0.25">
      <c r="A34" s="5" t="s">
        <v>24</v>
      </c>
      <c r="B34" s="4">
        <f t="shared" si="15"/>
        <v>99.149999999999991</v>
      </c>
      <c r="C34" s="4">
        <f t="shared" si="16"/>
        <v>91.974999999999994</v>
      </c>
      <c r="D34" s="4">
        <f t="shared" si="17"/>
        <v>93.366666666666674</v>
      </c>
      <c r="E34" s="4">
        <f t="shared" si="18"/>
        <v>284.49166666666667</v>
      </c>
      <c r="F34" s="5">
        <f t="shared" si="19"/>
        <v>31.610185185185188</v>
      </c>
      <c r="H34" s="18"/>
      <c r="I34" s="17"/>
      <c r="J34" s="17"/>
      <c r="L34" s="19"/>
      <c r="M34" s="19"/>
      <c r="N34" s="19"/>
      <c r="O34" s="19"/>
    </row>
    <row r="35" spans="1:15" x14ac:dyDescent="0.25">
      <c r="A35" s="5" t="s">
        <v>25</v>
      </c>
      <c r="B35" s="4">
        <f t="shared" si="15"/>
        <v>94.875</v>
      </c>
      <c r="C35" s="4">
        <f t="shared" si="16"/>
        <v>94.45</v>
      </c>
      <c r="D35" s="4">
        <f t="shared" si="17"/>
        <v>79.474999999999994</v>
      </c>
      <c r="E35" s="4">
        <f t="shared" si="18"/>
        <v>268.79999999999995</v>
      </c>
      <c r="F35" s="5">
        <f t="shared" si="19"/>
        <v>29.86666666666666</v>
      </c>
      <c r="L35" s="19"/>
      <c r="M35" s="19"/>
      <c r="N35" s="20"/>
      <c r="O35" s="19"/>
    </row>
    <row r="36" spans="1:15" x14ac:dyDescent="0.25">
      <c r="A36" s="5" t="s">
        <v>20</v>
      </c>
      <c r="B36" s="4">
        <f>SUM(B32:B35)</f>
        <v>371.98333333333329</v>
      </c>
      <c r="C36" s="4">
        <f t="shared" ref="C36:D36" si="20">SUM(C32:C35)</f>
        <v>356.93333333333334</v>
      </c>
      <c r="D36" s="4">
        <f t="shared" si="20"/>
        <v>324.95833333333337</v>
      </c>
      <c r="E36" s="4">
        <f>SUM(E32:E35)</f>
        <v>1053.875</v>
      </c>
      <c r="F36" s="5">
        <f t="shared" si="19"/>
        <v>117.09722222222223</v>
      </c>
      <c r="H36" s="20"/>
      <c r="I36" s="20"/>
      <c r="J36" s="20"/>
      <c r="K36" s="20"/>
      <c r="L36" s="19"/>
      <c r="M36" s="19"/>
      <c r="N36" s="20"/>
      <c r="O36" s="19"/>
    </row>
    <row r="37" spans="1:15" x14ac:dyDescent="0.25">
      <c r="A37" s="5"/>
      <c r="B37" s="5">
        <f>B36/12</f>
        <v>30.998611111111106</v>
      </c>
      <c r="C37" s="5">
        <f t="shared" ref="C37:D37" si="21">C36/12</f>
        <v>29.744444444444444</v>
      </c>
      <c r="D37" s="5">
        <f t="shared" si="21"/>
        <v>27.079861111111114</v>
      </c>
      <c r="E37" s="5"/>
      <c r="F37" s="5"/>
      <c r="H37" s="20"/>
      <c r="I37" s="20"/>
      <c r="J37" s="20"/>
      <c r="K37" s="20"/>
      <c r="L37" s="19"/>
      <c r="M37" s="19"/>
      <c r="N37" s="20"/>
      <c r="O37" s="19"/>
    </row>
    <row r="38" spans="1:15" x14ac:dyDescent="0.25">
      <c r="F38" s="20"/>
      <c r="G38" s="20"/>
      <c r="H38" s="20"/>
      <c r="I38" s="20"/>
      <c r="J38" s="20"/>
      <c r="K38" s="20"/>
      <c r="L38" s="19"/>
      <c r="M38" s="19"/>
      <c r="N38" s="20"/>
      <c r="O38" s="19"/>
    </row>
    <row r="39" spans="1:15" x14ac:dyDescent="0.25">
      <c r="D39" s="2"/>
      <c r="F39" s="20"/>
      <c r="H39" s="20"/>
      <c r="I39" s="20"/>
      <c r="J39" s="20"/>
      <c r="K39" s="20"/>
      <c r="L39" s="19"/>
      <c r="M39" s="19"/>
      <c r="N39" s="20"/>
      <c r="O39" s="19"/>
    </row>
    <row r="40" spans="1:15" x14ac:dyDescent="0.25">
      <c r="F40" s="20"/>
      <c r="H40" s="20"/>
      <c r="I40" s="20"/>
      <c r="J40" s="20"/>
      <c r="K40" s="20"/>
      <c r="L40" s="19"/>
      <c r="M40" s="19"/>
      <c r="N40" s="20"/>
      <c r="O40" s="19"/>
    </row>
    <row r="41" spans="1:15" x14ac:dyDescent="0.25">
      <c r="F41" s="20"/>
      <c r="G41" s="28"/>
      <c r="H41" s="22"/>
      <c r="I41" s="20"/>
      <c r="J41" s="20"/>
      <c r="K41" s="20"/>
      <c r="L41" s="19"/>
      <c r="M41" s="19"/>
      <c r="N41" s="20"/>
      <c r="O41" s="19"/>
    </row>
    <row r="42" spans="1:15" x14ac:dyDescent="0.25">
      <c r="H42" s="20"/>
      <c r="I42" s="20"/>
      <c r="J42" s="20"/>
      <c r="K42" s="20"/>
      <c r="L42" s="19"/>
      <c r="M42" s="19"/>
      <c r="N42" s="20"/>
      <c r="O42" s="19"/>
    </row>
    <row r="43" spans="1:15" x14ac:dyDescent="0.25">
      <c r="F43" s="20"/>
      <c r="H43" s="20"/>
      <c r="I43" s="20"/>
      <c r="J43" s="20"/>
      <c r="K43" s="20"/>
      <c r="L43" s="19"/>
      <c r="M43" s="19"/>
      <c r="N43" s="20"/>
      <c r="O43" s="19"/>
    </row>
    <row r="44" spans="1:15" x14ac:dyDescent="0.25">
      <c r="F44" s="20"/>
      <c r="G44" s="20"/>
      <c r="H44" s="20"/>
      <c r="I44" s="20"/>
      <c r="J44" s="20"/>
      <c r="K44" s="20"/>
      <c r="L44" s="19"/>
      <c r="M44" s="19"/>
      <c r="N44" s="20"/>
      <c r="O44" s="19"/>
    </row>
    <row r="45" spans="1:15" x14ac:dyDescent="0.25">
      <c r="F45" s="20"/>
      <c r="G45" s="20"/>
      <c r="H45" s="20"/>
      <c r="I45" s="20"/>
      <c r="J45" s="20"/>
      <c r="K45" s="20"/>
      <c r="L45" s="19"/>
      <c r="M45" s="19"/>
      <c r="N45" s="20"/>
      <c r="O45" s="19"/>
    </row>
    <row r="46" spans="1:15" x14ac:dyDescent="0.25">
      <c r="F46" s="20"/>
      <c r="H46" s="22"/>
      <c r="I46" s="20"/>
      <c r="J46" s="20"/>
      <c r="K46" s="20"/>
      <c r="L46" s="19"/>
      <c r="M46" s="19"/>
      <c r="N46" s="20"/>
      <c r="O46" s="19"/>
    </row>
    <row r="47" spans="1:15" x14ac:dyDescent="0.25">
      <c r="F47" s="20"/>
      <c r="G47" s="28"/>
      <c r="H47" s="20"/>
      <c r="I47" s="20"/>
      <c r="J47" s="20"/>
      <c r="K47" s="20"/>
      <c r="O47" s="20"/>
    </row>
    <row r="48" spans="1:15" x14ac:dyDescent="0.25">
      <c r="G48" s="20"/>
      <c r="K48" s="20"/>
      <c r="O48" s="20"/>
    </row>
  </sheetData>
  <sortState ref="L35:O46">
    <sortCondition ref="M3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opLeftCell="A20" zoomScale="70" zoomScaleNormal="70" workbookViewId="0">
      <selection activeCell="I38" sqref="I38:I41"/>
    </sheetView>
  </sheetViews>
  <sheetFormatPr defaultRowHeight="15" x14ac:dyDescent="0.25"/>
  <cols>
    <col min="1" max="1" width="12" customWidth="1"/>
    <col min="9" max="9" width="15.7109375" customWidth="1"/>
  </cols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4</v>
      </c>
      <c r="B3">
        <v>22.2</v>
      </c>
      <c r="C3">
        <v>21.8</v>
      </c>
      <c r="D3">
        <v>25.8</v>
      </c>
      <c r="F3">
        <f>AVERAGE(B3:E3)</f>
        <v>23.266666666666666</v>
      </c>
      <c r="H3">
        <v>32.5</v>
      </c>
      <c r="I3">
        <v>24.1</v>
      </c>
      <c r="J3">
        <v>26.3</v>
      </c>
      <c r="L3">
        <f>AVERAGE(H3:K3)</f>
        <v>27.633333333333336</v>
      </c>
      <c r="N3">
        <v>26.1</v>
      </c>
      <c r="O3">
        <v>28.4</v>
      </c>
      <c r="P3">
        <v>42.3</v>
      </c>
      <c r="Q3">
        <v>36.5</v>
      </c>
      <c r="R3">
        <f>AVERAGE(N3:Q3)</f>
        <v>33.325000000000003</v>
      </c>
    </row>
    <row r="4" spans="1:18" x14ac:dyDescent="0.25">
      <c r="A4" t="s">
        <v>9</v>
      </c>
      <c r="B4">
        <v>37.9</v>
      </c>
      <c r="C4">
        <v>33.4</v>
      </c>
      <c r="D4">
        <v>29.5</v>
      </c>
      <c r="E4">
        <v>44.6</v>
      </c>
      <c r="F4">
        <f t="shared" ref="F4:F14" si="0">AVERAGE(B4:E4)</f>
        <v>36.35</v>
      </c>
      <c r="H4">
        <v>30.6</v>
      </c>
      <c r="I4">
        <v>29.7</v>
      </c>
      <c r="J4">
        <v>28.9</v>
      </c>
      <c r="K4">
        <v>31.2</v>
      </c>
      <c r="L4">
        <f t="shared" ref="L4:L5" si="1">AVERAGE(H4:K4)</f>
        <v>30.099999999999998</v>
      </c>
      <c r="N4">
        <v>49.4</v>
      </c>
      <c r="O4">
        <v>33.799999999999997</v>
      </c>
      <c r="P4">
        <v>32.700000000000003</v>
      </c>
      <c r="Q4">
        <v>36.299999999999997</v>
      </c>
      <c r="R4">
        <f t="shared" ref="R4:R14" si="2">AVERAGE(N4:Q4)</f>
        <v>38.049999999999997</v>
      </c>
    </row>
    <row r="5" spans="1:18" x14ac:dyDescent="0.25">
      <c r="A5" t="s">
        <v>5</v>
      </c>
      <c r="B5">
        <v>29.1</v>
      </c>
      <c r="C5">
        <v>33.4</v>
      </c>
      <c r="D5">
        <v>17.2</v>
      </c>
      <c r="F5">
        <f t="shared" si="0"/>
        <v>26.566666666666666</v>
      </c>
      <c r="H5">
        <v>26.3</v>
      </c>
      <c r="I5">
        <v>33.5</v>
      </c>
      <c r="J5">
        <v>27.8</v>
      </c>
      <c r="L5">
        <f t="shared" si="1"/>
        <v>29.2</v>
      </c>
      <c r="N5">
        <v>35.299999999999997</v>
      </c>
      <c r="O5">
        <v>32.299999999999997</v>
      </c>
      <c r="P5">
        <v>40.9</v>
      </c>
      <c r="Q5">
        <v>25.2</v>
      </c>
      <c r="R5">
        <f t="shared" si="2"/>
        <v>33.424999999999997</v>
      </c>
    </row>
    <row r="6" spans="1:18" x14ac:dyDescent="0.25">
      <c r="A6" t="s">
        <v>10</v>
      </c>
      <c r="B6">
        <v>28.2</v>
      </c>
      <c r="C6">
        <v>29.6</v>
      </c>
      <c r="D6">
        <v>29.1</v>
      </c>
      <c r="F6">
        <f t="shared" si="0"/>
        <v>28.966666666666669</v>
      </c>
      <c r="H6">
        <v>20.2</v>
      </c>
      <c r="I6">
        <v>25.9</v>
      </c>
      <c r="J6">
        <v>19.8</v>
      </c>
      <c r="N6">
        <v>33.5</v>
      </c>
      <c r="O6">
        <v>33.6</v>
      </c>
      <c r="P6">
        <v>31.1</v>
      </c>
      <c r="Q6">
        <v>26.7</v>
      </c>
      <c r="R6">
        <f t="shared" si="2"/>
        <v>31.224999999999998</v>
      </c>
    </row>
    <row r="7" spans="1:18" x14ac:dyDescent="0.25">
      <c r="A7" t="s">
        <v>8</v>
      </c>
      <c r="B7">
        <v>31.4</v>
      </c>
      <c r="C7">
        <v>31.5</v>
      </c>
      <c r="D7">
        <v>25.4</v>
      </c>
      <c r="F7">
        <f t="shared" si="0"/>
        <v>29.433333333333334</v>
      </c>
      <c r="H7">
        <v>38.200000000000003</v>
      </c>
      <c r="I7">
        <v>40.9</v>
      </c>
      <c r="J7">
        <v>31.7</v>
      </c>
      <c r="L7">
        <f t="shared" ref="L7:L14" si="3">AVERAGE(H7:K7)</f>
        <v>36.93333333333333</v>
      </c>
      <c r="N7">
        <v>36.200000000000003</v>
      </c>
      <c r="O7">
        <v>24.1</v>
      </c>
      <c r="P7">
        <v>20.9</v>
      </c>
      <c r="R7">
        <f t="shared" si="2"/>
        <v>27.066666666666666</v>
      </c>
    </row>
    <row r="8" spans="1:18" x14ac:dyDescent="0.25">
      <c r="A8" t="s">
        <v>14</v>
      </c>
      <c r="B8">
        <v>28.3</v>
      </c>
      <c r="C8">
        <v>31.2</v>
      </c>
      <c r="D8">
        <v>28.3</v>
      </c>
      <c r="F8">
        <f t="shared" si="0"/>
        <v>29.266666666666666</v>
      </c>
      <c r="H8">
        <v>23.9</v>
      </c>
      <c r="I8">
        <v>29.2</v>
      </c>
      <c r="J8">
        <v>15.4</v>
      </c>
      <c r="L8">
        <f t="shared" si="3"/>
        <v>22.833333333333332</v>
      </c>
      <c r="N8">
        <v>37.299999999999997</v>
      </c>
      <c r="O8">
        <v>38.4</v>
      </c>
      <c r="P8">
        <v>40.200000000000003</v>
      </c>
      <c r="Q8">
        <v>39.9</v>
      </c>
      <c r="R8">
        <f t="shared" si="2"/>
        <v>38.949999999999996</v>
      </c>
    </row>
    <row r="9" spans="1:18" x14ac:dyDescent="0.25">
      <c r="A9" t="s">
        <v>12</v>
      </c>
      <c r="B9">
        <v>20.2</v>
      </c>
      <c r="C9">
        <v>23.9</v>
      </c>
      <c r="D9">
        <v>20.399999999999999</v>
      </c>
      <c r="F9">
        <f t="shared" si="0"/>
        <v>21.5</v>
      </c>
      <c r="H9">
        <v>39.4</v>
      </c>
      <c r="I9">
        <v>28.3</v>
      </c>
      <c r="J9">
        <v>17.600000000000001</v>
      </c>
      <c r="L9">
        <f t="shared" si="3"/>
        <v>28.433333333333337</v>
      </c>
      <c r="N9">
        <v>48.2</v>
      </c>
      <c r="O9">
        <v>25.3</v>
      </c>
      <c r="P9">
        <v>35.700000000000003</v>
      </c>
      <c r="Q9">
        <v>30.1</v>
      </c>
      <c r="R9">
        <f t="shared" si="2"/>
        <v>34.825000000000003</v>
      </c>
    </row>
    <row r="10" spans="1:18" x14ac:dyDescent="0.25">
      <c r="A10" t="s">
        <v>11</v>
      </c>
      <c r="B10">
        <v>25.3</v>
      </c>
      <c r="C10">
        <v>40.200000000000003</v>
      </c>
      <c r="D10">
        <v>42.3</v>
      </c>
      <c r="F10">
        <f t="shared" si="0"/>
        <v>35.93333333333333</v>
      </c>
      <c r="H10">
        <v>39.799999999999997</v>
      </c>
      <c r="I10">
        <v>39.4</v>
      </c>
      <c r="J10">
        <v>28.4</v>
      </c>
      <c r="K10">
        <v>31.2</v>
      </c>
      <c r="L10">
        <f t="shared" si="3"/>
        <v>34.699999999999996</v>
      </c>
      <c r="N10">
        <v>36.200000000000003</v>
      </c>
      <c r="O10">
        <v>32.1</v>
      </c>
      <c r="P10">
        <v>31.9</v>
      </c>
      <c r="R10">
        <f t="shared" si="2"/>
        <v>33.400000000000006</v>
      </c>
    </row>
    <row r="11" spans="1:18" x14ac:dyDescent="0.25">
      <c r="A11" t="s">
        <v>6</v>
      </c>
      <c r="B11">
        <v>26.2</v>
      </c>
      <c r="C11">
        <v>17.100000000000001</v>
      </c>
      <c r="F11">
        <f t="shared" si="0"/>
        <v>21.65</v>
      </c>
      <c r="H11">
        <v>28.2</v>
      </c>
      <c r="I11">
        <v>20.2</v>
      </c>
      <c r="L11">
        <f t="shared" si="3"/>
        <v>24.2</v>
      </c>
      <c r="N11">
        <v>21.8</v>
      </c>
      <c r="O11">
        <v>29.8</v>
      </c>
      <c r="R11">
        <f t="shared" si="2"/>
        <v>25.8</v>
      </c>
    </row>
    <row r="12" spans="1:18" x14ac:dyDescent="0.25">
      <c r="A12" t="s">
        <v>3</v>
      </c>
      <c r="B12">
        <v>26.2</v>
      </c>
      <c r="C12">
        <v>23.3</v>
      </c>
      <c r="D12">
        <v>14.1</v>
      </c>
      <c r="E12">
        <v>10.9</v>
      </c>
      <c r="F12">
        <f t="shared" si="0"/>
        <v>18.625</v>
      </c>
      <c r="H12">
        <v>31.2</v>
      </c>
      <c r="I12">
        <v>21.6</v>
      </c>
      <c r="L12">
        <f t="shared" si="3"/>
        <v>26.4</v>
      </c>
      <c r="N12">
        <v>34.200000000000003</v>
      </c>
      <c r="O12">
        <v>35.4</v>
      </c>
      <c r="P12">
        <v>20.8</v>
      </c>
      <c r="R12">
        <f t="shared" si="2"/>
        <v>30.133333333333329</v>
      </c>
    </row>
    <row r="13" spans="1:18" x14ac:dyDescent="0.25">
      <c r="A13" t="s">
        <v>7</v>
      </c>
      <c r="B13">
        <v>24.2</v>
      </c>
      <c r="C13">
        <v>30.1</v>
      </c>
      <c r="D13">
        <v>13.1</v>
      </c>
      <c r="F13">
        <f t="shared" si="0"/>
        <v>22.466666666666665</v>
      </c>
      <c r="H13">
        <v>18.2</v>
      </c>
      <c r="I13">
        <v>22.1</v>
      </c>
      <c r="J13">
        <v>20.100000000000001</v>
      </c>
      <c r="L13">
        <f t="shared" si="3"/>
        <v>20.133333333333333</v>
      </c>
      <c r="N13">
        <v>26.2</v>
      </c>
      <c r="O13">
        <v>37.1</v>
      </c>
      <c r="P13">
        <v>40.5</v>
      </c>
      <c r="R13">
        <f t="shared" si="2"/>
        <v>34.6</v>
      </c>
    </row>
    <row r="14" spans="1:18" x14ac:dyDescent="0.25">
      <c r="A14" t="s">
        <v>13</v>
      </c>
      <c r="B14">
        <v>28.3</v>
      </c>
      <c r="C14">
        <v>20.399999999999999</v>
      </c>
      <c r="D14">
        <v>13.5</v>
      </c>
      <c r="E14">
        <v>17.399999999999999</v>
      </c>
      <c r="F14">
        <f t="shared" si="0"/>
        <v>19.899999999999999</v>
      </c>
      <c r="H14">
        <v>19.7</v>
      </c>
      <c r="I14">
        <v>27.2</v>
      </c>
      <c r="L14">
        <f t="shared" si="3"/>
        <v>23.45</v>
      </c>
      <c r="N14">
        <v>41.6</v>
      </c>
      <c r="O14">
        <v>30.3</v>
      </c>
      <c r="R14">
        <f t="shared" si="2"/>
        <v>35.950000000000003</v>
      </c>
    </row>
    <row r="16" spans="1:18" x14ac:dyDescent="0.25">
      <c r="A16" s="5" t="s">
        <v>15</v>
      </c>
      <c r="B16" s="5" t="s">
        <v>17</v>
      </c>
      <c r="C16" s="5" t="s">
        <v>18</v>
      </c>
      <c r="D16" s="5" t="s">
        <v>19</v>
      </c>
      <c r="E16" s="5" t="s">
        <v>20</v>
      </c>
      <c r="F16" s="5" t="s">
        <v>39</v>
      </c>
      <c r="G16" s="1" t="s">
        <v>30</v>
      </c>
    </row>
    <row r="17" spans="1:14" x14ac:dyDescent="0.25">
      <c r="A17" s="5" t="s">
        <v>4</v>
      </c>
      <c r="B17" s="4">
        <f>AVERAGE(B3:E3)</f>
        <v>23.266666666666666</v>
      </c>
      <c r="C17" s="4">
        <f>AVERAGE(H3:K3)</f>
        <v>27.633333333333336</v>
      </c>
      <c r="D17" s="4">
        <f>AVERAGE(N3:Q3)</f>
        <v>33.325000000000003</v>
      </c>
      <c r="E17" s="4">
        <f>SUM(B17:D17)</f>
        <v>84.225000000000009</v>
      </c>
      <c r="F17" s="4">
        <f>AVERAGE(B17:D17)</f>
        <v>28.075000000000003</v>
      </c>
      <c r="G17" s="2" t="s">
        <v>47</v>
      </c>
      <c r="H17" s="8">
        <v>3</v>
      </c>
      <c r="I17" s="2"/>
      <c r="J17" s="2"/>
      <c r="K17" s="2"/>
      <c r="L17" s="2"/>
      <c r="M17" s="2"/>
      <c r="N17" s="2"/>
    </row>
    <row r="18" spans="1:14" x14ac:dyDescent="0.25">
      <c r="A18" s="5" t="s">
        <v>9</v>
      </c>
      <c r="B18" s="4">
        <f t="shared" ref="B18:B28" si="4">AVERAGE(B4:E4)</f>
        <v>36.35</v>
      </c>
      <c r="C18" s="4">
        <f t="shared" ref="C18:C28" si="5">AVERAGE(H4:K4)</f>
        <v>30.099999999999998</v>
      </c>
      <c r="D18" s="4">
        <f t="shared" ref="D18:D28" si="6">AVERAGE(N4:Q4)</f>
        <v>38.049999999999997</v>
      </c>
      <c r="E18" s="4">
        <f t="shared" ref="E18:E28" si="7">SUM(B18:D18)</f>
        <v>104.5</v>
      </c>
      <c r="F18" s="4">
        <f t="shared" ref="F18:F28" si="8">AVERAGE(B18:D18)</f>
        <v>34.833333333333336</v>
      </c>
      <c r="G18" s="2" t="s">
        <v>48</v>
      </c>
      <c r="H18" s="8">
        <v>3</v>
      </c>
      <c r="I18" s="2"/>
      <c r="J18" s="2"/>
      <c r="K18" s="2"/>
      <c r="L18" s="2"/>
      <c r="M18" s="2"/>
      <c r="N18" s="2"/>
    </row>
    <row r="19" spans="1:14" x14ac:dyDescent="0.25">
      <c r="A19" s="5" t="s">
        <v>5</v>
      </c>
      <c r="B19" s="4">
        <f t="shared" si="4"/>
        <v>26.566666666666666</v>
      </c>
      <c r="C19" s="4">
        <f t="shared" si="5"/>
        <v>29.2</v>
      </c>
      <c r="D19" s="4">
        <f t="shared" si="6"/>
        <v>33.424999999999997</v>
      </c>
      <c r="E19" s="4">
        <f t="shared" si="7"/>
        <v>89.191666666666663</v>
      </c>
      <c r="F19" s="4">
        <f t="shared" si="8"/>
        <v>29.730555555555554</v>
      </c>
      <c r="G19" s="2" t="s">
        <v>49</v>
      </c>
      <c r="H19" s="8">
        <v>4</v>
      </c>
      <c r="I19" s="2"/>
      <c r="J19" s="2"/>
      <c r="K19" s="2"/>
      <c r="L19" s="2"/>
      <c r="M19" s="2"/>
      <c r="N19" s="2"/>
    </row>
    <row r="20" spans="1:14" x14ac:dyDescent="0.25">
      <c r="A20" s="5" t="s">
        <v>10</v>
      </c>
      <c r="B20" s="4">
        <f t="shared" si="4"/>
        <v>28.966666666666669</v>
      </c>
      <c r="C20" s="4">
        <f t="shared" si="5"/>
        <v>21.966666666666665</v>
      </c>
      <c r="D20" s="4">
        <f t="shared" si="6"/>
        <v>31.224999999999998</v>
      </c>
      <c r="E20" s="4">
        <f t="shared" si="7"/>
        <v>82.158333333333331</v>
      </c>
      <c r="F20" s="4">
        <f t="shared" si="8"/>
        <v>27.386111111111109</v>
      </c>
      <c r="G20" s="2" t="s">
        <v>31</v>
      </c>
      <c r="H20" s="3">
        <f>(E29^2)/(H17*H18*H19)</f>
        <v>29851.680557484564</v>
      </c>
      <c r="I20" s="2"/>
      <c r="J20" s="2"/>
      <c r="K20" s="2"/>
      <c r="L20" s="2"/>
      <c r="M20" s="2"/>
      <c r="N20" s="2"/>
    </row>
    <row r="21" spans="1:14" x14ac:dyDescent="0.25">
      <c r="A21" s="5" t="s">
        <v>8</v>
      </c>
      <c r="B21" s="4">
        <f t="shared" si="4"/>
        <v>29.433333333333334</v>
      </c>
      <c r="C21" s="4">
        <f t="shared" si="5"/>
        <v>36.93333333333333</v>
      </c>
      <c r="D21" s="4">
        <f t="shared" si="6"/>
        <v>27.066666666666666</v>
      </c>
      <c r="E21" s="4">
        <f t="shared" si="7"/>
        <v>93.433333333333323</v>
      </c>
      <c r="F21" s="4">
        <f t="shared" si="8"/>
        <v>31.144444444444442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5" t="s">
        <v>14</v>
      </c>
      <c r="B22" s="4">
        <f t="shared" si="4"/>
        <v>29.266666666666666</v>
      </c>
      <c r="C22" s="4">
        <f t="shared" si="5"/>
        <v>22.833333333333332</v>
      </c>
      <c r="D22" s="4">
        <f t="shared" si="6"/>
        <v>38.949999999999996</v>
      </c>
      <c r="E22" s="4">
        <f t="shared" si="7"/>
        <v>91.049999999999983</v>
      </c>
      <c r="F22" s="4">
        <f t="shared" si="8"/>
        <v>30.349999999999994</v>
      </c>
      <c r="G22" s="13" t="s">
        <v>32</v>
      </c>
      <c r="H22" s="4" t="s">
        <v>33</v>
      </c>
      <c r="I22" s="4" t="s">
        <v>34</v>
      </c>
      <c r="J22" s="4" t="s">
        <v>35</v>
      </c>
      <c r="K22" s="4" t="s">
        <v>36</v>
      </c>
      <c r="L22" s="4"/>
      <c r="M22" s="4">
        <v>0.05</v>
      </c>
      <c r="N22" s="4">
        <v>0.01</v>
      </c>
    </row>
    <row r="23" spans="1:14" x14ac:dyDescent="0.25">
      <c r="A23" s="5" t="s">
        <v>12</v>
      </c>
      <c r="B23" s="4">
        <f t="shared" si="4"/>
        <v>21.5</v>
      </c>
      <c r="C23" s="4">
        <f t="shared" si="5"/>
        <v>28.433333333333337</v>
      </c>
      <c r="D23" s="4">
        <f t="shared" si="6"/>
        <v>34.825000000000003</v>
      </c>
      <c r="E23" s="4">
        <f t="shared" si="7"/>
        <v>84.75833333333334</v>
      </c>
      <c r="F23" s="4">
        <f t="shared" si="8"/>
        <v>28.25277777777778</v>
      </c>
      <c r="G23" s="13" t="s">
        <v>43</v>
      </c>
      <c r="H23" s="9">
        <f>H17-1</f>
        <v>2</v>
      </c>
      <c r="I23" s="10">
        <f>SUMSQ(B29:D29)/12-H20</f>
        <v>333.70292052469449</v>
      </c>
      <c r="J23" s="10">
        <f>I23/H23</f>
        <v>166.85146026234725</v>
      </c>
      <c r="K23" s="10">
        <f>J23/$J$28</f>
        <v>8.3422728908384585</v>
      </c>
      <c r="L23" s="4" t="str">
        <f>IF(K23&lt;M23,"tn",IF(K23&lt;N23,"*","**"))</f>
        <v>**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5" t="s">
        <v>11</v>
      </c>
      <c r="B24" s="4">
        <f t="shared" si="4"/>
        <v>35.93333333333333</v>
      </c>
      <c r="C24" s="4">
        <f t="shared" si="5"/>
        <v>34.699999999999996</v>
      </c>
      <c r="D24" s="4">
        <f t="shared" si="6"/>
        <v>33.400000000000006</v>
      </c>
      <c r="E24" s="4">
        <f t="shared" si="7"/>
        <v>104.03333333333333</v>
      </c>
      <c r="F24" s="4">
        <f t="shared" si="8"/>
        <v>34.677777777777777</v>
      </c>
      <c r="G24" s="13" t="s">
        <v>44</v>
      </c>
      <c r="H24" s="9">
        <f>H18*H19-1</f>
        <v>11</v>
      </c>
      <c r="I24" s="10">
        <f>SUMSQ(E17:E28)/H17-H20</f>
        <v>407.27715084876763</v>
      </c>
      <c r="J24" s="10">
        <f t="shared" ref="J24:J28" si="9">I24/H24</f>
        <v>37.025195531706146</v>
      </c>
      <c r="K24" s="10">
        <f t="shared" ref="K24:K27" si="10">J24/$J$28</f>
        <v>1.8511931779109994</v>
      </c>
      <c r="L24" s="4" t="str">
        <f t="shared" ref="L24:L27" si="11">IF(K24&lt;M24,"tn",IF(K24&lt;N24,"*","**"))</f>
        <v>tn</v>
      </c>
      <c r="M24" s="4">
        <f t="shared" ref="M24:M26" si="12">FINV(5%,$H24,$H$28)</f>
        <v>2.2585183566229916</v>
      </c>
      <c r="N24" s="4">
        <f t="shared" ref="N24:N27" si="13">FINV(1%,$H24,$H$28)</f>
        <v>3.1837421959607717</v>
      </c>
    </row>
    <row r="25" spans="1:14" x14ac:dyDescent="0.25">
      <c r="A25" s="5" t="s">
        <v>6</v>
      </c>
      <c r="B25" s="4">
        <f t="shared" si="4"/>
        <v>21.65</v>
      </c>
      <c r="C25" s="4">
        <f t="shared" si="5"/>
        <v>24.2</v>
      </c>
      <c r="D25" s="4">
        <f t="shared" si="6"/>
        <v>25.8</v>
      </c>
      <c r="E25" s="4">
        <f t="shared" si="7"/>
        <v>71.649999999999991</v>
      </c>
      <c r="F25" s="4">
        <f t="shared" si="8"/>
        <v>23.883333333333329</v>
      </c>
      <c r="G25" s="13" t="s">
        <v>37</v>
      </c>
      <c r="H25" s="9">
        <f>H18-1</f>
        <v>2</v>
      </c>
      <c r="I25" s="21">
        <f>SUMSQ(B36:D36)/(H17*H19)-H20</f>
        <v>230.33413580247361</v>
      </c>
      <c r="J25" s="10">
        <f t="shared" si="9"/>
        <v>115.16706790123681</v>
      </c>
      <c r="K25" s="10">
        <f t="shared" si="10"/>
        <v>5.7581462395306939</v>
      </c>
      <c r="L25" s="4" t="str">
        <f t="shared" si="11"/>
        <v>**</v>
      </c>
      <c r="M25" s="4">
        <f t="shared" si="12"/>
        <v>3.4433567793667246</v>
      </c>
      <c r="N25" s="4">
        <f t="shared" si="13"/>
        <v>5.7190219124822725</v>
      </c>
    </row>
    <row r="26" spans="1:14" x14ac:dyDescent="0.25">
      <c r="A26" s="5" t="s">
        <v>3</v>
      </c>
      <c r="B26" s="4">
        <f t="shared" si="4"/>
        <v>18.625</v>
      </c>
      <c r="C26" s="4">
        <f t="shared" si="5"/>
        <v>26.4</v>
      </c>
      <c r="D26" s="4">
        <f t="shared" si="6"/>
        <v>30.133333333333329</v>
      </c>
      <c r="E26" s="4">
        <f t="shared" si="7"/>
        <v>75.158333333333331</v>
      </c>
      <c r="F26" s="4">
        <f t="shared" si="8"/>
        <v>25.052777777777777</v>
      </c>
      <c r="G26" s="13" t="s">
        <v>21</v>
      </c>
      <c r="H26" s="9">
        <f>H19-1</f>
        <v>3</v>
      </c>
      <c r="I26" s="10">
        <f>SUMSQ(E32:E35)/(H17*H18)-H20</f>
        <v>37.185484182096843</v>
      </c>
      <c r="J26" s="10">
        <f t="shared" si="9"/>
        <v>12.39516139403228</v>
      </c>
      <c r="K26" s="10">
        <f t="shared" si="10"/>
        <v>0.61973577403767977</v>
      </c>
      <c r="L26" s="4" t="str">
        <f t="shared" si="11"/>
        <v>tn</v>
      </c>
      <c r="M26" s="4">
        <f t="shared" si="12"/>
        <v>3.0491249886524128</v>
      </c>
      <c r="N26" s="4">
        <f t="shared" si="13"/>
        <v>4.8166057778160596</v>
      </c>
    </row>
    <row r="27" spans="1:14" x14ac:dyDescent="0.25">
      <c r="A27" s="5" t="s">
        <v>7</v>
      </c>
      <c r="B27" s="4">
        <f t="shared" si="4"/>
        <v>22.466666666666665</v>
      </c>
      <c r="C27" s="4">
        <f t="shared" si="5"/>
        <v>20.133333333333333</v>
      </c>
      <c r="D27" s="4">
        <f t="shared" si="6"/>
        <v>34.6</v>
      </c>
      <c r="E27" s="4">
        <f t="shared" si="7"/>
        <v>77.199999999999989</v>
      </c>
      <c r="F27" s="4">
        <f t="shared" si="8"/>
        <v>25.733333333333331</v>
      </c>
      <c r="G27" s="13" t="s">
        <v>38</v>
      </c>
      <c r="H27" s="5">
        <f>H25*H26</f>
        <v>6</v>
      </c>
      <c r="I27" s="10">
        <f>I24-I25-I26</f>
        <v>139.75753086419718</v>
      </c>
      <c r="J27" s="10">
        <f t="shared" si="9"/>
        <v>23.292921810699529</v>
      </c>
      <c r="K27" s="10">
        <f t="shared" si="10"/>
        <v>1.1646041926410944</v>
      </c>
      <c r="L27" s="4" t="str">
        <f t="shared" si="11"/>
        <v>tn</v>
      </c>
      <c r="M27" s="4">
        <f>FINV(5%,$H27,$H$28)</f>
        <v>2.5490614138436585</v>
      </c>
      <c r="N27" s="4">
        <f t="shared" si="13"/>
        <v>3.7583014350037565</v>
      </c>
    </row>
    <row r="28" spans="1:14" x14ac:dyDescent="0.25">
      <c r="A28" s="5" t="s">
        <v>13</v>
      </c>
      <c r="B28" s="4">
        <f t="shared" si="4"/>
        <v>19.899999999999999</v>
      </c>
      <c r="C28" s="4">
        <f t="shared" si="5"/>
        <v>23.45</v>
      </c>
      <c r="D28" s="4">
        <f t="shared" si="6"/>
        <v>35.950000000000003</v>
      </c>
      <c r="E28" s="4">
        <f t="shared" si="7"/>
        <v>79.3</v>
      </c>
      <c r="F28" s="4">
        <f t="shared" si="8"/>
        <v>26.433333333333334</v>
      </c>
      <c r="G28" s="13" t="s">
        <v>45</v>
      </c>
      <c r="H28" s="9">
        <f>H29-H24-H23</f>
        <v>22</v>
      </c>
      <c r="I28" s="10">
        <f>I29-I24-I23</f>
        <v>440.01582947530551</v>
      </c>
      <c r="J28" s="10">
        <f t="shared" si="9"/>
        <v>20.000719521604797</v>
      </c>
      <c r="K28" s="11"/>
      <c r="L28" s="6"/>
      <c r="M28" s="6"/>
      <c r="N28" s="6"/>
    </row>
    <row r="29" spans="1:14" x14ac:dyDescent="0.25">
      <c r="A29" s="5"/>
      <c r="B29" s="4">
        <f>SUM(B17:B28)</f>
        <v>313.92500000000001</v>
      </c>
      <c r="C29" s="4">
        <f t="shared" ref="C29:E29" si="14">SUM(C17:C28)</f>
        <v>325.98333333333329</v>
      </c>
      <c r="D29" s="4">
        <f t="shared" si="14"/>
        <v>396.75</v>
      </c>
      <c r="E29" s="4">
        <f t="shared" si="14"/>
        <v>1036.6583333333333</v>
      </c>
      <c r="F29" s="4">
        <f>AVERAGE(B17:D28)</f>
        <v>28.796064814814812</v>
      </c>
      <c r="G29" s="13" t="s">
        <v>46</v>
      </c>
      <c r="H29" s="9">
        <f>(3*3*4)-1</f>
        <v>35</v>
      </c>
      <c r="I29" s="10">
        <f>SUMSQ(B17:D28)-H20</f>
        <v>1180.9959008487676</v>
      </c>
      <c r="J29" s="11"/>
      <c r="K29" s="12"/>
      <c r="L29" s="7"/>
      <c r="M29" s="7"/>
      <c r="N29" s="7"/>
    </row>
    <row r="30" spans="1:14" x14ac:dyDescent="0.25">
      <c r="A30" s="1" t="s">
        <v>29</v>
      </c>
    </row>
    <row r="31" spans="1:14" x14ac:dyDescent="0.25">
      <c r="A31" s="5" t="s">
        <v>21</v>
      </c>
      <c r="B31" s="5" t="s">
        <v>26</v>
      </c>
      <c r="C31" s="5" t="s">
        <v>27</v>
      </c>
      <c r="D31" s="5" t="s">
        <v>28</v>
      </c>
      <c r="E31" s="5" t="s">
        <v>20</v>
      </c>
      <c r="F31" s="5" t="s">
        <v>39</v>
      </c>
      <c r="H31" s="16"/>
      <c r="I31" s="16"/>
      <c r="J31" s="16"/>
    </row>
    <row r="32" spans="1:14" x14ac:dyDescent="0.25">
      <c r="A32" s="5" t="s">
        <v>22</v>
      </c>
      <c r="B32" s="4">
        <f>E17</f>
        <v>84.225000000000009</v>
      </c>
      <c r="C32" s="4">
        <f>E21</f>
        <v>93.433333333333323</v>
      </c>
      <c r="D32" s="4">
        <f>E25</f>
        <v>71.649999999999991</v>
      </c>
      <c r="E32" s="4">
        <f>SUM(B32:D32)</f>
        <v>249.30833333333334</v>
      </c>
      <c r="F32" s="5">
        <f>E32/9</f>
        <v>27.700925925925926</v>
      </c>
      <c r="H32" s="16"/>
      <c r="I32" s="16"/>
      <c r="J32" s="16"/>
    </row>
    <row r="33" spans="1:15" x14ac:dyDescent="0.25">
      <c r="A33" s="5" t="s">
        <v>23</v>
      </c>
      <c r="B33" s="4">
        <f t="shared" ref="B33:B35" si="15">E18</f>
        <v>104.5</v>
      </c>
      <c r="C33" s="4">
        <f t="shared" ref="C33:C35" si="16">E22</f>
        <v>91.049999999999983</v>
      </c>
      <c r="D33" s="4">
        <f t="shared" ref="D33:D35" si="17">E26</f>
        <v>75.158333333333331</v>
      </c>
      <c r="E33" s="4">
        <f t="shared" ref="E33:E35" si="18">SUM(B33:D33)</f>
        <v>270.70833333333331</v>
      </c>
      <c r="F33" s="5">
        <f t="shared" ref="F33:F36" si="19">E33/9</f>
        <v>30.078703703703702</v>
      </c>
      <c r="H33" s="17"/>
      <c r="I33" s="17"/>
      <c r="J33" s="17"/>
      <c r="O33" s="20"/>
    </row>
    <row r="34" spans="1:15" x14ac:dyDescent="0.25">
      <c r="A34" s="5" t="s">
        <v>24</v>
      </c>
      <c r="B34" s="4">
        <f t="shared" si="15"/>
        <v>89.191666666666663</v>
      </c>
      <c r="C34" s="4">
        <f t="shared" si="16"/>
        <v>84.75833333333334</v>
      </c>
      <c r="D34" s="4">
        <f t="shared" si="17"/>
        <v>77.199999999999989</v>
      </c>
      <c r="E34" s="4">
        <f t="shared" si="18"/>
        <v>251.14999999999998</v>
      </c>
      <c r="F34" s="5">
        <f t="shared" si="19"/>
        <v>27.905555555555551</v>
      </c>
      <c r="H34" s="18"/>
      <c r="I34" s="17"/>
      <c r="J34" s="17"/>
      <c r="L34" s="19"/>
      <c r="M34" s="19"/>
      <c r="N34" s="19"/>
      <c r="O34" s="19"/>
    </row>
    <row r="35" spans="1:15" x14ac:dyDescent="0.25">
      <c r="A35" s="5" t="s">
        <v>25</v>
      </c>
      <c r="B35" s="4">
        <f t="shared" si="15"/>
        <v>82.158333333333331</v>
      </c>
      <c r="C35" s="4">
        <f t="shared" si="16"/>
        <v>104.03333333333333</v>
      </c>
      <c r="D35" s="4">
        <f t="shared" si="17"/>
        <v>79.3</v>
      </c>
      <c r="E35" s="4">
        <f t="shared" si="18"/>
        <v>265.49166666666667</v>
      </c>
      <c r="F35" s="5">
        <f t="shared" si="19"/>
        <v>29.499074074074073</v>
      </c>
      <c r="L35" s="19"/>
      <c r="M35" s="19"/>
      <c r="N35" s="20"/>
      <c r="O35" s="19"/>
    </row>
    <row r="36" spans="1:15" x14ac:dyDescent="0.25">
      <c r="A36" s="5" t="s">
        <v>20</v>
      </c>
      <c r="B36" s="4">
        <f>SUM(B32:B35)</f>
        <v>360.07500000000005</v>
      </c>
      <c r="C36" s="4">
        <f t="shared" ref="C36:D36" si="20">SUM(C32:C35)</f>
        <v>373.27499999999998</v>
      </c>
      <c r="D36" s="4">
        <f t="shared" si="20"/>
        <v>303.30833333333334</v>
      </c>
      <c r="E36" s="4">
        <f>SUM(E32:E35)</f>
        <v>1036.6583333333333</v>
      </c>
      <c r="F36" s="5">
        <f t="shared" si="19"/>
        <v>115.18425925925925</v>
      </c>
      <c r="H36" s="5" t="s">
        <v>44</v>
      </c>
      <c r="I36" s="5" t="s">
        <v>51</v>
      </c>
      <c r="J36" s="5" t="s">
        <v>40</v>
      </c>
      <c r="L36" s="19"/>
      <c r="M36" s="19"/>
      <c r="N36" s="20"/>
      <c r="O36" s="19"/>
    </row>
    <row r="37" spans="1:15" x14ac:dyDescent="0.25">
      <c r="A37" s="5"/>
      <c r="B37" s="5">
        <f>B36/12</f>
        <v>30.006250000000005</v>
      </c>
      <c r="C37" s="5">
        <f t="shared" ref="C37:D37" si="21">C36/12</f>
        <v>31.106249999999999</v>
      </c>
      <c r="D37" s="5">
        <f t="shared" si="21"/>
        <v>25.275694444444444</v>
      </c>
      <c r="E37" s="5"/>
      <c r="F37" s="5"/>
      <c r="H37" s="5" t="s">
        <v>37</v>
      </c>
      <c r="I37" s="5"/>
      <c r="J37" s="5"/>
      <c r="L37" s="19"/>
      <c r="M37" s="19"/>
      <c r="N37" s="20"/>
      <c r="O37" s="19"/>
    </row>
    <row r="38" spans="1:15" x14ac:dyDescent="0.25">
      <c r="F38" s="20"/>
      <c r="G38" s="20"/>
      <c r="H38" s="5" t="s">
        <v>26</v>
      </c>
      <c r="I38" s="10">
        <f>B36/12</f>
        <v>30.006250000000005</v>
      </c>
      <c r="J38" s="5" t="s">
        <v>57</v>
      </c>
      <c r="L38" s="19"/>
      <c r="M38" s="19"/>
      <c r="N38" s="20"/>
      <c r="O38" s="19"/>
    </row>
    <row r="39" spans="1:15" x14ac:dyDescent="0.25">
      <c r="D39" s="2"/>
      <c r="F39" s="20"/>
      <c r="H39" s="5" t="s">
        <v>27</v>
      </c>
      <c r="I39" s="10">
        <f>C36/12</f>
        <v>31.106249999999999</v>
      </c>
      <c r="J39" s="5" t="s">
        <v>57</v>
      </c>
      <c r="L39" s="19"/>
      <c r="M39" s="19"/>
      <c r="N39" s="20"/>
      <c r="O39" s="19"/>
    </row>
    <row r="40" spans="1:15" x14ac:dyDescent="0.25">
      <c r="F40" s="20"/>
      <c r="H40" s="5" t="s">
        <v>28</v>
      </c>
      <c r="I40" s="10">
        <f>D36/12</f>
        <v>25.275694444444444</v>
      </c>
      <c r="J40" s="5" t="s">
        <v>41</v>
      </c>
      <c r="L40" s="19"/>
      <c r="M40" s="19"/>
      <c r="N40" s="20"/>
      <c r="O40" s="19"/>
    </row>
    <row r="41" spans="1:15" x14ac:dyDescent="0.25">
      <c r="F41" s="20" t="s">
        <v>52</v>
      </c>
      <c r="G41" s="14">
        <v>3.5550000000000002</v>
      </c>
      <c r="H41" s="29" t="s">
        <v>50</v>
      </c>
      <c r="I41" s="33">
        <f>G41*(J28/(H17*H19))^0.5</f>
        <v>4.5895678203583747</v>
      </c>
      <c r="J41" s="30"/>
      <c r="L41" s="19"/>
      <c r="M41" s="19"/>
      <c r="N41" s="20"/>
      <c r="O41" s="19"/>
    </row>
    <row r="42" spans="1:15" x14ac:dyDescent="0.25">
      <c r="H42" s="31"/>
      <c r="I42" s="32"/>
      <c r="J42" s="32"/>
      <c r="L42" s="19"/>
      <c r="M42" s="19"/>
      <c r="N42" s="20"/>
      <c r="O42" s="19"/>
    </row>
    <row r="43" spans="1:15" x14ac:dyDescent="0.25">
      <c r="F43" s="20"/>
      <c r="H43" s="20"/>
      <c r="I43" s="20"/>
      <c r="J43" s="20"/>
      <c r="L43" s="19"/>
      <c r="M43" s="19"/>
      <c r="N43" s="20"/>
      <c r="O43" s="19"/>
    </row>
    <row r="44" spans="1:15" x14ac:dyDescent="0.25">
      <c r="F44" s="20"/>
      <c r="G44" s="20"/>
      <c r="H44" s="20"/>
      <c r="I44" s="20"/>
      <c r="J44" s="20"/>
      <c r="L44" s="19"/>
      <c r="M44" s="19"/>
      <c r="N44" s="20"/>
      <c r="O44" s="19"/>
    </row>
    <row r="45" spans="1:15" x14ac:dyDescent="0.25">
      <c r="F45" s="20"/>
      <c r="G45" s="20"/>
      <c r="H45" s="20"/>
      <c r="I45" s="20"/>
      <c r="J45" s="20"/>
      <c r="L45" s="19"/>
      <c r="M45" s="19"/>
      <c r="N45" s="20"/>
      <c r="O45" s="19"/>
    </row>
    <row r="46" spans="1:15" x14ac:dyDescent="0.25">
      <c r="F46" s="20"/>
      <c r="H46" s="20"/>
      <c r="I46" s="20"/>
      <c r="J46" s="20"/>
      <c r="L46" s="19"/>
      <c r="M46" s="19"/>
      <c r="N46" s="20"/>
      <c r="O46" s="19"/>
    </row>
    <row r="47" spans="1:15" x14ac:dyDescent="0.25">
      <c r="F47" s="20"/>
      <c r="G47" s="28"/>
      <c r="H47" s="22"/>
      <c r="I47" s="20"/>
      <c r="J47" s="20"/>
      <c r="O47" s="20"/>
    </row>
    <row r="48" spans="1:15" x14ac:dyDescent="0.25">
      <c r="H48" s="20"/>
      <c r="I48" s="20"/>
      <c r="J48" s="20"/>
      <c r="O48" s="20"/>
    </row>
  </sheetData>
  <sortState ref="L35:O46">
    <sortCondition ref="M3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opLeftCell="A30" workbookViewId="0">
      <selection activeCell="G41" sqref="G41"/>
    </sheetView>
  </sheetViews>
  <sheetFormatPr defaultRowHeight="15" x14ac:dyDescent="0.25"/>
  <cols>
    <col min="1" max="1" width="13.85546875" customWidth="1"/>
    <col min="13" max="13" width="13" customWidth="1"/>
    <col min="14" max="14" width="13.7109375" customWidth="1"/>
  </cols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4</v>
      </c>
      <c r="B3">
        <v>21.5</v>
      </c>
      <c r="C3">
        <v>25.3</v>
      </c>
      <c r="D3">
        <v>21.3</v>
      </c>
      <c r="F3">
        <f>AVERAGE(B3:E3)</f>
        <v>22.7</v>
      </c>
      <c r="H3">
        <v>28.4</v>
      </c>
      <c r="I3">
        <v>26.4</v>
      </c>
      <c r="J3">
        <v>27.3</v>
      </c>
      <c r="L3">
        <f>AVERAGE(H3:K3)</f>
        <v>27.366666666666664</v>
      </c>
      <c r="N3">
        <v>45.6</v>
      </c>
      <c r="O3">
        <v>26.8</v>
      </c>
      <c r="R3">
        <f>AVERAGE(N3:Q3)</f>
        <v>36.200000000000003</v>
      </c>
    </row>
    <row r="4" spans="1:18" x14ac:dyDescent="0.25">
      <c r="A4" t="s">
        <v>9</v>
      </c>
      <c r="B4">
        <v>33.4</v>
      </c>
      <c r="C4">
        <v>29.7</v>
      </c>
      <c r="D4">
        <v>45.5</v>
      </c>
      <c r="E4">
        <v>38.299999999999997</v>
      </c>
      <c r="F4">
        <f t="shared" ref="F4:F10" si="0">AVERAGE(B4:E4)</f>
        <v>36.724999999999994</v>
      </c>
      <c r="H4">
        <v>25.7</v>
      </c>
      <c r="I4">
        <v>18.2</v>
      </c>
      <c r="J4">
        <v>28.3</v>
      </c>
      <c r="K4">
        <v>32.9</v>
      </c>
      <c r="L4">
        <f t="shared" ref="L4:L5" si="1">AVERAGE(H4:K4)</f>
        <v>26.274999999999999</v>
      </c>
      <c r="N4">
        <v>35.200000000000003</v>
      </c>
      <c r="O4">
        <v>29.8</v>
      </c>
      <c r="P4">
        <v>31.3</v>
      </c>
      <c r="R4">
        <f t="shared" ref="R4:R14" si="2">AVERAGE(N4:Q4)</f>
        <v>32.1</v>
      </c>
    </row>
    <row r="5" spans="1:18" x14ac:dyDescent="0.25">
      <c r="A5" t="s">
        <v>5</v>
      </c>
      <c r="B5">
        <v>29.5</v>
      </c>
      <c r="C5">
        <v>29.1</v>
      </c>
      <c r="F5">
        <f t="shared" si="0"/>
        <v>29.3</v>
      </c>
      <c r="H5">
        <v>19.600000000000001</v>
      </c>
      <c r="I5">
        <v>32.299999999999997</v>
      </c>
      <c r="L5">
        <f t="shared" si="1"/>
        <v>25.95</v>
      </c>
      <c r="N5">
        <v>26.4</v>
      </c>
      <c r="O5">
        <v>41.4</v>
      </c>
      <c r="P5">
        <v>35.200000000000003</v>
      </c>
      <c r="Q5">
        <v>31.5</v>
      </c>
      <c r="R5">
        <f t="shared" si="2"/>
        <v>33.625</v>
      </c>
    </row>
    <row r="6" spans="1:18" x14ac:dyDescent="0.25">
      <c r="A6" t="s">
        <v>10</v>
      </c>
      <c r="B6">
        <v>27.6</v>
      </c>
      <c r="C6">
        <v>30.2</v>
      </c>
      <c r="D6">
        <v>30.3</v>
      </c>
      <c r="F6">
        <f t="shared" si="0"/>
        <v>29.366666666666664</v>
      </c>
      <c r="H6">
        <v>40.1</v>
      </c>
      <c r="I6">
        <v>37.6</v>
      </c>
      <c r="N6">
        <v>30.3</v>
      </c>
      <c r="O6">
        <v>26.3</v>
      </c>
      <c r="P6">
        <v>29.8</v>
      </c>
      <c r="R6">
        <f t="shared" si="2"/>
        <v>28.8</v>
      </c>
    </row>
    <row r="7" spans="1:18" x14ac:dyDescent="0.25">
      <c r="A7" t="s">
        <v>8</v>
      </c>
      <c r="B7">
        <v>30.9</v>
      </c>
      <c r="C7">
        <v>23.8</v>
      </c>
      <c r="F7">
        <f t="shared" si="0"/>
        <v>27.35</v>
      </c>
      <c r="H7">
        <v>38.200000000000003</v>
      </c>
      <c r="I7">
        <v>40.9</v>
      </c>
      <c r="J7">
        <v>31.7</v>
      </c>
      <c r="L7">
        <f t="shared" ref="L7:L14" si="3">AVERAGE(H7:K7)</f>
        <v>36.93333333333333</v>
      </c>
      <c r="N7">
        <v>21.9</v>
      </c>
      <c r="O7">
        <v>36.1</v>
      </c>
      <c r="P7">
        <v>21.2</v>
      </c>
      <c r="R7">
        <f t="shared" si="2"/>
        <v>26.400000000000002</v>
      </c>
    </row>
    <row r="8" spans="1:18" x14ac:dyDescent="0.25">
      <c r="A8" t="s">
        <v>14</v>
      </c>
      <c r="B8">
        <v>29.4</v>
      </c>
      <c r="C8">
        <v>19.399999999999999</v>
      </c>
      <c r="F8">
        <f t="shared" si="0"/>
        <v>24.4</v>
      </c>
      <c r="H8">
        <v>17.399999999999999</v>
      </c>
      <c r="I8">
        <v>20.3</v>
      </c>
      <c r="J8">
        <v>19.899999999999999</v>
      </c>
      <c r="L8">
        <f t="shared" si="3"/>
        <v>19.2</v>
      </c>
      <c r="N8">
        <v>21.9</v>
      </c>
      <c r="O8">
        <v>29.8</v>
      </c>
      <c r="R8">
        <f t="shared" si="2"/>
        <v>25.85</v>
      </c>
    </row>
    <row r="9" spans="1:18" x14ac:dyDescent="0.25">
      <c r="A9" t="s">
        <v>12</v>
      </c>
      <c r="B9">
        <v>27.6</v>
      </c>
      <c r="C9">
        <v>30.4</v>
      </c>
      <c r="F9">
        <f t="shared" si="0"/>
        <v>29</v>
      </c>
      <c r="H9">
        <v>28.7</v>
      </c>
      <c r="I9">
        <v>27.3</v>
      </c>
      <c r="J9">
        <v>23.7</v>
      </c>
      <c r="L9">
        <f t="shared" si="3"/>
        <v>26.566666666666666</v>
      </c>
      <c r="N9">
        <v>40.6</v>
      </c>
      <c r="O9">
        <v>37.9</v>
      </c>
      <c r="P9">
        <v>40.4</v>
      </c>
      <c r="Q9">
        <v>40.6</v>
      </c>
      <c r="R9">
        <f t="shared" si="2"/>
        <v>39.875</v>
      </c>
    </row>
    <row r="10" spans="1:18" x14ac:dyDescent="0.25">
      <c r="A10" t="s">
        <v>11</v>
      </c>
      <c r="B10">
        <v>39.1</v>
      </c>
      <c r="C10">
        <v>28.3</v>
      </c>
      <c r="D10">
        <v>37.6</v>
      </c>
      <c r="F10">
        <f t="shared" si="0"/>
        <v>35</v>
      </c>
      <c r="H10">
        <v>39.200000000000003</v>
      </c>
      <c r="I10">
        <v>28.3</v>
      </c>
      <c r="J10">
        <v>20.3</v>
      </c>
      <c r="L10">
        <f t="shared" si="3"/>
        <v>29.266666666666666</v>
      </c>
      <c r="N10">
        <v>32.4</v>
      </c>
      <c r="O10">
        <v>31.1</v>
      </c>
      <c r="P10">
        <v>30.2</v>
      </c>
      <c r="R10">
        <f t="shared" si="2"/>
        <v>31.233333333333334</v>
      </c>
    </row>
    <row r="11" spans="1:18" x14ac:dyDescent="0.25">
      <c r="A11" t="s">
        <v>6</v>
      </c>
      <c r="B11">
        <v>23.4</v>
      </c>
      <c r="C11">
        <v>20.3</v>
      </c>
      <c r="F11">
        <f>AVERAGE(B11:E11)</f>
        <v>21.85</v>
      </c>
      <c r="H11">
        <v>26.4</v>
      </c>
      <c r="I11">
        <v>25.3</v>
      </c>
      <c r="L11">
        <f t="shared" si="3"/>
        <v>25.85</v>
      </c>
      <c r="N11">
        <v>18.600000000000001</v>
      </c>
      <c r="O11">
        <v>32.299999999999997</v>
      </c>
      <c r="R11">
        <f t="shared" si="2"/>
        <v>25.45</v>
      </c>
    </row>
    <row r="12" spans="1:18" x14ac:dyDescent="0.25">
      <c r="A12" t="s">
        <v>3</v>
      </c>
      <c r="B12">
        <v>26.4</v>
      </c>
      <c r="C12">
        <v>27.4</v>
      </c>
      <c r="F12">
        <f t="shared" ref="F12:F14" si="4">AVERAGE(B12:E12)</f>
        <v>26.9</v>
      </c>
      <c r="H12">
        <v>36.6</v>
      </c>
      <c r="I12">
        <v>21.2</v>
      </c>
      <c r="J12">
        <v>30.3</v>
      </c>
      <c r="L12">
        <f t="shared" si="3"/>
        <v>29.366666666666664</v>
      </c>
      <c r="N12">
        <v>17.8</v>
      </c>
      <c r="R12">
        <f t="shared" si="2"/>
        <v>17.8</v>
      </c>
    </row>
    <row r="13" spans="1:18" x14ac:dyDescent="0.25">
      <c r="A13" t="s">
        <v>7</v>
      </c>
      <c r="B13">
        <v>20.7</v>
      </c>
      <c r="F13">
        <f t="shared" si="4"/>
        <v>20.7</v>
      </c>
      <c r="H13">
        <v>13.4</v>
      </c>
      <c r="I13">
        <v>20.6</v>
      </c>
      <c r="L13">
        <f t="shared" si="3"/>
        <v>17</v>
      </c>
      <c r="N13">
        <v>43.3</v>
      </c>
      <c r="O13">
        <v>27.2</v>
      </c>
      <c r="P13">
        <v>18.3</v>
      </c>
      <c r="R13">
        <f t="shared" si="2"/>
        <v>29.599999999999998</v>
      </c>
    </row>
    <row r="14" spans="1:18" x14ac:dyDescent="0.25">
      <c r="A14" t="s">
        <v>13</v>
      </c>
      <c r="B14">
        <v>28.3</v>
      </c>
      <c r="C14">
        <v>20.399999999999999</v>
      </c>
      <c r="D14">
        <v>13.5</v>
      </c>
      <c r="E14">
        <v>17.399999999999999</v>
      </c>
      <c r="F14">
        <f t="shared" si="4"/>
        <v>19.899999999999999</v>
      </c>
      <c r="H14">
        <v>39.6</v>
      </c>
      <c r="L14">
        <f t="shared" si="3"/>
        <v>39.6</v>
      </c>
      <c r="N14">
        <v>28.1</v>
      </c>
      <c r="O14">
        <v>31.3</v>
      </c>
      <c r="R14">
        <f t="shared" si="2"/>
        <v>29.700000000000003</v>
      </c>
    </row>
    <row r="16" spans="1:18" x14ac:dyDescent="0.25">
      <c r="A16" s="5" t="s">
        <v>15</v>
      </c>
      <c r="B16" s="5" t="s">
        <v>17</v>
      </c>
      <c r="C16" s="5" t="s">
        <v>18</v>
      </c>
      <c r="D16" s="5" t="s">
        <v>19</v>
      </c>
      <c r="E16" s="5" t="s">
        <v>20</v>
      </c>
      <c r="F16" s="5" t="s">
        <v>39</v>
      </c>
      <c r="G16" s="1" t="s">
        <v>30</v>
      </c>
    </row>
    <row r="17" spans="1:14" x14ac:dyDescent="0.25">
      <c r="A17" s="5" t="s">
        <v>4</v>
      </c>
      <c r="B17" s="4">
        <f>AVERAGE(B3:E3)</f>
        <v>22.7</v>
      </c>
      <c r="C17" s="4">
        <f>AVERAGE(H3:K3)</f>
        <v>27.366666666666664</v>
      </c>
      <c r="D17" s="4">
        <f>AVERAGE(N3:Q3)</f>
        <v>36.200000000000003</v>
      </c>
      <c r="E17" s="4">
        <f>SUM(B17:D17)</f>
        <v>86.266666666666666</v>
      </c>
      <c r="F17" s="4">
        <f>AVERAGE(B17:D17)</f>
        <v>28.755555555555556</v>
      </c>
      <c r="G17" s="2" t="s">
        <v>47</v>
      </c>
      <c r="H17" s="8">
        <v>3</v>
      </c>
      <c r="I17" s="2"/>
      <c r="J17" s="2"/>
      <c r="K17" s="2"/>
      <c r="L17" s="2"/>
      <c r="M17" s="2"/>
      <c r="N17" s="2"/>
    </row>
    <row r="18" spans="1:14" x14ac:dyDescent="0.25">
      <c r="A18" s="5" t="s">
        <v>9</v>
      </c>
      <c r="B18" s="4">
        <f t="shared" ref="B18:B28" si="5">AVERAGE(B4:E4)</f>
        <v>36.724999999999994</v>
      </c>
      <c r="C18" s="4">
        <f t="shared" ref="C18:C28" si="6">AVERAGE(H4:K4)</f>
        <v>26.274999999999999</v>
      </c>
      <c r="D18" s="4">
        <f t="shared" ref="D18:D28" si="7">AVERAGE(N4:Q4)</f>
        <v>32.1</v>
      </c>
      <c r="E18" s="4">
        <f t="shared" ref="E18:E28" si="8">SUM(B18:D18)</f>
        <v>95.1</v>
      </c>
      <c r="F18" s="4">
        <f t="shared" ref="F18:F28" si="9">AVERAGE(B18:D18)</f>
        <v>31.7</v>
      </c>
      <c r="G18" s="2" t="s">
        <v>48</v>
      </c>
      <c r="H18" s="8">
        <v>3</v>
      </c>
      <c r="I18" s="2"/>
      <c r="J18" s="2"/>
      <c r="K18" s="2"/>
      <c r="L18" s="2"/>
      <c r="M18" s="2"/>
      <c r="N18" s="2"/>
    </row>
    <row r="19" spans="1:14" x14ac:dyDescent="0.25">
      <c r="A19" s="5" t="s">
        <v>5</v>
      </c>
      <c r="B19" s="4">
        <f t="shared" si="5"/>
        <v>29.3</v>
      </c>
      <c r="C19" s="4">
        <f t="shared" si="6"/>
        <v>25.95</v>
      </c>
      <c r="D19" s="4">
        <f t="shared" si="7"/>
        <v>33.625</v>
      </c>
      <c r="E19" s="4">
        <f t="shared" si="8"/>
        <v>88.875</v>
      </c>
      <c r="F19" s="4">
        <f t="shared" si="9"/>
        <v>29.625</v>
      </c>
      <c r="G19" s="2" t="s">
        <v>49</v>
      </c>
      <c r="H19" s="8">
        <v>4</v>
      </c>
      <c r="I19" s="2"/>
      <c r="J19" s="2"/>
      <c r="K19" s="2"/>
      <c r="L19" s="2"/>
      <c r="M19" s="2"/>
      <c r="N19" s="2"/>
    </row>
    <row r="20" spans="1:14" x14ac:dyDescent="0.25">
      <c r="A20" s="5" t="s">
        <v>10</v>
      </c>
      <c r="B20" s="4">
        <f t="shared" si="5"/>
        <v>29.366666666666664</v>
      </c>
      <c r="C20" s="4">
        <f t="shared" si="6"/>
        <v>38.85</v>
      </c>
      <c r="D20" s="4">
        <f t="shared" si="7"/>
        <v>28.8</v>
      </c>
      <c r="E20" s="4">
        <f t="shared" si="8"/>
        <v>97.016666666666666</v>
      </c>
      <c r="F20" s="4">
        <f t="shared" si="9"/>
        <v>32.338888888888889</v>
      </c>
      <c r="G20" s="2" t="s">
        <v>31</v>
      </c>
      <c r="H20" s="3">
        <f>(E29^2)/(H17*H18*H19)</f>
        <v>29016.283402777775</v>
      </c>
      <c r="I20" s="2"/>
      <c r="J20" s="2"/>
      <c r="K20" s="2"/>
      <c r="L20" s="2"/>
      <c r="M20" s="2"/>
      <c r="N20" s="2"/>
    </row>
    <row r="21" spans="1:14" x14ac:dyDescent="0.25">
      <c r="A21" s="5" t="s">
        <v>8</v>
      </c>
      <c r="B21" s="4">
        <f t="shared" si="5"/>
        <v>27.35</v>
      </c>
      <c r="C21" s="4">
        <f t="shared" si="6"/>
        <v>36.93333333333333</v>
      </c>
      <c r="D21" s="4">
        <f t="shared" si="7"/>
        <v>26.400000000000002</v>
      </c>
      <c r="E21" s="4">
        <f t="shared" si="8"/>
        <v>90.683333333333337</v>
      </c>
      <c r="F21" s="4">
        <f t="shared" si="9"/>
        <v>30.227777777777778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5" t="s">
        <v>14</v>
      </c>
      <c r="B22" s="4">
        <f t="shared" si="5"/>
        <v>24.4</v>
      </c>
      <c r="C22" s="4">
        <f t="shared" si="6"/>
        <v>19.2</v>
      </c>
      <c r="D22" s="4">
        <f t="shared" si="7"/>
        <v>25.85</v>
      </c>
      <c r="E22" s="4">
        <f t="shared" si="8"/>
        <v>69.449999999999989</v>
      </c>
      <c r="F22" s="4">
        <f t="shared" si="9"/>
        <v>23.149999999999995</v>
      </c>
      <c r="G22" s="13" t="s">
        <v>32</v>
      </c>
      <c r="H22" s="4" t="s">
        <v>33</v>
      </c>
      <c r="I22" s="4" t="s">
        <v>34</v>
      </c>
      <c r="J22" s="4" t="s">
        <v>35</v>
      </c>
      <c r="K22" s="4" t="s">
        <v>36</v>
      </c>
      <c r="L22" s="4"/>
      <c r="M22" s="4">
        <v>0.05</v>
      </c>
      <c r="N22" s="4">
        <v>0.01</v>
      </c>
    </row>
    <row r="23" spans="1:14" x14ac:dyDescent="0.25">
      <c r="A23" s="5" t="s">
        <v>12</v>
      </c>
      <c r="B23" s="4">
        <f t="shared" si="5"/>
        <v>29</v>
      </c>
      <c r="C23" s="4">
        <f t="shared" si="6"/>
        <v>26.566666666666666</v>
      </c>
      <c r="D23" s="4">
        <f t="shared" si="7"/>
        <v>39.875</v>
      </c>
      <c r="E23" s="4">
        <f t="shared" si="8"/>
        <v>95.441666666666663</v>
      </c>
      <c r="F23" s="4">
        <f t="shared" si="9"/>
        <v>31.813888888888886</v>
      </c>
      <c r="G23" s="13" t="s">
        <v>43</v>
      </c>
      <c r="H23" s="9">
        <f>H17-1</f>
        <v>2</v>
      </c>
      <c r="I23" s="10">
        <f>SUMSQ(B29:D29)/12-H20</f>
        <v>46.894803240746114</v>
      </c>
      <c r="J23" s="10">
        <f>I23/H23</f>
        <v>23.447401620373057</v>
      </c>
      <c r="K23" s="10">
        <f>J23/$J$28</f>
        <v>0.67258344990177721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5" t="s">
        <v>11</v>
      </c>
      <c r="B24" s="4">
        <f t="shared" si="5"/>
        <v>35</v>
      </c>
      <c r="C24" s="4">
        <f t="shared" si="6"/>
        <v>29.266666666666666</v>
      </c>
      <c r="D24" s="4">
        <f t="shared" si="7"/>
        <v>31.233333333333334</v>
      </c>
      <c r="E24" s="4">
        <f t="shared" si="8"/>
        <v>95.5</v>
      </c>
      <c r="F24" s="4">
        <f t="shared" si="9"/>
        <v>31.833333333333332</v>
      </c>
      <c r="G24" s="13" t="s">
        <v>44</v>
      </c>
      <c r="H24" s="9">
        <f>H18*H19-1</f>
        <v>11</v>
      </c>
      <c r="I24" s="10">
        <f>SUMSQ(E17:E28)/H17-H20</f>
        <v>448.98386574073447</v>
      </c>
      <c r="J24" s="10">
        <f t="shared" ref="J24:J28" si="10">I24/H24</f>
        <v>40.816715067339494</v>
      </c>
      <c r="K24" s="10">
        <f t="shared" ref="K24:K27" si="11">J24/$J$28</f>
        <v>1.1708183055045169</v>
      </c>
      <c r="L24" s="4" t="str">
        <f t="shared" ref="L24:L27" si="12">IF(K24&lt;M24,"tn",IF(K24&lt;N24,"*","**"))</f>
        <v>tn</v>
      </c>
      <c r="M24" s="4">
        <f t="shared" ref="M24:M26" si="13">FINV(5%,$H24,$H$28)</f>
        <v>2.2585183566229916</v>
      </c>
      <c r="N24" s="4">
        <f t="shared" ref="N24:N27" si="14">FINV(1%,$H24,$H$28)</f>
        <v>3.1837421959607717</v>
      </c>
    </row>
    <row r="25" spans="1:14" x14ac:dyDescent="0.25">
      <c r="A25" s="5" t="s">
        <v>6</v>
      </c>
      <c r="B25" s="4">
        <f t="shared" si="5"/>
        <v>21.85</v>
      </c>
      <c r="C25" s="4">
        <f t="shared" si="6"/>
        <v>25.85</v>
      </c>
      <c r="D25" s="4">
        <f t="shared" si="7"/>
        <v>25.45</v>
      </c>
      <c r="E25" s="4">
        <f t="shared" si="8"/>
        <v>73.150000000000006</v>
      </c>
      <c r="F25" s="4">
        <f t="shared" si="9"/>
        <v>24.383333333333336</v>
      </c>
      <c r="G25" s="13" t="s">
        <v>37</v>
      </c>
      <c r="H25" s="9">
        <f>H18-1</f>
        <v>2</v>
      </c>
      <c r="I25" s="21">
        <f>SUMSQ(B36:D36)/(H17*H19)-H20</f>
        <v>181.72931712962964</v>
      </c>
      <c r="J25" s="10">
        <f t="shared" si="10"/>
        <v>90.864658564814818</v>
      </c>
      <c r="K25" s="10">
        <f t="shared" si="11"/>
        <v>2.6064323254722273</v>
      </c>
      <c r="L25" s="4" t="str">
        <f t="shared" si="12"/>
        <v>tn</v>
      </c>
      <c r="M25" s="4">
        <f t="shared" si="13"/>
        <v>3.4433567793667246</v>
      </c>
      <c r="N25" s="4">
        <f t="shared" si="14"/>
        <v>5.7190219124822725</v>
      </c>
    </row>
    <row r="26" spans="1:14" x14ac:dyDescent="0.25">
      <c r="A26" s="5" t="s">
        <v>3</v>
      </c>
      <c r="B26" s="4">
        <f t="shared" si="5"/>
        <v>26.9</v>
      </c>
      <c r="C26" s="4">
        <f t="shared" si="6"/>
        <v>29.366666666666664</v>
      </c>
      <c r="D26" s="4">
        <f t="shared" si="7"/>
        <v>17.8</v>
      </c>
      <c r="E26" s="4">
        <f t="shared" si="8"/>
        <v>74.066666666666663</v>
      </c>
      <c r="F26" s="4">
        <f t="shared" si="9"/>
        <v>24.688888888888886</v>
      </c>
      <c r="G26" s="13" t="s">
        <v>21</v>
      </c>
      <c r="H26" s="9">
        <f>H19-1</f>
        <v>3</v>
      </c>
      <c r="I26" s="10">
        <f>SUMSQ(E32:E35)/(H17*H18)-H20</f>
        <v>112.95557870370612</v>
      </c>
      <c r="J26" s="10">
        <f t="shared" si="10"/>
        <v>37.651859567902044</v>
      </c>
      <c r="K26" s="10">
        <f t="shared" si="11"/>
        <v>1.0800351362341649</v>
      </c>
      <c r="L26" s="4" t="str">
        <f t="shared" si="12"/>
        <v>tn</v>
      </c>
      <c r="M26" s="4">
        <f t="shared" si="13"/>
        <v>3.0491249886524128</v>
      </c>
      <c r="N26" s="4">
        <f t="shared" si="14"/>
        <v>4.8166057778160596</v>
      </c>
    </row>
    <row r="27" spans="1:14" x14ac:dyDescent="0.25">
      <c r="A27" s="5" t="s">
        <v>7</v>
      </c>
      <c r="B27" s="4">
        <f t="shared" si="5"/>
        <v>20.7</v>
      </c>
      <c r="C27" s="4">
        <f t="shared" si="6"/>
        <v>17</v>
      </c>
      <c r="D27" s="4">
        <f t="shared" si="7"/>
        <v>29.599999999999998</v>
      </c>
      <c r="E27" s="4">
        <f t="shared" si="8"/>
        <v>67.3</v>
      </c>
      <c r="F27" s="4">
        <f t="shared" si="9"/>
        <v>22.433333333333334</v>
      </c>
      <c r="G27" s="13" t="s">
        <v>38</v>
      </c>
      <c r="H27" s="5">
        <f>H25*H26</f>
        <v>6</v>
      </c>
      <c r="I27" s="10">
        <f>I24-I25-I26</f>
        <v>154.29896990739871</v>
      </c>
      <c r="J27" s="10">
        <f t="shared" si="10"/>
        <v>25.716494984566452</v>
      </c>
      <c r="K27" s="10">
        <f t="shared" si="11"/>
        <v>0.73767188348378965</v>
      </c>
      <c r="L27" s="4" t="str">
        <f t="shared" si="12"/>
        <v>tn</v>
      </c>
      <c r="M27" s="4">
        <f>FINV(5%,$H27,$H$28)</f>
        <v>2.5490614138436585</v>
      </c>
      <c r="N27" s="4">
        <f t="shared" si="14"/>
        <v>3.7583014350037565</v>
      </c>
    </row>
    <row r="28" spans="1:14" x14ac:dyDescent="0.25">
      <c r="A28" s="5" t="s">
        <v>13</v>
      </c>
      <c r="B28" s="4">
        <f t="shared" si="5"/>
        <v>19.899999999999999</v>
      </c>
      <c r="C28" s="4">
        <f t="shared" si="6"/>
        <v>39.6</v>
      </c>
      <c r="D28" s="4">
        <f t="shared" si="7"/>
        <v>29.700000000000003</v>
      </c>
      <c r="E28" s="4">
        <f t="shared" si="8"/>
        <v>89.2</v>
      </c>
      <c r="F28" s="4">
        <f t="shared" si="9"/>
        <v>29.733333333333334</v>
      </c>
      <c r="G28" s="13" t="s">
        <v>45</v>
      </c>
      <c r="H28" s="9">
        <f>H29-H24-H23</f>
        <v>22</v>
      </c>
      <c r="I28" s="10">
        <f>I29-I24-I23</f>
        <v>766.9573726851886</v>
      </c>
      <c r="J28" s="10">
        <f t="shared" si="10"/>
        <v>34.861698758417667</v>
      </c>
      <c r="K28" s="11"/>
      <c r="L28" s="6"/>
      <c r="M28" s="6"/>
      <c r="N28" s="6"/>
    </row>
    <row r="29" spans="1:14" x14ac:dyDescent="0.25">
      <c r="A29" s="5"/>
      <c r="B29" s="4">
        <f>SUM(B17:B28)</f>
        <v>323.19166666666661</v>
      </c>
      <c r="C29" s="4">
        <f t="shared" ref="C29:E29" si="15">SUM(C17:C28)</f>
        <v>342.22500000000002</v>
      </c>
      <c r="D29" s="4">
        <f t="shared" si="15"/>
        <v>356.63333333333338</v>
      </c>
      <c r="E29" s="4">
        <f t="shared" si="15"/>
        <v>1022.05</v>
      </c>
      <c r="F29" s="4">
        <f>AVERAGE(B17:D28)</f>
        <v>28.390277777777783</v>
      </c>
      <c r="G29" s="13" t="s">
        <v>46</v>
      </c>
      <c r="H29" s="9">
        <f>(3*3*4)-1</f>
        <v>35</v>
      </c>
      <c r="I29" s="10">
        <f>SUMSQ(B17:D28)-H20</f>
        <v>1262.8360416666692</v>
      </c>
      <c r="J29" s="11"/>
      <c r="K29" s="12"/>
      <c r="L29" s="7"/>
      <c r="M29" s="7"/>
      <c r="N29" s="7"/>
    </row>
    <row r="30" spans="1:14" x14ac:dyDescent="0.25">
      <c r="A30" s="1" t="s">
        <v>29</v>
      </c>
    </row>
    <row r="31" spans="1:14" x14ac:dyDescent="0.25">
      <c r="A31" s="5" t="s">
        <v>21</v>
      </c>
      <c r="B31" s="5" t="s">
        <v>26</v>
      </c>
      <c r="C31" s="5" t="s">
        <v>27</v>
      </c>
      <c r="D31" s="5" t="s">
        <v>28</v>
      </c>
      <c r="E31" s="5" t="s">
        <v>20</v>
      </c>
      <c r="F31" s="5" t="s">
        <v>39</v>
      </c>
      <c r="H31" s="16"/>
      <c r="I31" s="16"/>
      <c r="J31" s="16"/>
    </row>
    <row r="32" spans="1:14" x14ac:dyDescent="0.25">
      <c r="A32" s="5" t="s">
        <v>22</v>
      </c>
      <c r="B32" s="4">
        <f>E17</f>
        <v>86.266666666666666</v>
      </c>
      <c r="C32" s="4">
        <f>E21</f>
        <v>90.683333333333337</v>
      </c>
      <c r="D32" s="4">
        <f>E25</f>
        <v>73.150000000000006</v>
      </c>
      <c r="E32" s="4">
        <f>SUM(B32:D32)</f>
        <v>250.1</v>
      </c>
      <c r="F32" s="5">
        <f>E32/9</f>
        <v>27.788888888888888</v>
      </c>
      <c r="H32" s="16"/>
      <c r="I32" s="16"/>
      <c r="J32" s="16"/>
    </row>
    <row r="33" spans="1:15" x14ac:dyDescent="0.25">
      <c r="A33" s="5" t="s">
        <v>23</v>
      </c>
      <c r="B33" s="4">
        <f t="shared" ref="B33:B35" si="16">E18</f>
        <v>95.1</v>
      </c>
      <c r="C33" s="4">
        <f t="shared" ref="C33:C35" si="17">E22</f>
        <v>69.449999999999989</v>
      </c>
      <c r="D33" s="4">
        <f t="shared" ref="D33:D35" si="18">E26</f>
        <v>74.066666666666663</v>
      </c>
      <c r="E33" s="4">
        <f t="shared" ref="E33:E35" si="19">SUM(B33:D33)</f>
        <v>238.61666666666665</v>
      </c>
      <c r="F33" s="5">
        <f t="shared" ref="F33:F36" si="20">E33/9</f>
        <v>26.512962962962959</v>
      </c>
      <c r="H33" s="17"/>
      <c r="I33" s="17"/>
      <c r="J33" s="17"/>
      <c r="O33" s="20"/>
    </row>
    <row r="34" spans="1:15" x14ac:dyDescent="0.25">
      <c r="A34" s="5" t="s">
        <v>24</v>
      </c>
      <c r="B34" s="4">
        <f t="shared" si="16"/>
        <v>88.875</v>
      </c>
      <c r="C34" s="4">
        <f t="shared" si="17"/>
        <v>95.441666666666663</v>
      </c>
      <c r="D34" s="4">
        <f t="shared" si="18"/>
        <v>67.3</v>
      </c>
      <c r="E34" s="4">
        <f t="shared" si="19"/>
        <v>251.61666666666667</v>
      </c>
      <c r="F34" s="5">
        <f t="shared" si="20"/>
        <v>27.957407407407409</v>
      </c>
      <c r="H34" s="18"/>
      <c r="I34" s="17"/>
      <c r="J34" s="17"/>
      <c r="L34" s="19"/>
      <c r="M34" s="19"/>
      <c r="N34" s="19"/>
      <c r="O34" s="19"/>
    </row>
    <row r="35" spans="1:15" x14ac:dyDescent="0.25">
      <c r="A35" s="5" t="s">
        <v>25</v>
      </c>
      <c r="B35" s="4">
        <f t="shared" si="16"/>
        <v>97.016666666666666</v>
      </c>
      <c r="C35" s="4">
        <f t="shared" si="17"/>
        <v>95.5</v>
      </c>
      <c r="D35" s="4">
        <f t="shared" si="18"/>
        <v>89.2</v>
      </c>
      <c r="E35" s="4">
        <f t="shared" si="19"/>
        <v>281.71666666666664</v>
      </c>
      <c r="F35" s="5">
        <f t="shared" si="20"/>
        <v>31.30185185185185</v>
      </c>
      <c r="L35" s="19"/>
      <c r="M35" s="19"/>
      <c r="N35" s="20"/>
      <c r="O35" s="19"/>
    </row>
    <row r="36" spans="1:15" x14ac:dyDescent="0.25">
      <c r="A36" s="5" t="s">
        <v>20</v>
      </c>
      <c r="B36" s="4">
        <f>SUM(B32:B35)</f>
        <v>367.25833333333333</v>
      </c>
      <c r="C36" s="4">
        <f t="shared" ref="C36:D36" si="21">SUM(C32:C35)</f>
        <v>351.07499999999999</v>
      </c>
      <c r="D36" s="4">
        <f t="shared" si="21"/>
        <v>303.71666666666664</v>
      </c>
      <c r="E36" s="4">
        <f>SUM(E32:E35)</f>
        <v>1022.05</v>
      </c>
      <c r="F36" s="5">
        <f t="shared" si="20"/>
        <v>113.5611111111111</v>
      </c>
      <c r="H36" s="20"/>
      <c r="I36" s="20"/>
      <c r="J36" s="20"/>
      <c r="L36" s="19"/>
      <c r="M36" s="19"/>
      <c r="N36" s="20"/>
      <c r="O36" s="19"/>
    </row>
    <row r="37" spans="1:15" x14ac:dyDescent="0.25">
      <c r="A37" s="5"/>
      <c r="B37" s="5">
        <f>B36/12</f>
        <v>30.604861111111109</v>
      </c>
      <c r="C37" s="5">
        <f t="shared" ref="C37:D37" si="22">C36/12</f>
        <v>29.256249999999998</v>
      </c>
      <c r="D37" s="5">
        <f t="shared" si="22"/>
        <v>25.30972222222222</v>
      </c>
      <c r="E37" s="5"/>
      <c r="F37" s="5"/>
      <c r="H37" s="20"/>
      <c r="I37" s="20"/>
      <c r="J37" s="20"/>
      <c r="L37" s="19"/>
      <c r="M37" s="19"/>
      <c r="N37" s="20"/>
      <c r="O37" s="19"/>
    </row>
    <row r="38" spans="1:15" x14ac:dyDescent="0.25">
      <c r="F38" s="20"/>
      <c r="G38" s="20"/>
      <c r="H38" s="20"/>
      <c r="I38" s="20"/>
      <c r="J38" s="20"/>
      <c r="L38" s="19"/>
      <c r="M38" s="19"/>
      <c r="N38" s="20"/>
      <c r="O38" s="19"/>
    </row>
    <row r="39" spans="1:15" x14ac:dyDescent="0.25">
      <c r="D39" s="2"/>
      <c r="F39" s="20"/>
      <c r="H39" s="20"/>
      <c r="I39" s="20"/>
      <c r="J39" s="20"/>
      <c r="L39" s="19"/>
      <c r="M39" s="19"/>
      <c r="N39" s="20"/>
      <c r="O39" s="19"/>
    </row>
    <row r="40" spans="1:15" x14ac:dyDescent="0.25">
      <c r="F40" s="20"/>
      <c r="H40" s="20"/>
      <c r="I40" s="20"/>
      <c r="J40" s="20"/>
      <c r="L40" s="19"/>
      <c r="M40" s="19"/>
      <c r="N40" s="20"/>
      <c r="O40" s="19"/>
    </row>
    <row r="41" spans="1:15" x14ac:dyDescent="0.25">
      <c r="F41" s="20"/>
      <c r="G41" s="28"/>
      <c r="H41" s="22"/>
      <c r="I41" s="20"/>
      <c r="J41" s="20"/>
      <c r="L41" s="19"/>
      <c r="M41" s="19"/>
      <c r="N41" s="20"/>
      <c r="O41" s="19"/>
    </row>
    <row r="42" spans="1:15" x14ac:dyDescent="0.25">
      <c r="H42" s="22"/>
      <c r="I42" s="20"/>
      <c r="J42" s="20"/>
      <c r="L42" s="19"/>
      <c r="M42" s="19"/>
      <c r="N42" s="20"/>
      <c r="O42" s="19"/>
    </row>
    <row r="43" spans="1:15" x14ac:dyDescent="0.25">
      <c r="F43" s="20"/>
      <c r="H43" s="20"/>
      <c r="I43" s="20"/>
      <c r="J43" s="20"/>
      <c r="L43" s="19"/>
      <c r="M43" s="19"/>
      <c r="N43" s="20"/>
      <c r="O43" s="19"/>
    </row>
    <row r="44" spans="1:15" x14ac:dyDescent="0.25">
      <c r="F44" s="20"/>
      <c r="G44" s="20"/>
      <c r="H44" s="20"/>
      <c r="I44" s="20"/>
      <c r="J44" s="20"/>
      <c r="L44" s="19"/>
      <c r="M44" s="19"/>
      <c r="N44" s="20"/>
      <c r="O44" s="19"/>
    </row>
    <row r="45" spans="1:15" x14ac:dyDescent="0.25">
      <c r="F45" s="20"/>
      <c r="G45" s="20"/>
      <c r="H45" s="20"/>
      <c r="I45" s="20"/>
      <c r="J45" s="20"/>
      <c r="L45" s="19"/>
      <c r="M45" s="19"/>
      <c r="N45" s="20"/>
      <c r="O45" s="19"/>
    </row>
    <row r="46" spans="1:15" x14ac:dyDescent="0.25">
      <c r="F46" s="20"/>
      <c r="H46" s="20"/>
      <c r="I46" s="20"/>
      <c r="J46" s="20"/>
      <c r="L46" s="19"/>
      <c r="M46" s="19"/>
      <c r="N46" s="20"/>
      <c r="O46" s="19"/>
    </row>
    <row r="47" spans="1:15" x14ac:dyDescent="0.25">
      <c r="F47" s="20"/>
      <c r="G47" s="28"/>
      <c r="H47" s="22"/>
      <c r="I47" s="20"/>
      <c r="J47" s="20"/>
      <c r="O47" s="20"/>
    </row>
    <row r="48" spans="1:15" x14ac:dyDescent="0.25">
      <c r="O48" s="20"/>
    </row>
  </sheetData>
  <sortState ref="L35:O46">
    <sortCondition ref="M3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opLeftCell="A28" workbookViewId="0">
      <selection activeCell="L46" sqref="L46"/>
    </sheetView>
  </sheetViews>
  <sheetFormatPr defaultRowHeight="15" x14ac:dyDescent="0.25"/>
  <cols>
    <col min="12" max="15" width="11.42578125" customWidth="1"/>
  </cols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4</v>
      </c>
      <c r="B3">
        <v>23.6</v>
      </c>
      <c r="C3">
        <v>21.8</v>
      </c>
      <c r="D3">
        <v>25.8</v>
      </c>
      <c r="F3">
        <f>AVERAGE(B3:E3)</f>
        <v>23.733333333333334</v>
      </c>
      <c r="H3">
        <v>27.7</v>
      </c>
      <c r="I3">
        <v>32.6</v>
      </c>
      <c r="J3">
        <v>28.4</v>
      </c>
      <c r="K3">
        <v>19.600000000000001</v>
      </c>
      <c r="L3">
        <f>AVERAGE(H3:K3)</f>
        <v>27.074999999999996</v>
      </c>
      <c r="N3">
        <v>32.1</v>
      </c>
      <c r="O3">
        <v>32.6</v>
      </c>
      <c r="P3">
        <v>14.4</v>
      </c>
      <c r="Q3">
        <v>27.1</v>
      </c>
      <c r="R3">
        <f>AVERAGE(N3:Q3)</f>
        <v>26.550000000000004</v>
      </c>
    </row>
    <row r="4" spans="1:18" x14ac:dyDescent="0.25">
      <c r="A4" t="s">
        <v>9</v>
      </c>
      <c r="B4">
        <v>33.6</v>
      </c>
      <c r="C4">
        <v>33.4</v>
      </c>
      <c r="D4">
        <v>29.5</v>
      </c>
      <c r="E4">
        <v>44.6</v>
      </c>
      <c r="F4">
        <f t="shared" ref="F4:F10" si="0">AVERAGE(B4:E4)</f>
        <v>35.274999999999999</v>
      </c>
      <c r="H4">
        <v>20.9</v>
      </c>
      <c r="I4">
        <v>31.2</v>
      </c>
      <c r="J4">
        <v>25.7</v>
      </c>
      <c r="K4">
        <v>13.4</v>
      </c>
      <c r="L4">
        <f t="shared" ref="L4:L5" si="1">AVERAGE(H4:K4)</f>
        <v>22.8</v>
      </c>
      <c r="N4">
        <v>21.8</v>
      </c>
      <c r="O4">
        <v>20.3</v>
      </c>
      <c r="P4">
        <v>21.2</v>
      </c>
      <c r="Q4">
        <v>18.3</v>
      </c>
      <c r="R4">
        <f t="shared" ref="R4:R14" si="2">AVERAGE(N4:Q4)</f>
        <v>20.399999999999999</v>
      </c>
    </row>
    <row r="5" spans="1:18" x14ac:dyDescent="0.25">
      <c r="A5" t="s">
        <v>5</v>
      </c>
      <c r="B5">
        <v>28.9</v>
      </c>
      <c r="C5">
        <v>33.4</v>
      </c>
      <c r="D5">
        <v>17.2</v>
      </c>
      <c r="F5">
        <f t="shared" si="0"/>
        <v>26.5</v>
      </c>
      <c r="H5">
        <v>36.1</v>
      </c>
      <c r="I5">
        <v>13.3</v>
      </c>
      <c r="J5">
        <v>19.600000000000001</v>
      </c>
      <c r="L5">
        <f t="shared" si="1"/>
        <v>23</v>
      </c>
      <c r="N5">
        <v>30.9</v>
      </c>
      <c r="O5">
        <v>14.2</v>
      </c>
      <c r="P5">
        <v>32.1</v>
      </c>
      <c r="Q5">
        <v>27.4</v>
      </c>
      <c r="R5">
        <f t="shared" si="2"/>
        <v>26.15</v>
      </c>
    </row>
    <row r="6" spans="1:18" x14ac:dyDescent="0.25">
      <c r="A6" t="s">
        <v>10</v>
      </c>
      <c r="B6">
        <v>25.9</v>
      </c>
      <c r="C6">
        <v>30.2</v>
      </c>
      <c r="D6">
        <v>30.3</v>
      </c>
      <c r="F6">
        <f t="shared" si="0"/>
        <v>28.799999999999997</v>
      </c>
      <c r="H6">
        <v>20.7</v>
      </c>
      <c r="I6">
        <v>30.4</v>
      </c>
      <c r="J6">
        <v>16.3</v>
      </c>
      <c r="N6">
        <v>26.1</v>
      </c>
      <c r="O6">
        <v>20.2</v>
      </c>
      <c r="P6">
        <v>21.5</v>
      </c>
      <c r="Q6">
        <v>22.5</v>
      </c>
      <c r="R6">
        <f t="shared" si="2"/>
        <v>22.574999999999999</v>
      </c>
    </row>
    <row r="7" spans="1:18" x14ac:dyDescent="0.25">
      <c r="A7" t="s">
        <v>8</v>
      </c>
      <c r="B7">
        <v>32.4</v>
      </c>
      <c r="C7">
        <v>31.5</v>
      </c>
      <c r="D7">
        <v>25.4</v>
      </c>
      <c r="F7">
        <f t="shared" si="0"/>
        <v>29.766666666666666</v>
      </c>
      <c r="H7">
        <v>36.6</v>
      </c>
      <c r="I7">
        <v>37.299999999999997</v>
      </c>
      <c r="J7">
        <v>40.1</v>
      </c>
      <c r="L7">
        <f t="shared" ref="L7:L14" si="3">AVERAGE(H7:K7)</f>
        <v>38</v>
      </c>
      <c r="N7">
        <v>25.3</v>
      </c>
      <c r="O7">
        <v>17.399999999999999</v>
      </c>
      <c r="P7">
        <v>17.399999999999999</v>
      </c>
      <c r="Q7">
        <v>11.3</v>
      </c>
      <c r="R7">
        <f t="shared" si="2"/>
        <v>17.850000000000001</v>
      </c>
    </row>
    <row r="8" spans="1:18" x14ac:dyDescent="0.25">
      <c r="A8" t="s">
        <v>14</v>
      </c>
      <c r="B8">
        <v>30.1</v>
      </c>
      <c r="C8">
        <v>22.5</v>
      </c>
      <c r="F8">
        <f t="shared" si="0"/>
        <v>26.3</v>
      </c>
      <c r="H8">
        <v>21.4</v>
      </c>
      <c r="I8">
        <v>19.8</v>
      </c>
      <c r="J8">
        <v>17.399999999999999</v>
      </c>
      <c r="L8">
        <f t="shared" si="3"/>
        <v>19.533333333333335</v>
      </c>
      <c r="N8">
        <v>19.399999999999999</v>
      </c>
      <c r="O8">
        <v>22.3</v>
      </c>
      <c r="P8">
        <v>11.3</v>
      </c>
      <c r="R8">
        <f t="shared" si="2"/>
        <v>17.666666666666668</v>
      </c>
    </row>
    <row r="9" spans="1:18" x14ac:dyDescent="0.25">
      <c r="A9" t="s">
        <v>12</v>
      </c>
      <c r="B9">
        <v>39.4</v>
      </c>
      <c r="C9">
        <v>30.4</v>
      </c>
      <c r="F9">
        <f t="shared" si="0"/>
        <v>34.9</v>
      </c>
      <c r="H9">
        <v>26.2</v>
      </c>
      <c r="I9">
        <v>21.4</v>
      </c>
      <c r="J9">
        <v>28.7</v>
      </c>
      <c r="L9">
        <f t="shared" si="3"/>
        <v>25.433333333333334</v>
      </c>
      <c r="N9">
        <v>41.1</v>
      </c>
      <c r="O9">
        <v>24.7</v>
      </c>
      <c r="P9">
        <v>42.3</v>
      </c>
      <c r="Q9">
        <v>44.1</v>
      </c>
      <c r="R9">
        <f t="shared" si="2"/>
        <v>38.049999999999997</v>
      </c>
    </row>
    <row r="10" spans="1:18" x14ac:dyDescent="0.25">
      <c r="A10" t="s">
        <v>11</v>
      </c>
      <c r="B10">
        <v>28.2</v>
      </c>
      <c r="C10">
        <v>40.200000000000003</v>
      </c>
      <c r="D10">
        <v>42.3</v>
      </c>
      <c r="E10">
        <v>34.700000000000003</v>
      </c>
      <c r="F10">
        <f t="shared" si="0"/>
        <v>36.35</v>
      </c>
      <c r="H10">
        <v>36.6</v>
      </c>
      <c r="I10">
        <v>32.799999999999997</v>
      </c>
      <c r="J10">
        <v>39.200000000000003</v>
      </c>
      <c r="L10">
        <f t="shared" si="3"/>
        <v>36.200000000000003</v>
      </c>
      <c r="N10">
        <v>19.7</v>
      </c>
      <c r="O10">
        <v>23.9</v>
      </c>
      <c r="P10">
        <v>17.600000000000001</v>
      </c>
      <c r="Q10">
        <v>15.3</v>
      </c>
      <c r="R10">
        <f t="shared" si="2"/>
        <v>19.125</v>
      </c>
    </row>
    <row r="11" spans="1:18" x14ac:dyDescent="0.25">
      <c r="A11" t="s">
        <v>6</v>
      </c>
      <c r="B11">
        <v>19.899999999999999</v>
      </c>
      <c r="C11">
        <v>17.3</v>
      </c>
      <c r="F11">
        <f>AVERAGE(B11:E11)</f>
        <v>18.600000000000001</v>
      </c>
      <c r="H11">
        <v>16.399999999999999</v>
      </c>
      <c r="I11">
        <v>16.3</v>
      </c>
      <c r="L11">
        <f t="shared" si="3"/>
        <v>16.350000000000001</v>
      </c>
      <c r="N11">
        <v>22.7</v>
      </c>
      <c r="O11">
        <v>13.7</v>
      </c>
      <c r="P11">
        <v>14.1</v>
      </c>
      <c r="R11">
        <f t="shared" si="2"/>
        <v>16.833333333333332</v>
      </c>
    </row>
    <row r="12" spans="1:18" x14ac:dyDescent="0.25">
      <c r="A12" t="s">
        <v>3</v>
      </c>
      <c r="B12">
        <v>26.4</v>
      </c>
      <c r="C12">
        <v>27.4</v>
      </c>
      <c r="F12">
        <f t="shared" ref="F12:F14" si="4">AVERAGE(B12:E12)</f>
        <v>26.9</v>
      </c>
      <c r="H12">
        <v>30.2</v>
      </c>
      <c r="I12">
        <v>23.4</v>
      </c>
      <c r="J12">
        <v>22.1</v>
      </c>
      <c r="L12">
        <f t="shared" si="3"/>
        <v>25.233333333333331</v>
      </c>
      <c r="N12">
        <v>19.3</v>
      </c>
      <c r="O12">
        <v>22.1</v>
      </c>
      <c r="P12">
        <v>13.1</v>
      </c>
      <c r="R12">
        <f t="shared" si="2"/>
        <v>18.166666666666668</v>
      </c>
    </row>
    <row r="13" spans="1:18" x14ac:dyDescent="0.25">
      <c r="A13" t="s">
        <v>7</v>
      </c>
      <c r="B13">
        <v>23.4</v>
      </c>
      <c r="F13">
        <f t="shared" si="4"/>
        <v>23.4</v>
      </c>
      <c r="H13">
        <v>18.3</v>
      </c>
      <c r="I13">
        <v>26.3</v>
      </c>
      <c r="J13">
        <v>13.4</v>
      </c>
      <c r="L13">
        <f t="shared" si="3"/>
        <v>19.333333333333332</v>
      </c>
      <c r="N13">
        <v>17.5</v>
      </c>
      <c r="O13">
        <v>15.1</v>
      </c>
      <c r="P13">
        <v>20.100000000000001</v>
      </c>
      <c r="R13">
        <f t="shared" si="2"/>
        <v>17.566666666666666</v>
      </c>
    </row>
    <row r="14" spans="1:18" x14ac:dyDescent="0.25">
      <c r="A14" t="s">
        <v>13</v>
      </c>
      <c r="B14">
        <v>17.2</v>
      </c>
      <c r="E14">
        <v>17.399999999999999</v>
      </c>
      <c r="F14">
        <f t="shared" si="4"/>
        <v>17.299999999999997</v>
      </c>
      <c r="H14">
        <v>21.2</v>
      </c>
      <c r="I14">
        <v>11.3</v>
      </c>
      <c r="J14">
        <v>15.3</v>
      </c>
      <c r="L14">
        <f t="shared" si="3"/>
        <v>15.933333333333332</v>
      </c>
      <c r="N14">
        <v>29.9</v>
      </c>
      <c r="O14">
        <v>16.100000000000001</v>
      </c>
      <c r="P14">
        <v>14.2</v>
      </c>
      <c r="R14">
        <f t="shared" si="2"/>
        <v>20.066666666666666</v>
      </c>
    </row>
    <row r="16" spans="1:18" x14ac:dyDescent="0.25">
      <c r="A16" s="5" t="s">
        <v>15</v>
      </c>
      <c r="B16" s="5" t="s">
        <v>17</v>
      </c>
      <c r="C16" s="5" t="s">
        <v>18</v>
      </c>
      <c r="D16" s="5" t="s">
        <v>19</v>
      </c>
      <c r="E16" s="5" t="s">
        <v>20</v>
      </c>
      <c r="F16" s="5" t="s">
        <v>39</v>
      </c>
      <c r="G16" s="1" t="s">
        <v>30</v>
      </c>
    </row>
    <row r="17" spans="1:14" x14ac:dyDescent="0.25">
      <c r="A17" s="5" t="s">
        <v>4</v>
      </c>
      <c r="B17" s="4">
        <f>AVERAGE(B3:E3)</f>
        <v>23.733333333333334</v>
      </c>
      <c r="C17" s="4">
        <f>AVERAGE(H3:K3)</f>
        <v>27.074999999999996</v>
      </c>
      <c r="D17" s="4">
        <f>AVERAGE(N3:Q3)</f>
        <v>26.550000000000004</v>
      </c>
      <c r="E17" s="4">
        <f>SUM(B17:D17)</f>
        <v>77.358333333333334</v>
      </c>
      <c r="F17" s="4">
        <f>AVERAGE(B17:D17)</f>
        <v>25.786111111111111</v>
      </c>
      <c r="G17" s="2" t="s">
        <v>47</v>
      </c>
      <c r="H17" s="8">
        <v>3</v>
      </c>
      <c r="I17" s="2"/>
      <c r="J17" s="2"/>
      <c r="K17" s="2"/>
      <c r="L17" s="2"/>
      <c r="M17" s="2"/>
      <c r="N17" s="2"/>
    </row>
    <row r="18" spans="1:14" x14ac:dyDescent="0.25">
      <c r="A18" s="5" t="s">
        <v>9</v>
      </c>
      <c r="B18" s="4">
        <f t="shared" ref="B18:B28" si="5">AVERAGE(B4:E4)</f>
        <v>35.274999999999999</v>
      </c>
      <c r="C18" s="4">
        <f t="shared" ref="C18:C28" si="6">AVERAGE(H4:K4)</f>
        <v>22.8</v>
      </c>
      <c r="D18" s="4">
        <f t="shared" ref="D18:D28" si="7">AVERAGE(N4:Q4)</f>
        <v>20.399999999999999</v>
      </c>
      <c r="E18" s="4">
        <f t="shared" ref="E18:E28" si="8">SUM(B18:D18)</f>
        <v>78.474999999999994</v>
      </c>
      <c r="F18" s="4">
        <f t="shared" ref="F18:F28" si="9">AVERAGE(B18:D18)</f>
        <v>26.158333333333331</v>
      </c>
      <c r="G18" s="2" t="s">
        <v>48</v>
      </c>
      <c r="H18" s="8">
        <v>3</v>
      </c>
      <c r="I18" s="2"/>
      <c r="J18" s="2"/>
      <c r="K18" s="2"/>
      <c r="L18" s="2"/>
      <c r="M18" s="2"/>
      <c r="N18" s="2"/>
    </row>
    <row r="19" spans="1:14" x14ac:dyDescent="0.25">
      <c r="A19" s="5" t="s">
        <v>5</v>
      </c>
      <c r="B19" s="4">
        <f t="shared" si="5"/>
        <v>26.5</v>
      </c>
      <c r="C19" s="4">
        <f t="shared" si="6"/>
        <v>23</v>
      </c>
      <c r="D19" s="4">
        <f t="shared" si="7"/>
        <v>26.15</v>
      </c>
      <c r="E19" s="4">
        <f t="shared" si="8"/>
        <v>75.650000000000006</v>
      </c>
      <c r="F19" s="4">
        <f t="shared" si="9"/>
        <v>25.216666666666669</v>
      </c>
      <c r="G19" s="2" t="s">
        <v>49</v>
      </c>
      <c r="H19" s="8">
        <v>4</v>
      </c>
      <c r="I19" s="2"/>
      <c r="J19" s="2"/>
      <c r="K19" s="2"/>
      <c r="L19" s="2"/>
      <c r="M19" s="2"/>
      <c r="N19" s="2"/>
    </row>
    <row r="20" spans="1:14" x14ac:dyDescent="0.25">
      <c r="A20" s="5" t="s">
        <v>10</v>
      </c>
      <c r="B20" s="4">
        <f t="shared" si="5"/>
        <v>28.799999999999997</v>
      </c>
      <c r="C20" s="4">
        <f t="shared" si="6"/>
        <v>22.466666666666665</v>
      </c>
      <c r="D20" s="4">
        <f t="shared" si="7"/>
        <v>22.574999999999999</v>
      </c>
      <c r="E20" s="4">
        <f t="shared" si="8"/>
        <v>73.841666666666669</v>
      </c>
      <c r="F20" s="4">
        <f t="shared" si="9"/>
        <v>24.613888888888891</v>
      </c>
      <c r="G20" s="2" t="s">
        <v>31</v>
      </c>
      <c r="H20" s="3">
        <f>(E29^2)/(H17*H18*H19)</f>
        <v>21520.075007716041</v>
      </c>
      <c r="I20" s="2"/>
      <c r="J20" s="2"/>
      <c r="K20" s="2"/>
      <c r="L20" s="2"/>
      <c r="M20" s="2"/>
      <c r="N20" s="2"/>
    </row>
    <row r="21" spans="1:14" x14ac:dyDescent="0.25">
      <c r="A21" s="5" t="s">
        <v>8</v>
      </c>
      <c r="B21" s="4">
        <f t="shared" si="5"/>
        <v>29.766666666666666</v>
      </c>
      <c r="C21" s="4">
        <f t="shared" si="6"/>
        <v>38</v>
      </c>
      <c r="D21" s="4">
        <f t="shared" si="7"/>
        <v>17.850000000000001</v>
      </c>
      <c r="E21" s="4">
        <f t="shared" si="8"/>
        <v>85.616666666666674</v>
      </c>
      <c r="F21" s="4">
        <f t="shared" si="9"/>
        <v>28.538888888888891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5" t="s">
        <v>14</v>
      </c>
      <c r="B22" s="4">
        <f t="shared" si="5"/>
        <v>26.3</v>
      </c>
      <c r="C22" s="4">
        <f t="shared" si="6"/>
        <v>19.533333333333335</v>
      </c>
      <c r="D22" s="4">
        <f t="shared" si="7"/>
        <v>17.666666666666668</v>
      </c>
      <c r="E22" s="4">
        <f t="shared" si="8"/>
        <v>63.5</v>
      </c>
      <c r="F22" s="4">
        <f t="shared" si="9"/>
        <v>21.166666666666668</v>
      </c>
      <c r="G22" s="13" t="s">
        <v>32</v>
      </c>
      <c r="H22" s="4" t="s">
        <v>33</v>
      </c>
      <c r="I22" s="4" t="s">
        <v>34</v>
      </c>
      <c r="J22" s="4" t="s">
        <v>35</v>
      </c>
      <c r="K22" s="4" t="s">
        <v>36</v>
      </c>
      <c r="L22" s="4"/>
      <c r="M22" s="4">
        <v>0.05</v>
      </c>
      <c r="N22" s="4">
        <v>0.01</v>
      </c>
    </row>
    <row r="23" spans="1:14" x14ac:dyDescent="0.25">
      <c r="A23" s="5" t="s">
        <v>12</v>
      </c>
      <c r="B23" s="4">
        <f t="shared" si="5"/>
        <v>34.9</v>
      </c>
      <c r="C23" s="4">
        <f t="shared" si="6"/>
        <v>25.433333333333334</v>
      </c>
      <c r="D23" s="4">
        <f t="shared" si="7"/>
        <v>38.049999999999997</v>
      </c>
      <c r="E23" s="4">
        <f t="shared" si="8"/>
        <v>98.383333333333326</v>
      </c>
      <c r="F23" s="4">
        <f t="shared" si="9"/>
        <v>32.794444444444444</v>
      </c>
      <c r="G23" s="13" t="s">
        <v>43</v>
      </c>
      <c r="H23" s="9">
        <f>H17-1</f>
        <v>2</v>
      </c>
      <c r="I23" s="10">
        <f>SUMSQ(B29:D29)/12-H20</f>
        <v>186.58407793210426</v>
      </c>
      <c r="J23" s="10">
        <f>I23/H23</f>
        <v>93.292038966052132</v>
      </c>
      <c r="K23" s="10">
        <f>J23/$J$28</f>
        <v>3.5229441755137305</v>
      </c>
      <c r="L23" s="4" t="str">
        <f>IF(K23&lt;M23,"tn",IF(K23&lt;N23,"*","**"))</f>
        <v>*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5" t="s">
        <v>11</v>
      </c>
      <c r="B24" s="4">
        <f t="shared" si="5"/>
        <v>36.35</v>
      </c>
      <c r="C24" s="4">
        <f t="shared" si="6"/>
        <v>36.200000000000003</v>
      </c>
      <c r="D24" s="4">
        <f t="shared" si="7"/>
        <v>19.125</v>
      </c>
      <c r="E24" s="4">
        <f t="shared" si="8"/>
        <v>91.675000000000011</v>
      </c>
      <c r="F24" s="4">
        <f t="shared" si="9"/>
        <v>30.558333333333337</v>
      </c>
      <c r="G24" s="13" t="s">
        <v>44</v>
      </c>
      <c r="H24" s="9">
        <f>H18*H19-1</f>
        <v>11</v>
      </c>
      <c r="I24" s="10">
        <f>SUMSQ(E17:E28)/H17-H20</f>
        <v>768.186566358032</v>
      </c>
      <c r="J24" s="10">
        <f t="shared" ref="J24:J28" si="10">I24/H24</f>
        <v>69.835142396184722</v>
      </c>
      <c r="K24" s="10">
        <f t="shared" ref="K24:K27" si="11">J24/$J$28</f>
        <v>2.6371522251790065</v>
      </c>
      <c r="L24" s="4" t="str">
        <f t="shared" ref="L24:L27" si="12">IF(K24&lt;M24,"tn",IF(K24&lt;N24,"*","**"))</f>
        <v>*</v>
      </c>
      <c r="M24" s="4">
        <f t="shared" ref="M24:M26" si="13">FINV(5%,$H24,$H$28)</f>
        <v>2.2585183566229916</v>
      </c>
      <c r="N24" s="4">
        <f t="shared" ref="N24:N27" si="14">FINV(1%,$H24,$H$28)</f>
        <v>3.1837421959607717</v>
      </c>
    </row>
    <row r="25" spans="1:14" x14ac:dyDescent="0.25">
      <c r="A25" s="5" t="s">
        <v>6</v>
      </c>
      <c r="B25" s="4">
        <f t="shared" si="5"/>
        <v>18.600000000000001</v>
      </c>
      <c r="C25" s="4">
        <f t="shared" si="6"/>
        <v>16.350000000000001</v>
      </c>
      <c r="D25" s="4">
        <f t="shared" si="7"/>
        <v>16.833333333333332</v>
      </c>
      <c r="E25" s="4">
        <f t="shared" si="8"/>
        <v>51.783333333333331</v>
      </c>
      <c r="F25" s="4">
        <f t="shared" si="9"/>
        <v>17.261111111111109</v>
      </c>
      <c r="G25" s="13" t="s">
        <v>37</v>
      </c>
      <c r="H25" s="9">
        <f>H18-1</f>
        <v>2</v>
      </c>
      <c r="I25" s="21">
        <f>SUMSQ(B36:D36)/(H17*H19)-H20</f>
        <v>464.06414737654995</v>
      </c>
      <c r="J25" s="10">
        <f t="shared" si="10"/>
        <v>232.03207368827498</v>
      </c>
      <c r="K25" s="10">
        <f t="shared" si="11"/>
        <v>8.7621200221589799</v>
      </c>
      <c r="L25" s="4" t="str">
        <f t="shared" si="12"/>
        <v>**</v>
      </c>
      <c r="M25" s="4">
        <f t="shared" si="13"/>
        <v>3.4433567793667246</v>
      </c>
      <c r="N25" s="4">
        <f t="shared" si="14"/>
        <v>5.7190219124822725</v>
      </c>
    </row>
    <row r="26" spans="1:14" x14ac:dyDescent="0.25">
      <c r="A26" s="5" t="s">
        <v>3</v>
      </c>
      <c r="B26" s="4">
        <f t="shared" si="5"/>
        <v>26.9</v>
      </c>
      <c r="C26" s="4">
        <f t="shared" si="6"/>
        <v>25.233333333333331</v>
      </c>
      <c r="D26" s="4">
        <f t="shared" si="7"/>
        <v>18.166666666666668</v>
      </c>
      <c r="E26" s="4">
        <f t="shared" si="8"/>
        <v>70.3</v>
      </c>
      <c r="F26" s="4">
        <f t="shared" si="9"/>
        <v>23.433333333333334</v>
      </c>
      <c r="G26" s="13" t="s">
        <v>21</v>
      </c>
      <c r="H26" s="9">
        <f>H19-1</f>
        <v>3</v>
      </c>
      <c r="I26" s="10">
        <f>SUMSQ(E32:E35)/(H17*H18)-H20</f>
        <v>32.665223765437986</v>
      </c>
      <c r="J26" s="10">
        <f t="shared" si="10"/>
        <v>10.888407921812663</v>
      </c>
      <c r="K26" s="10">
        <f t="shared" si="11"/>
        <v>0.41117391895278393</v>
      </c>
      <c r="L26" s="4" t="str">
        <f t="shared" si="12"/>
        <v>tn</v>
      </c>
      <c r="M26" s="4">
        <f t="shared" si="13"/>
        <v>3.0491249886524128</v>
      </c>
      <c r="N26" s="4">
        <f t="shared" si="14"/>
        <v>4.8166057778160596</v>
      </c>
    </row>
    <row r="27" spans="1:14" x14ac:dyDescent="0.25">
      <c r="A27" s="5" t="s">
        <v>7</v>
      </c>
      <c r="B27" s="4">
        <f t="shared" si="5"/>
        <v>23.4</v>
      </c>
      <c r="C27" s="4">
        <f t="shared" si="6"/>
        <v>19.333333333333332</v>
      </c>
      <c r="D27" s="4">
        <f t="shared" si="7"/>
        <v>17.566666666666666</v>
      </c>
      <c r="E27" s="4">
        <f t="shared" si="8"/>
        <v>60.3</v>
      </c>
      <c r="F27" s="4">
        <f t="shared" si="9"/>
        <v>20.099999999999998</v>
      </c>
      <c r="G27" s="13" t="s">
        <v>38</v>
      </c>
      <c r="H27" s="5">
        <f>H25*H26</f>
        <v>6</v>
      </c>
      <c r="I27" s="10">
        <f>I24-I25-I26</f>
        <v>271.45719521604406</v>
      </c>
      <c r="J27" s="10">
        <f t="shared" si="10"/>
        <v>45.242865869340676</v>
      </c>
      <c r="K27" s="10">
        <f t="shared" si="11"/>
        <v>1.7084854459654604</v>
      </c>
      <c r="L27" s="4" t="str">
        <f t="shared" si="12"/>
        <v>tn</v>
      </c>
      <c r="M27" s="4">
        <f>FINV(5%,$H27,$H$28)</f>
        <v>2.5490614138436585</v>
      </c>
      <c r="N27" s="4">
        <f t="shared" si="14"/>
        <v>3.7583014350037565</v>
      </c>
    </row>
    <row r="28" spans="1:14" x14ac:dyDescent="0.25">
      <c r="A28" s="5" t="s">
        <v>13</v>
      </c>
      <c r="B28" s="4">
        <f t="shared" si="5"/>
        <v>17.299999999999997</v>
      </c>
      <c r="C28" s="4">
        <f t="shared" si="6"/>
        <v>15.933333333333332</v>
      </c>
      <c r="D28" s="4">
        <f t="shared" si="7"/>
        <v>20.066666666666666</v>
      </c>
      <c r="E28" s="4">
        <f t="shared" si="8"/>
        <v>53.3</v>
      </c>
      <c r="F28" s="4">
        <f t="shared" si="9"/>
        <v>17.766666666666666</v>
      </c>
      <c r="G28" s="13" t="s">
        <v>45</v>
      </c>
      <c r="H28" s="9">
        <f>H29-H24-H23</f>
        <v>22</v>
      </c>
      <c r="I28" s="10">
        <f>I29-I24-I23</f>
        <v>582.58795910493063</v>
      </c>
      <c r="J28" s="10">
        <f t="shared" si="10"/>
        <v>26.481270868405939</v>
      </c>
      <c r="K28" s="11"/>
      <c r="L28" s="6"/>
      <c r="M28" s="6"/>
      <c r="N28" s="6"/>
    </row>
    <row r="29" spans="1:14" x14ac:dyDescent="0.25">
      <c r="A29" s="5"/>
      <c r="B29" s="4">
        <f>SUM(B17:B28)</f>
        <v>327.82499999999999</v>
      </c>
      <c r="C29" s="4">
        <f t="shared" ref="C29:E29" si="15">SUM(C17:C28)</f>
        <v>291.35833333333329</v>
      </c>
      <c r="D29" s="4">
        <f t="shared" si="15"/>
        <v>261</v>
      </c>
      <c r="E29" s="4">
        <f t="shared" si="15"/>
        <v>880.18333333333317</v>
      </c>
      <c r="F29" s="4">
        <f>AVERAGE(B17:D28)</f>
        <v>24.44953703703704</v>
      </c>
      <c r="G29" s="13" t="s">
        <v>46</v>
      </c>
      <c r="H29" s="9">
        <f>(3*3*4)-1</f>
        <v>35</v>
      </c>
      <c r="I29" s="10">
        <f>SUMSQ(B17:D28)-H20</f>
        <v>1537.3586033950669</v>
      </c>
      <c r="J29" s="11"/>
      <c r="K29" s="12"/>
      <c r="L29" s="7"/>
      <c r="M29" s="7"/>
      <c r="N29" s="7"/>
    </row>
    <row r="30" spans="1:14" x14ac:dyDescent="0.25">
      <c r="A30" s="1" t="s">
        <v>29</v>
      </c>
    </row>
    <row r="31" spans="1:14" x14ac:dyDescent="0.25">
      <c r="A31" s="5" t="s">
        <v>21</v>
      </c>
      <c r="B31" s="5" t="s">
        <v>26</v>
      </c>
      <c r="C31" s="5" t="s">
        <v>27</v>
      </c>
      <c r="D31" s="5" t="s">
        <v>28</v>
      </c>
      <c r="E31" s="5" t="s">
        <v>20</v>
      </c>
      <c r="F31" s="5" t="s">
        <v>39</v>
      </c>
      <c r="H31" s="16"/>
      <c r="I31" s="16"/>
      <c r="J31" s="16"/>
    </row>
    <row r="32" spans="1:14" x14ac:dyDescent="0.25">
      <c r="A32" s="5" t="s">
        <v>22</v>
      </c>
      <c r="B32" s="4">
        <f>E17</f>
        <v>77.358333333333334</v>
      </c>
      <c r="C32" s="4">
        <f>E21</f>
        <v>85.616666666666674</v>
      </c>
      <c r="D32" s="4">
        <f>E25</f>
        <v>51.783333333333331</v>
      </c>
      <c r="E32" s="4">
        <f>SUM(B32:D32)</f>
        <v>214.75833333333335</v>
      </c>
      <c r="F32" s="5">
        <f>E32/9</f>
        <v>23.862037037037041</v>
      </c>
      <c r="H32" s="16"/>
      <c r="I32" s="16"/>
      <c r="J32" s="16"/>
    </row>
    <row r="33" spans="1:15" x14ac:dyDescent="0.25">
      <c r="A33" s="5" t="s">
        <v>23</v>
      </c>
      <c r="B33" s="4">
        <f t="shared" ref="B33:B35" si="16">E18</f>
        <v>78.474999999999994</v>
      </c>
      <c r="C33" s="4">
        <f t="shared" ref="C33:C35" si="17">E22</f>
        <v>63.5</v>
      </c>
      <c r="D33" s="4">
        <f t="shared" ref="D33:D35" si="18">E26</f>
        <v>70.3</v>
      </c>
      <c r="E33" s="4">
        <f t="shared" ref="E33:E35" si="19">SUM(B33:D33)</f>
        <v>212.27499999999998</v>
      </c>
      <c r="F33" s="5">
        <f t="shared" ref="F33:F36" si="20">E33/9</f>
        <v>23.586111111111109</v>
      </c>
      <c r="H33" s="17"/>
      <c r="I33" s="17"/>
      <c r="J33" s="17"/>
      <c r="O33" s="20"/>
    </row>
    <row r="34" spans="1:15" x14ac:dyDescent="0.25">
      <c r="A34" s="5" t="s">
        <v>24</v>
      </c>
      <c r="B34" s="4">
        <f t="shared" si="16"/>
        <v>75.650000000000006</v>
      </c>
      <c r="C34" s="4">
        <f t="shared" si="17"/>
        <v>98.383333333333326</v>
      </c>
      <c r="D34" s="4">
        <f t="shared" si="18"/>
        <v>60.3</v>
      </c>
      <c r="E34" s="4">
        <f t="shared" si="19"/>
        <v>234.33333333333331</v>
      </c>
      <c r="F34" s="5">
        <f t="shared" si="20"/>
        <v>26.037037037037035</v>
      </c>
      <c r="H34" s="18"/>
      <c r="I34" s="17"/>
      <c r="J34" s="17"/>
      <c r="L34" s="19"/>
      <c r="M34" s="19"/>
      <c r="N34" s="19"/>
      <c r="O34" s="19"/>
    </row>
    <row r="35" spans="1:15" x14ac:dyDescent="0.25">
      <c r="A35" s="5" t="s">
        <v>25</v>
      </c>
      <c r="B35" s="4">
        <f t="shared" si="16"/>
        <v>73.841666666666669</v>
      </c>
      <c r="C35" s="4">
        <f t="shared" si="17"/>
        <v>91.675000000000011</v>
      </c>
      <c r="D35" s="4">
        <f t="shared" si="18"/>
        <v>53.3</v>
      </c>
      <c r="E35" s="4">
        <f t="shared" si="19"/>
        <v>218.81666666666666</v>
      </c>
      <c r="F35" s="5">
        <f t="shared" si="20"/>
        <v>24.312962962962963</v>
      </c>
      <c r="L35" s="19"/>
      <c r="M35" s="19"/>
      <c r="N35" s="20"/>
      <c r="O35" s="19"/>
    </row>
    <row r="36" spans="1:15" x14ac:dyDescent="0.25">
      <c r="A36" s="5" t="s">
        <v>20</v>
      </c>
      <c r="B36" s="4">
        <f>SUM(B32:B35)</f>
        <v>305.32499999999999</v>
      </c>
      <c r="C36" s="4">
        <f t="shared" ref="C36:D36" si="21">SUM(C32:C35)</f>
        <v>339.17500000000001</v>
      </c>
      <c r="D36" s="4">
        <f t="shared" si="21"/>
        <v>235.68333333333334</v>
      </c>
      <c r="E36" s="4">
        <f>SUM(E32:E35)</f>
        <v>880.18333333333317</v>
      </c>
      <c r="F36" s="5">
        <f t="shared" si="20"/>
        <v>97.79814814814813</v>
      </c>
      <c r="H36" s="5" t="s">
        <v>44</v>
      </c>
      <c r="I36" s="5" t="s">
        <v>51</v>
      </c>
      <c r="J36" s="5" t="s">
        <v>40</v>
      </c>
      <c r="L36" s="19"/>
      <c r="M36" s="19"/>
      <c r="N36" s="20"/>
      <c r="O36" s="19"/>
    </row>
    <row r="37" spans="1:15" x14ac:dyDescent="0.25">
      <c r="A37" s="5"/>
      <c r="B37" s="5">
        <f>B36/12</f>
        <v>25.443749999999998</v>
      </c>
      <c r="C37" s="5">
        <f t="shared" ref="C37:D37" si="22">C36/12</f>
        <v>28.264583333333334</v>
      </c>
      <c r="D37" s="5">
        <f t="shared" si="22"/>
        <v>19.640277777777779</v>
      </c>
      <c r="E37" s="5"/>
      <c r="F37" s="5"/>
      <c r="H37" s="5" t="s">
        <v>37</v>
      </c>
      <c r="I37" s="5"/>
      <c r="J37" s="5"/>
      <c r="L37" s="19"/>
      <c r="M37" s="19"/>
      <c r="N37" s="20"/>
      <c r="O37" s="19"/>
    </row>
    <row r="38" spans="1:15" x14ac:dyDescent="0.25">
      <c r="F38" s="20"/>
      <c r="G38" s="20"/>
      <c r="H38" s="5" t="s">
        <v>26</v>
      </c>
      <c r="I38" s="4">
        <f>B36/12</f>
        <v>25.443749999999998</v>
      </c>
      <c r="J38" s="5" t="s">
        <v>57</v>
      </c>
      <c r="L38" s="19"/>
      <c r="M38" s="19"/>
      <c r="N38" s="20"/>
      <c r="O38" s="19"/>
    </row>
    <row r="39" spans="1:15" x14ac:dyDescent="0.25">
      <c r="D39" s="2"/>
      <c r="F39" s="20"/>
      <c r="H39" s="5" t="s">
        <v>27</v>
      </c>
      <c r="I39" s="4">
        <f>C36/12</f>
        <v>28.264583333333334</v>
      </c>
      <c r="J39" s="5" t="s">
        <v>57</v>
      </c>
      <c r="L39" s="19"/>
      <c r="M39" s="19"/>
      <c r="N39" s="20"/>
      <c r="O39" s="19"/>
    </row>
    <row r="40" spans="1:15" x14ac:dyDescent="0.25">
      <c r="F40" s="20"/>
      <c r="H40" s="5" t="s">
        <v>28</v>
      </c>
      <c r="I40" s="4">
        <f>D36/12</f>
        <v>19.640277777777779</v>
      </c>
      <c r="J40" s="5" t="s">
        <v>41</v>
      </c>
      <c r="L40" s="19"/>
      <c r="M40" s="19"/>
      <c r="N40" s="20"/>
      <c r="O40" s="19"/>
    </row>
    <row r="41" spans="1:15" x14ac:dyDescent="0.25">
      <c r="F41" s="20" t="s">
        <v>52</v>
      </c>
      <c r="G41" s="14">
        <v>3.5550000000000002</v>
      </c>
      <c r="H41" s="29" t="s">
        <v>50</v>
      </c>
      <c r="I41" s="34">
        <f>G41*(J28/(H17*H19))^0.5</f>
        <v>5.2810270723497048</v>
      </c>
      <c r="J41" s="30"/>
      <c r="L41" s="19"/>
      <c r="M41" s="19"/>
      <c r="N41" s="20"/>
      <c r="O41" s="19"/>
    </row>
    <row r="42" spans="1:15" x14ac:dyDescent="0.25">
      <c r="H42" s="31"/>
      <c r="I42" s="32"/>
      <c r="J42" s="32"/>
      <c r="L42" s="19"/>
      <c r="M42" s="19"/>
      <c r="N42" s="20"/>
      <c r="O42" s="19"/>
    </row>
    <row r="43" spans="1:15" x14ac:dyDescent="0.25">
      <c r="F43" s="20"/>
      <c r="H43" s="20"/>
      <c r="I43" s="20"/>
      <c r="J43" s="20"/>
      <c r="L43" s="19"/>
      <c r="M43" s="19"/>
      <c r="N43" s="20"/>
      <c r="O43" s="19"/>
    </row>
    <row r="44" spans="1:15" x14ac:dyDescent="0.25">
      <c r="F44" s="20"/>
      <c r="G44" s="20"/>
      <c r="H44" s="20"/>
      <c r="I44" s="20"/>
      <c r="J44" s="20"/>
      <c r="L44" s="19"/>
      <c r="M44" s="19"/>
      <c r="N44" s="20"/>
      <c r="O44" s="19"/>
    </row>
    <row r="45" spans="1:15" x14ac:dyDescent="0.25">
      <c r="F45" s="20"/>
      <c r="G45" s="20"/>
      <c r="H45" s="20"/>
      <c r="I45" s="20"/>
      <c r="J45" s="20"/>
      <c r="L45" s="19"/>
      <c r="M45" s="19"/>
      <c r="N45" s="20"/>
      <c r="O45" s="19"/>
    </row>
    <row r="46" spans="1:15" x14ac:dyDescent="0.25">
      <c r="F46" s="20"/>
      <c r="H46" s="20"/>
      <c r="I46" s="20"/>
      <c r="J46" s="20"/>
      <c r="L46" s="19"/>
      <c r="M46" s="19"/>
      <c r="N46" s="20"/>
      <c r="O46" s="19"/>
    </row>
    <row r="47" spans="1:15" x14ac:dyDescent="0.25">
      <c r="F47" s="20"/>
      <c r="G47" s="28"/>
      <c r="H47" s="22"/>
      <c r="I47" s="20"/>
      <c r="J47" s="20"/>
      <c r="O47" s="20"/>
    </row>
    <row r="48" spans="1:15" x14ac:dyDescent="0.25">
      <c r="O48" s="20"/>
    </row>
  </sheetData>
  <sortState ref="L35:O46">
    <sortCondition ref="M3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topLeftCell="A23" zoomScaleNormal="100" workbookViewId="0">
      <selection activeCell="I42" sqref="I42"/>
    </sheetView>
  </sheetViews>
  <sheetFormatPr defaultRowHeight="15" x14ac:dyDescent="0.25"/>
  <cols>
    <col min="1" max="1" width="13.85546875" customWidth="1"/>
    <col min="7" max="7" width="12.5703125" customWidth="1"/>
    <col min="8" max="8" width="9.5703125" bestFit="1" customWidth="1"/>
    <col min="10" max="10" width="10.85546875" customWidth="1"/>
    <col min="12" max="14" width="12" customWidth="1"/>
  </cols>
  <sheetData>
    <row r="1" spans="1:18" x14ac:dyDescent="0.25">
      <c r="D1" t="s">
        <v>0</v>
      </c>
      <c r="H1" t="s">
        <v>1</v>
      </c>
      <c r="N1" t="s">
        <v>2</v>
      </c>
    </row>
    <row r="2" spans="1:18" x14ac:dyDescent="0.25">
      <c r="A2" t="s">
        <v>15</v>
      </c>
      <c r="B2">
        <v>1</v>
      </c>
      <c r="C2">
        <v>2</v>
      </c>
      <c r="D2">
        <v>3</v>
      </c>
      <c r="E2">
        <v>4</v>
      </c>
      <c r="F2" t="s">
        <v>16</v>
      </c>
      <c r="H2">
        <v>1</v>
      </c>
      <c r="I2">
        <v>2</v>
      </c>
      <c r="J2">
        <v>3</v>
      </c>
      <c r="K2">
        <v>4</v>
      </c>
      <c r="L2" t="s">
        <v>16</v>
      </c>
      <c r="N2">
        <v>1</v>
      </c>
      <c r="O2">
        <v>2</v>
      </c>
      <c r="P2">
        <v>3</v>
      </c>
      <c r="Q2">
        <v>4</v>
      </c>
      <c r="R2" t="s">
        <v>16</v>
      </c>
    </row>
    <row r="3" spans="1:18" x14ac:dyDescent="0.25">
      <c r="A3" t="s">
        <v>4</v>
      </c>
      <c r="B3">
        <v>26.9</v>
      </c>
      <c r="C3">
        <v>18.7</v>
      </c>
      <c r="D3">
        <v>22.8</v>
      </c>
      <c r="F3">
        <f>AVERAGE(B3:E3)</f>
        <v>22.799999999999997</v>
      </c>
      <c r="H3">
        <v>29.6</v>
      </c>
      <c r="I3">
        <v>24.9</v>
      </c>
      <c r="J3">
        <v>26.1</v>
      </c>
      <c r="K3">
        <v>21.1</v>
      </c>
      <c r="L3">
        <f>AVERAGE(H3:K3)</f>
        <v>25.424999999999997</v>
      </c>
      <c r="N3">
        <v>48.9</v>
      </c>
      <c r="O3">
        <v>12.2</v>
      </c>
      <c r="P3">
        <v>16.3</v>
      </c>
      <c r="Q3">
        <v>35.700000000000003</v>
      </c>
      <c r="R3">
        <f>AVERAGE(N3:Q3)</f>
        <v>28.274999999999999</v>
      </c>
    </row>
    <row r="4" spans="1:18" x14ac:dyDescent="0.25">
      <c r="A4" t="s">
        <v>9</v>
      </c>
      <c r="B4">
        <v>47.3</v>
      </c>
      <c r="C4">
        <v>32.700000000000003</v>
      </c>
      <c r="D4">
        <v>54.4</v>
      </c>
      <c r="E4">
        <v>44.9</v>
      </c>
      <c r="F4">
        <f t="shared" ref="F4:F10" si="0">AVERAGE(B4:E4)</f>
        <v>44.825000000000003</v>
      </c>
      <c r="H4">
        <v>22.3</v>
      </c>
      <c r="I4">
        <v>24.3</v>
      </c>
      <c r="J4">
        <v>17.2</v>
      </c>
      <c r="K4">
        <v>14.7</v>
      </c>
      <c r="L4">
        <f t="shared" ref="L4:L5" si="1">AVERAGE(H4:K4)</f>
        <v>19.625</v>
      </c>
      <c r="N4">
        <v>29.9</v>
      </c>
      <c r="O4">
        <v>12.4</v>
      </c>
      <c r="P4">
        <v>21.1</v>
      </c>
      <c r="R4">
        <f t="shared" ref="R4:R14" si="2">AVERAGE(N4:Q4)</f>
        <v>21.133333333333333</v>
      </c>
    </row>
    <row r="5" spans="1:18" x14ac:dyDescent="0.25">
      <c r="A5" t="s">
        <v>5</v>
      </c>
      <c r="B5">
        <v>29.4</v>
      </c>
      <c r="C5">
        <v>23.4</v>
      </c>
      <c r="F5">
        <f t="shared" si="0"/>
        <v>26.4</v>
      </c>
      <c r="H5">
        <v>11.2</v>
      </c>
      <c r="I5">
        <v>17.100000000000001</v>
      </c>
      <c r="L5">
        <f t="shared" si="1"/>
        <v>14.15</v>
      </c>
      <c r="N5">
        <v>40.9</v>
      </c>
      <c r="O5">
        <v>41.2</v>
      </c>
      <c r="P5">
        <v>37.5</v>
      </c>
      <c r="Q5">
        <v>27.2</v>
      </c>
      <c r="R5">
        <f t="shared" si="2"/>
        <v>36.699999999999996</v>
      </c>
    </row>
    <row r="6" spans="1:18" x14ac:dyDescent="0.25">
      <c r="A6" t="s">
        <v>10</v>
      </c>
      <c r="B6">
        <v>29.8</v>
      </c>
      <c r="C6">
        <v>22.1</v>
      </c>
      <c r="D6">
        <v>24.2</v>
      </c>
      <c r="F6">
        <f t="shared" si="0"/>
        <v>25.366666666666671</v>
      </c>
      <c r="H6">
        <v>23.3</v>
      </c>
      <c r="I6">
        <v>31.2</v>
      </c>
      <c r="J6">
        <v>21.2</v>
      </c>
      <c r="N6">
        <v>27.4</v>
      </c>
      <c r="O6">
        <v>26.1</v>
      </c>
      <c r="P6">
        <v>11.2</v>
      </c>
      <c r="Q6">
        <v>13.1</v>
      </c>
      <c r="R6">
        <f t="shared" si="2"/>
        <v>19.45</v>
      </c>
    </row>
    <row r="7" spans="1:18" x14ac:dyDescent="0.25">
      <c r="A7" t="s">
        <v>8</v>
      </c>
      <c r="B7">
        <v>38.9</v>
      </c>
      <c r="C7">
        <v>39.4</v>
      </c>
      <c r="F7">
        <f t="shared" si="0"/>
        <v>39.15</v>
      </c>
      <c r="H7">
        <v>40.799999999999997</v>
      </c>
      <c r="I7">
        <v>26.4</v>
      </c>
      <c r="L7">
        <f t="shared" ref="L7:L14" si="3">AVERAGE(H7:K7)</f>
        <v>33.599999999999994</v>
      </c>
      <c r="N7">
        <v>36.1</v>
      </c>
      <c r="O7">
        <v>25.3</v>
      </c>
      <c r="P7">
        <v>13.2</v>
      </c>
      <c r="R7">
        <f t="shared" si="2"/>
        <v>24.866666666666671</v>
      </c>
    </row>
    <row r="8" spans="1:18" x14ac:dyDescent="0.25">
      <c r="A8" t="s">
        <v>14</v>
      </c>
      <c r="B8">
        <v>29.2</v>
      </c>
      <c r="C8">
        <v>30.3</v>
      </c>
      <c r="F8">
        <f t="shared" si="0"/>
        <v>29.75</v>
      </c>
      <c r="H8">
        <v>29.6</v>
      </c>
      <c r="I8">
        <v>31.7</v>
      </c>
      <c r="L8">
        <f t="shared" si="3"/>
        <v>30.65</v>
      </c>
      <c r="N8">
        <v>31.9</v>
      </c>
      <c r="O8">
        <v>19.399999999999999</v>
      </c>
      <c r="Q8">
        <v>34.200000000000003</v>
      </c>
      <c r="R8">
        <f t="shared" si="2"/>
        <v>28.5</v>
      </c>
    </row>
    <row r="9" spans="1:18" x14ac:dyDescent="0.25">
      <c r="A9" t="s">
        <v>12</v>
      </c>
      <c r="B9">
        <v>37.4</v>
      </c>
      <c r="C9">
        <v>28.3</v>
      </c>
      <c r="F9">
        <f t="shared" si="0"/>
        <v>32.85</v>
      </c>
      <c r="H9">
        <v>28.6</v>
      </c>
      <c r="I9">
        <v>23.8</v>
      </c>
      <c r="L9">
        <f t="shared" si="3"/>
        <v>26.200000000000003</v>
      </c>
      <c r="N9">
        <v>42.3</v>
      </c>
      <c r="O9">
        <v>41.1</v>
      </c>
      <c r="P9">
        <v>47.1</v>
      </c>
      <c r="Q9">
        <v>34.200000000000003</v>
      </c>
      <c r="R9">
        <f t="shared" si="2"/>
        <v>41.174999999999997</v>
      </c>
    </row>
    <row r="10" spans="1:18" x14ac:dyDescent="0.25">
      <c r="A10" t="s">
        <v>11</v>
      </c>
      <c r="B10">
        <v>34.4</v>
      </c>
      <c r="C10">
        <v>20.2</v>
      </c>
      <c r="D10">
        <v>38.5</v>
      </c>
      <c r="E10">
        <v>39.299999999999997</v>
      </c>
      <c r="F10">
        <f t="shared" si="0"/>
        <v>33.099999999999994</v>
      </c>
      <c r="H10">
        <v>39.700000000000003</v>
      </c>
      <c r="I10">
        <v>35.4</v>
      </c>
      <c r="L10">
        <f t="shared" si="3"/>
        <v>37.549999999999997</v>
      </c>
      <c r="N10">
        <v>32.9</v>
      </c>
      <c r="O10">
        <v>21.7</v>
      </c>
      <c r="R10">
        <f t="shared" si="2"/>
        <v>27.299999999999997</v>
      </c>
    </row>
    <row r="11" spans="1:18" x14ac:dyDescent="0.25">
      <c r="A11" t="s">
        <v>6</v>
      </c>
      <c r="B11">
        <v>14.4</v>
      </c>
      <c r="C11">
        <v>23.9</v>
      </c>
      <c r="F11">
        <f>AVERAGE(B11:E11)</f>
        <v>19.149999999999999</v>
      </c>
      <c r="H11">
        <v>12.3</v>
      </c>
      <c r="L11">
        <f t="shared" si="3"/>
        <v>12.3</v>
      </c>
      <c r="N11">
        <v>21.3</v>
      </c>
      <c r="O11">
        <v>12.7</v>
      </c>
      <c r="R11">
        <f t="shared" si="2"/>
        <v>17</v>
      </c>
    </row>
    <row r="12" spans="1:18" x14ac:dyDescent="0.25">
      <c r="A12" t="s">
        <v>3</v>
      </c>
      <c r="B12">
        <v>18.100000000000001</v>
      </c>
      <c r="F12">
        <f t="shared" ref="F12:F14" si="4">AVERAGE(B12:E12)</f>
        <v>18.100000000000001</v>
      </c>
      <c r="H12">
        <v>10.4</v>
      </c>
      <c r="I12">
        <v>17.8</v>
      </c>
      <c r="L12">
        <f t="shared" si="3"/>
        <v>14.100000000000001</v>
      </c>
      <c r="N12">
        <v>13.5</v>
      </c>
      <c r="R12">
        <f t="shared" si="2"/>
        <v>13.5</v>
      </c>
    </row>
    <row r="13" spans="1:18" x14ac:dyDescent="0.25">
      <c r="A13" t="s">
        <v>7</v>
      </c>
      <c r="B13">
        <v>17.600000000000001</v>
      </c>
      <c r="F13">
        <f t="shared" si="4"/>
        <v>17.600000000000001</v>
      </c>
      <c r="H13">
        <v>13.3</v>
      </c>
      <c r="L13">
        <f t="shared" si="3"/>
        <v>13.3</v>
      </c>
      <c r="N13">
        <v>21.5</v>
      </c>
      <c r="O13">
        <v>17.5</v>
      </c>
      <c r="R13">
        <f t="shared" si="2"/>
        <v>19.5</v>
      </c>
    </row>
    <row r="14" spans="1:18" x14ac:dyDescent="0.25">
      <c r="A14" t="s">
        <v>13</v>
      </c>
      <c r="B14">
        <v>17.899999999999999</v>
      </c>
      <c r="E14">
        <v>17.399999999999999</v>
      </c>
      <c r="F14">
        <f t="shared" si="4"/>
        <v>17.649999999999999</v>
      </c>
      <c r="H14">
        <v>13.7</v>
      </c>
      <c r="I14">
        <v>9.1</v>
      </c>
      <c r="L14">
        <f t="shared" si="3"/>
        <v>11.399999999999999</v>
      </c>
      <c r="N14">
        <v>21.3</v>
      </c>
      <c r="O14">
        <v>19.899999999999999</v>
      </c>
      <c r="R14">
        <f t="shared" si="2"/>
        <v>20.6</v>
      </c>
    </row>
    <row r="16" spans="1:18" x14ac:dyDescent="0.25">
      <c r="A16" s="5" t="s">
        <v>15</v>
      </c>
      <c r="B16" s="5" t="s">
        <v>17</v>
      </c>
      <c r="C16" s="5" t="s">
        <v>18</v>
      </c>
      <c r="D16" s="5" t="s">
        <v>19</v>
      </c>
      <c r="E16" s="5" t="s">
        <v>20</v>
      </c>
      <c r="F16" s="5" t="s">
        <v>39</v>
      </c>
      <c r="G16" s="1" t="s">
        <v>30</v>
      </c>
    </row>
    <row r="17" spans="1:14" x14ac:dyDescent="0.25">
      <c r="A17" s="5" t="s">
        <v>4</v>
      </c>
      <c r="B17" s="4">
        <f>AVERAGE(B3:E3)</f>
        <v>22.799999999999997</v>
      </c>
      <c r="C17" s="4">
        <f>AVERAGE(H3:K3)</f>
        <v>25.424999999999997</v>
      </c>
      <c r="D17" s="4">
        <f>AVERAGE(N3:Q3)</f>
        <v>28.274999999999999</v>
      </c>
      <c r="E17" s="4">
        <f>SUM(B17:D17)</f>
        <v>76.5</v>
      </c>
      <c r="F17" s="4">
        <f>AVERAGE(B17:D17)</f>
        <v>25.5</v>
      </c>
      <c r="G17" s="2" t="s">
        <v>47</v>
      </c>
      <c r="H17" s="8">
        <v>3</v>
      </c>
      <c r="I17" s="2"/>
      <c r="J17" s="2"/>
      <c r="K17" s="2"/>
      <c r="L17" s="2"/>
      <c r="M17" s="2"/>
      <c r="N17" s="2"/>
    </row>
    <row r="18" spans="1:14" x14ac:dyDescent="0.25">
      <c r="A18" s="5" t="s">
        <v>9</v>
      </c>
      <c r="B18" s="4">
        <f t="shared" ref="B18:B28" si="5">AVERAGE(B4:E4)</f>
        <v>44.825000000000003</v>
      </c>
      <c r="C18" s="4">
        <f t="shared" ref="C18:C28" si="6">AVERAGE(H4:K4)</f>
        <v>19.625</v>
      </c>
      <c r="D18" s="4">
        <f t="shared" ref="D18:D28" si="7">AVERAGE(N4:Q4)</f>
        <v>21.133333333333333</v>
      </c>
      <c r="E18" s="4">
        <f t="shared" ref="E18:E28" si="8">SUM(B18:D18)</f>
        <v>85.583333333333343</v>
      </c>
      <c r="F18" s="4">
        <f t="shared" ref="F18:F28" si="9">AVERAGE(B18:D18)</f>
        <v>28.527777777777782</v>
      </c>
      <c r="G18" s="2" t="s">
        <v>48</v>
      </c>
      <c r="H18" s="8">
        <v>3</v>
      </c>
      <c r="I18" s="2"/>
      <c r="J18" s="2"/>
      <c r="K18" s="2"/>
      <c r="L18" s="2"/>
      <c r="M18" s="2"/>
      <c r="N18" s="2"/>
    </row>
    <row r="19" spans="1:14" x14ac:dyDescent="0.25">
      <c r="A19" s="5" t="s">
        <v>5</v>
      </c>
      <c r="B19" s="4">
        <f t="shared" si="5"/>
        <v>26.4</v>
      </c>
      <c r="C19" s="4">
        <f t="shared" si="6"/>
        <v>14.15</v>
      </c>
      <c r="D19" s="4">
        <f t="shared" si="7"/>
        <v>36.699999999999996</v>
      </c>
      <c r="E19" s="4">
        <f t="shared" si="8"/>
        <v>77.25</v>
      </c>
      <c r="F19" s="4">
        <f t="shared" si="9"/>
        <v>25.75</v>
      </c>
      <c r="G19" s="2" t="s">
        <v>49</v>
      </c>
      <c r="H19" s="8">
        <v>4</v>
      </c>
      <c r="I19" s="2"/>
      <c r="J19" s="2"/>
      <c r="K19" s="2"/>
      <c r="L19" s="2"/>
      <c r="M19" s="2"/>
      <c r="N19" s="2"/>
    </row>
    <row r="20" spans="1:14" x14ac:dyDescent="0.25">
      <c r="A20" s="5" t="s">
        <v>10</v>
      </c>
      <c r="B20" s="4">
        <f t="shared" si="5"/>
        <v>25.366666666666671</v>
      </c>
      <c r="C20" s="4">
        <f t="shared" si="6"/>
        <v>25.233333333333334</v>
      </c>
      <c r="D20" s="4">
        <f t="shared" si="7"/>
        <v>19.45</v>
      </c>
      <c r="E20" s="4">
        <f t="shared" si="8"/>
        <v>70.050000000000011</v>
      </c>
      <c r="F20" s="4">
        <f t="shared" si="9"/>
        <v>23.350000000000005</v>
      </c>
      <c r="G20" s="2" t="s">
        <v>31</v>
      </c>
      <c r="H20" s="3">
        <f>(E29^2)/(H17*H18*H19)</f>
        <v>21917.568767361117</v>
      </c>
      <c r="I20" s="2"/>
      <c r="J20" s="2"/>
      <c r="K20" s="2"/>
      <c r="L20" s="2"/>
      <c r="M20" s="2"/>
      <c r="N20" s="2"/>
    </row>
    <row r="21" spans="1:14" x14ac:dyDescent="0.25">
      <c r="A21" s="5" t="s">
        <v>8</v>
      </c>
      <c r="B21" s="4">
        <f t="shared" si="5"/>
        <v>39.15</v>
      </c>
      <c r="C21" s="4">
        <f t="shared" si="6"/>
        <v>33.599999999999994</v>
      </c>
      <c r="D21" s="4">
        <f t="shared" si="7"/>
        <v>24.866666666666671</v>
      </c>
      <c r="E21" s="4">
        <f t="shared" si="8"/>
        <v>97.616666666666674</v>
      </c>
      <c r="F21" s="4">
        <f t="shared" si="9"/>
        <v>32.538888888888891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5" t="s">
        <v>14</v>
      </c>
      <c r="B22" s="4">
        <f t="shared" si="5"/>
        <v>29.75</v>
      </c>
      <c r="C22" s="4">
        <f t="shared" si="6"/>
        <v>30.65</v>
      </c>
      <c r="D22" s="4">
        <f t="shared" si="7"/>
        <v>28.5</v>
      </c>
      <c r="E22" s="4">
        <f t="shared" si="8"/>
        <v>88.9</v>
      </c>
      <c r="F22" s="4">
        <f t="shared" si="9"/>
        <v>29.633333333333336</v>
      </c>
      <c r="G22" s="13" t="s">
        <v>32</v>
      </c>
      <c r="H22" s="4" t="s">
        <v>33</v>
      </c>
      <c r="I22" s="4" t="s">
        <v>34</v>
      </c>
      <c r="J22" s="4" t="s">
        <v>35</v>
      </c>
      <c r="K22" s="4" t="s">
        <v>36</v>
      </c>
      <c r="L22" s="4"/>
      <c r="M22" s="4">
        <v>0.05</v>
      </c>
      <c r="N22" s="4">
        <v>0.01</v>
      </c>
    </row>
    <row r="23" spans="1:14" x14ac:dyDescent="0.25">
      <c r="A23" s="5" t="s">
        <v>12</v>
      </c>
      <c r="B23" s="4">
        <f t="shared" si="5"/>
        <v>32.85</v>
      </c>
      <c r="C23" s="4">
        <f t="shared" si="6"/>
        <v>26.200000000000003</v>
      </c>
      <c r="D23" s="4">
        <f t="shared" si="7"/>
        <v>41.174999999999997</v>
      </c>
      <c r="E23" s="4">
        <f t="shared" si="8"/>
        <v>100.22499999999999</v>
      </c>
      <c r="F23" s="4">
        <f t="shared" si="9"/>
        <v>33.408333333333331</v>
      </c>
      <c r="G23" s="13" t="s">
        <v>43</v>
      </c>
      <c r="H23" s="9">
        <f>H17-1</f>
        <v>2</v>
      </c>
      <c r="I23" s="10">
        <f>SUMSQ(B29:D29)/12-H20</f>
        <v>166.92577546295797</v>
      </c>
      <c r="J23" s="10">
        <f>I23/H23</f>
        <v>83.462887731478986</v>
      </c>
      <c r="K23" s="10">
        <f>J23/$J$28</f>
        <v>2.0444334755354645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4" x14ac:dyDescent="0.25">
      <c r="A24" s="5" t="s">
        <v>11</v>
      </c>
      <c r="B24" s="4">
        <f t="shared" si="5"/>
        <v>33.099999999999994</v>
      </c>
      <c r="C24" s="4">
        <f t="shared" si="6"/>
        <v>37.549999999999997</v>
      </c>
      <c r="D24" s="4">
        <f t="shared" si="7"/>
        <v>27.299999999999997</v>
      </c>
      <c r="E24" s="4">
        <f t="shared" si="8"/>
        <v>97.949999999999989</v>
      </c>
      <c r="F24" s="4">
        <f t="shared" si="9"/>
        <v>32.65</v>
      </c>
      <c r="G24" s="13" t="s">
        <v>44</v>
      </c>
      <c r="H24" s="9">
        <f>H18*H19-1</f>
        <v>11</v>
      </c>
      <c r="I24" s="10">
        <f>SUMSQ(E17:E28)/H17-H20</f>
        <v>1603.7557928240676</v>
      </c>
      <c r="J24" s="10">
        <f t="shared" ref="J24:J28" si="10">I24/H24</f>
        <v>145.79598116582432</v>
      </c>
      <c r="K24" s="10">
        <f t="shared" ref="K24:K27" si="11">J24/$J$28</f>
        <v>3.5712900978566156</v>
      </c>
      <c r="L24" s="4" t="str">
        <f t="shared" ref="L24:L27" si="12">IF(K24&lt;M24,"tn",IF(K24&lt;N24,"*","**"))</f>
        <v>**</v>
      </c>
      <c r="M24" s="4">
        <f t="shared" ref="M24:M26" si="13">FINV(5%,$H24,$H$28)</f>
        <v>2.2585183566229916</v>
      </c>
      <c r="N24" s="4">
        <f t="shared" ref="N24:N27" si="14">FINV(1%,$H24,$H$28)</f>
        <v>3.1837421959607717</v>
      </c>
    </row>
    <row r="25" spans="1:14" x14ac:dyDescent="0.25">
      <c r="A25" s="5" t="s">
        <v>6</v>
      </c>
      <c r="B25" s="4">
        <f t="shared" si="5"/>
        <v>19.149999999999999</v>
      </c>
      <c r="C25" s="4">
        <f t="shared" si="6"/>
        <v>12.3</v>
      </c>
      <c r="D25" s="4">
        <f t="shared" si="7"/>
        <v>17</v>
      </c>
      <c r="E25" s="4">
        <f t="shared" si="8"/>
        <v>48.45</v>
      </c>
      <c r="F25" s="4">
        <f t="shared" si="9"/>
        <v>16.150000000000002</v>
      </c>
      <c r="G25" s="13" t="s">
        <v>37</v>
      </c>
      <c r="H25" s="9">
        <f>H18-1</f>
        <v>2</v>
      </c>
      <c r="I25" s="21">
        <f>SUMSQ(B36:D36)/(H17*H19)-H20</f>
        <v>1534.0450115740641</v>
      </c>
      <c r="J25" s="10">
        <f t="shared" si="10"/>
        <v>767.02250578703206</v>
      </c>
      <c r="K25" s="10">
        <f t="shared" si="11"/>
        <v>18.788308551762054</v>
      </c>
      <c r="L25" s="4" t="str">
        <f t="shared" si="12"/>
        <v>**</v>
      </c>
      <c r="M25" s="4">
        <f t="shared" si="13"/>
        <v>3.4433567793667246</v>
      </c>
      <c r="N25" s="4">
        <f t="shared" si="14"/>
        <v>5.7190219124822725</v>
      </c>
    </row>
    <row r="26" spans="1:14" x14ac:dyDescent="0.25">
      <c r="A26" s="5" t="s">
        <v>3</v>
      </c>
      <c r="B26" s="4">
        <f t="shared" si="5"/>
        <v>18.100000000000001</v>
      </c>
      <c r="C26" s="4">
        <f t="shared" si="6"/>
        <v>14.100000000000001</v>
      </c>
      <c r="D26" s="4">
        <f t="shared" si="7"/>
        <v>13.5</v>
      </c>
      <c r="E26" s="4">
        <f t="shared" si="8"/>
        <v>45.7</v>
      </c>
      <c r="F26" s="4">
        <f t="shared" si="9"/>
        <v>15.233333333333334</v>
      </c>
      <c r="G26" s="13" t="s">
        <v>21</v>
      </c>
      <c r="H26" s="9">
        <f>H19-1</f>
        <v>3</v>
      </c>
      <c r="I26" s="10">
        <f>SUMSQ(E32:E35)/(H17*H18)-H20</f>
        <v>6.3378452932010987</v>
      </c>
      <c r="J26" s="10">
        <f t="shared" si="10"/>
        <v>2.1126150977336997</v>
      </c>
      <c r="K26" s="10">
        <f t="shared" si="11"/>
        <v>5.17487609657604E-2</v>
      </c>
      <c r="L26" s="4" t="str">
        <f t="shared" si="12"/>
        <v>tn</v>
      </c>
      <c r="M26" s="4">
        <f t="shared" si="13"/>
        <v>3.0491249886524128</v>
      </c>
      <c r="N26" s="4">
        <f t="shared" si="14"/>
        <v>4.8166057778160596</v>
      </c>
    </row>
    <row r="27" spans="1:14" x14ac:dyDescent="0.25">
      <c r="A27" s="5" t="s">
        <v>7</v>
      </c>
      <c r="B27" s="4">
        <f t="shared" si="5"/>
        <v>17.600000000000001</v>
      </c>
      <c r="C27" s="4">
        <f t="shared" si="6"/>
        <v>13.3</v>
      </c>
      <c r="D27" s="4">
        <f t="shared" si="7"/>
        <v>19.5</v>
      </c>
      <c r="E27" s="4">
        <f t="shared" si="8"/>
        <v>50.400000000000006</v>
      </c>
      <c r="F27" s="4">
        <f t="shared" si="9"/>
        <v>16.8</v>
      </c>
      <c r="G27" s="13" t="s">
        <v>38</v>
      </c>
      <c r="H27" s="5">
        <f>H25*H26</f>
        <v>6</v>
      </c>
      <c r="I27" s="10">
        <f>I24-I25-I26</f>
        <v>63.372935956802394</v>
      </c>
      <c r="J27" s="10">
        <f t="shared" si="10"/>
        <v>10.562155992800399</v>
      </c>
      <c r="K27" s="10">
        <f t="shared" si="11"/>
        <v>0.2587212816668979</v>
      </c>
      <c r="L27" s="4" t="str">
        <f t="shared" si="12"/>
        <v>tn</v>
      </c>
      <c r="M27" s="4">
        <f>FINV(5%,$H27,$H$28)</f>
        <v>2.5490614138436585</v>
      </c>
      <c r="N27" s="4">
        <f t="shared" si="14"/>
        <v>3.7583014350037565</v>
      </c>
    </row>
    <row r="28" spans="1:14" x14ac:dyDescent="0.25">
      <c r="A28" s="5" t="s">
        <v>13</v>
      </c>
      <c r="B28" s="4">
        <f t="shared" si="5"/>
        <v>17.649999999999999</v>
      </c>
      <c r="C28" s="4">
        <f t="shared" si="6"/>
        <v>11.399999999999999</v>
      </c>
      <c r="D28" s="4">
        <f t="shared" si="7"/>
        <v>20.6</v>
      </c>
      <c r="E28" s="4">
        <f t="shared" si="8"/>
        <v>49.65</v>
      </c>
      <c r="F28" s="4">
        <f t="shared" si="9"/>
        <v>16.55</v>
      </c>
      <c r="G28" s="13" t="s">
        <v>45</v>
      </c>
      <c r="H28" s="9">
        <f>H29-H24-H23</f>
        <v>22</v>
      </c>
      <c r="I28" s="10">
        <f>I29-I24-I23</f>
        <v>898.13806712963196</v>
      </c>
      <c r="J28" s="10">
        <f t="shared" si="10"/>
        <v>40.824457596801452</v>
      </c>
      <c r="K28" s="11"/>
      <c r="L28" s="6"/>
      <c r="M28" s="6"/>
      <c r="N28" s="6"/>
    </row>
    <row r="29" spans="1:14" x14ac:dyDescent="0.25">
      <c r="A29" s="5"/>
      <c r="B29" s="4">
        <f>SUM(B17:B28)</f>
        <v>326.74166666666667</v>
      </c>
      <c r="C29" s="4">
        <f t="shared" ref="C29:E29" si="15">SUM(C17:C28)</f>
        <v>263.53333333333336</v>
      </c>
      <c r="D29" s="4">
        <f t="shared" si="15"/>
        <v>298</v>
      </c>
      <c r="E29" s="4">
        <f t="shared" si="15"/>
        <v>888.27500000000009</v>
      </c>
      <c r="F29" s="4">
        <f>AVERAGE(B17:D28)</f>
        <v>24.674305555555552</v>
      </c>
      <c r="G29" s="13" t="s">
        <v>46</v>
      </c>
      <c r="H29" s="9">
        <f>(3*3*4)-1</f>
        <v>35</v>
      </c>
      <c r="I29" s="10">
        <f>SUMSQ(B17:D28)-H20</f>
        <v>2668.8196354166575</v>
      </c>
      <c r="J29" s="11"/>
      <c r="K29" s="12"/>
      <c r="L29" s="7"/>
      <c r="M29" s="7"/>
      <c r="N29" s="7"/>
    </row>
    <row r="30" spans="1:14" x14ac:dyDescent="0.25">
      <c r="A30" s="1" t="s">
        <v>29</v>
      </c>
    </row>
    <row r="31" spans="1:14" x14ac:dyDescent="0.25">
      <c r="A31" s="5" t="s">
        <v>21</v>
      </c>
      <c r="B31" s="5" t="s">
        <v>26</v>
      </c>
      <c r="C31" s="5" t="s">
        <v>27</v>
      </c>
      <c r="D31" s="5" t="s">
        <v>28</v>
      </c>
      <c r="E31" s="5" t="s">
        <v>20</v>
      </c>
      <c r="F31" s="5" t="s">
        <v>39</v>
      </c>
      <c r="H31" s="16"/>
      <c r="I31" s="16"/>
      <c r="J31" s="16"/>
    </row>
    <row r="32" spans="1:14" x14ac:dyDescent="0.25">
      <c r="A32" s="5" t="s">
        <v>22</v>
      </c>
      <c r="B32" s="4">
        <f>E17</f>
        <v>76.5</v>
      </c>
      <c r="C32" s="4">
        <f>E21</f>
        <v>97.616666666666674</v>
      </c>
      <c r="D32" s="4">
        <f>E25</f>
        <v>48.45</v>
      </c>
      <c r="E32" s="4">
        <f>SUM(B32:D32)</f>
        <v>222.56666666666666</v>
      </c>
      <c r="F32" s="5">
        <f>E32/9</f>
        <v>24.729629629629628</v>
      </c>
      <c r="H32" s="16"/>
      <c r="I32" s="16"/>
      <c r="J32" s="16"/>
    </row>
    <row r="33" spans="1:15" x14ac:dyDescent="0.25">
      <c r="A33" s="5" t="s">
        <v>23</v>
      </c>
      <c r="B33" s="4">
        <f t="shared" ref="B33:B35" si="16">E18</f>
        <v>85.583333333333343</v>
      </c>
      <c r="C33" s="4">
        <f t="shared" ref="C33:C35" si="17">E22</f>
        <v>88.9</v>
      </c>
      <c r="D33" s="4">
        <f t="shared" ref="D33:D35" si="18">E26</f>
        <v>45.7</v>
      </c>
      <c r="E33" s="4">
        <f t="shared" ref="E33:E35" si="19">SUM(B33:D33)</f>
        <v>220.18333333333334</v>
      </c>
      <c r="F33" s="5">
        <f t="shared" ref="F33:F36" si="20">E33/9</f>
        <v>24.464814814814815</v>
      </c>
      <c r="H33" s="17"/>
      <c r="I33" s="17"/>
      <c r="J33" s="17"/>
    </row>
    <row r="34" spans="1:15" x14ac:dyDescent="0.25">
      <c r="A34" s="5" t="s">
        <v>24</v>
      </c>
      <c r="B34" s="4">
        <f t="shared" si="16"/>
        <v>77.25</v>
      </c>
      <c r="C34" s="4">
        <f t="shared" si="17"/>
        <v>100.22499999999999</v>
      </c>
      <c r="D34" s="4">
        <f t="shared" si="18"/>
        <v>50.400000000000006</v>
      </c>
      <c r="E34" s="4">
        <f t="shared" si="19"/>
        <v>227.875</v>
      </c>
      <c r="F34" s="5">
        <f t="shared" si="20"/>
        <v>25.319444444444443</v>
      </c>
      <c r="H34" s="18"/>
      <c r="I34" s="17"/>
      <c r="J34" s="17"/>
      <c r="L34" s="19"/>
      <c r="M34" s="19"/>
      <c r="N34" s="19"/>
      <c r="O34" s="19"/>
    </row>
    <row r="35" spans="1:15" x14ac:dyDescent="0.25">
      <c r="A35" s="5" t="s">
        <v>25</v>
      </c>
      <c r="B35" s="4">
        <f t="shared" si="16"/>
        <v>70.050000000000011</v>
      </c>
      <c r="C35" s="4">
        <f t="shared" si="17"/>
        <v>97.949999999999989</v>
      </c>
      <c r="D35" s="4">
        <f t="shared" si="18"/>
        <v>49.65</v>
      </c>
      <c r="E35" s="4">
        <f t="shared" si="19"/>
        <v>217.65</v>
      </c>
      <c r="F35" s="5">
        <f t="shared" si="20"/>
        <v>24.183333333333334</v>
      </c>
      <c r="L35" s="19"/>
      <c r="M35" s="19"/>
      <c r="N35" s="20"/>
      <c r="O35" s="19"/>
    </row>
    <row r="36" spans="1:15" x14ac:dyDescent="0.25">
      <c r="A36" s="5" t="s">
        <v>20</v>
      </c>
      <c r="B36" s="4">
        <f>SUM(B32:B35)</f>
        <v>309.38333333333333</v>
      </c>
      <c r="C36" s="4">
        <f t="shared" ref="C36:D36" si="21">SUM(C32:C35)</f>
        <v>384.69166666666666</v>
      </c>
      <c r="D36" s="4">
        <f t="shared" si="21"/>
        <v>194.20000000000002</v>
      </c>
      <c r="E36" s="4">
        <f>SUM(E32:E35)</f>
        <v>888.27499999999998</v>
      </c>
      <c r="F36" s="5">
        <f t="shared" si="20"/>
        <v>98.697222222222223</v>
      </c>
      <c r="H36" s="5" t="s">
        <v>44</v>
      </c>
      <c r="I36" s="5" t="s">
        <v>51</v>
      </c>
      <c r="J36" s="5" t="s">
        <v>40</v>
      </c>
      <c r="L36" s="19"/>
      <c r="M36" s="19"/>
      <c r="N36" s="20"/>
      <c r="O36" s="19"/>
    </row>
    <row r="37" spans="1:15" x14ac:dyDescent="0.25">
      <c r="A37" s="5"/>
      <c r="B37" s="5">
        <f>B36/12</f>
        <v>25.781944444444445</v>
      </c>
      <c r="C37" s="5">
        <f t="shared" ref="C37:D37" si="22">C36/12</f>
        <v>32.057638888888889</v>
      </c>
      <c r="D37" s="5">
        <f t="shared" si="22"/>
        <v>16.183333333333334</v>
      </c>
      <c r="E37" s="5"/>
      <c r="F37" s="5"/>
      <c r="H37" s="5" t="s">
        <v>37</v>
      </c>
      <c r="I37" s="5"/>
      <c r="J37" s="5"/>
      <c r="L37" s="19"/>
      <c r="M37" s="19"/>
      <c r="N37" s="20"/>
      <c r="O37" s="19"/>
    </row>
    <row r="38" spans="1:15" x14ac:dyDescent="0.25">
      <c r="F38" s="20"/>
      <c r="G38" s="20"/>
      <c r="H38" s="5" t="s">
        <v>26</v>
      </c>
      <c r="I38" s="4">
        <f>B36/12</f>
        <v>25.781944444444445</v>
      </c>
      <c r="J38" s="5" t="s">
        <v>57</v>
      </c>
      <c r="L38" s="19"/>
      <c r="M38" s="19"/>
      <c r="N38" s="20"/>
      <c r="O38" s="19"/>
    </row>
    <row r="39" spans="1:15" x14ac:dyDescent="0.25">
      <c r="D39" s="2"/>
      <c r="F39" s="20"/>
      <c r="H39" s="5" t="s">
        <v>27</v>
      </c>
      <c r="I39" s="4">
        <f>C36/12</f>
        <v>32.057638888888889</v>
      </c>
      <c r="J39" s="5" t="s">
        <v>54</v>
      </c>
      <c r="L39" s="19"/>
      <c r="M39" s="19"/>
      <c r="N39" s="20"/>
      <c r="O39" s="19"/>
    </row>
    <row r="40" spans="1:15" x14ac:dyDescent="0.25">
      <c r="F40" s="20"/>
      <c r="H40" s="5" t="s">
        <v>28</v>
      </c>
      <c r="I40" s="4">
        <f>D36/12</f>
        <v>16.183333333333334</v>
      </c>
      <c r="J40" s="5" t="s">
        <v>41</v>
      </c>
      <c r="L40" s="19"/>
      <c r="M40" s="19"/>
      <c r="N40" s="20"/>
      <c r="O40" s="19"/>
    </row>
    <row r="41" spans="1:15" x14ac:dyDescent="0.25">
      <c r="F41" s="20" t="s">
        <v>52</v>
      </c>
      <c r="G41" s="14">
        <v>3.5550000000000002</v>
      </c>
      <c r="H41" s="29" t="s">
        <v>50</v>
      </c>
      <c r="I41" s="34">
        <f>G41*(J28/(H17*H19))^0.5</f>
        <v>6.5570605439214447</v>
      </c>
      <c r="J41" s="30"/>
      <c r="L41" s="19"/>
      <c r="M41" s="19"/>
      <c r="N41" s="20"/>
      <c r="O41" s="19"/>
    </row>
    <row r="42" spans="1:15" x14ac:dyDescent="0.25">
      <c r="H42" s="31"/>
      <c r="I42" s="32"/>
      <c r="J42" s="32"/>
      <c r="L42" s="19"/>
      <c r="M42" s="19"/>
      <c r="N42" s="20"/>
      <c r="O42" s="19"/>
    </row>
    <row r="43" spans="1:15" x14ac:dyDescent="0.25">
      <c r="F43" s="20"/>
      <c r="H43" s="20"/>
      <c r="I43" s="20"/>
      <c r="J43" s="20"/>
      <c r="L43" s="19"/>
      <c r="M43" s="19"/>
      <c r="N43" s="20"/>
      <c r="O43" s="19"/>
    </row>
    <row r="44" spans="1:15" x14ac:dyDescent="0.25">
      <c r="F44" s="20"/>
      <c r="G44" s="20"/>
      <c r="H44" s="20"/>
      <c r="I44" s="20"/>
      <c r="J44" s="20"/>
      <c r="L44" s="19"/>
      <c r="M44" s="19"/>
      <c r="N44" s="20"/>
      <c r="O44" s="19"/>
    </row>
    <row r="45" spans="1:15" x14ac:dyDescent="0.25">
      <c r="F45" s="20"/>
      <c r="G45" s="20"/>
      <c r="H45" s="20"/>
      <c r="I45" s="20"/>
      <c r="J45" s="20"/>
      <c r="L45" s="19"/>
      <c r="M45" s="19"/>
      <c r="N45" s="20"/>
      <c r="O45" s="19"/>
    </row>
    <row r="46" spans="1:15" x14ac:dyDescent="0.25">
      <c r="F46" s="20"/>
      <c r="H46" s="20"/>
      <c r="I46" s="20"/>
      <c r="J46" s="20"/>
      <c r="L46" s="19"/>
      <c r="M46" s="19"/>
      <c r="N46" s="20"/>
      <c r="O46" s="19"/>
    </row>
    <row r="47" spans="1:15" x14ac:dyDescent="0.25">
      <c r="F47" s="20"/>
      <c r="G47" s="28"/>
      <c r="H47" s="22"/>
      <c r="I47" s="20"/>
      <c r="J47" s="20"/>
    </row>
  </sheetData>
  <sortState ref="L35:O46">
    <sortCondition ref="M3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7 hst</vt:lpstr>
      <vt:lpstr>14 hst</vt:lpstr>
      <vt:lpstr>21 hst</vt:lpstr>
      <vt:lpstr>28 hst</vt:lpstr>
      <vt:lpstr>35 hst</vt:lpstr>
      <vt:lpstr>42 hst</vt:lpstr>
      <vt:lpstr>49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ATUN</cp:lastModifiedBy>
  <dcterms:created xsi:type="dcterms:W3CDTF">2022-11-04T04:03:22Z</dcterms:created>
  <dcterms:modified xsi:type="dcterms:W3CDTF">2022-12-25T11:59:14Z</dcterms:modified>
</cp:coreProperties>
</file>