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chive\"/>
    </mc:Choice>
  </mc:AlternateContent>
  <xr:revisionPtr revIDLastSave="0" documentId="8_{BD8511D6-03DA-4CC2-A45A-7F2AEAD81DF2}" xr6:coauthVersionLast="47" xr6:coauthVersionMax="47" xr10:uidLastSave="{00000000-0000-0000-0000-000000000000}"/>
  <bookViews>
    <workbookView xWindow="-120" yWindow="-120" windowWidth="20730" windowHeight="11040" xr2:uid="{7A99E260-8C4D-41C8-95F4-C963D3547D6C}"/>
  </bookViews>
  <sheets>
    <sheet name="PERHI. KADAR AIR" sheetId="6" r:id="rId1"/>
    <sheet name="KADAR AIR" sheetId="12" r:id="rId2"/>
    <sheet name="LEMAK" sheetId="8" r:id="rId3"/>
    <sheet name="SERAT" sheetId="10" r:id="rId4"/>
    <sheet name="TEKSTUR" sheetId="11" r:id="rId5"/>
    <sheet name="WARNA L" sheetId="13" r:id="rId6"/>
    <sheet name="WARNA A" sheetId="14" r:id="rId7"/>
    <sheet name="WARNA B" sheetId="15" r:id="rId8"/>
    <sheet name="ORLEP AROMA" sheetId="1" r:id="rId9"/>
    <sheet name="ORLEP WARNA" sheetId="2" r:id="rId10"/>
    <sheet name="ORLEP TEKSTUR" sheetId="3" r:id="rId11"/>
    <sheet name="ORLEP RASA" sheetId="4" r:id="rId12"/>
    <sheet name="PERLAKUAN TERBAIK" sheetId="16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6" i="8" l="1"/>
  <c r="C44" i="4"/>
  <c r="C44" i="3"/>
  <c r="C44" i="2"/>
  <c r="C44" i="1"/>
  <c r="U9" i="4"/>
  <c r="U8" i="4"/>
  <c r="U7" i="4"/>
  <c r="U6" i="4"/>
  <c r="U5" i="4"/>
  <c r="U4" i="4"/>
  <c r="U9" i="3"/>
  <c r="U8" i="3"/>
  <c r="U7" i="3"/>
  <c r="U6" i="3"/>
  <c r="U5" i="3"/>
  <c r="U4" i="3"/>
  <c r="U9" i="2"/>
  <c r="U8" i="2"/>
  <c r="U7" i="2"/>
  <c r="U6" i="2"/>
  <c r="U5" i="2"/>
  <c r="U4" i="2"/>
  <c r="R27" i="14" l="1"/>
  <c r="Q27" i="14"/>
  <c r="P27" i="14"/>
  <c r="O27" i="14"/>
  <c r="N27" i="14"/>
  <c r="M27" i="14"/>
  <c r="Q26" i="14"/>
  <c r="P26" i="14"/>
  <c r="O26" i="14"/>
  <c r="N26" i="14"/>
  <c r="M26" i="14"/>
  <c r="P25" i="14"/>
  <c r="O25" i="14"/>
  <c r="N25" i="14"/>
  <c r="M25" i="14"/>
  <c r="O24" i="14"/>
  <c r="N24" i="14"/>
  <c r="M24" i="14"/>
  <c r="N23" i="14"/>
  <c r="M23" i="14"/>
  <c r="M22" i="14"/>
  <c r="L16" i="14"/>
  <c r="L18" i="14" s="1"/>
  <c r="R27" i="13"/>
  <c r="Q27" i="13"/>
  <c r="P27" i="13"/>
  <c r="O27" i="13"/>
  <c r="N27" i="13"/>
  <c r="M27" i="13"/>
  <c r="Q26" i="13"/>
  <c r="P26" i="13"/>
  <c r="O26" i="13"/>
  <c r="N26" i="13"/>
  <c r="M26" i="13"/>
  <c r="P25" i="13"/>
  <c r="O25" i="13"/>
  <c r="N25" i="13"/>
  <c r="M25" i="13"/>
  <c r="O24" i="13"/>
  <c r="N24" i="13"/>
  <c r="M24" i="13"/>
  <c r="N23" i="13"/>
  <c r="M23" i="13"/>
  <c r="M22" i="13"/>
  <c r="L16" i="13"/>
  <c r="L18" i="13" s="1"/>
  <c r="O31" i="16" l="1"/>
  <c r="P31" i="16" s="1"/>
  <c r="M31" i="16"/>
  <c r="N31" i="16" s="1"/>
  <c r="K31" i="16"/>
  <c r="L31" i="16" s="1"/>
  <c r="I31" i="16"/>
  <c r="J31" i="16" s="1"/>
  <c r="G31" i="16"/>
  <c r="H31" i="16" s="1"/>
  <c r="E31" i="16"/>
  <c r="F31" i="16" s="1"/>
  <c r="O30" i="16"/>
  <c r="P30" i="16" s="1"/>
  <c r="M30" i="16"/>
  <c r="N30" i="16" s="1"/>
  <c r="K30" i="16"/>
  <c r="L30" i="16" s="1"/>
  <c r="I30" i="16"/>
  <c r="J30" i="16" s="1"/>
  <c r="G30" i="16"/>
  <c r="H30" i="16" s="1"/>
  <c r="E30" i="16"/>
  <c r="F30" i="16" s="1"/>
  <c r="O29" i="16"/>
  <c r="P29" i="16" s="1"/>
  <c r="M29" i="16"/>
  <c r="N29" i="16" s="1"/>
  <c r="K29" i="16"/>
  <c r="L29" i="16" s="1"/>
  <c r="I29" i="16"/>
  <c r="J29" i="16" s="1"/>
  <c r="G29" i="16"/>
  <c r="H29" i="16" s="1"/>
  <c r="E29" i="16"/>
  <c r="F29" i="16" s="1"/>
  <c r="O28" i="16"/>
  <c r="P28" i="16" s="1"/>
  <c r="M28" i="16"/>
  <c r="N28" i="16" s="1"/>
  <c r="K28" i="16"/>
  <c r="L28" i="16" s="1"/>
  <c r="I28" i="16"/>
  <c r="J28" i="16" s="1"/>
  <c r="G28" i="16"/>
  <c r="H28" i="16" s="1"/>
  <c r="E28" i="16"/>
  <c r="F28" i="16" s="1"/>
  <c r="O25" i="16"/>
  <c r="P25" i="16" s="1"/>
  <c r="M25" i="16"/>
  <c r="N25" i="16" s="1"/>
  <c r="K25" i="16"/>
  <c r="L25" i="16" s="1"/>
  <c r="I25" i="16"/>
  <c r="J25" i="16" s="1"/>
  <c r="G25" i="16"/>
  <c r="H25" i="16" s="1"/>
  <c r="E25" i="16"/>
  <c r="F25" i="16"/>
  <c r="P24" i="16"/>
  <c r="N24" i="16"/>
  <c r="L24" i="16"/>
  <c r="J24" i="16"/>
  <c r="H24" i="16"/>
  <c r="F24" i="16"/>
  <c r="O24" i="16"/>
  <c r="M24" i="16"/>
  <c r="K24" i="16"/>
  <c r="I24" i="16"/>
  <c r="G24" i="16"/>
  <c r="E24" i="16"/>
  <c r="P23" i="16"/>
  <c r="N23" i="16"/>
  <c r="J23" i="16"/>
  <c r="H23" i="16"/>
  <c r="O23" i="16"/>
  <c r="M23" i="16"/>
  <c r="K23" i="16"/>
  <c r="L23" i="16" s="1"/>
  <c r="I23" i="16"/>
  <c r="G23" i="16"/>
  <c r="E23" i="16"/>
  <c r="F23" i="16" s="1"/>
  <c r="N22" i="16"/>
  <c r="J22" i="16"/>
  <c r="H22" i="16"/>
  <c r="F22" i="16"/>
  <c r="O22" i="16"/>
  <c r="P22" i="16" s="1"/>
  <c r="M22" i="16"/>
  <c r="K22" i="16"/>
  <c r="L22" i="16" s="1"/>
  <c r="I22" i="16"/>
  <c r="G22" i="16"/>
  <c r="E22" i="16"/>
  <c r="P21" i="16"/>
  <c r="N21" i="16"/>
  <c r="L21" i="16"/>
  <c r="J21" i="16"/>
  <c r="H21" i="16"/>
  <c r="O21" i="16" l="1"/>
  <c r="M21" i="16"/>
  <c r="K21" i="16"/>
  <c r="I21" i="16"/>
  <c r="G21" i="16"/>
  <c r="F21" i="16"/>
  <c r="E21" i="16"/>
  <c r="D22" i="16"/>
  <c r="D23" i="16"/>
  <c r="D24" i="16"/>
  <c r="D25" i="16"/>
  <c r="D26" i="16"/>
  <c r="D27" i="16"/>
  <c r="D28" i="16"/>
  <c r="D29" i="16"/>
  <c r="D30" i="16"/>
  <c r="D31" i="16"/>
  <c r="D21" i="16"/>
  <c r="C32" i="16"/>
  <c r="K16" i="16"/>
  <c r="K15" i="16"/>
  <c r="K14" i="16"/>
  <c r="K13" i="16"/>
  <c r="K12" i="16"/>
  <c r="K11" i="16"/>
  <c r="K10" i="16"/>
  <c r="K9" i="16"/>
  <c r="K8" i="16"/>
  <c r="K7" i="16"/>
  <c r="K6" i="16"/>
  <c r="I26" i="16" l="1"/>
  <c r="J26" i="16" s="1"/>
  <c r="O26" i="16"/>
  <c r="P26" i="16" s="1"/>
  <c r="G26" i="16"/>
  <c r="H26" i="16" s="1"/>
  <c r="M26" i="16"/>
  <c r="N26" i="16" s="1"/>
  <c r="E26" i="16"/>
  <c r="F26" i="16" s="1"/>
  <c r="K26" i="16"/>
  <c r="L26" i="16" s="1"/>
  <c r="O27" i="16"/>
  <c r="P27" i="16" s="1"/>
  <c r="P32" i="16" s="1"/>
  <c r="G27" i="16"/>
  <c r="H27" i="16" s="1"/>
  <c r="M27" i="16"/>
  <c r="N27" i="16" s="1"/>
  <c r="E27" i="16"/>
  <c r="F27" i="16" s="1"/>
  <c r="F32" i="16" s="1"/>
  <c r="K27" i="16"/>
  <c r="L27" i="16" s="1"/>
  <c r="L32" i="16" s="1"/>
  <c r="I27" i="16"/>
  <c r="J27" i="16" s="1"/>
  <c r="J32" i="16" s="1"/>
  <c r="I46" i="4"/>
  <c r="I46" i="3"/>
  <c r="I45" i="2"/>
  <c r="H32" i="16" l="1"/>
  <c r="N32" i="16"/>
  <c r="R27" i="10"/>
  <c r="Q27" i="10"/>
  <c r="P27" i="10"/>
  <c r="O27" i="10"/>
  <c r="N27" i="10"/>
  <c r="M27" i="10"/>
  <c r="Q26" i="10"/>
  <c r="P26" i="10"/>
  <c r="O26" i="10"/>
  <c r="N26" i="10"/>
  <c r="M26" i="10"/>
  <c r="P25" i="10"/>
  <c r="O25" i="10"/>
  <c r="N25" i="10"/>
  <c r="M25" i="10"/>
  <c r="O24" i="10"/>
  <c r="N24" i="10"/>
  <c r="M24" i="10"/>
  <c r="N23" i="10"/>
  <c r="M23" i="10"/>
  <c r="M22" i="10"/>
  <c r="R27" i="8"/>
  <c r="Q27" i="8"/>
  <c r="P27" i="8"/>
  <c r="O27" i="8"/>
  <c r="N27" i="8"/>
  <c r="M27" i="8"/>
  <c r="Q26" i="8"/>
  <c r="P26" i="8"/>
  <c r="O26" i="8"/>
  <c r="N26" i="8"/>
  <c r="P25" i="8"/>
  <c r="O25" i="8"/>
  <c r="N25" i="8"/>
  <c r="M25" i="8"/>
  <c r="O24" i="8"/>
  <c r="N24" i="8"/>
  <c r="M24" i="8"/>
  <c r="N23" i="8"/>
  <c r="M23" i="8"/>
  <c r="M22" i="8"/>
  <c r="R27" i="12"/>
  <c r="Q27" i="12"/>
  <c r="P27" i="12"/>
  <c r="O27" i="12"/>
  <c r="N27" i="12"/>
  <c r="M27" i="12"/>
  <c r="Q26" i="12"/>
  <c r="P26" i="12"/>
  <c r="O26" i="12"/>
  <c r="N26" i="12"/>
  <c r="M26" i="12"/>
  <c r="P25" i="12"/>
  <c r="O25" i="12"/>
  <c r="N25" i="12"/>
  <c r="M25" i="12"/>
  <c r="O24" i="12"/>
  <c r="N24" i="12"/>
  <c r="M24" i="12"/>
  <c r="N23" i="12"/>
  <c r="M23" i="12"/>
  <c r="M22" i="12"/>
  <c r="H6" i="10" l="1"/>
  <c r="H7" i="10"/>
  <c r="H8" i="10"/>
  <c r="H9" i="10"/>
  <c r="H10" i="10"/>
  <c r="H11" i="10"/>
  <c r="I6" i="12" l="1"/>
  <c r="L11" i="15"/>
  <c r="L10" i="15"/>
  <c r="P10" i="15" s="1"/>
  <c r="L9" i="15"/>
  <c r="P9" i="15" s="1"/>
  <c r="F12" i="15"/>
  <c r="E12" i="15"/>
  <c r="D12" i="15"/>
  <c r="C12" i="15"/>
  <c r="L11" i="14"/>
  <c r="L10" i="14"/>
  <c r="Q10" i="14" s="1"/>
  <c r="L9" i="14"/>
  <c r="P9" i="14" s="1"/>
  <c r="F12" i="14"/>
  <c r="E12" i="14"/>
  <c r="D12" i="14"/>
  <c r="C12" i="14"/>
  <c r="L11" i="13"/>
  <c r="L10" i="13"/>
  <c r="L9" i="13"/>
  <c r="F12" i="13"/>
  <c r="E12" i="13"/>
  <c r="D12" i="13"/>
  <c r="C12" i="13"/>
  <c r="M12" i="11"/>
  <c r="L11" i="11"/>
  <c r="L10" i="11"/>
  <c r="Q10" i="11" s="1"/>
  <c r="L9" i="11"/>
  <c r="Q9" i="11" s="1"/>
  <c r="L4" i="11"/>
  <c r="M9" i="11" s="1"/>
  <c r="F12" i="11"/>
  <c r="E12" i="11"/>
  <c r="D12" i="11"/>
  <c r="C12" i="11"/>
  <c r="L11" i="8"/>
  <c r="L10" i="8"/>
  <c r="L9" i="8"/>
  <c r="P9" i="8" s="1"/>
  <c r="F12" i="8"/>
  <c r="E12" i="8"/>
  <c r="D12" i="8"/>
  <c r="C12" i="8"/>
  <c r="L11" i="12"/>
  <c r="L10" i="12"/>
  <c r="L9" i="12"/>
  <c r="F12" i="12"/>
  <c r="E12" i="12"/>
  <c r="D12" i="12"/>
  <c r="C12" i="12"/>
  <c r="L11" i="10"/>
  <c r="L10" i="10"/>
  <c r="L9" i="10"/>
  <c r="P9" i="10" s="1"/>
  <c r="F12" i="10"/>
  <c r="E12" i="10"/>
  <c r="D12" i="10"/>
  <c r="C12" i="10"/>
  <c r="G10" i="10"/>
  <c r="Q10" i="15" l="1"/>
  <c r="Q9" i="14"/>
  <c r="P9" i="13"/>
  <c r="Q9" i="13"/>
  <c r="G12" i="10"/>
  <c r="L12" i="15"/>
  <c r="Q10" i="13"/>
  <c r="N9" i="11"/>
  <c r="P9" i="11"/>
  <c r="M10" i="11"/>
  <c r="N10" i="11" s="1"/>
  <c r="Q9" i="8"/>
  <c r="Q10" i="8"/>
  <c r="Q9" i="15"/>
  <c r="G12" i="12"/>
  <c r="Q10" i="12"/>
  <c r="L12" i="12"/>
  <c r="P10" i="14"/>
  <c r="L12" i="14"/>
  <c r="L12" i="13"/>
  <c r="P10" i="13"/>
  <c r="P10" i="11"/>
  <c r="L12" i="11"/>
  <c r="P10" i="8"/>
  <c r="L12" i="8"/>
  <c r="P9" i="12"/>
  <c r="Q9" i="12"/>
  <c r="P10" i="12"/>
  <c r="L4" i="10"/>
  <c r="M9" i="10" s="1"/>
  <c r="N9" i="10" s="1"/>
  <c r="Q10" i="10"/>
  <c r="L4" i="12" l="1"/>
  <c r="M12" i="12" s="1"/>
  <c r="M11" i="11"/>
  <c r="N11" i="11" s="1"/>
  <c r="O9" i="11" s="1"/>
  <c r="M12" i="10"/>
  <c r="L12" i="10"/>
  <c r="Q9" i="10"/>
  <c r="P10" i="10"/>
  <c r="M9" i="12" l="1"/>
  <c r="N9" i="12" s="1"/>
  <c r="O10" i="11"/>
  <c r="I7" i="15" l="1"/>
  <c r="I8" i="15"/>
  <c r="I9" i="15"/>
  <c r="I10" i="15"/>
  <c r="I11" i="15"/>
  <c r="I6" i="15"/>
  <c r="H11" i="15"/>
  <c r="G11" i="15"/>
  <c r="H10" i="15"/>
  <c r="G10" i="15"/>
  <c r="H9" i="15"/>
  <c r="G9" i="15"/>
  <c r="H8" i="15"/>
  <c r="G8" i="15"/>
  <c r="H7" i="15"/>
  <c r="G7" i="15"/>
  <c r="H6" i="15"/>
  <c r="G6" i="15"/>
  <c r="I7" i="14"/>
  <c r="I8" i="14"/>
  <c r="I9" i="14"/>
  <c r="I10" i="14"/>
  <c r="I11" i="14"/>
  <c r="I6" i="14"/>
  <c r="H11" i="14"/>
  <c r="G11" i="14"/>
  <c r="H10" i="14"/>
  <c r="G10" i="14"/>
  <c r="H9" i="14"/>
  <c r="G9" i="14"/>
  <c r="H8" i="14"/>
  <c r="G8" i="14"/>
  <c r="H7" i="14"/>
  <c r="G7" i="14"/>
  <c r="H6" i="14"/>
  <c r="G6" i="14"/>
  <c r="I7" i="13"/>
  <c r="I8" i="13"/>
  <c r="I9" i="13"/>
  <c r="I10" i="13"/>
  <c r="I11" i="13"/>
  <c r="I6" i="13"/>
  <c r="H11" i="13"/>
  <c r="G11" i="13"/>
  <c r="H10" i="13"/>
  <c r="G10" i="13"/>
  <c r="H9" i="13"/>
  <c r="G9" i="13"/>
  <c r="H8" i="13"/>
  <c r="G8" i="13"/>
  <c r="H7" i="13"/>
  <c r="G7" i="13"/>
  <c r="H6" i="13"/>
  <c r="G6" i="13"/>
  <c r="G12" i="15" l="1"/>
  <c r="L4" i="15" s="1"/>
  <c r="G12" i="14"/>
  <c r="L4" i="14" s="1"/>
  <c r="G12" i="13"/>
  <c r="L4" i="13" s="1"/>
  <c r="M12" i="15" l="1"/>
  <c r="M9" i="15"/>
  <c r="N9" i="15" s="1"/>
  <c r="M10" i="15"/>
  <c r="N10" i="15" s="1"/>
  <c r="M9" i="14"/>
  <c r="N9" i="14" s="1"/>
  <c r="M10" i="14"/>
  <c r="N10" i="14" s="1"/>
  <c r="M12" i="14"/>
  <c r="M12" i="13"/>
  <c r="M10" i="13"/>
  <c r="N10" i="13" s="1"/>
  <c r="M9" i="13"/>
  <c r="N9" i="13" s="1"/>
  <c r="I7" i="11"/>
  <c r="I8" i="11"/>
  <c r="I9" i="11"/>
  <c r="I10" i="11"/>
  <c r="I11" i="11"/>
  <c r="I6" i="11"/>
  <c r="I7" i="12"/>
  <c r="I8" i="12"/>
  <c r="I9" i="12"/>
  <c r="I10" i="12"/>
  <c r="I11" i="12"/>
  <c r="G6" i="12"/>
  <c r="H6" i="12"/>
  <c r="G7" i="12"/>
  <c r="H7" i="12"/>
  <c r="G8" i="12"/>
  <c r="H8" i="12"/>
  <c r="G9" i="12"/>
  <c r="H9" i="12"/>
  <c r="G10" i="12"/>
  <c r="H10" i="12"/>
  <c r="G11" i="12"/>
  <c r="H11" i="12"/>
  <c r="H11" i="11"/>
  <c r="G11" i="11"/>
  <c r="H10" i="11"/>
  <c r="G10" i="11"/>
  <c r="H9" i="11"/>
  <c r="G9" i="11"/>
  <c r="H8" i="11"/>
  <c r="G8" i="11"/>
  <c r="H7" i="11"/>
  <c r="G7" i="11"/>
  <c r="H6" i="11"/>
  <c r="G6" i="11"/>
  <c r="I7" i="10"/>
  <c r="I8" i="10"/>
  <c r="I9" i="10"/>
  <c r="I10" i="10"/>
  <c r="I11" i="10"/>
  <c r="I6" i="10"/>
  <c r="G11" i="10"/>
  <c r="G9" i="10"/>
  <c r="G8" i="10"/>
  <c r="G7" i="10"/>
  <c r="G6" i="10"/>
  <c r="I7" i="8"/>
  <c r="I8" i="8"/>
  <c r="I9" i="8"/>
  <c r="I10" i="8"/>
  <c r="I11" i="8"/>
  <c r="I6" i="8"/>
  <c r="H11" i="8"/>
  <c r="G11" i="8"/>
  <c r="H10" i="8"/>
  <c r="G10" i="8"/>
  <c r="H9" i="8"/>
  <c r="G9" i="8"/>
  <c r="H8" i="8"/>
  <c r="G8" i="8"/>
  <c r="H7" i="8"/>
  <c r="G7" i="8"/>
  <c r="H6" i="8"/>
  <c r="G6" i="8"/>
  <c r="M11" i="15" l="1"/>
  <c r="N11" i="15" s="1"/>
  <c r="O10" i="15" s="1"/>
  <c r="M11" i="14"/>
  <c r="N11" i="14" s="1"/>
  <c r="O10" i="14" s="1"/>
  <c r="M11" i="13"/>
  <c r="N11" i="13" s="1"/>
  <c r="O10" i="13" s="1"/>
  <c r="M10" i="10"/>
  <c r="N10" i="10" s="1"/>
  <c r="G12" i="8"/>
  <c r="L4" i="8" s="1"/>
  <c r="M10" i="8" s="1"/>
  <c r="N10" i="8" s="1"/>
  <c r="M10" i="12"/>
  <c r="G12" i="11"/>
  <c r="F26" i="6"/>
  <c r="G26" i="6" s="1"/>
  <c r="F25" i="6"/>
  <c r="G25" i="6" s="1"/>
  <c r="F24" i="6"/>
  <c r="G24" i="6" s="1"/>
  <c r="F23" i="6"/>
  <c r="G23" i="6" s="1"/>
  <c r="F22" i="6"/>
  <c r="G22" i="6" s="1"/>
  <c r="F21" i="6"/>
  <c r="G21" i="6" s="1"/>
  <c r="F20" i="6"/>
  <c r="G20" i="6" s="1"/>
  <c r="F19" i="6"/>
  <c r="G19" i="6" s="1"/>
  <c r="F18" i="6"/>
  <c r="G18" i="6" s="1"/>
  <c r="F17" i="6"/>
  <c r="G17" i="6" s="1"/>
  <c r="F16" i="6"/>
  <c r="G16" i="6"/>
  <c r="F15" i="6"/>
  <c r="G15" i="6"/>
  <c r="G4" i="6"/>
  <c r="G5" i="6"/>
  <c r="G6" i="6"/>
  <c r="G7" i="6"/>
  <c r="G8" i="6"/>
  <c r="G9" i="6"/>
  <c r="G10" i="6"/>
  <c r="G11" i="6"/>
  <c r="G12" i="6"/>
  <c r="G13" i="6"/>
  <c r="G14" i="6"/>
  <c r="G3" i="6"/>
  <c r="F5" i="6"/>
  <c r="F6" i="6"/>
  <c r="F7" i="6"/>
  <c r="F8" i="6"/>
  <c r="F9" i="6"/>
  <c r="F10" i="6"/>
  <c r="F11" i="6"/>
  <c r="F12" i="6"/>
  <c r="F13" i="6"/>
  <c r="F14" i="6"/>
  <c r="F4" i="6"/>
  <c r="F3" i="6"/>
  <c r="C43" i="4"/>
  <c r="C43" i="1"/>
  <c r="O9" i="15" l="1"/>
  <c r="O9" i="14"/>
  <c r="O9" i="13"/>
  <c r="M11" i="10"/>
  <c r="N11" i="10" s="1"/>
  <c r="M12" i="8"/>
  <c r="M9" i="8"/>
  <c r="N9" i="8" s="1"/>
  <c r="N10" i="12"/>
  <c r="M11" i="12"/>
  <c r="N11" i="12" s="1"/>
  <c r="L16" i="12" s="1"/>
  <c r="L18" i="12" s="1"/>
  <c r="U9" i="1"/>
  <c r="U8" i="1"/>
  <c r="U7" i="1"/>
  <c r="U6" i="1"/>
  <c r="U5" i="1"/>
  <c r="U4" i="1"/>
  <c r="O9" i="10" l="1"/>
  <c r="L16" i="10"/>
  <c r="L18" i="10" s="1"/>
  <c r="O10" i="10"/>
  <c r="M11" i="8"/>
  <c r="N11" i="8" s="1"/>
  <c r="O10" i="12"/>
  <c r="O9" i="12"/>
  <c r="R23" i="3"/>
  <c r="R5" i="3"/>
  <c r="R29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L30" i="1"/>
  <c r="M30" i="1"/>
  <c r="N30" i="1"/>
  <c r="O30" i="1"/>
  <c r="P30" i="1"/>
  <c r="Q30" i="1"/>
  <c r="L31" i="1"/>
  <c r="M31" i="1"/>
  <c r="N31" i="1"/>
  <c r="O31" i="1"/>
  <c r="P31" i="1"/>
  <c r="Q31" i="1"/>
  <c r="Q31" i="4"/>
  <c r="P31" i="4"/>
  <c r="O31" i="4"/>
  <c r="N31" i="4"/>
  <c r="M31" i="4"/>
  <c r="L31" i="4"/>
  <c r="Q30" i="4"/>
  <c r="P30" i="4"/>
  <c r="O30" i="4"/>
  <c r="N30" i="4"/>
  <c r="M30" i="4"/>
  <c r="L30" i="4"/>
  <c r="R29" i="4"/>
  <c r="R28" i="4"/>
  <c r="R27" i="4"/>
  <c r="R26" i="4"/>
  <c r="R25" i="4"/>
  <c r="R24" i="4"/>
  <c r="R23" i="4"/>
  <c r="R22" i="4"/>
  <c r="R21" i="4"/>
  <c r="R20" i="4"/>
  <c r="R19" i="4"/>
  <c r="R18" i="4"/>
  <c r="R17" i="4"/>
  <c r="R16" i="4"/>
  <c r="R15" i="4"/>
  <c r="R14" i="4"/>
  <c r="R13" i="4"/>
  <c r="R12" i="4"/>
  <c r="R11" i="4"/>
  <c r="R10" i="4"/>
  <c r="R9" i="4"/>
  <c r="R8" i="4"/>
  <c r="R7" i="4"/>
  <c r="R6" i="4"/>
  <c r="R5" i="4"/>
  <c r="H30" i="4"/>
  <c r="G30" i="4"/>
  <c r="F30" i="4"/>
  <c r="E30" i="4"/>
  <c r="D30" i="4"/>
  <c r="C30" i="4"/>
  <c r="H29" i="4"/>
  <c r="G29" i="4"/>
  <c r="F29" i="4"/>
  <c r="E29" i="4"/>
  <c r="D29" i="4"/>
  <c r="C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I4" i="4"/>
  <c r="Q31" i="3"/>
  <c r="P31" i="3"/>
  <c r="O31" i="3"/>
  <c r="N31" i="3"/>
  <c r="M31" i="3"/>
  <c r="L31" i="3"/>
  <c r="Q30" i="3"/>
  <c r="P30" i="3"/>
  <c r="O30" i="3"/>
  <c r="N30" i="3"/>
  <c r="M30" i="3"/>
  <c r="L30" i="3"/>
  <c r="R29" i="3"/>
  <c r="R28" i="3"/>
  <c r="R27" i="3"/>
  <c r="R26" i="3"/>
  <c r="R25" i="3"/>
  <c r="R24" i="3"/>
  <c r="R22" i="3"/>
  <c r="R21" i="3"/>
  <c r="R20" i="3"/>
  <c r="R19" i="3"/>
  <c r="R18" i="3"/>
  <c r="R17" i="3"/>
  <c r="R16" i="3"/>
  <c r="R15" i="3"/>
  <c r="R14" i="3"/>
  <c r="R13" i="3"/>
  <c r="R12" i="3"/>
  <c r="R11" i="3"/>
  <c r="R10" i="3"/>
  <c r="R9" i="3"/>
  <c r="R8" i="3"/>
  <c r="R7" i="3"/>
  <c r="R6" i="3"/>
  <c r="H30" i="3"/>
  <c r="G30" i="3"/>
  <c r="F30" i="3"/>
  <c r="E30" i="3"/>
  <c r="D30" i="3"/>
  <c r="C30" i="3"/>
  <c r="H29" i="3"/>
  <c r="G29" i="3"/>
  <c r="F29" i="3"/>
  <c r="E29" i="3"/>
  <c r="D29" i="3"/>
  <c r="C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6" i="3"/>
  <c r="I5" i="3"/>
  <c r="I4" i="3"/>
  <c r="Q31" i="2"/>
  <c r="P31" i="2"/>
  <c r="O31" i="2"/>
  <c r="N31" i="2"/>
  <c r="M31" i="2"/>
  <c r="L31" i="2"/>
  <c r="Q30" i="2"/>
  <c r="P30" i="2"/>
  <c r="O30" i="2"/>
  <c r="N30" i="2"/>
  <c r="M30" i="2"/>
  <c r="L30" i="2"/>
  <c r="R29" i="2"/>
  <c r="R28" i="2"/>
  <c r="R27" i="2"/>
  <c r="R26" i="2"/>
  <c r="R25" i="2"/>
  <c r="R24" i="2"/>
  <c r="R23" i="2"/>
  <c r="R22" i="2"/>
  <c r="R21" i="2"/>
  <c r="R20" i="2"/>
  <c r="R19" i="2"/>
  <c r="R18" i="2"/>
  <c r="R17" i="2"/>
  <c r="R16" i="2"/>
  <c r="R15" i="2"/>
  <c r="R14" i="2"/>
  <c r="R13" i="2"/>
  <c r="R12" i="2"/>
  <c r="R11" i="2"/>
  <c r="R10" i="2"/>
  <c r="R9" i="2"/>
  <c r="R8" i="2"/>
  <c r="R7" i="2"/>
  <c r="R6" i="2"/>
  <c r="R5" i="2"/>
  <c r="H30" i="2"/>
  <c r="G30" i="2"/>
  <c r="F30" i="2"/>
  <c r="E30" i="2"/>
  <c r="D30" i="2"/>
  <c r="C30" i="2"/>
  <c r="H29" i="2"/>
  <c r="G29" i="2"/>
  <c r="F29" i="2"/>
  <c r="E29" i="2"/>
  <c r="D29" i="2"/>
  <c r="C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C30" i="1"/>
  <c r="D30" i="1"/>
  <c r="E30" i="1"/>
  <c r="F30" i="1"/>
  <c r="G30" i="1"/>
  <c r="H30" i="1"/>
  <c r="I10" i="1"/>
  <c r="I11" i="1"/>
  <c r="I12" i="1"/>
  <c r="I4" i="1"/>
  <c r="H29" i="1"/>
  <c r="G29" i="1"/>
  <c r="F29" i="1"/>
  <c r="E29" i="1"/>
  <c r="D29" i="1"/>
  <c r="C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9" i="1"/>
  <c r="I8" i="1"/>
  <c r="I7" i="1"/>
  <c r="I6" i="1"/>
  <c r="I5" i="1"/>
  <c r="O10" i="8" l="1"/>
  <c r="L16" i="8"/>
  <c r="L18" i="8" s="1"/>
  <c r="C43" i="3"/>
  <c r="C43" i="2"/>
  <c r="O9" i="8"/>
  <c r="I29" i="4"/>
  <c r="I29" i="3"/>
  <c r="I29" i="2"/>
  <c r="I29" i="1"/>
</calcChain>
</file>

<file path=xl/sharedStrings.xml><?xml version="1.0" encoding="utf-8"?>
<sst xmlns="http://schemas.openxmlformats.org/spreadsheetml/2006/main" count="712" uniqueCount="107">
  <si>
    <t>PANELIS</t>
  </si>
  <si>
    <t xml:space="preserve">Perlakuan </t>
  </si>
  <si>
    <t>TOTAL</t>
  </si>
  <si>
    <t>Rata-Rata</t>
  </si>
  <si>
    <t>T0 (100% : 0%)</t>
  </si>
  <si>
    <t>T1 (90% : 10%)</t>
  </si>
  <si>
    <t>T2 (80% : 20%)</t>
  </si>
  <si>
    <t>T3 (70% : 30%)</t>
  </si>
  <si>
    <t>T4 (60% : 40%)</t>
  </si>
  <si>
    <t>T5 (50% : 50%)</t>
  </si>
  <si>
    <t>RANK</t>
  </si>
  <si>
    <t>PERLAKUAN</t>
  </si>
  <si>
    <t>Total</t>
  </si>
  <si>
    <t xml:space="preserve">Rerata </t>
  </si>
  <si>
    <t>Standar Deviasi</t>
  </si>
  <si>
    <t>T0</t>
  </si>
  <si>
    <t>T1</t>
  </si>
  <si>
    <t>T2</t>
  </si>
  <si>
    <t>T3</t>
  </si>
  <si>
    <t>T4</t>
  </si>
  <si>
    <t>T5</t>
  </si>
  <si>
    <t>T</t>
  </si>
  <si>
    <t>X2</t>
  </si>
  <si>
    <t xml:space="preserve">T&gt;X2 </t>
  </si>
  <si>
    <t>Tolak H0/Terima H1</t>
  </si>
  <si>
    <t xml:space="preserve">T &lt; X2 </t>
  </si>
  <si>
    <t>Tolak H1 (terima H0)</t>
  </si>
  <si>
    <t>T&gt;X2</t>
  </si>
  <si>
    <t>Perlakuan</t>
  </si>
  <si>
    <t>Ulangan</t>
  </si>
  <si>
    <t>T0 (100:0)</t>
  </si>
  <si>
    <t>T1 (90:10)</t>
  </si>
  <si>
    <t>T2 (80:20)</t>
  </si>
  <si>
    <t>T3 (70:30)</t>
  </si>
  <si>
    <t>T4 (60:40)</t>
  </si>
  <si>
    <t>T5 (50:50)</t>
  </si>
  <si>
    <t>Berat Cawan</t>
  </si>
  <si>
    <t>Berat Sampel</t>
  </si>
  <si>
    <t>Berat st 30 mnt</t>
  </si>
  <si>
    <t>Berat S.akhir</t>
  </si>
  <si>
    <t>Kadar air (%)</t>
  </si>
  <si>
    <t>Rata-rata</t>
  </si>
  <si>
    <t>Standar deviasi</t>
  </si>
  <si>
    <t>Lemak</t>
  </si>
  <si>
    <t>Serat</t>
  </si>
  <si>
    <t>Tekstur</t>
  </si>
  <si>
    <t>Warna L</t>
  </si>
  <si>
    <t>Warna A</t>
  </si>
  <si>
    <t>Warna B</t>
  </si>
  <si>
    <t>t</t>
  </si>
  <si>
    <t>r</t>
  </si>
  <si>
    <t>S.K (Sumber Keragaman)</t>
  </si>
  <si>
    <t>d.b.</t>
  </si>
  <si>
    <t>J.K.</t>
  </si>
  <si>
    <t>K.T.</t>
  </si>
  <si>
    <t>F hitung</t>
  </si>
  <si>
    <t>F tabel</t>
  </si>
  <si>
    <t>notasi</t>
  </si>
  <si>
    <t>KELOMPOK</t>
  </si>
  <si>
    <t>tn</t>
  </si>
  <si>
    <t>**</t>
  </si>
  <si>
    <t>GALAT</t>
  </si>
  <si>
    <t>FK</t>
  </si>
  <si>
    <t>TABEL ANOVA RAK NON FAKTORIAL SERAT</t>
  </si>
  <si>
    <t>TABEL ANOVA RAK NON FAKTORIAL KADAR AIR</t>
  </si>
  <si>
    <t>Sangat Nyata</t>
  </si>
  <si>
    <t>*</t>
  </si>
  <si>
    <t>Nyata</t>
  </si>
  <si>
    <t>BNJ</t>
  </si>
  <si>
    <t>Notasi</t>
  </si>
  <si>
    <t>a</t>
  </si>
  <si>
    <t>ab</t>
  </si>
  <si>
    <t>b</t>
  </si>
  <si>
    <t>bc</t>
  </si>
  <si>
    <t>c</t>
  </si>
  <si>
    <t>abc</t>
  </si>
  <si>
    <t>TABEL ANOVA RAK NON FAKTORIAL KADAR LEMAK</t>
  </si>
  <si>
    <t>KTG</t>
  </si>
  <si>
    <t>Q Tabel</t>
  </si>
  <si>
    <t>Rerata</t>
  </si>
  <si>
    <t>Titik kritis</t>
  </si>
  <si>
    <t>Total Rangking</t>
  </si>
  <si>
    <t>bcd</t>
  </si>
  <si>
    <t>d</t>
  </si>
  <si>
    <t>cd</t>
  </si>
  <si>
    <t>Parameter</t>
  </si>
  <si>
    <t>Nilai Perlakuan</t>
  </si>
  <si>
    <t xml:space="preserve"> Nilai terbaik</t>
  </si>
  <si>
    <t>Nilai terjelek</t>
  </si>
  <si>
    <t>Selisih</t>
  </si>
  <si>
    <t>Kadar air</t>
  </si>
  <si>
    <t>Serat kasar</t>
  </si>
  <si>
    <t>Warn a</t>
  </si>
  <si>
    <t>Warna b</t>
  </si>
  <si>
    <t>Orlep Aroma</t>
  </si>
  <si>
    <t>Orlep Warna</t>
  </si>
  <si>
    <t>Orlep Tekstur</t>
  </si>
  <si>
    <t>Orlep Rasa</t>
  </si>
  <si>
    <t>Kelompok A</t>
  </si>
  <si>
    <t>Serat Kasar</t>
  </si>
  <si>
    <t>Warna a</t>
  </si>
  <si>
    <t>Oranoleptik</t>
  </si>
  <si>
    <t>Kelompok B</t>
  </si>
  <si>
    <t>Bobot Parameter</t>
  </si>
  <si>
    <t>Bobot Normal</t>
  </si>
  <si>
    <t>Nilai Efektif</t>
  </si>
  <si>
    <t>Nilai Normal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</si>
</sst>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0.000000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2"/>
      <color rgb="FF000000"/>
      <name val="Times New Roman"/>
      <family val="1"/>
    </font>
  </fonts>
  <fills count="1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Border="1"/>
    <xf numFmtId="2" fontId="1" fillId="3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0" borderId="2" xfId="0" applyFont="1" applyBorder="1"/>
    <xf numFmtId="0" fontId="1" fillId="0" borderId="2" xfId="0" applyFont="1" applyBorder="1" applyAlignment="1">
      <alignment wrapText="1"/>
    </xf>
    <xf numFmtId="0" fontId="2" fillId="3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 vertical="center"/>
    </xf>
    <xf numFmtId="0" fontId="3" fillId="0" borderId="1" xfId="0" applyFont="1" applyBorder="1"/>
    <xf numFmtId="0" fontId="0" fillId="0" borderId="1" xfId="0" applyBorder="1"/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2" fontId="1" fillId="0" borderId="1" xfId="0" applyNumberFormat="1" applyFont="1" applyBorder="1"/>
    <xf numFmtId="165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2" fontId="3" fillId="0" borderId="1" xfId="0" applyNumberFormat="1" applyFont="1" applyBorder="1" applyAlignment="1">
      <alignment horizontal="right"/>
    </xf>
    <xf numFmtId="0" fontId="3" fillId="0" borderId="0" xfId="0" applyFont="1"/>
    <xf numFmtId="2" fontId="3" fillId="0" borderId="1" xfId="0" applyNumberFormat="1" applyFont="1" applyBorder="1"/>
    <xf numFmtId="0" fontId="3" fillId="3" borderId="1" xfId="0" applyFont="1" applyFill="1" applyBorder="1"/>
    <xf numFmtId="2" fontId="3" fillId="0" borderId="0" xfId="0" applyNumberFormat="1" applyFont="1"/>
    <xf numFmtId="2" fontId="3" fillId="6" borderId="1" xfId="0" applyNumberFormat="1" applyFont="1" applyFill="1" applyBorder="1"/>
    <xf numFmtId="0" fontId="4" fillId="8" borderId="0" xfId="0" applyFont="1" applyFill="1"/>
    <xf numFmtId="0" fontId="3" fillId="2" borderId="1" xfId="0" applyFont="1" applyFill="1" applyBorder="1"/>
    <xf numFmtId="2" fontId="3" fillId="3" borderId="1" xfId="0" applyNumberFormat="1" applyFont="1" applyFill="1" applyBorder="1"/>
    <xf numFmtId="0" fontId="3" fillId="9" borderId="0" xfId="0" applyFont="1" applyFill="1"/>
    <xf numFmtId="0" fontId="6" fillId="0" borderId="1" xfId="0" applyFont="1" applyBorder="1"/>
    <xf numFmtId="0" fontId="5" fillId="0" borderId="1" xfId="0" applyFont="1" applyBorder="1"/>
    <xf numFmtId="2" fontId="6" fillId="0" borderId="1" xfId="0" applyNumberFormat="1" applyFont="1" applyBorder="1"/>
    <xf numFmtId="0" fontId="6" fillId="7" borderId="1" xfId="0" applyFont="1" applyFill="1" applyBorder="1"/>
    <xf numFmtId="166" fontId="6" fillId="0" borderId="1" xfId="0" applyNumberFormat="1" applyFont="1" applyBorder="1"/>
    <xf numFmtId="0" fontId="3" fillId="8" borderId="0" xfId="0" applyFont="1" applyFill="1" applyAlignment="1">
      <alignment horizontal="center" vertical="center"/>
    </xf>
    <xf numFmtId="0" fontId="3" fillId="8" borderId="0" xfId="0" applyFont="1" applyFill="1"/>
    <xf numFmtId="0" fontId="3" fillId="10" borderId="0" xfId="0" applyFont="1" applyFill="1"/>
    <xf numFmtId="0" fontId="3" fillId="0" borderId="1" xfId="0" applyFont="1" applyBorder="1" applyAlignment="1">
      <alignment horizontal="center" vertical="center"/>
    </xf>
    <xf numFmtId="2" fontId="3" fillId="11" borderId="1" xfId="0" applyNumberFormat="1" applyFont="1" applyFill="1" applyBorder="1"/>
    <xf numFmtId="2" fontId="7" fillId="0" borderId="1" xfId="0" applyNumberFormat="1" applyFont="1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2" fontId="7" fillId="12" borderId="1" xfId="0" applyNumberFormat="1" applyFont="1" applyFill="1" applyBorder="1"/>
    <xf numFmtId="2" fontId="4" fillId="6" borderId="1" xfId="0" applyNumberFormat="1" applyFont="1" applyFill="1" applyBorder="1"/>
    <xf numFmtId="2" fontId="3" fillId="13" borderId="1" xfId="0" applyNumberFormat="1" applyFont="1" applyFill="1" applyBorder="1"/>
    <xf numFmtId="2" fontId="4" fillId="11" borderId="1" xfId="0" applyNumberFormat="1" applyFont="1" applyFill="1" applyBorder="1"/>
    <xf numFmtId="2" fontId="3" fillId="14" borderId="1" xfId="0" applyNumberFormat="1" applyFont="1" applyFill="1" applyBorder="1"/>
    <xf numFmtId="2" fontId="3" fillId="15" borderId="1" xfId="0" applyNumberFormat="1" applyFont="1" applyFill="1" applyBorder="1"/>
    <xf numFmtId="0" fontId="3" fillId="14" borderId="1" xfId="0" applyFont="1" applyFill="1" applyBorder="1"/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0" fontId="3" fillId="3" borderId="4" xfId="0" applyFont="1" applyFill="1" applyBorder="1" applyAlignment="1">
      <alignment horizontal="center" vertical="center"/>
    </xf>
    <xf numFmtId="2" fontId="3" fillId="3" borderId="4" xfId="0" applyNumberFormat="1" applyFont="1" applyFill="1" applyBorder="1"/>
    <xf numFmtId="0" fontId="1" fillId="0" borderId="16" xfId="0" applyFont="1" applyBorder="1" applyAlignment="1">
      <alignment horizontal="center"/>
    </xf>
    <xf numFmtId="2" fontId="1" fillId="0" borderId="16" xfId="0" applyNumberFormat="1" applyFont="1" applyBorder="1"/>
    <xf numFmtId="0" fontId="1" fillId="0" borderId="16" xfId="0" applyFont="1" applyBorder="1"/>
    <xf numFmtId="0" fontId="1" fillId="0" borderId="0" xfId="0" applyFont="1" applyAlignment="1">
      <alignment horizontal="center"/>
    </xf>
    <xf numFmtId="2" fontId="1" fillId="0" borderId="0" xfId="0" applyNumberFormat="1" applyFont="1"/>
    <xf numFmtId="0" fontId="1" fillId="0" borderId="0" xfId="0" applyFont="1"/>
    <xf numFmtId="0" fontId="6" fillId="0" borderId="16" xfId="0" applyFont="1" applyBorder="1"/>
    <xf numFmtId="0" fontId="6" fillId="0" borderId="0" xfId="0" applyFont="1"/>
    <xf numFmtId="0" fontId="3" fillId="13" borderId="1" xfId="0" applyFont="1" applyFill="1" applyBorder="1"/>
    <xf numFmtId="0" fontId="3" fillId="13" borderId="1" xfId="0" applyFont="1" applyFill="1" applyBorder="1" applyAlignment="1">
      <alignment horizontal="center"/>
    </xf>
    <xf numFmtId="2" fontId="4" fillId="15" borderId="1" xfId="0" applyNumberFormat="1" applyFont="1" applyFill="1" applyBorder="1"/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2" borderId="0" xfId="0" applyFont="1" applyFill="1" applyAlignment="1">
      <alignment vertical="center"/>
    </xf>
    <xf numFmtId="0" fontId="3" fillId="2" borderId="12" xfId="0" applyFont="1" applyFill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32845</xdr:colOff>
      <xdr:row>31</xdr:row>
      <xdr:rowOff>32844</xdr:rowOff>
    </xdr:from>
    <xdr:to>
      <xdr:col>5</xdr:col>
      <xdr:colOff>186243</xdr:colOff>
      <xdr:row>35</xdr:row>
      <xdr:rowOff>166367</xdr:rowOff>
    </xdr:to>
    <xdr:pic>
      <xdr:nvPicPr>
        <xdr:cNvPr id="2" name="Picture 1" descr=" ">
          <a:extLst>
            <a:ext uri="{FF2B5EF4-FFF2-40B4-BE49-F238E27FC236}">
              <a16:creationId xmlns:a16="http://schemas.microsoft.com/office/drawing/2014/main" id="{CBB369B5-E5C6-4B13-83CA-943EC4B77156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45948" y="6131034"/>
          <a:ext cx="4532709" cy="878005"/>
        </a:xfrm>
        <a:prstGeom prst="rect">
          <a:avLst/>
        </a:prstGeom>
        <a:solidFill>
          <a:srgbClr val="599BD5"/>
        </a:solidFill>
        <a:ln w="9525" cap="flat" cmpd="sng">
          <a:noFill/>
          <a:prstDash val="solid"/>
          <a:miter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83343</xdr:colOff>
      <xdr:row>31</xdr:row>
      <xdr:rowOff>35718</xdr:rowOff>
    </xdr:from>
    <xdr:to>
      <xdr:col>5</xdr:col>
      <xdr:colOff>234552</xdr:colOff>
      <xdr:row>35</xdr:row>
      <xdr:rowOff>151723</xdr:rowOff>
    </xdr:to>
    <xdr:pic>
      <xdr:nvPicPr>
        <xdr:cNvPr id="2" name="Picture 1" descr=" ">
          <a:extLst>
            <a:ext uri="{FF2B5EF4-FFF2-40B4-BE49-F238E27FC236}">
              <a16:creationId xmlns:a16="http://schemas.microsoft.com/office/drawing/2014/main" id="{F9AD191A-DAF8-41C7-A3DD-A5AA7287588B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90562" y="6298406"/>
          <a:ext cx="4532709" cy="878005"/>
        </a:xfrm>
        <a:prstGeom prst="rect">
          <a:avLst/>
        </a:prstGeom>
        <a:solidFill>
          <a:srgbClr val="599BD5"/>
        </a:solidFill>
        <a:ln w="9525" cap="flat" cmpd="sng">
          <a:noFill/>
          <a:prstDash val="solid"/>
          <a:miter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31</xdr:row>
      <xdr:rowOff>0</xdr:rowOff>
    </xdr:from>
    <xdr:to>
      <xdr:col>5</xdr:col>
      <xdr:colOff>186243</xdr:colOff>
      <xdr:row>35</xdr:row>
      <xdr:rowOff>133523</xdr:rowOff>
    </xdr:to>
    <xdr:pic>
      <xdr:nvPicPr>
        <xdr:cNvPr id="2" name="Picture 1" descr=" ">
          <a:extLst>
            <a:ext uri="{FF2B5EF4-FFF2-40B4-BE49-F238E27FC236}">
              <a16:creationId xmlns:a16="http://schemas.microsoft.com/office/drawing/2014/main" id="{DA70D477-1620-4E01-894B-FFB5C3CA77B2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13103" y="6098190"/>
          <a:ext cx="4532709" cy="878005"/>
        </a:xfrm>
        <a:prstGeom prst="rect">
          <a:avLst/>
        </a:prstGeom>
        <a:solidFill>
          <a:srgbClr val="599BD5"/>
        </a:solidFill>
        <a:ln w="9525" cap="flat" cmpd="sng">
          <a:noFill/>
          <a:prstDash val="solid"/>
          <a:miter/>
        </a:ln>
        <a:effec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31</xdr:row>
      <xdr:rowOff>0</xdr:rowOff>
    </xdr:from>
    <xdr:to>
      <xdr:col>5</xdr:col>
      <xdr:colOff>179784</xdr:colOff>
      <xdr:row>35</xdr:row>
      <xdr:rowOff>116005</xdr:rowOff>
    </xdr:to>
    <xdr:pic>
      <xdr:nvPicPr>
        <xdr:cNvPr id="2" name="Picture 1" descr=" ">
          <a:extLst>
            <a:ext uri="{FF2B5EF4-FFF2-40B4-BE49-F238E27FC236}">
              <a16:creationId xmlns:a16="http://schemas.microsoft.com/office/drawing/2014/main" id="{A86E011A-A91C-4AF3-A2A8-AFE0359276A8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09600" y="6191250"/>
          <a:ext cx="4532709" cy="878005"/>
        </a:xfrm>
        <a:prstGeom prst="rect">
          <a:avLst/>
        </a:prstGeom>
        <a:solidFill>
          <a:srgbClr val="599BD5"/>
        </a:solidFill>
        <a:ln w="9525" cap="flat" cmpd="sng">
          <a:noFill/>
          <a:prstDash val="solid"/>
          <a:miter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8E15E8-295E-45C7-A40D-982136DE15FF}">
  <dimension ref="A2:G26"/>
  <sheetViews>
    <sheetView tabSelected="1" workbookViewId="0">
      <selection activeCell="G3" sqref="G3"/>
    </sheetView>
  </sheetViews>
  <sheetFormatPr defaultRowHeight="15" x14ac:dyDescent="0.25"/>
  <cols>
    <col min="2" max="2" width="15.7109375" customWidth="1"/>
    <col min="3" max="3" width="16.140625" customWidth="1"/>
    <col min="4" max="4" width="16.85546875" customWidth="1"/>
    <col min="5" max="5" width="16.28515625" customWidth="1"/>
    <col min="6" max="6" width="16.140625" customWidth="1"/>
    <col min="7" max="7" width="14.85546875" customWidth="1"/>
  </cols>
  <sheetData>
    <row r="2" spans="1:7" ht="15.75" x14ac:dyDescent="0.25">
      <c r="A2" s="14" t="s">
        <v>29</v>
      </c>
      <c r="B2" s="14" t="s">
        <v>28</v>
      </c>
      <c r="C2" s="14" t="s">
        <v>36</v>
      </c>
      <c r="D2" s="14" t="s">
        <v>37</v>
      </c>
      <c r="E2" s="14" t="s">
        <v>38</v>
      </c>
      <c r="F2" s="14" t="s">
        <v>39</v>
      </c>
      <c r="G2" s="14" t="s">
        <v>40</v>
      </c>
    </row>
    <row r="3" spans="1:7" ht="15.75" x14ac:dyDescent="0.25">
      <c r="A3" s="79">
        <v>1</v>
      </c>
      <c r="B3" s="14" t="s">
        <v>30</v>
      </c>
      <c r="C3" s="25">
        <v>6.1180000000000003</v>
      </c>
      <c r="D3" s="26">
        <v>2.0356999999999998</v>
      </c>
      <c r="E3" s="26">
        <v>7.1741000000000001</v>
      </c>
      <c r="F3" s="25">
        <f>E3-C3</f>
        <v>1.0560999999999998</v>
      </c>
      <c r="G3" s="27">
        <f>((D3-F3)/D3)*100</f>
        <v>48.121039445890851</v>
      </c>
    </row>
    <row r="4" spans="1:7" ht="15.75" x14ac:dyDescent="0.25">
      <c r="A4" s="79"/>
      <c r="B4" s="14" t="s">
        <v>31</v>
      </c>
      <c r="C4" s="25">
        <v>6.1520000000000001</v>
      </c>
      <c r="D4" s="26">
        <v>2.0407999999999999</v>
      </c>
      <c r="E4" s="26">
        <v>7.1711</v>
      </c>
      <c r="F4" s="25">
        <f>E4-C4</f>
        <v>1.0190999999999999</v>
      </c>
      <c r="G4" s="27">
        <f t="shared" ref="G4:G26" si="0">((D4-F4)/D4)*100</f>
        <v>50.063700509604082</v>
      </c>
    </row>
    <row r="5" spans="1:7" ht="15.75" x14ac:dyDescent="0.25">
      <c r="A5" s="79"/>
      <c r="B5" s="14" t="s">
        <v>32</v>
      </c>
      <c r="C5" s="25">
        <v>6.2320000000000002</v>
      </c>
      <c r="D5" s="26">
        <v>2.0213000000000001</v>
      </c>
      <c r="E5" s="26">
        <v>7.3291000000000004</v>
      </c>
      <c r="F5" s="25">
        <f t="shared" ref="F5:F26" si="1">E5-C5</f>
        <v>1.0971000000000002</v>
      </c>
      <c r="G5" s="27">
        <f t="shared" si="0"/>
        <v>45.723049522584468</v>
      </c>
    </row>
    <row r="6" spans="1:7" ht="15.75" x14ac:dyDescent="0.25">
      <c r="A6" s="79"/>
      <c r="B6" s="14" t="s">
        <v>33</v>
      </c>
      <c r="C6" s="26">
        <v>6.1958000000000002</v>
      </c>
      <c r="D6" s="26">
        <v>2.0283000000000002</v>
      </c>
      <c r="E6" s="26">
        <v>7.5773999999999999</v>
      </c>
      <c r="F6" s="25">
        <f t="shared" si="1"/>
        <v>1.3815999999999997</v>
      </c>
      <c r="G6" s="27">
        <f t="shared" si="0"/>
        <v>31.883843612877801</v>
      </c>
    </row>
    <row r="7" spans="1:7" ht="15.75" x14ac:dyDescent="0.25">
      <c r="A7" s="79"/>
      <c r="B7" s="14" t="s">
        <v>34</v>
      </c>
      <c r="C7" s="26">
        <v>6.1738</v>
      </c>
      <c r="D7" s="26">
        <v>2.0095999999999998</v>
      </c>
      <c r="E7" s="26">
        <v>7.4673999999999996</v>
      </c>
      <c r="F7" s="25">
        <f t="shared" si="1"/>
        <v>1.2935999999999996</v>
      </c>
      <c r="G7" s="27">
        <f t="shared" si="0"/>
        <v>35.628980891719756</v>
      </c>
    </row>
    <row r="8" spans="1:7" ht="15.75" x14ac:dyDescent="0.25">
      <c r="A8" s="79"/>
      <c r="B8" s="14" t="s">
        <v>35</v>
      </c>
      <c r="C8" s="26">
        <v>6.1191000000000004</v>
      </c>
      <c r="D8" s="26">
        <v>2.0064000000000002</v>
      </c>
      <c r="E8" s="26">
        <v>7.5670999999999999</v>
      </c>
      <c r="F8" s="25">
        <f t="shared" si="1"/>
        <v>1.4479999999999995</v>
      </c>
      <c r="G8" s="27">
        <f t="shared" si="0"/>
        <v>27.830940988835756</v>
      </c>
    </row>
    <row r="9" spans="1:7" ht="15.75" x14ac:dyDescent="0.25">
      <c r="A9" s="79">
        <v>2</v>
      </c>
      <c r="B9" s="14" t="s">
        <v>30</v>
      </c>
      <c r="C9" s="26">
        <v>6.1745999999999999</v>
      </c>
      <c r="D9" s="26">
        <v>2.0411000000000001</v>
      </c>
      <c r="E9" s="26">
        <v>7.2938999999999998</v>
      </c>
      <c r="F9" s="25">
        <f t="shared" si="1"/>
        <v>1.1193</v>
      </c>
      <c r="G9" s="27">
        <f t="shared" si="0"/>
        <v>45.161922492773513</v>
      </c>
    </row>
    <row r="10" spans="1:7" ht="15.75" x14ac:dyDescent="0.25">
      <c r="A10" s="79"/>
      <c r="B10" s="14" t="s">
        <v>31</v>
      </c>
      <c r="C10" s="26">
        <v>6.2630999999999997</v>
      </c>
      <c r="D10" s="26">
        <v>2.0421999999999998</v>
      </c>
      <c r="E10" s="26">
        <v>7.4279000000000002</v>
      </c>
      <c r="F10" s="25">
        <f t="shared" si="1"/>
        <v>1.1648000000000005</v>
      </c>
      <c r="G10" s="27">
        <f t="shared" si="0"/>
        <v>42.963470766820066</v>
      </c>
    </row>
    <row r="11" spans="1:7" ht="15.75" x14ac:dyDescent="0.25">
      <c r="A11" s="79"/>
      <c r="B11" s="14" t="s">
        <v>32</v>
      </c>
      <c r="C11" s="26">
        <v>6.2373000000000003</v>
      </c>
      <c r="D11" s="26">
        <v>2.0234000000000001</v>
      </c>
      <c r="E11" s="26">
        <v>7.5399000000000003</v>
      </c>
      <c r="F11" s="25">
        <f t="shared" si="1"/>
        <v>1.3026</v>
      </c>
      <c r="G11" s="27">
        <f t="shared" si="0"/>
        <v>35.623208461006229</v>
      </c>
    </row>
    <row r="12" spans="1:7" ht="15.75" x14ac:dyDescent="0.25">
      <c r="A12" s="79"/>
      <c r="B12" s="14" t="s">
        <v>33</v>
      </c>
      <c r="C12" s="26">
        <v>6.1776</v>
      </c>
      <c r="D12" s="26">
        <v>2.0158</v>
      </c>
      <c r="E12" s="26">
        <v>7.4398999999999997</v>
      </c>
      <c r="F12" s="25">
        <f t="shared" si="1"/>
        <v>1.2622999999999998</v>
      </c>
      <c r="G12" s="27">
        <f t="shared" si="0"/>
        <v>37.379700367099922</v>
      </c>
    </row>
    <row r="13" spans="1:7" ht="15.75" x14ac:dyDescent="0.25">
      <c r="A13" s="79"/>
      <c r="B13" s="14" t="s">
        <v>34</v>
      </c>
      <c r="C13" s="26">
        <v>6.2301000000000002</v>
      </c>
      <c r="D13" s="26">
        <v>2.0042</v>
      </c>
      <c r="E13" s="25">
        <v>7.6582999999999997</v>
      </c>
      <c r="F13" s="25">
        <f t="shared" si="1"/>
        <v>1.4281999999999995</v>
      </c>
      <c r="G13" s="27">
        <f t="shared" si="0"/>
        <v>28.739646741842158</v>
      </c>
    </row>
    <row r="14" spans="1:7" ht="15.75" x14ac:dyDescent="0.25">
      <c r="A14" s="79"/>
      <c r="B14" s="14" t="s">
        <v>35</v>
      </c>
      <c r="C14" s="26">
        <v>6.1726000000000001</v>
      </c>
      <c r="D14" s="26">
        <v>2.0085000000000002</v>
      </c>
      <c r="E14" s="26">
        <v>7.6618000000000004</v>
      </c>
      <c r="F14" s="25">
        <f t="shared" si="1"/>
        <v>1.4892000000000003</v>
      </c>
      <c r="G14" s="27">
        <f t="shared" si="0"/>
        <v>25.855115758028369</v>
      </c>
    </row>
    <row r="15" spans="1:7" ht="15.75" x14ac:dyDescent="0.25">
      <c r="A15" s="79">
        <v>3</v>
      </c>
      <c r="B15" s="14" t="s">
        <v>30</v>
      </c>
      <c r="C15" s="26">
        <v>6.1725000000000003</v>
      </c>
      <c r="D15" s="26">
        <v>2.0990000000000002</v>
      </c>
      <c r="E15" s="26">
        <v>7.5354000000000001</v>
      </c>
      <c r="F15" s="26">
        <f t="shared" si="1"/>
        <v>1.3628999999999998</v>
      </c>
      <c r="G15" s="27">
        <f t="shared" si="0"/>
        <v>35.069080514530746</v>
      </c>
    </row>
    <row r="16" spans="1:7" ht="15.75" x14ac:dyDescent="0.25">
      <c r="A16" s="79"/>
      <c r="B16" s="14" t="s">
        <v>31</v>
      </c>
      <c r="C16" s="26">
        <v>6.2614000000000001</v>
      </c>
      <c r="D16" s="26">
        <v>2.0327999999999999</v>
      </c>
      <c r="E16" s="26">
        <v>7.6669999999999998</v>
      </c>
      <c r="F16" s="26">
        <f t="shared" si="1"/>
        <v>1.4055999999999997</v>
      </c>
      <c r="G16" s="27">
        <f t="shared" si="0"/>
        <v>30.85399449035814</v>
      </c>
    </row>
    <row r="17" spans="1:7" ht="15.75" x14ac:dyDescent="0.25">
      <c r="A17" s="79"/>
      <c r="B17" s="14" t="s">
        <v>32</v>
      </c>
      <c r="C17" s="26">
        <v>6.1524000000000001</v>
      </c>
      <c r="D17" s="26">
        <v>2.0219999999999998</v>
      </c>
      <c r="E17" s="26">
        <v>7.4747000000000003</v>
      </c>
      <c r="F17" s="26">
        <f t="shared" si="1"/>
        <v>1.3223000000000003</v>
      </c>
      <c r="G17" s="27">
        <f t="shared" si="0"/>
        <v>34.604352126607303</v>
      </c>
    </row>
    <row r="18" spans="1:7" ht="15.75" x14ac:dyDescent="0.25">
      <c r="A18" s="79"/>
      <c r="B18" s="14" t="s">
        <v>33</v>
      </c>
      <c r="C18" s="26">
        <v>6.1715</v>
      </c>
      <c r="D18" s="26">
        <v>2.0221</v>
      </c>
      <c r="E18" s="26">
        <v>7.6664000000000003</v>
      </c>
      <c r="F18" s="26">
        <f t="shared" si="1"/>
        <v>1.4949000000000003</v>
      </c>
      <c r="G18" s="27">
        <f t="shared" si="0"/>
        <v>26.07190544483456</v>
      </c>
    </row>
    <row r="19" spans="1:7" ht="15.75" x14ac:dyDescent="0.25">
      <c r="A19" s="79"/>
      <c r="B19" s="14" t="s">
        <v>34</v>
      </c>
      <c r="C19" s="26">
        <v>6.2294</v>
      </c>
      <c r="D19" s="26">
        <v>2.0339</v>
      </c>
      <c r="E19" s="26">
        <v>7.6801000000000004</v>
      </c>
      <c r="F19" s="26">
        <f t="shared" si="1"/>
        <v>1.4507000000000003</v>
      </c>
      <c r="G19" s="27">
        <f t="shared" si="0"/>
        <v>28.6739761050199</v>
      </c>
    </row>
    <row r="20" spans="1:7" ht="15.75" x14ac:dyDescent="0.25">
      <c r="A20" s="79"/>
      <c r="B20" s="14" t="s">
        <v>35</v>
      </c>
      <c r="C20" s="26">
        <v>6.1864999999999997</v>
      </c>
      <c r="D20" s="26">
        <v>2.0063</v>
      </c>
      <c r="E20" s="26">
        <v>7.6661999999999999</v>
      </c>
      <c r="F20" s="26">
        <f t="shared" si="1"/>
        <v>1.4797000000000002</v>
      </c>
      <c r="G20" s="27">
        <f t="shared" si="0"/>
        <v>26.247320939042005</v>
      </c>
    </row>
    <row r="21" spans="1:7" ht="15.75" x14ac:dyDescent="0.25">
      <c r="A21" s="79">
        <v>4</v>
      </c>
      <c r="B21" s="14" t="s">
        <v>30</v>
      </c>
      <c r="C21" s="26">
        <v>6.1185999999999998</v>
      </c>
      <c r="D21" s="26">
        <v>2.0028000000000001</v>
      </c>
      <c r="E21" s="26">
        <v>7.0852000000000004</v>
      </c>
      <c r="F21" s="26">
        <f t="shared" si="1"/>
        <v>0.96660000000000057</v>
      </c>
      <c r="G21" s="27">
        <f t="shared" si="0"/>
        <v>51.737567405632092</v>
      </c>
    </row>
    <row r="22" spans="1:7" ht="15.75" x14ac:dyDescent="0.25">
      <c r="A22" s="79"/>
      <c r="B22" s="14" t="s">
        <v>31</v>
      </c>
      <c r="C22" s="26">
        <v>6.1174999999999997</v>
      </c>
      <c r="D22" s="26">
        <v>2.0291999999999999</v>
      </c>
      <c r="E22" s="26">
        <v>7.3349000000000002</v>
      </c>
      <c r="F22" s="26">
        <f t="shared" si="1"/>
        <v>1.2174000000000005</v>
      </c>
      <c r="G22" s="27">
        <f t="shared" si="0"/>
        <v>40.005913660555862</v>
      </c>
    </row>
    <row r="23" spans="1:7" ht="15.75" x14ac:dyDescent="0.25">
      <c r="A23" s="79"/>
      <c r="B23" s="14" t="s">
        <v>32</v>
      </c>
      <c r="C23" s="26">
        <v>6.1742999999999997</v>
      </c>
      <c r="D23" s="26">
        <v>2.0146999999999999</v>
      </c>
      <c r="E23" s="26">
        <v>7.4859</v>
      </c>
      <c r="F23" s="26">
        <f t="shared" si="1"/>
        <v>1.3116000000000003</v>
      </c>
      <c r="G23" s="27">
        <f t="shared" si="0"/>
        <v>34.898496054003061</v>
      </c>
    </row>
    <row r="24" spans="1:7" ht="15.75" x14ac:dyDescent="0.25">
      <c r="A24" s="79"/>
      <c r="B24" s="14" t="s">
        <v>33</v>
      </c>
      <c r="C24" s="26">
        <v>6.1989000000000001</v>
      </c>
      <c r="D24" s="26">
        <v>2.0196999999999998</v>
      </c>
      <c r="E24" s="26">
        <v>7.5026000000000002</v>
      </c>
      <c r="F24" s="26">
        <f t="shared" si="1"/>
        <v>1.3037000000000001</v>
      </c>
      <c r="G24" s="27">
        <f t="shared" si="0"/>
        <v>35.450809526167241</v>
      </c>
    </row>
    <row r="25" spans="1:7" ht="15.75" x14ac:dyDescent="0.25">
      <c r="A25" s="79"/>
      <c r="B25" s="14" t="s">
        <v>34</v>
      </c>
      <c r="C25" s="26">
        <v>6.1189999999999998</v>
      </c>
      <c r="D25" s="26">
        <v>2.0112000000000001</v>
      </c>
      <c r="E25" s="26">
        <v>7.3456000000000001</v>
      </c>
      <c r="F25" s="26">
        <f t="shared" si="1"/>
        <v>1.2266000000000004</v>
      </c>
      <c r="G25" s="27">
        <f t="shared" si="0"/>
        <v>39.011535401750187</v>
      </c>
    </row>
    <row r="26" spans="1:7" ht="15.75" x14ac:dyDescent="0.25">
      <c r="A26" s="79"/>
      <c r="B26" s="14" t="s">
        <v>35</v>
      </c>
      <c r="C26" s="26">
        <v>6.1962999999999999</v>
      </c>
      <c r="D26" s="26">
        <v>2.0011000000000001</v>
      </c>
      <c r="E26" s="26">
        <v>7.5452000000000004</v>
      </c>
      <c r="F26" s="26">
        <f t="shared" si="1"/>
        <v>1.3489000000000004</v>
      </c>
      <c r="G26" s="27">
        <f t="shared" si="0"/>
        <v>32.592074359102476</v>
      </c>
    </row>
  </sheetData>
  <mergeCells count="4">
    <mergeCell ref="A3:A8"/>
    <mergeCell ref="A9:A14"/>
    <mergeCell ref="A15:A20"/>
    <mergeCell ref="A21:A26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CD0F9-F172-4EE7-A29A-8E8351789C73}">
  <dimension ref="A2:U45"/>
  <sheetViews>
    <sheetView topLeftCell="A22" zoomScale="80" zoomScaleNormal="80" workbookViewId="0">
      <selection activeCell="C45" sqref="C45"/>
    </sheetView>
  </sheetViews>
  <sheetFormatPr defaultRowHeight="15.75" x14ac:dyDescent="0.25"/>
  <cols>
    <col min="1" max="1" width="9.140625" style="28"/>
    <col min="2" max="2" width="11" style="28" customWidth="1"/>
    <col min="3" max="4" width="18.140625" style="28" customWidth="1"/>
    <col min="5" max="5" width="18.28515625" style="28" customWidth="1"/>
    <col min="6" max="6" width="18.140625" style="28" customWidth="1"/>
    <col min="7" max="7" width="18" style="28" customWidth="1"/>
    <col min="8" max="8" width="18.28515625" style="28" customWidth="1"/>
    <col min="9" max="9" width="9.5703125" style="28" bestFit="1" customWidth="1"/>
    <col min="10" max="10" width="9.140625" style="28"/>
    <col min="11" max="11" width="11.140625" style="28" customWidth="1"/>
    <col min="12" max="12" width="18.28515625" style="28" customWidth="1"/>
    <col min="13" max="13" width="18.140625" style="28" customWidth="1"/>
    <col min="14" max="14" width="18.28515625" style="28" customWidth="1"/>
    <col min="15" max="15" width="18.140625" style="28" customWidth="1"/>
    <col min="16" max="16" width="18" style="28" customWidth="1"/>
    <col min="17" max="17" width="18.140625" style="28" customWidth="1"/>
    <col min="18" max="16384" width="9.140625" style="28"/>
  </cols>
  <sheetData>
    <row r="2" spans="2:21" x14ac:dyDescent="0.25">
      <c r="B2" s="80" t="s">
        <v>0</v>
      </c>
      <c r="C2" s="80" t="s">
        <v>1</v>
      </c>
      <c r="D2" s="80"/>
      <c r="E2" s="80"/>
      <c r="F2" s="80"/>
      <c r="G2" s="80"/>
      <c r="H2" s="80"/>
      <c r="I2" s="80" t="s">
        <v>2</v>
      </c>
      <c r="K2" s="3" t="s">
        <v>10</v>
      </c>
      <c r="L2" s="7"/>
      <c r="M2" s="7"/>
      <c r="N2" s="7"/>
      <c r="O2" s="7"/>
      <c r="P2" s="7"/>
      <c r="Q2" s="7"/>
      <c r="R2" s="8"/>
    </row>
    <row r="3" spans="2:21" x14ac:dyDescent="0.25">
      <c r="B3" s="80"/>
      <c r="C3" s="1" t="s">
        <v>4</v>
      </c>
      <c r="D3" s="1" t="s">
        <v>5</v>
      </c>
      <c r="E3" s="1" t="s">
        <v>6</v>
      </c>
      <c r="F3" s="1" t="s">
        <v>7</v>
      </c>
      <c r="G3" s="1" t="s">
        <v>8</v>
      </c>
      <c r="H3" s="1" t="s">
        <v>9</v>
      </c>
      <c r="I3" s="80"/>
      <c r="K3" s="1" t="s">
        <v>0</v>
      </c>
      <c r="L3" s="100" t="s">
        <v>11</v>
      </c>
      <c r="M3" s="101"/>
      <c r="N3" s="101"/>
      <c r="O3" s="101"/>
      <c r="P3" s="101"/>
      <c r="Q3" s="101"/>
      <c r="R3" s="80" t="s">
        <v>12</v>
      </c>
      <c r="T3" s="12" t="s">
        <v>14</v>
      </c>
      <c r="U3" s="13"/>
    </row>
    <row r="4" spans="2:21" x14ac:dyDescent="0.25">
      <c r="B4" s="1">
        <v>1</v>
      </c>
      <c r="C4" s="2">
        <v>2</v>
      </c>
      <c r="D4" s="2">
        <v>4</v>
      </c>
      <c r="E4" s="2">
        <v>4</v>
      </c>
      <c r="F4" s="2">
        <v>2</v>
      </c>
      <c r="G4" s="2">
        <v>4</v>
      </c>
      <c r="H4" s="2">
        <v>4</v>
      </c>
      <c r="I4" s="1">
        <f t="shared" ref="I4:I28" si="0">SUM(C4:H4)</f>
        <v>20</v>
      </c>
      <c r="K4" s="1"/>
      <c r="L4" s="1" t="s">
        <v>4</v>
      </c>
      <c r="M4" s="1" t="s">
        <v>5</v>
      </c>
      <c r="N4" s="1" t="s">
        <v>6</v>
      </c>
      <c r="O4" s="1" t="s">
        <v>7</v>
      </c>
      <c r="P4" s="1" t="s">
        <v>8</v>
      </c>
      <c r="Q4" s="1" t="s">
        <v>9</v>
      </c>
      <c r="R4" s="80"/>
      <c r="T4" s="14" t="s">
        <v>15</v>
      </c>
      <c r="U4" s="29">
        <f>STDEV(L5:L29)</f>
        <v>2.0103896803024699</v>
      </c>
    </row>
    <row r="5" spans="2:21" x14ac:dyDescent="0.25">
      <c r="B5" s="1">
        <v>2</v>
      </c>
      <c r="C5" s="2">
        <v>5</v>
      </c>
      <c r="D5" s="2">
        <v>4</v>
      </c>
      <c r="E5" s="2">
        <v>4</v>
      </c>
      <c r="F5" s="2">
        <v>4</v>
      </c>
      <c r="G5" s="2">
        <v>2</v>
      </c>
      <c r="H5" s="2">
        <v>2</v>
      </c>
      <c r="I5" s="1">
        <f t="shared" si="0"/>
        <v>21</v>
      </c>
      <c r="K5" s="1">
        <v>1</v>
      </c>
      <c r="L5" s="9">
        <v>1.5</v>
      </c>
      <c r="M5" s="9">
        <v>4.5</v>
      </c>
      <c r="N5" s="9">
        <v>4.5</v>
      </c>
      <c r="O5" s="9">
        <v>1.5</v>
      </c>
      <c r="P5" s="9">
        <v>4.5</v>
      </c>
      <c r="Q5" s="9">
        <v>4.5</v>
      </c>
      <c r="R5" s="1">
        <f t="shared" ref="R5:R29" si="1">SUM(L5:Q5)</f>
        <v>21</v>
      </c>
      <c r="T5" s="14" t="s">
        <v>16</v>
      </c>
      <c r="U5" s="29">
        <f>STDEV(M5:M29)</f>
        <v>1.0889597482613096</v>
      </c>
    </row>
    <row r="6" spans="2:21" x14ac:dyDescent="0.25">
      <c r="B6" s="1">
        <v>3</v>
      </c>
      <c r="C6" s="2">
        <v>2</v>
      </c>
      <c r="D6" s="2">
        <v>5</v>
      </c>
      <c r="E6" s="2">
        <v>4</v>
      </c>
      <c r="F6" s="2">
        <v>4</v>
      </c>
      <c r="G6" s="2">
        <v>4</v>
      </c>
      <c r="H6" s="2">
        <v>4</v>
      </c>
      <c r="I6" s="1">
        <f t="shared" si="0"/>
        <v>23</v>
      </c>
      <c r="K6" s="1">
        <v>2</v>
      </c>
      <c r="L6" s="9">
        <v>6</v>
      </c>
      <c r="M6" s="9">
        <v>4</v>
      </c>
      <c r="N6" s="9">
        <v>4</v>
      </c>
      <c r="O6" s="9">
        <v>4</v>
      </c>
      <c r="P6" s="9">
        <v>1.5</v>
      </c>
      <c r="Q6" s="9">
        <v>1.5</v>
      </c>
      <c r="R6" s="1">
        <f t="shared" si="1"/>
        <v>21</v>
      </c>
      <c r="T6" s="14" t="s">
        <v>17</v>
      </c>
      <c r="U6" s="29">
        <f>STDEV(N5:N29)</f>
        <v>0.87464278422679542</v>
      </c>
    </row>
    <row r="7" spans="2:21" x14ac:dyDescent="0.25">
      <c r="B7" s="1">
        <v>4</v>
      </c>
      <c r="C7" s="2">
        <v>3</v>
      </c>
      <c r="D7" s="2">
        <v>4</v>
      </c>
      <c r="E7" s="2">
        <v>4</v>
      </c>
      <c r="F7" s="2">
        <v>2</v>
      </c>
      <c r="G7" s="2">
        <v>2</v>
      </c>
      <c r="H7" s="2">
        <v>2</v>
      </c>
      <c r="I7" s="1">
        <f t="shared" si="0"/>
        <v>17</v>
      </c>
      <c r="K7" s="1">
        <v>3</v>
      </c>
      <c r="L7" s="9">
        <v>1</v>
      </c>
      <c r="M7" s="9">
        <v>6</v>
      </c>
      <c r="N7" s="9">
        <v>3.5</v>
      </c>
      <c r="O7" s="9">
        <v>3.5</v>
      </c>
      <c r="P7" s="9">
        <v>3.5</v>
      </c>
      <c r="Q7" s="9">
        <v>3.5</v>
      </c>
      <c r="R7" s="1">
        <f t="shared" si="1"/>
        <v>21</v>
      </c>
      <c r="T7" s="14" t="s">
        <v>18</v>
      </c>
      <c r="U7" s="29">
        <f>STDEV(O5:O29)</f>
        <v>1.2086493839543928</v>
      </c>
    </row>
    <row r="8" spans="2:21" x14ac:dyDescent="0.25">
      <c r="B8" s="1">
        <v>5</v>
      </c>
      <c r="C8" s="2">
        <v>4</v>
      </c>
      <c r="D8" s="2">
        <v>3</v>
      </c>
      <c r="E8" s="2">
        <v>3</v>
      </c>
      <c r="F8" s="2">
        <v>3</v>
      </c>
      <c r="G8" s="2">
        <v>2</v>
      </c>
      <c r="H8" s="2">
        <v>3</v>
      </c>
      <c r="I8" s="1">
        <f t="shared" si="0"/>
        <v>18</v>
      </c>
      <c r="K8" s="1">
        <v>4</v>
      </c>
      <c r="L8" s="9">
        <v>4</v>
      </c>
      <c r="M8" s="9">
        <v>5.5</v>
      </c>
      <c r="N8" s="9">
        <v>5.5</v>
      </c>
      <c r="O8" s="9">
        <v>2</v>
      </c>
      <c r="P8" s="9">
        <v>2</v>
      </c>
      <c r="Q8" s="9">
        <v>2</v>
      </c>
      <c r="R8" s="1">
        <f t="shared" si="1"/>
        <v>21</v>
      </c>
      <c r="T8" s="14" t="s">
        <v>19</v>
      </c>
      <c r="U8" s="29">
        <f>STDEV(P5:P29)</f>
        <v>1.0712142642814273</v>
      </c>
    </row>
    <row r="9" spans="2:21" x14ac:dyDescent="0.25">
      <c r="B9" s="1">
        <v>6</v>
      </c>
      <c r="C9" s="2">
        <v>4</v>
      </c>
      <c r="D9" s="2">
        <v>4</v>
      </c>
      <c r="E9" s="2">
        <v>4</v>
      </c>
      <c r="F9" s="2">
        <v>2</v>
      </c>
      <c r="G9" s="2">
        <v>4</v>
      </c>
      <c r="H9" s="2">
        <v>4</v>
      </c>
      <c r="I9" s="1">
        <f t="shared" si="0"/>
        <v>22</v>
      </c>
      <c r="K9" s="1">
        <v>5</v>
      </c>
      <c r="L9" s="9">
        <v>6</v>
      </c>
      <c r="M9" s="9">
        <v>3.5</v>
      </c>
      <c r="N9" s="9">
        <v>3.5</v>
      </c>
      <c r="O9" s="9">
        <v>3.5</v>
      </c>
      <c r="P9" s="9">
        <v>1</v>
      </c>
      <c r="Q9" s="9">
        <v>3.5</v>
      </c>
      <c r="R9" s="1">
        <f t="shared" si="1"/>
        <v>21</v>
      </c>
      <c r="T9" s="14" t="s">
        <v>20</v>
      </c>
      <c r="U9" s="29">
        <f>STDEV(Q5:Q29)</f>
        <v>1.1485498102680034</v>
      </c>
    </row>
    <row r="10" spans="2:21" x14ac:dyDescent="0.25">
      <c r="B10" s="1">
        <v>7</v>
      </c>
      <c r="C10" s="2">
        <v>5</v>
      </c>
      <c r="D10" s="2">
        <v>4</v>
      </c>
      <c r="E10" s="2">
        <v>4</v>
      </c>
      <c r="F10" s="2">
        <v>4</v>
      </c>
      <c r="G10" s="2">
        <v>4</v>
      </c>
      <c r="H10" s="2">
        <v>2</v>
      </c>
      <c r="I10" s="1">
        <f t="shared" si="0"/>
        <v>23</v>
      </c>
      <c r="K10" s="1">
        <v>6</v>
      </c>
      <c r="L10" s="9">
        <v>4</v>
      </c>
      <c r="M10" s="9">
        <v>4</v>
      </c>
      <c r="N10" s="9">
        <v>4</v>
      </c>
      <c r="O10" s="9">
        <v>1</v>
      </c>
      <c r="P10" s="9">
        <v>4</v>
      </c>
      <c r="Q10" s="9">
        <v>4</v>
      </c>
      <c r="R10" s="1">
        <f t="shared" si="1"/>
        <v>21</v>
      </c>
    </row>
    <row r="11" spans="2:21" x14ac:dyDescent="0.25">
      <c r="B11" s="1">
        <v>8</v>
      </c>
      <c r="C11" s="2">
        <v>5</v>
      </c>
      <c r="D11" s="2">
        <v>4</v>
      </c>
      <c r="E11" s="2">
        <v>4</v>
      </c>
      <c r="F11" s="2">
        <v>4</v>
      </c>
      <c r="G11" s="2">
        <v>4</v>
      </c>
      <c r="H11" s="2">
        <v>4</v>
      </c>
      <c r="I11" s="1">
        <f t="shared" si="0"/>
        <v>25</v>
      </c>
      <c r="K11" s="1">
        <v>7</v>
      </c>
      <c r="L11" s="9">
        <v>6</v>
      </c>
      <c r="M11" s="9">
        <v>3.5</v>
      </c>
      <c r="N11" s="9">
        <v>3.5</v>
      </c>
      <c r="O11" s="9">
        <v>3.5</v>
      </c>
      <c r="P11" s="9">
        <v>3.5</v>
      </c>
      <c r="Q11" s="9">
        <v>1</v>
      </c>
      <c r="R11" s="1">
        <f t="shared" si="1"/>
        <v>21</v>
      </c>
    </row>
    <row r="12" spans="2:21" x14ac:dyDescent="0.25">
      <c r="B12" s="1">
        <v>9</v>
      </c>
      <c r="C12" s="2">
        <v>4</v>
      </c>
      <c r="D12" s="2">
        <v>4</v>
      </c>
      <c r="E12" s="2">
        <v>4</v>
      </c>
      <c r="F12" s="2">
        <v>4</v>
      </c>
      <c r="G12" s="2">
        <v>2</v>
      </c>
      <c r="H12" s="2">
        <v>2</v>
      </c>
      <c r="I12" s="1">
        <f t="shared" si="0"/>
        <v>20</v>
      </c>
      <c r="K12" s="1">
        <v>8</v>
      </c>
      <c r="L12" s="9">
        <v>6</v>
      </c>
      <c r="M12" s="9">
        <v>3</v>
      </c>
      <c r="N12" s="9">
        <v>3</v>
      </c>
      <c r="O12" s="9">
        <v>3</v>
      </c>
      <c r="P12" s="9">
        <v>3</v>
      </c>
      <c r="Q12" s="9">
        <v>3</v>
      </c>
      <c r="R12" s="1">
        <f t="shared" si="1"/>
        <v>21</v>
      </c>
    </row>
    <row r="13" spans="2:21" x14ac:dyDescent="0.25">
      <c r="B13" s="1">
        <v>10</v>
      </c>
      <c r="C13" s="2">
        <v>3</v>
      </c>
      <c r="D13" s="2">
        <v>3</v>
      </c>
      <c r="E13" s="2">
        <v>4</v>
      </c>
      <c r="F13" s="2">
        <v>4</v>
      </c>
      <c r="G13" s="2">
        <v>3</v>
      </c>
      <c r="H13" s="2">
        <v>3</v>
      </c>
      <c r="I13" s="1">
        <f t="shared" si="0"/>
        <v>20</v>
      </c>
      <c r="K13" s="1">
        <v>9</v>
      </c>
      <c r="L13" s="9">
        <v>4.5</v>
      </c>
      <c r="M13" s="9">
        <v>4.5</v>
      </c>
      <c r="N13" s="9">
        <v>4.5</v>
      </c>
      <c r="O13" s="9">
        <v>4.5</v>
      </c>
      <c r="P13" s="9">
        <v>1.5</v>
      </c>
      <c r="Q13" s="9">
        <v>1.5</v>
      </c>
      <c r="R13" s="1">
        <f t="shared" si="1"/>
        <v>21</v>
      </c>
    </row>
    <row r="14" spans="2:21" x14ac:dyDescent="0.25">
      <c r="B14" s="1">
        <v>11</v>
      </c>
      <c r="C14" s="2">
        <v>5</v>
      </c>
      <c r="D14" s="2">
        <v>4</v>
      </c>
      <c r="E14" s="2">
        <v>4</v>
      </c>
      <c r="F14" s="2">
        <v>2</v>
      </c>
      <c r="G14" s="2">
        <v>2</v>
      </c>
      <c r="H14" s="2">
        <v>4</v>
      </c>
      <c r="I14" s="1">
        <f t="shared" si="0"/>
        <v>21</v>
      </c>
      <c r="K14" s="1">
        <v>10</v>
      </c>
      <c r="L14" s="9">
        <v>2.5</v>
      </c>
      <c r="M14" s="9">
        <v>2.5</v>
      </c>
      <c r="N14" s="9">
        <v>5.5</v>
      </c>
      <c r="O14" s="9">
        <v>5.5</v>
      </c>
      <c r="P14" s="9">
        <v>2.5</v>
      </c>
      <c r="Q14" s="9">
        <v>2.5</v>
      </c>
      <c r="R14" s="1">
        <f t="shared" si="1"/>
        <v>21</v>
      </c>
    </row>
    <row r="15" spans="2:21" x14ac:dyDescent="0.25">
      <c r="B15" s="1">
        <v>12</v>
      </c>
      <c r="C15" s="2">
        <v>2</v>
      </c>
      <c r="D15" s="2">
        <v>4</v>
      </c>
      <c r="E15" s="2">
        <v>4</v>
      </c>
      <c r="F15" s="2">
        <v>4</v>
      </c>
      <c r="G15" s="2">
        <v>2</v>
      </c>
      <c r="H15" s="2">
        <v>3</v>
      </c>
      <c r="I15" s="1">
        <f t="shared" si="0"/>
        <v>19</v>
      </c>
      <c r="K15" s="1">
        <v>11</v>
      </c>
      <c r="L15" s="9">
        <v>6</v>
      </c>
      <c r="M15" s="9">
        <v>4</v>
      </c>
      <c r="N15" s="9">
        <v>4</v>
      </c>
      <c r="O15" s="9">
        <v>1.5</v>
      </c>
      <c r="P15" s="9">
        <v>1.5</v>
      </c>
      <c r="Q15" s="9">
        <v>4</v>
      </c>
      <c r="R15" s="1">
        <f t="shared" si="1"/>
        <v>21</v>
      </c>
    </row>
    <row r="16" spans="2:21" x14ac:dyDescent="0.25">
      <c r="B16" s="1">
        <v>13</v>
      </c>
      <c r="C16" s="2">
        <v>2</v>
      </c>
      <c r="D16" s="2">
        <v>5</v>
      </c>
      <c r="E16" s="2">
        <v>4</v>
      </c>
      <c r="F16" s="2">
        <v>4</v>
      </c>
      <c r="G16" s="2">
        <v>4</v>
      </c>
      <c r="H16" s="2">
        <v>4</v>
      </c>
      <c r="I16" s="1">
        <f t="shared" si="0"/>
        <v>23</v>
      </c>
      <c r="K16" s="1">
        <v>12</v>
      </c>
      <c r="L16" s="9">
        <v>1.5</v>
      </c>
      <c r="M16" s="9">
        <v>5</v>
      </c>
      <c r="N16" s="9">
        <v>5</v>
      </c>
      <c r="O16" s="9">
        <v>5</v>
      </c>
      <c r="P16" s="9">
        <v>1.5</v>
      </c>
      <c r="Q16" s="9">
        <v>3</v>
      </c>
      <c r="R16" s="1">
        <f t="shared" si="1"/>
        <v>21</v>
      </c>
    </row>
    <row r="17" spans="2:18" x14ac:dyDescent="0.25">
      <c r="B17" s="1">
        <v>14</v>
      </c>
      <c r="C17" s="2">
        <v>4</v>
      </c>
      <c r="D17" s="2">
        <v>4</v>
      </c>
      <c r="E17" s="2">
        <v>4</v>
      </c>
      <c r="F17" s="2">
        <v>2</v>
      </c>
      <c r="G17" s="2">
        <v>2</v>
      </c>
      <c r="H17" s="2">
        <v>2</v>
      </c>
      <c r="I17" s="1">
        <f t="shared" si="0"/>
        <v>18</v>
      </c>
      <c r="K17" s="1">
        <v>13</v>
      </c>
      <c r="L17" s="9">
        <v>1</v>
      </c>
      <c r="M17" s="9">
        <v>6</v>
      </c>
      <c r="N17" s="9">
        <v>3.5</v>
      </c>
      <c r="O17" s="9">
        <v>3.5</v>
      </c>
      <c r="P17" s="9">
        <v>3.5</v>
      </c>
      <c r="Q17" s="9">
        <v>3.5</v>
      </c>
      <c r="R17" s="1">
        <f t="shared" si="1"/>
        <v>21</v>
      </c>
    </row>
    <row r="18" spans="2:18" x14ac:dyDescent="0.25">
      <c r="B18" s="1">
        <v>15</v>
      </c>
      <c r="C18" s="2">
        <v>2</v>
      </c>
      <c r="D18" s="2">
        <v>4</v>
      </c>
      <c r="E18" s="2">
        <v>4</v>
      </c>
      <c r="F18" s="2">
        <v>4</v>
      </c>
      <c r="G18" s="2">
        <v>4</v>
      </c>
      <c r="H18" s="2">
        <v>4</v>
      </c>
      <c r="I18" s="1">
        <f t="shared" si="0"/>
        <v>22</v>
      </c>
      <c r="K18" s="1">
        <v>14</v>
      </c>
      <c r="L18" s="3">
        <v>5</v>
      </c>
      <c r="M18" s="3">
        <v>5</v>
      </c>
      <c r="N18" s="3">
        <v>5</v>
      </c>
      <c r="O18" s="3">
        <v>2</v>
      </c>
      <c r="P18" s="3">
        <v>2</v>
      </c>
      <c r="Q18" s="3">
        <v>2</v>
      </c>
      <c r="R18" s="1">
        <f t="shared" si="1"/>
        <v>21</v>
      </c>
    </row>
    <row r="19" spans="2:18" x14ac:dyDescent="0.25">
      <c r="B19" s="1">
        <v>16</v>
      </c>
      <c r="C19" s="2">
        <v>4</v>
      </c>
      <c r="D19" s="2">
        <v>4</v>
      </c>
      <c r="E19" s="2">
        <v>4</v>
      </c>
      <c r="F19" s="2">
        <v>2</v>
      </c>
      <c r="G19" s="2">
        <v>2</v>
      </c>
      <c r="H19" s="2">
        <v>2</v>
      </c>
      <c r="I19" s="1">
        <f t="shared" si="0"/>
        <v>18</v>
      </c>
      <c r="K19" s="1">
        <v>15</v>
      </c>
      <c r="L19" s="3">
        <v>1</v>
      </c>
      <c r="M19" s="3">
        <v>4</v>
      </c>
      <c r="N19" s="3">
        <v>4</v>
      </c>
      <c r="O19" s="3">
        <v>4</v>
      </c>
      <c r="P19" s="3">
        <v>4</v>
      </c>
      <c r="Q19" s="3">
        <v>4</v>
      </c>
      <c r="R19" s="1">
        <f t="shared" si="1"/>
        <v>21</v>
      </c>
    </row>
    <row r="20" spans="2:18" x14ac:dyDescent="0.25">
      <c r="B20" s="1">
        <v>17</v>
      </c>
      <c r="C20" s="2">
        <v>1</v>
      </c>
      <c r="D20" s="2">
        <v>2</v>
      </c>
      <c r="E20" s="2">
        <v>5</v>
      </c>
      <c r="F20" s="2">
        <v>4</v>
      </c>
      <c r="G20" s="2">
        <v>4</v>
      </c>
      <c r="H20" s="2">
        <v>2</v>
      </c>
      <c r="I20" s="1">
        <f t="shared" si="0"/>
        <v>18</v>
      </c>
      <c r="K20" s="1">
        <v>16</v>
      </c>
      <c r="L20" s="3">
        <v>5</v>
      </c>
      <c r="M20" s="3">
        <v>5</v>
      </c>
      <c r="N20" s="3">
        <v>5</v>
      </c>
      <c r="O20" s="3">
        <v>2</v>
      </c>
      <c r="P20" s="3">
        <v>2</v>
      </c>
      <c r="Q20" s="3">
        <v>2</v>
      </c>
      <c r="R20" s="1">
        <f t="shared" si="1"/>
        <v>21</v>
      </c>
    </row>
    <row r="21" spans="2:18" x14ac:dyDescent="0.25">
      <c r="B21" s="1">
        <v>18</v>
      </c>
      <c r="C21" s="2">
        <v>2</v>
      </c>
      <c r="D21" s="2">
        <v>4</v>
      </c>
      <c r="E21" s="2">
        <v>4</v>
      </c>
      <c r="F21" s="2">
        <v>3</v>
      </c>
      <c r="G21" s="2">
        <v>3</v>
      </c>
      <c r="H21" s="2">
        <v>4</v>
      </c>
      <c r="I21" s="1">
        <f t="shared" si="0"/>
        <v>20</v>
      </c>
      <c r="K21" s="1">
        <v>17</v>
      </c>
      <c r="L21" s="3">
        <v>1</v>
      </c>
      <c r="M21" s="3">
        <v>2.5</v>
      </c>
      <c r="N21" s="3">
        <v>6</v>
      </c>
      <c r="O21" s="3">
        <v>4.5</v>
      </c>
      <c r="P21" s="3">
        <v>4.5</v>
      </c>
      <c r="Q21" s="3">
        <v>2.5</v>
      </c>
      <c r="R21" s="1">
        <f t="shared" si="1"/>
        <v>21</v>
      </c>
    </row>
    <row r="22" spans="2:18" x14ac:dyDescent="0.25">
      <c r="B22" s="1">
        <v>19</v>
      </c>
      <c r="C22" s="2">
        <v>3</v>
      </c>
      <c r="D22" s="2">
        <v>5</v>
      </c>
      <c r="E22" s="2">
        <v>4</v>
      </c>
      <c r="F22" s="2">
        <v>4</v>
      </c>
      <c r="G22" s="2">
        <v>4</v>
      </c>
      <c r="H22" s="2">
        <v>5</v>
      </c>
      <c r="I22" s="1">
        <f t="shared" si="0"/>
        <v>25</v>
      </c>
      <c r="K22" s="1">
        <v>18</v>
      </c>
      <c r="L22" s="3">
        <v>1</v>
      </c>
      <c r="M22" s="3">
        <v>5</v>
      </c>
      <c r="N22" s="3">
        <v>5</v>
      </c>
      <c r="O22" s="3">
        <v>2.5</v>
      </c>
      <c r="P22" s="3">
        <v>2.5</v>
      </c>
      <c r="Q22" s="3">
        <v>5</v>
      </c>
      <c r="R22" s="1">
        <f t="shared" si="1"/>
        <v>21</v>
      </c>
    </row>
    <row r="23" spans="2:18" x14ac:dyDescent="0.25">
      <c r="B23" s="1">
        <v>20</v>
      </c>
      <c r="C23" s="2">
        <v>1</v>
      </c>
      <c r="D23" s="2">
        <v>4</v>
      </c>
      <c r="E23" s="2">
        <v>3</v>
      </c>
      <c r="F23" s="2">
        <v>3</v>
      </c>
      <c r="G23" s="2">
        <v>3</v>
      </c>
      <c r="H23" s="2">
        <v>3</v>
      </c>
      <c r="I23" s="1">
        <f t="shared" si="0"/>
        <v>17</v>
      </c>
      <c r="K23" s="1">
        <v>19</v>
      </c>
      <c r="L23" s="3">
        <v>1</v>
      </c>
      <c r="M23" s="3">
        <v>5.5</v>
      </c>
      <c r="N23" s="3">
        <v>3</v>
      </c>
      <c r="O23" s="3">
        <v>3</v>
      </c>
      <c r="P23" s="3">
        <v>3</v>
      </c>
      <c r="Q23" s="3">
        <v>5.5</v>
      </c>
      <c r="R23" s="1">
        <f t="shared" si="1"/>
        <v>21</v>
      </c>
    </row>
    <row r="24" spans="2:18" x14ac:dyDescent="0.25">
      <c r="B24" s="1">
        <v>21</v>
      </c>
      <c r="C24" s="2">
        <v>2</v>
      </c>
      <c r="D24" s="2">
        <v>4</v>
      </c>
      <c r="E24" s="2">
        <v>4</v>
      </c>
      <c r="F24" s="2">
        <v>3</v>
      </c>
      <c r="G24" s="2">
        <v>2</v>
      </c>
      <c r="H24" s="2">
        <v>2</v>
      </c>
      <c r="I24" s="1">
        <f t="shared" si="0"/>
        <v>17</v>
      </c>
      <c r="K24" s="1">
        <v>20</v>
      </c>
      <c r="L24" s="3">
        <v>1</v>
      </c>
      <c r="M24" s="3">
        <v>6</v>
      </c>
      <c r="N24" s="3">
        <v>3.5</v>
      </c>
      <c r="O24" s="3">
        <v>3.5</v>
      </c>
      <c r="P24" s="3">
        <v>3.5</v>
      </c>
      <c r="Q24" s="3">
        <v>3.5</v>
      </c>
      <c r="R24" s="1">
        <f t="shared" si="1"/>
        <v>21</v>
      </c>
    </row>
    <row r="25" spans="2:18" x14ac:dyDescent="0.25">
      <c r="B25" s="1">
        <v>22</v>
      </c>
      <c r="C25" s="2">
        <v>2</v>
      </c>
      <c r="D25" s="2">
        <v>4</v>
      </c>
      <c r="E25" s="2">
        <v>3</v>
      </c>
      <c r="F25" s="2">
        <v>3</v>
      </c>
      <c r="G25" s="2">
        <v>2</v>
      </c>
      <c r="H25" s="2">
        <v>2</v>
      </c>
      <c r="I25" s="1">
        <f t="shared" si="0"/>
        <v>16</v>
      </c>
      <c r="K25" s="1">
        <v>21</v>
      </c>
      <c r="L25" s="3">
        <v>2</v>
      </c>
      <c r="M25" s="3">
        <v>5.5</v>
      </c>
      <c r="N25" s="3">
        <v>5.5</v>
      </c>
      <c r="O25" s="3">
        <v>4</v>
      </c>
      <c r="P25" s="3">
        <v>2</v>
      </c>
      <c r="Q25" s="3">
        <v>2</v>
      </c>
      <c r="R25" s="1">
        <f t="shared" si="1"/>
        <v>21</v>
      </c>
    </row>
    <row r="26" spans="2:18" x14ac:dyDescent="0.25">
      <c r="B26" s="1">
        <v>23</v>
      </c>
      <c r="C26" s="2">
        <v>4</v>
      </c>
      <c r="D26" s="2">
        <v>5</v>
      </c>
      <c r="E26" s="2">
        <v>5</v>
      </c>
      <c r="F26" s="2">
        <v>2</v>
      </c>
      <c r="G26" s="2">
        <v>2</v>
      </c>
      <c r="H26" s="2">
        <v>3</v>
      </c>
      <c r="I26" s="1">
        <f t="shared" si="0"/>
        <v>21</v>
      </c>
      <c r="K26" s="1">
        <v>22</v>
      </c>
      <c r="L26" s="3">
        <v>2</v>
      </c>
      <c r="M26" s="3">
        <v>6</v>
      </c>
      <c r="N26" s="3">
        <v>4.5</v>
      </c>
      <c r="O26" s="3">
        <v>4.5</v>
      </c>
      <c r="P26" s="3">
        <v>2</v>
      </c>
      <c r="Q26" s="3">
        <v>2</v>
      </c>
      <c r="R26" s="1">
        <f t="shared" si="1"/>
        <v>21</v>
      </c>
    </row>
    <row r="27" spans="2:18" x14ac:dyDescent="0.25">
      <c r="B27" s="1">
        <v>24</v>
      </c>
      <c r="C27" s="2">
        <v>2</v>
      </c>
      <c r="D27" s="2">
        <v>4</v>
      </c>
      <c r="E27" s="2">
        <v>4</v>
      </c>
      <c r="F27" s="2">
        <v>4</v>
      </c>
      <c r="G27" s="2">
        <v>4</v>
      </c>
      <c r="H27" s="2">
        <v>4</v>
      </c>
      <c r="I27" s="1">
        <f t="shared" si="0"/>
        <v>22</v>
      </c>
      <c r="K27" s="1">
        <v>23</v>
      </c>
      <c r="L27" s="3">
        <v>4</v>
      </c>
      <c r="M27" s="3">
        <v>5.5</v>
      </c>
      <c r="N27" s="3">
        <v>5.5</v>
      </c>
      <c r="O27" s="3">
        <v>1.5</v>
      </c>
      <c r="P27" s="3">
        <v>1.5</v>
      </c>
      <c r="Q27" s="3">
        <v>3</v>
      </c>
      <c r="R27" s="1">
        <f t="shared" si="1"/>
        <v>21</v>
      </c>
    </row>
    <row r="28" spans="2:18" x14ac:dyDescent="0.25">
      <c r="B28" s="1">
        <v>25</v>
      </c>
      <c r="C28" s="2">
        <v>4</v>
      </c>
      <c r="D28" s="2">
        <v>4</v>
      </c>
      <c r="E28" s="2">
        <v>4</v>
      </c>
      <c r="F28" s="2">
        <v>4</v>
      </c>
      <c r="G28" s="2">
        <v>4</v>
      </c>
      <c r="H28" s="2">
        <v>4</v>
      </c>
      <c r="I28" s="1">
        <f t="shared" si="0"/>
        <v>24</v>
      </c>
      <c r="K28" s="1">
        <v>24</v>
      </c>
      <c r="L28" s="3">
        <v>1</v>
      </c>
      <c r="M28" s="3">
        <v>4</v>
      </c>
      <c r="N28" s="3">
        <v>4</v>
      </c>
      <c r="O28" s="3">
        <v>4</v>
      </c>
      <c r="P28" s="3">
        <v>4</v>
      </c>
      <c r="Q28" s="3">
        <v>4</v>
      </c>
      <c r="R28" s="1">
        <f t="shared" si="1"/>
        <v>21</v>
      </c>
    </row>
    <row r="29" spans="2:18" x14ac:dyDescent="0.25">
      <c r="B29" s="1" t="s">
        <v>2</v>
      </c>
      <c r="C29" s="1">
        <f t="shared" ref="C29:I29" si="2">SUM(C4:C28)</f>
        <v>77</v>
      </c>
      <c r="D29" s="1">
        <f t="shared" si="2"/>
        <v>100</v>
      </c>
      <c r="E29" s="1">
        <f t="shared" si="2"/>
        <v>99</v>
      </c>
      <c r="F29" s="1">
        <f t="shared" si="2"/>
        <v>81</v>
      </c>
      <c r="G29" s="1">
        <f t="shared" si="2"/>
        <v>75</v>
      </c>
      <c r="H29" s="1">
        <f t="shared" si="2"/>
        <v>78</v>
      </c>
      <c r="I29" s="3">
        <f t="shared" si="2"/>
        <v>510</v>
      </c>
      <c r="K29" s="1">
        <v>25</v>
      </c>
      <c r="L29" s="3">
        <v>3.5</v>
      </c>
      <c r="M29" s="3">
        <v>3.5</v>
      </c>
      <c r="N29" s="3">
        <v>3.5</v>
      </c>
      <c r="O29" s="3">
        <v>3.5</v>
      </c>
      <c r="P29" s="3">
        <v>3.5</v>
      </c>
      <c r="Q29" s="3">
        <v>3.5</v>
      </c>
      <c r="R29" s="1">
        <f t="shared" si="1"/>
        <v>21</v>
      </c>
    </row>
    <row r="30" spans="2:18" x14ac:dyDescent="0.25">
      <c r="B30" s="4" t="s">
        <v>3</v>
      </c>
      <c r="C30" s="5">
        <f t="shared" ref="C30:H30" si="3">AVERAGE(C4:C28)</f>
        <v>3.08</v>
      </c>
      <c r="D30" s="5">
        <f t="shared" si="3"/>
        <v>4</v>
      </c>
      <c r="E30" s="5">
        <f t="shared" si="3"/>
        <v>3.96</v>
      </c>
      <c r="F30" s="5">
        <f t="shared" si="3"/>
        <v>3.24</v>
      </c>
      <c r="G30" s="5">
        <f t="shared" si="3"/>
        <v>3</v>
      </c>
      <c r="H30" s="5">
        <f t="shared" si="3"/>
        <v>3.12</v>
      </c>
      <c r="I30" s="6"/>
      <c r="K30" s="1" t="s">
        <v>12</v>
      </c>
      <c r="L30" s="10">
        <f t="shared" ref="L30:Q30" si="4">SUM(L5:L29)</f>
        <v>77.5</v>
      </c>
      <c r="M30" s="10">
        <f t="shared" si="4"/>
        <v>113.5</v>
      </c>
      <c r="N30" s="10">
        <f t="shared" si="4"/>
        <v>108.5</v>
      </c>
      <c r="O30" s="10">
        <f t="shared" si="4"/>
        <v>81</v>
      </c>
      <c r="P30" s="10">
        <f t="shared" si="4"/>
        <v>68</v>
      </c>
      <c r="Q30" s="10">
        <f t="shared" si="4"/>
        <v>76.5</v>
      </c>
      <c r="R30" s="6"/>
    </row>
    <row r="31" spans="2:18" x14ac:dyDescent="0.25">
      <c r="K31" s="1" t="s">
        <v>13</v>
      </c>
      <c r="L31" s="11">
        <f t="shared" ref="L31:Q31" si="5">AVERAGE(L5:L29)</f>
        <v>3.1</v>
      </c>
      <c r="M31" s="11">
        <f t="shared" si="5"/>
        <v>4.54</v>
      </c>
      <c r="N31" s="11">
        <f t="shared" si="5"/>
        <v>4.34</v>
      </c>
      <c r="O31" s="11">
        <f t="shared" si="5"/>
        <v>3.24</v>
      </c>
      <c r="P31" s="11">
        <f t="shared" si="5"/>
        <v>2.72</v>
      </c>
      <c r="Q31" s="11">
        <f t="shared" si="5"/>
        <v>3.06</v>
      </c>
      <c r="R31" s="6"/>
    </row>
    <row r="38" spans="1:9" ht="16.5" thickBot="1" x14ac:dyDescent="0.3">
      <c r="F38" s="66" t="s">
        <v>28</v>
      </c>
      <c r="G38" s="66" t="s">
        <v>79</v>
      </c>
      <c r="H38" s="66" t="s">
        <v>12</v>
      </c>
      <c r="I38" s="66" t="s">
        <v>69</v>
      </c>
    </row>
    <row r="39" spans="1:9" x14ac:dyDescent="0.25">
      <c r="A39" s="57"/>
      <c r="B39" s="58"/>
      <c r="C39" s="58"/>
      <c r="D39" s="59"/>
      <c r="F39" s="68" t="s">
        <v>30</v>
      </c>
      <c r="G39" s="69">
        <v>3.08</v>
      </c>
      <c r="H39" s="70">
        <v>77.5</v>
      </c>
      <c r="I39" s="65" t="s">
        <v>70</v>
      </c>
    </row>
    <row r="40" spans="1:9" ht="15.75" customHeight="1" x14ac:dyDescent="0.25">
      <c r="A40" s="60"/>
      <c r="B40" s="96" t="s">
        <v>23</v>
      </c>
      <c r="C40" s="96" t="s">
        <v>24</v>
      </c>
      <c r="D40" s="97"/>
      <c r="F40" s="71" t="s">
        <v>31</v>
      </c>
      <c r="G40" s="72">
        <v>4</v>
      </c>
      <c r="H40" s="73">
        <v>113.5</v>
      </c>
      <c r="I40" s="28" t="s">
        <v>72</v>
      </c>
    </row>
    <row r="41" spans="1:9" ht="15" customHeight="1" x14ac:dyDescent="0.25">
      <c r="A41" s="60"/>
      <c r="B41" s="96"/>
      <c r="C41" s="96"/>
      <c r="D41" s="97"/>
      <c r="F41" s="71" t="s">
        <v>32</v>
      </c>
      <c r="G41" s="72">
        <v>3.96</v>
      </c>
      <c r="H41" s="73">
        <v>108.5</v>
      </c>
      <c r="I41" s="28" t="s">
        <v>72</v>
      </c>
    </row>
    <row r="42" spans="1:9" x14ac:dyDescent="0.25">
      <c r="A42" s="60"/>
      <c r="D42" s="61"/>
      <c r="F42" s="71" t="s">
        <v>33</v>
      </c>
      <c r="G42" s="72">
        <v>3.24</v>
      </c>
      <c r="H42" s="73">
        <v>81</v>
      </c>
      <c r="I42" s="28" t="s">
        <v>70</v>
      </c>
    </row>
    <row r="43" spans="1:9" x14ac:dyDescent="0.25">
      <c r="A43" s="60"/>
      <c r="B43" s="4" t="s">
        <v>21</v>
      </c>
      <c r="C43" s="4">
        <f>(12/((25*6)*(6+1))*SUMSQ(L30:Q30)-3*(25)*(6+1))</f>
        <v>20.120000000000005</v>
      </c>
      <c r="D43" s="61"/>
      <c r="F43" s="71" t="s">
        <v>34</v>
      </c>
      <c r="G43" s="72">
        <v>3</v>
      </c>
      <c r="H43" s="73">
        <v>68</v>
      </c>
      <c r="I43" s="28" t="s">
        <v>70</v>
      </c>
    </row>
    <row r="44" spans="1:9" x14ac:dyDescent="0.25">
      <c r="A44" s="60"/>
      <c r="B44" s="4" t="s">
        <v>22</v>
      </c>
      <c r="C44" s="24">
        <f>_xlfn.CHISQ.INV.RT(0.05,5)</f>
        <v>11.070497693516353</v>
      </c>
      <c r="D44" s="61"/>
      <c r="F44" s="71" t="s">
        <v>35</v>
      </c>
      <c r="G44" s="72">
        <v>3.12</v>
      </c>
      <c r="H44" s="73">
        <v>76.5</v>
      </c>
      <c r="I44" s="28" t="s">
        <v>70</v>
      </c>
    </row>
    <row r="45" spans="1:9" ht="16.5" thickBot="1" x14ac:dyDescent="0.3">
      <c r="A45" s="62"/>
      <c r="B45" s="63"/>
      <c r="C45" s="63"/>
      <c r="D45" s="64"/>
      <c r="F45" s="103" t="s">
        <v>80</v>
      </c>
      <c r="G45" s="103"/>
      <c r="H45" s="103"/>
      <c r="I45" s="67">
        <f>1.645*SQRT(25*6*(6+1)/6)</f>
        <v>21.761304533506259</v>
      </c>
    </row>
  </sheetData>
  <mergeCells count="8">
    <mergeCell ref="F45:H45"/>
    <mergeCell ref="C40:D41"/>
    <mergeCell ref="B40:B41"/>
    <mergeCell ref="R3:R4"/>
    <mergeCell ref="B2:B3"/>
    <mergeCell ref="C2:H2"/>
    <mergeCell ref="I2:I3"/>
    <mergeCell ref="L3:Q3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C4C14-6EC9-475D-9193-8350A3A06190}">
  <dimension ref="A2:U46"/>
  <sheetViews>
    <sheetView topLeftCell="B25" zoomScale="87" zoomScaleNormal="87" workbookViewId="0">
      <selection activeCell="C45" sqref="C45"/>
    </sheetView>
  </sheetViews>
  <sheetFormatPr defaultRowHeight="15.75" x14ac:dyDescent="0.25"/>
  <cols>
    <col min="1" max="1" width="9.140625" style="28"/>
    <col min="2" max="2" width="11" style="28" customWidth="1"/>
    <col min="3" max="3" width="18.28515625" style="28" customWidth="1"/>
    <col min="4" max="5" width="18.42578125" style="28" customWidth="1"/>
    <col min="6" max="6" width="18.28515625" style="28" customWidth="1"/>
    <col min="7" max="7" width="18.140625" style="28" customWidth="1"/>
    <col min="8" max="8" width="18.5703125" style="28" customWidth="1"/>
    <col min="9" max="10" width="9.140625" style="28"/>
    <col min="11" max="11" width="9.85546875" style="28" customWidth="1"/>
    <col min="12" max="12" width="18.140625" style="28" customWidth="1"/>
    <col min="13" max="13" width="18.28515625" style="28" customWidth="1"/>
    <col min="14" max="14" width="18.42578125" style="28" customWidth="1"/>
    <col min="15" max="16" width="18.140625" style="28" customWidth="1"/>
    <col min="17" max="17" width="18.42578125" style="28" customWidth="1"/>
    <col min="18" max="16384" width="9.140625" style="28"/>
  </cols>
  <sheetData>
    <row r="2" spans="2:21" x14ac:dyDescent="0.25">
      <c r="B2" s="80" t="s">
        <v>0</v>
      </c>
      <c r="C2" s="80" t="s">
        <v>1</v>
      </c>
      <c r="D2" s="80"/>
      <c r="E2" s="80"/>
      <c r="F2" s="80"/>
      <c r="G2" s="80"/>
      <c r="H2" s="80"/>
      <c r="I2" s="80" t="s">
        <v>2</v>
      </c>
      <c r="K2" s="3" t="s">
        <v>10</v>
      </c>
      <c r="L2" s="7"/>
      <c r="M2" s="7"/>
      <c r="N2" s="7"/>
      <c r="O2" s="7"/>
      <c r="P2" s="7"/>
      <c r="Q2" s="7"/>
      <c r="R2" s="8"/>
    </row>
    <row r="3" spans="2:21" x14ac:dyDescent="0.25">
      <c r="B3" s="80"/>
      <c r="C3" s="1" t="s">
        <v>4</v>
      </c>
      <c r="D3" s="1" t="s">
        <v>5</v>
      </c>
      <c r="E3" s="1" t="s">
        <v>6</v>
      </c>
      <c r="F3" s="1" t="s">
        <v>7</v>
      </c>
      <c r="G3" s="1" t="s">
        <v>8</v>
      </c>
      <c r="H3" s="1" t="s">
        <v>9</v>
      </c>
      <c r="I3" s="80"/>
      <c r="K3" s="1" t="s">
        <v>0</v>
      </c>
      <c r="L3" s="100" t="s">
        <v>11</v>
      </c>
      <c r="M3" s="101"/>
      <c r="N3" s="101"/>
      <c r="O3" s="101"/>
      <c r="P3" s="101"/>
      <c r="Q3" s="101"/>
      <c r="R3" s="80" t="s">
        <v>12</v>
      </c>
      <c r="T3" s="12" t="s">
        <v>14</v>
      </c>
      <c r="U3" s="13"/>
    </row>
    <row r="4" spans="2:21" x14ac:dyDescent="0.25">
      <c r="B4" s="1">
        <v>1</v>
      </c>
      <c r="C4" s="2">
        <v>4</v>
      </c>
      <c r="D4" s="2">
        <v>4</v>
      </c>
      <c r="E4" s="2">
        <v>4</v>
      </c>
      <c r="F4" s="2">
        <v>4</v>
      </c>
      <c r="G4" s="2">
        <v>4</v>
      </c>
      <c r="H4" s="2">
        <v>4</v>
      </c>
      <c r="I4" s="1">
        <f t="shared" ref="I4:I28" si="0">SUM(C4:H4)</f>
        <v>24</v>
      </c>
      <c r="K4" s="1"/>
      <c r="L4" s="1" t="s">
        <v>4</v>
      </c>
      <c r="M4" s="1" t="s">
        <v>5</v>
      </c>
      <c r="N4" s="1" t="s">
        <v>6</v>
      </c>
      <c r="O4" s="1" t="s">
        <v>7</v>
      </c>
      <c r="P4" s="1" t="s">
        <v>8</v>
      </c>
      <c r="Q4" s="1" t="s">
        <v>9</v>
      </c>
      <c r="R4" s="80"/>
      <c r="T4" s="14" t="s">
        <v>15</v>
      </c>
      <c r="U4" s="29">
        <f>STDEV(L5:L29)</f>
        <v>1.3580009818356784</v>
      </c>
    </row>
    <row r="5" spans="2:21" x14ac:dyDescent="0.25">
      <c r="B5" s="1">
        <v>2</v>
      </c>
      <c r="C5" s="2">
        <v>2</v>
      </c>
      <c r="D5" s="2">
        <v>4</v>
      </c>
      <c r="E5" s="2">
        <v>2</v>
      </c>
      <c r="F5" s="2">
        <v>4</v>
      </c>
      <c r="G5" s="2">
        <v>5</v>
      </c>
      <c r="H5" s="2">
        <v>2</v>
      </c>
      <c r="I5" s="1">
        <f t="shared" si="0"/>
        <v>19</v>
      </c>
      <c r="K5" s="1">
        <v>1</v>
      </c>
      <c r="L5" s="9">
        <v>3.5</v>
      </c>
      <c r="M5" s="9">
        <v>3.5</v>
      </c>
      <c r="N5" s="9">
        <v>3.5</v>
      </c>
      <c r="O5" s="9">
        <v>3.5</v>
      </c>
      <c r="P5" s="9">
        <v>3.5</v>
      </c>
      <c r="Q5" s="9">
        <v>3.5</v>
      </c>
      <c r="R5" s="1">
        <f t="shared" ref="R5:R29" si="1">SUM(L5:Q5)</f>
        <v>21</v>
      </c>
      <c r="T5" s="14" t="s">
        <v>16</v>
      </c>
      <c r="U5" s="29">
        <f>STDEV(M5:M29)</f>
        <v>1.3047988350699891</v>
      </c>
    </row>
    <row r="6" spans="2:21" x14ac:dyDescent="0.25">
      <c r="B6" s="1">
        <v>3</v>
      </c>
      <c r="C6" s="2">
        <v>2</v>
      </c>
      <c r="D6" s="2">
        <v>4</v>
      </c>
      <c r="E6" s="2">
        <v>2</v>
      </c>
      <c r="F6" s="2">
        <v>4</v>
      </c>
      <c r="G6" s="2">
        <v>5</v>
      </c>
      <c r="H6" s="2">
        <v>2</v>
      </c>
      <c r="I6" s="1">
        <f t="shared" si="0"/>
        <v>19</v>
      </c>
      <c r="K6" s="1">
        <v>2</v>
      </c>
      <c r="L6" s="9">
        <v>2</v>
      </c>
      <c r="M6" s="9">
        <v>4.5</v>
      </c>
      <c r="N6" s="9">
        <v>2</v>
      </c>
      <c r="O6" s="9">
        <v>4.5</v>
      </c>
      <c r="P6" s="9">
        <v>6</v>
      </c>
      <c r="Q6" s="9">
        <v>2</v>
      </c>
      <c r="R6" s="1">
        <f t="shared" si="1"/>
        <v>21</v>
      </c>
      <c r="T6" s="14" t="s">
        <v>17</v>
      </c>
      <c r="U6" s="29">
        <f>STDEV(N5:N29)</f>
        <v>1.469977324088142</v>
      </c>
    </row>
    <row r="7" spans="2:21" x14ac:dyDescent="0.25">
      <c r="B7" s="1">
        <v>4</v>
      </c>
      <c r="C7" s="2">
        <v>3</v>
      </c>
      <c r="D7" s="2">
        <v>4</v>
      </c>
      <c r="E7" s="2">
        <v>4</v>
      </c>
      <c r="F7" s="2">
        <v>3</v>
      </c>
      <c r="G7" s="2">
        <v>3</v>
      </c>
      <c r="H7" s="2">
        <v>2</v>
      </c>
      <c r="I7" s="1">
        <f t="shared" si="0"/>
        <v>19</v>
      </c>
      <c r="K7" s="1">
        <v>3</v>
      </c>
      <c r="L7" s="9">
        <v>1.5</v>
      </c>
      <c r="M7" s="9">
        <v>4</v>
      </c>
      <c r="N7" s="9">
        <v>6</v>
      </c>
      <c r="O7" s="9">
        <v>4</v>
      </c>
      <c r="P7" s="9">
        <v>4</v>
      </c>
      <c r="Q7" s="9">
        <v>1.5</v>
      </c>
      <c r="R7" s="1">
        <f t="shared" si="1"/>
        <v>21</v>
      </c>
      <c r="T7" s="14" t="s">
        <v>18</v>
      </c>
      <c r="U7" s="29">
        <f>STDEV(O5:O29)</f>
        <v>1.2069244660154446</v>
      </c>
    </row>
    <row r="8" spans="2:21" x14ac:dyDescent="0.25">
      <c r="B8" s="1">
        <v>5</v>
      </c>
      <c r="C8" s="2">
        <v>3</v>
      </c>
      <c r="D8" s="2">
        <v>3</v>
      </c>
      <c r="E8" s="2">
        <v>3</v>
      </c>
      <c r="F8" s="2">
        <v>3</v>
      </c>
      <c r="G8" s="2">
        <v>3</v>
      </c>
      <c r="H8" s="2">
        <v>3</v>
      </c>
      <c r="I8" s="1">
        <f t="shared" si="0"/>
        <v>18</v>
      </c>
      <c r="K8" s="1">
        <v>4</v>
      </c>
      <c r="L8" s="9">
        <v>3</v>
      </c>
      <c r="M8" s="9">
        <v>5.5</v>
      </c>
      <c r="N8" s="9">
        <v>5.5</v>
      </c>
      <c r="O8" s="9">
        <v>3</v>
      </c>
      <c r="P8" s="9">
        <v>3</v>
      </c>
      <c r="Q8" s="9">
        <v>1</v>
      </c>
      <c r="R8" s="1">
        <f t="shared" si="1"/>
        <v>21</v>
      </c>
      <c r="T8" s="14" t="s">
        <v>19</v>
      </c>
      <c r="U8" s="29">
        <f>STDEV(P5:P29)</f>
        <v>1.3835341219741082</v>
      </c>
    </row>
    <row r="9" spans="2:21" x14ac:dyDescent="0.25">
      <c r="B9" s="1">
        <v>6</v>
      </c>
      <c r="C9" s="2">
        <v>4</v>
      </c>
      <c r="D9" s="2">
        <v>2</v>
      </c>
      <c r="E9" s="2">
        <v>2</v>
      </c>
      <c r="F9" s="2">
        <v>3</v>
      </c>
      <c r="G9" s="2">
        <v>4</v>
      </c>
      <c r="H9" s="2">
        <v>4</v>
      </c>
      <c r="I9" s="1">
        <f t="shared" si="0"/>
        <v>19</v>
      </c>
      <c r="K9" s="1">
        <v>5</v>
      </c>
      <c r="L9" s="9">
        <v>3.5</v>
      </c>
      <c r="M9" s="9">
        <v>3.5</v>
      </c>
      <c r="N9" s="9">
        <v>3.5</v>
      </c>
      <c r="O9" s="9">
        <v>3.5</v>
      </c>
      <c r="P9" s="9">
        <v>3.5</v>
      </c>
      <c r="Q9" s="9">
        <v>3.5</v>
      </c>
      <c r="R9" s="1">
        <f t="shared" si="1"/>
        <v>21</v>
      </c>
      <c r="T9" s="14" t="s">
        <v>20</v>
      </c>
      <c r="U9" s="29">
        <f>STDEV(Q5:Q29)</f>
        <v>1.3297869503545796</v>
      </c>
    </row>
    <row r="10" spans="2:21" x14ac:dyDescent="0.25">
      <c r="B10" s="1">
        <v>7</v>
      </c>
      <c r="C10" s="2">
        <v>2</v>
      </c>
      <c r="D10" s="2">
        <v>4</v>
      </c>
      <c r="E10" s="2">
        <v>5</v>
      </c>
      <c r="F10" s="2">
        <v>4</v>
      </c>
      <c r="G10" s="2">
        <v>4</v>
      </c>
      <c r="H10" s="2">
        <v>5</v>
      </c>
      <c r="I10" s="1">
        <f t="shared" si="0"/>
        <v>24</v>
      </c>
      <c r="K10" s="1">
        <v>6</v>
      </c>
      <c r="L10" s="9">
        <v>5</v>
      </c>
      <c r="M10" s="9">
        <v>1.5</v>
      </c>
      <c r="N10" s="9">
        <v>1.5</v>
      </c>
      <c r="O10" s="9">
        <v>3</v>
      </c>
      <c r="P10" s="9">
        <v>5</v>
      </c>
      <c r="Q10" s="9">
        <v>5</v>
      </c>
      <c r="R10" s="1">
        <f t="shared" si="1"/>
        <v>21</v>
      </c>
    </row>
    <row r="11" spans="2:21" x14ac:dyDescent="0.25">
      <c r="B11" s="1">
        <v>8</v>
      </c>
      <c r="C11" s="2">
        <v>4</v>
      </c>
      <c r="D11" s="2">
        <v>4</v>
      </c>
      <c r="E11" s="2">
        <v>2</v>
      </c>
      <c r="F11" s="2">
        <v>2</v>
      </c>
      <c r="G11" s="2">
        <v>2</v>
      </c>
      <c r="H11" s="2">
        <v>2</v>
      </c>
      <c r="I11" s="1">
        <f t="shared" si="0"/>
        <v>16</v>
      </c>
      <c r="K11" s="1">
        <v>7</v>
      </c>
      <c r="L11" s="9">
        <v>1</v>
      </c>
      <c r="M11" s="9">
        <v>3</v>
      </c>
      <c r="N11" s="9">
        <v>5.5</v>
      </c>
      <c r="O11" s="9">
        <v>3</v>
      </c>
      <c r="P11" s="9">
        <v>3</v>
      </c>
      <c r="Q11" s="9">
        <v>5.5</v>
      </c>
      <c r="R11" s="1">
        <f t="shared" si="1"/>
        <v>21</v>
      </c>
    </row>
    <row r="12" spans="2:21" x14ac:dyDescent="0.25">
      <c r="B12" s="1">
        <v>9</v>
      </c>
      <c r="C12" s="2">
        <v>2</v>
      </c>
      <c r="D12" s="2">
        <v>4</v>
      </c>
      <c r="E12" s="2">
        <v>4</v>
      </c>
      <c r="F12" s="2">
        <v>4</v>
      </c>
      <c r="G12" s="2">
        <v>2</v>
      </c>
      <c r="H12" s="2">
        <v>4</v>
      </c>
      <c r="I12" s="1">
        <f t="shared" si="0"/>
        <v>20</v>
      </c>
      <c r="K12" s="1">
        <v>8</v>
      </c>
      <c r="L12" s="9">
        <v>6</v>
      </c>
      <c r="M12" s="9">
        <v>3</v>
      </c>
      <c r="N12" s="9">
        <v>3</v>
      </c>
      <c r="O12" s="9">
        <v>3</v>
      </c>
      <c r="P12" s="9">
        <v>3</v>
      </c>
      <c r="Q12" s="9">
        <v>3</v>
      </c>
      <c r="R12" s="1">
        <f t="shared" si="1"/>
        <v>21</v>
      </c>
    </row>
    <row r="13" spans="2:21" x14ac:dyDescent="0.25">
      <c r="B13" s="1">
        <v>10</v>
      </c>
      <c r="C13" s="2">
        <v>2</v>
      </c>
      <c r="D13" s="2">
        <v>3</v>
      </c>
      <c r="E13" s="2">
        <v>4</v>
      </c>
      <c r="F13" s="2">
        <v>4</v>
      </c>
      <c r="G13" s="2">
        <v>2</v>
      </c>
      <c r="H13" s="2">
        <v>3</v>
      </c>
      <c r="I13" s="1">
        <f t="shared" si="0"/>
        <v>18</v>
      </c>
      <c r="K13" s="1">
        <v>9</v>
      </c>
      <c r="L13" s="9">
        <v>4.5</v>
      </c>
      <c r="M13" s="9">
        <v>4.5</v>
      </c>
      <c r="N13" s="9">
        <v>4.5</v>
      </c>
      <c r="O13" s="9">
        <v>4.5</v>
      </c>
      <c r="P13" s="9">
        <v>1.5</v>
      </c>
      <c r="Q13" s="9">
        <v>1.5</v>
      </c>
      <c r="R13" s="1">
        <f t="shared" si="1"/>
        <v>21</v>
      </c>
    </row>
    <row r="14" spans="2:21" x14ac:dyDescent="0.25">
      <c r="B14" s="1">
        <v>11</v>
      </c>
      <c r="C14" s="2">
        <v>3</v>
      </c>
      <c r="D14" s="2">
        <v>3</v>
      </c>
      <c r="E14" s="2">
        <v>5</v>
      </c>
      <c r="F14" s="2">
        <v>2</v>
      </c>
      <c r="G14" s="2">
        <v>3</v>
      </c>
      <c r="H14" s="2">
        <v>4</v>
      </c>
      <c r="I14" s="1">
        <f t="shared" si="0"/>
        <v>20</v>
      </c>
      <c r="K14" s="1">
        <v>10</v>
      </c>
      <c r="L14" s="9">
        <v>1.5</v>
      </c>
      <c r="M14" s="9">
        <v>3.5</v>
      </c>
      <c r="N14" s="9">
        <v>5.5</v>
      </c>
      <c r="O14" s="9">
        <v>5.5</v>
      </c>
      <c r="P14" s="9">
        <v>1.5</v>
      </c>
      <c r="Q14" s="9">
        <v>3.5</v>
      </c>
      <c r="R14" s="1">
        <f t="shared" si="1"/>
        <v>21</v>
      </c>
    </row>
    <row r="15" spans="2:21" x14ac:dyDescent="0.25">
      <c r="B15" s="1">
        <v>12</v>
      </c>
      <c r="C15" s="2">
        <v>2</v>
      </c>
      <c r="D15" s="2">
        <v>2</v>
      </c>
      <c r="E15" s="2">
        <v>4</v>
      </c>
      <c r="F15" s="2">
        <v>4</v>
      </c>
      <c r="G15" s="2">
        <v>4</v>
      </c>
      <c r="H15" s="2">
        <v>4</v>
      </c>
      <c r="I15" s="1">
        <f t="shared" si="0"/>
        <v>20</v>
      </c>
      <c r="K15" s="1">
        <v>11</v>
      </c>
      <c r="L15" s="9">
        <v>3</v>
      </c>
      <c r="M15" s="9">
        <v>3</v>
      </c>
      <c r="N15" s="9">
        <v>6</v>
      </c>
      <c r="O15" s="9">
        <v>1</v>
      </c>
      <c r="P15" s="9">
        <v>3</v>
      </c>
      <c r="Q15" s="9">
        <v>5</v>
      </c>
      <c r="R15" s="1">
        <f t="shared" si="1"/>
        <v>21</v>
      </c>
    </row>
    <row r="16" spans="2:21" x14ac:dyDescent="0.25">
      <c r="B16" s="1">
        <v>13</v>
      </c>
      <c r="C16" s="2">
        <v>1</v>
      </c>
      <c r="D16" s="2">
        <v>4</v>
      </c>
      <c r="E16" s="2">
        <v>4</v>
      </c>
      <c r="F16" s="2">
        <v>1</v>
      </c>
      <c r="G16" s="2">
        <v>1</v>
      </c>
      <c r="H16" s="2">
        <v>1</v>
      </c>
      <c r="I16" s="1">
        <f t="shared" si="0"/>
        <v>12</v>
      </c>
      <c r="K16" s="1">
        <v>12</v>
      </c>
      <c r="L16" s="9">
        <v>1.5</v>
      </c>
      <c r="M16" s="9">
        <v>1.5</v>
      </c>
      <c r="N16" s="9">
        <v>4.5</v>
      </c>
      <c r="O16" s="9">
        <v>4.5</v>
      </c>
      <c r="P16" s="9">
        <v>4.5</v>
      </c>
      <c r="Q16" s="9">
        <v>4.5</v>
      </c>
      <c r="R16" s="1">
        <f t="shared" si="1"/>
        <v>21</v>
      </c>
    </row>
    <row r="17" spans="2:18" x14ac:dyDescent="0.25">
      <c r="B17" s="1">
        <v>14</v>
      </c>
      <c r="C17" s="2">
        <v>2</v>
      </c>
      <c r="D17" s="2">
        <v>4</v>
      </c>
      <c r="E17" s="2">
        <v>4</v>
      </c>
      <c r="F17" s="2">
        <v>4</v>
      </c>
      <c r="G17" s="2">
        <v>2</v>
      </c>
      <c r="H17" s="2">
        <v>2</v>
      </c>
      <c r="I17" s="1">
        <f t="shared" si="0"/>
        <v>18</v>
      </c>
      <c r="K17" s="1">
        <v>13</v>
      </c>
      <c r="L17" s="9">
        <v>2.5</v>
      </c>
      <c r="M17" s="9">
        <v>5.5</v>
      </c>
      <c r="N17" s="9">
        <v>5.5</v>
      </c>
      <c r="O17" s="9">
        <v>2.5</v>
      </c>
      <c r="P17" s="9">
        <v>2.5</v>
      </c>
      <c r="Q17" s="9">
        <v>2.5</v>
      </c>
      <c r="R17" s="1">
        <f t="shared" si="1"/>
        <v>21</v>
      </c>
    </row>
    <row r="18" spans="2:18" x14ac:dyDescent="0.25">
      <c r="B18" s="1">
        <v>15</v>
      </c>
      <c r="C18" s="2">
        <v>2</v>
      </c>
      <c r="D18" s="2">
        <v>4</v>
      </c>
      <c r="E18" s="2">
        <v>4</v>
      </c>
      <c r="F18" s="2">
        <v>4</v>
      </c>
      <c r="G18" s="2">
        <v>4</v>
      </c>
      <c r="H18" s="2">
        <v>4</v>
      </c>
      <c r="I18" s="1">
        <f t="shared" si="0"/>
        <v>22</v>
      </c>
      <c r="K18" s="1">
        <v>14</v>
      </c>
      <c r="L18" s="3">
        <v>2</v>
      </c>
      <c r="M18" s="3">
        <v>5</v>
      </c>
      <c r="N18" s="3">
        <v>5</v>
      </c>
      <c r="O18" s="3">
        <v>5</v>
      </c>
      <c r="P18" s="3">
        <v>2</v>
      </c>
      <c r="Q18" s="3">
        <v>2</v>
      </c>
      <c r="R18" s="1">
        <f t="shared" si="1"/>
        <v>21</v>
      </c>
    </row>
    <row r="19" spans="2:18" x14ac:dyDescent="0.25">
      <c r="B19" s="1">
        <v>16</v>
      </c>
      <c r="C19" s="2">
        <v>1</v>
      </c>
      <c r="D19" s="2">
        <v>4</v>
      </c>
      <c r="E19" s="2">
        <v>5</v>
      </c>
      <c r="F19" s="2">
        <v>4</v>
      </c>
      <c r="G19" s="2">
        <v>1</v>
      </c>
      <c r="H19" s="2">
        <v>4</v>
      </c>
      <c r="I19" s="1">
        <f t="shared" si="0"/>
        <v>19</v>
      </c>
      <c r="K19" s="1">
        <v>15</v>
      </c>
      <c r="L19" s="3">
        <v>1</v>
      </c>
      <c r="M19" s="3">
        <v>4</v>
      </c>
      <c r="N19" s="3">
        <v>4</v>
      </c>
      <c r="O19" s="3">
        <v>4</v>
      </c>
      <c r="P19" s="3">
        <v>4</v>
      </c>
      <c r="Q19" s="3">
        <v>4</v>
      </c>
      <c r="R19" s="1">
        <f t="shared" si="1"/>
        <v>21</v>
      </c>
    </row>
    <row r="20" spans="2:18" x14ac:dyDescent="0.25">
      <c r="B20" s="1">
        <v>17</v>
      </c>
      <c r="C20" s="2">
        <v>1</v>
      </c>
      <c r="D20" s="2">
        <v>1</v>
      </c>
      <c r="E20" s="2">
        <v>2</v>
      </c>
      <c r="F20" s="2">
        <v>4</v>
      </c>
      <c r="G20" s="2">
        <v>3</v>
      </c>
      <c r="H20" s="2">
        <v>3</v>
      </c>
      <c r="I20" s="1">
        <f t="shared" si="0"/>
        <v>14</v>
      </c>
      <c r="K20" s="1">
        <v>16</v>
      </c>
      <c r="L20" s="3">
        <v>1.5</v>
      </c>
      <c r="M20" s="3">
        <v>4</v>
      </c>
      <c r="N20" s="3">
        <v>6</v>
      </c>
      <c r="O20" s="3">
        <v>4</v>
      </c>
      <c r="P20" s="3">
        <v>1.5</v>
      </c>
      <c r="Q20" s="3">
        <v>4</v>
      </c>
      <c r="R20" s="1">
        <f t="shared" si="1"/>
        <v>21</v>
      </c>
    </row>
    <row r="21" spans="2:18" x14ac:dyDescent="0.25">
      <c r="B21" s="1">
        <v>18</v>
      </c>
      <c r="C21" s="2">
        <v>3</v>
      </c>
      <c r="D21" s="2">
        <v>4</v>
      </c>
      <c r="E21" s="2">
        <v>4</v>
      </c>
      <c r="F21" s="2">
        <v>3</v>
      </c>
      <c r="G21" s="2">
        <v>2</v>
      </c>
      <c r="H21" s="2">
        <v>4</v>
      </c>
      <c r="I21" s="1">
        <f t="shared" si="0"/>
        <v>20</v>
      </c>
      <c r="K21" s="1">
        <v>17</v>
      </c>
      <c r="L21" s="3">
        <v>1.5</v>
      </c>
      <c r="M21" s="3">
        <v>1.5</v>
      </c>
      <c r="N21" s="3">
        <v>3</v>
      </c>
      <c r="O21" s="3">
        <v>6</v>
      </c>
      <c r="P21" s="3">
        <v>4.5</v>
      </c>
      <c r="Q21" s="3">
        <v>4.5</v>
      </c>
      <c r="R21" s="1">
        <f t="shared" si="1"/>
        <v>21</v>
      </c>
    </row>
    <row r="22" spans="2:18" x14ac:dyDescent="0.25">
      <c r="B22" s="1">
        <v>19</v>
      </c>
      <c r="C22" s="2">
        <v>1</v>
      </c>
      <c r="D22" s="2">
        <v>5</v>
      </c>
      <c r="E22" s="2">
        <v>3</v>
      </c>
      <c r="F22" s="2">
        <v>3</v>
      </c>
      <c r="G22" s="2">
        <v>3</v>
      </c>
      <c r="H22" s="2">
        <v>5</v>
      </c>
      <c r="I22" s="1">
        <f t="shared" si="0"/>
        <v>20</v>
      </c>
      <c r="K22" s="1">
        <v>18</v>
      </c>
      <c r="L22" s="3">
        <v>2.5</v>
      </c>
      <c r="M22" s="3">
        <v>5</v>
      </c>
      <c r="N22" s="3">
        <v>5</v>
      </c>
      <c r="O22" s="3">
        <v>2.5</v>
      </c>
      <c r="P22" s="3">
        <v>1</v>
      </c>
      <c r="Q22" s="3">
        <v>5</v>
      </c>
      <c r="R22" s="1">
        <f t="shared" si="1"/>
        <v>21</v>
      </c>
    </row>
    <row r="23" spans="2:18" x14ac:dyDescent="0.25">
      <c r="B23" s="1">
        <v>20</v>
      </c>
      <c r="C23" s="2">
        <v>2</v>
      </c>
      <c r="D23" s="2">
        <v>3</v>
      </c>
      <c r="E23" s="2">
        <v>4</v>
      </c>
      <c r="F23" s="2">
        <v>4</v>
      </c>
      <c r="G23" s="2">
        <v>3</v>
      </c>
      <c r="H23" s="2">
        <v>3</v>
      </c>
      <c r="I23" s="1">
        <f t="shared" si="0"/>
        <v>19</v>
      </c>
      <c r="K23" s="1">
        <v>19</v>
      </c>
      <c r="L23" s="3">
        <v>1</v>
      </c>
      <c r="M23" s="3">
        <v>5.5</v>
      </c>
      <c r="N23" s="3">
        <v>3</v>
      </c>
      <c r="O23" s="3">
        <v>3</v>
      </c>
      <c r="P23" s="3">
        <v>3</v>
      </c>
      <c r="Q23" s="3">
        <v>5.5</v>
      </c>
      <c r="R23" s="1">
        <f t="shared" si="1"/>
        <v>21</v>
      </c>
    </row>
    <row r="24" spans="2:18" x14ac:dyDescent="0.25">
      <c r="B24" s="1">
        <v>21</v>
      </c>
      <c r="C24" s="2">
        <v>1</v>
      </c>
      <c r="D24" s="2">
        <v>4</v>
      </c>
      <c r="E24" s="2">
        <v>4</v>
      </c>
      <c r="F24" s="2">
        <v>3</v>
      </c>
      <c r="G24" s="2">
        <v>1</v>
      </c>
      <c r="H24" s="2">
        <v>2</v>
      </c>
      <c r="I24" s="1">
        <f t="shared" si="0"/>
        <v>15</v>
      </c>
      <c r="K24" s="1">
        <v>20</v>
      </c>
      <c r="L24" s="3">
        <v>1</v>
      </c>
      <c r="M24" s="3">
        <v>3</v>
      </c>
      <c r="N24" s="3">
        <v>5.5</v>
      </c>
      <c r="O24" s="3">
        <v>5.5</v>
      </c>
      <c r="P24" s="3">
        <v>3</v>
      </c>
      <c r="Q24" s="3">
        <v>3</v>
      </c>
      <c r="R24" s="1">
        <f t="shared" si="1"/>
        <v>21</v>
      </c>
    </row>
    <row r="25" spans="2:18" x14ac:dyDescent="0.25">
      <c r="B25" s="1">
        <v>22</v>
      </c>
      <c r="C25" s="2">
        <v>2</v>
      </c>
      <c r="D25" s="2">
        <v>4</v>
      </c>
      <c r="E25" s="2">
        <v>2</v>
      </c>
      <c r="F25" s="2">
        <v>4</v>
      </c>
      <c r="G25" s="2">
        <v>4</v>
      </c>
      <c r="H25" s="2">
        <v>3</v>
      </c>
      <c r="I25" s="1">
        <f t="shared" si="0"/>
        <v>19</v>
      </c>
      <c r="K25" s="1">
        <v>21</v>
      </c>
      <c r="L25" s="3">
        <v>1.5</v>
      </c>
      <c r="M25" s="3">
        <v>5.5</v>
      </c>
      <c r="N25" s="3">
        <v>5.5</v>
      </c>
      <c r="O25" s="3">
        <v>4</v>
      </c>
      <c r="P25" s="3">
        <v>1.5</v>
      </c>
      <c r="Q25" s="3">
        <v>3</v>
      </c>
      <c r="R25" s="1">
        <f t="shared" si="1"/>
        <v>21</v>
      </c>
    </row>
    <row r="26" spans="2:18" x14ac:dyDescent="0.25">
      <c r="B26" s="1">
        <v>23</v>
      </c>
      <c r="C26" s="2">
        <v>4</v>
      </c>
      <c r="D26" s="2">
        <v>5</v>
      </c>
      <c r="E26" s="2">
        <v>5</v>
      </c>
      <c r="F26" s="2">
        <v>4</v>
      </c>
      <c r="G26" s="2">
        <v>2</v>
      </c>
      <c r="H26" s="2">
        <v>2</v>
      </c>
      <c r="I26" s="1">
        <f t="shared" si="0"/>
        <v>22</v>
      </c>
      <c r="K26" s="1">
        <v>22</v>
      </c>
      <c r="L26" s="3">
        <v>1.5</v>
      </c>
      <c r="M26" s="3">
        <v>5</v>
      </c>
      <c r="N26" s="3">
        <v>1.5</v>
      </c>
      <c r="O26" s="3">
        <v>5</v>
      </c>
      <c r="P26" s="3">
        <v>5</v>
      </c>
      <c r="Q26" s="3">
        <v>3</v>
      </c>
      <c r="R26" s="1">
        <f t="shared" si="1"/>
        <v>21</v>
      </c>
    </row>
    <row r="27" spans="2:18" x14ac:dyDescent="0.25">
      <c r="B27" s="1">
        <v>24</v>
      </c>
      <c r="C27" s="2">
        <v>1</v>
      </c>
      <c r="D27" s="2">
        <v>2</v>
      </c>
      <c r="E27" s="2">
        <v>4</v>
      </c>
      <c r="F27" s="2">
        <v>4</v>
      </c>
      <c r="G27" s="2">
        <v>2</v>
      </c>
      <c r="H27" s="2">
        <v>2</v>
      </c>
      <c r="I27" s="1">
        <f t="shared" si="0"/>
        <v>15</v>
      </c>
      <c r="K27" s="1">
        <v>23</v>
      </c>
      <c r="L27" s="3">
        <v>3.5</v>
      </c>
      <c r="M27" s="3">
        <v>5.5</v>
      </c>
      <c r="N27" s="3">
        <v>5.5</v>
      </c>
      <c r="O27" s="3">
        <v>3.5</v>
      </c>
      <c r="P27" s="3">
        <v>1.5</v>
      </c>
      <c r="Q27" s="3">
        <v>1.5</v>
      </c>
      <c r="R27" s="1">
        <f t="shared" si="1"/>
        <v>21</v>
      </c>
    </row>
    <row r="28" spans="2:18" x14ac:dyDescent="0.25">
      <c r="B28" s="1">
        <v>25</v>
      </c>
      <c r="C28" s="2">
        <v>4</v>
      </c>
      <c r="D28" s="2">
        <v>4</v>
      </c>
      <c r="E28" s="2">
        <v>4</v>
      </c>
      <c r="F28" s="2">
        <v>5</v>
      </c>
      <c r="G28" s="2">
        <v>5</v>
      </c>
      <c r="H28" s="2">
        <v>4</v>
      </c>
      <c r="I28" s="1">
        <f t="shared" si="0"/>
        <v>26</v>
      </c>
      <c r="K28" s="1">
        <v>24</v>
      </c>
      <c r="L28" s="3">
        <v>1</v>
      </c>
      <c r="M28" s="3">
        <v>3</v>
      </c>
      <c r="N28" s="3">
        <v>5.5</v>
      </c>
      <c r="O28" s="3">
        <v>5.5</v>
      </c>
      <c r="P28" s="3">
        <v>3</v>
      </c>
      <c r="Q28" s="3">
        <v>3</v>
      </c>
      <c r="R28" s="1">
        <f t="shared" si="1"/>
        <v>21</v>
      </c>
    </row>
    <row r="29" spans="2:18" x14ac:dyDescent="0.25">
      <c r="B29" s="1" t="s">
        <v>2</v>
      </c>
      <c r="C29" s="1">
        <f t="shared" ref="C29:I29" si="2">SUM(C4:C28)</f>
        <v>58</v>
      </c>
      <c r="D29" s="1">
        <f t="shared" si="2"/>
        <v>89</v>
      </c>
      <c r="E29" s="1">
        <f t="shared" si="2"/>
        <v>90</v>
      </c>
      <c r="F29" s="1">
        <f t="shared" si="2"/>
        <v>88</v>
      </c>
      <c r="G29" s="1">
        <f t="shared" si="2"/>
        <v>74</v>
      </c>
      <c r="H29" s="1">
        <f t="shared" si="2"/>
        <v>78</v>
      </c>
      <c r="I29" s="3">
        <f t="shared" si="2"/>
        <v>477</v>
      </c>
      <c r="K29" s="1">
        <v>25</v>
      </c>
      <c r="L29" s="3">
        <v>2.5</v>
      </c>
      <c r="M29" s="3">
        <v>2.5</v>
      </c>
      <c r="N29" s="3">
        <v>2.5</v>
      </c>
      <c r="O29" s="3">
        <v>5.5</v>
      </c>
      <c r="P29" s="3">
        <v>5.5</v>
      </c>
      <c r="Q29" s="3">
        <v>2.5</v>
      </c>
      <c r="R29" s="1">
        <f t="shared" si="1"/>
        <v>21</v>
      </c>
    </row>
    <row r="30" spans="2:18" x14ac:dyDescent="0.25">
      <c r="B30" s="4" t="s">
        <v>3</v>
      </c>
      <c r="C30" s="5">
        <f t="shared" ref="C30:H30" si="3">AVERAGE(C4:C28)</f>
        <v>2.3199999999999998</v>
      </c>
      <c r="D30" s="5">
        <f t="shared" si="3"/>
        <v>3.56</v>
      </c>
      <c r="E30" s="5">
        <f t="shared" si="3"/>
        <v>3.6</v>
      </c>
      <c r="F30" s="5">
        <f t="shared" si="3"/>
        <v>3.52</v>
      </c>
      <c r="G30" s="5">
        <f t="shared" si="3"/>
        <v>2.96</v>
      </c>
      <c r="H30" s="5">
        <f t="shared" si="3"/>
        <v>3.12</v>
      </c>
      <c r="I30" s="6"/>
      <c r="K30" s="1" t="s">
        <v>12</v>
      </c>
      <c r="L30" s="10">
        <f t="shared" ref="L30:Q30" si="4">SUM(L5:L29)</f>
        <v>59</v>
      </c>
      <c r="M30" s="10">
        <f t="shared" si="4"/>
        <v>96</v>
      </c>
      <c r="N30" s="10">
        <f t="shared" si="4"/>
        <v>108.5</v>
      </c>
      <c r="O30" s="10">
        <f t="shared" si="4"/>
        <v>99</v>
      </c>
      <c r="P30" s="10">
        <f t="shared" si="4"/>
        <v>79.5</v>
      </c>
      <c r="Q30" s="10">
        <f t="shared" si="4"/>
        <v>83</v>
      </c>
      <c r="R30" s="6"/>
    </row>
    <row r="31" spans="2:18" x14ac:dyDescent="0.25">
      <c r="K31" s="1" t="s">
        <v>13</v>
      </c>
      <c r="L31" s="11">
        <f t="shared" ref="L31:Q31" si="5">AVERAGE(L5:L29)</f>
        <v>2.36</v>
      </c>
      <c r="M31" s="11">
        <f t="shared" si="5"/>
        <v>3.84</v>
      </c>
      <c r="N31" s="11">
        <f t="shared" si="5"/>
        <v>4.34</v>
      </c>
      <c r="O31" s="11">
        <f t="shared" si="5"/>
        <v>3.96</v>
      </c>
      <c r="P31" s="11">
        <f t="shared" si="5"/>
        <v>3.18</v>
      </c>
      <c r="Q31" s="11">
        <f t="shared" si="5"/>
        <v>3.32</v>
      </c>
      <c r="R31" s="6"/>
    </row>
    <row r="38" spans="1:9" ht="16.5" thickBot="1" x14ac:dyDescent="0.3"/>
    <row r="39" spans="1:9" x14ac:dyDescent="0.25">
      <c r="A39" s="57"/>
      <c r="B39" s="58"/>
      <c r="C39" s="58"/>
      <c r="D39" s="59"/>
      <c r="F39" s="66" t="s">
        <v>28</v>
      </c>
      <c r="G39" s="66" t="s">
        <v>79</v>
      </c>
      <c r="H39" s="66" t="s">
        <v>81</v>
      </c>
      <c r="I39" s="66" t="s">
        <v>69</v>
      </c>
    </row>
    <row r="40" spans="1:9" x14ac:dyDescent="0.25">
      <c r="A40" s="60"/>
      <c r="B40" s="96" t="s">
        <v>27</v>
      </c>
      <c r="C40" s="96" t="s">
        <v>24</v>
      </c>
      <c r="D40" s="97"/>
      <c r="F40" s="68" t="s">
        <v>30</v>
      </c>
      <c r="G40" s="69">
        <v>2.3199999999999998</v>
      </c>
      <c r="H40" s="70">
        <v>59</v>
      </c>
      <c r="I40" s="74" t="s">
        <v>70</v>
      </c>
    </row>
    <row r="41" spans="1:9" x14ac:dyDescent="0.25">
      <c r="A41" s="60"/>
      <c r="B41" s="96"/>
      <c r="C41" s="96"/>
      <c r="D41" s="97"/>
      <c r="F41" s="71" t="s">
        <v>31</v>
      </c>
      <c r="G41" s="72">
        <v>3.56</v>
      </c>
      <c r="H41" s="73">
        <v>96</v>
      </c>
      <c r="I41" s="75" t="s">
        <v>73</v>
      </c>
    </row>
    <row r="42" spans="1:9" x14ac:dyDescent="0.25">
      <c r="A42" s="60"/>
      <c r="D42" s="61"/>
      <c r="F42" s="71" t="s">
        <v>32</v>
      </c>
      <c r="G42" s="72">
        <v>3.6</v>
      </c>
      <c r="H42" s="73">
        <v>108.5</v>
      </c>
      <c r="I42" s="75" t="s">
        <v>74</v>
      </c>
    </row>
    <row r="43" spans="1:9" x14ac:dyDescent="0.25">
      <c r="A43" s="60"/>
      <c r="B43" s="4" t="s">
        <v>21</v>
      </c>
      <c r="C43" s="24">
        <f>(12/((25*6)*(6+1))*SUMSQ(L30:Q30)-3*(25)*(6+1))</f>
        <v>17.622857142857129</v>
      </c>
      <c r="D43" s="61"/>
      <c r="F43" s="71" t="s">
        <v>33</v>
      </c>
      <c r="G43" s="72">
        <v>3.52</v>
      </c>
      <c r="H43" s="73">
        <v>99</v>
      </c>
      <c r="I43" s="75" t="s">
        <v>73</v>
      </c>
    </row>
    <row r="44" spans="1:9" x14ac:dyDescent="0.25">
      <c r="A44" s="60"/>
      <c r="B44" s="4" t="s">
        <v>22</v>
      </c>
      <c r="C44" s="24">
        <f>_xlfn.CHISQ.INV.RT(0.05,5)</f>
        <v>11.070497693516353</v>
      </c>
      <c r="D44" s="61"/>
      <c r="F44" s="71" t="s">
        <v>34</v>
      </c>
      <c r="G44" s="72">
        <v>2.96</v>
      </c>
      <c r="H44" s="73">
        <v>79.5</v>
      </c>
      <c r="I44" s="75" t="s">
        <v>71</v>
      </c>
    </row>
    <row r="45" spans="1:9" ht="16.5" thickBot="1" x14ac:dyDescent="0.3">
      <c r="A45" s="62"/>
      <c r="B45" s="63"/>
      <c r="C45" s="63"/>
      <c r="D45" s="64"/>
      <c r="F45" s="71" t="s">
        <v>35</v>
      </c>
      <c r="G45" s="72">
        <v>3.12</v>
      </c>
      <c r="H45" s="73">
        <v>83</v>
      </c>
      <c r="I45" s="75" t="s">
        <v>72</v>
      </c>
    </row>
    <row r="46" spans="1:9" x14ac:dyDescent="0.25">
      <c r="F46" s="103" t="s">
        <v>80</v>
      </c>
      <c r="G46" s="103"/>
      <c r="H46" s="103"/>
      <c r="I46" s="67">
        <f>1.645*SQRT(25*6*(6+1)/6)</f>
        <v>21.761304533506259</v>
      </c>
    </row>
  </sheetData>
  <mergeCells count="8">
    <mergeCell ref="F46:H46"/>
    <mergeCell ref="L3:Q3"/>
    <mergeCell ref="R3:R4"/>
    <mergeCell ref="B40:B41"/>
    <mergeCell ref="C40:D41"/>
    <mergeCell ref="B2:B3"/>
    <mergeCell ref="C2:H2"/>
    <mergeCell ref="I2:I3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3AFF4B-B2AC-4AAF-859F-282DBE890B4D}">
  <dimension ref="A2:U46"/>
  <sheetViews>
    <sheetView topLeftCell="A22" zoomScale="78" zoomScaleNormal="78" workbookViewId="0">
      <selection activeCell="C45" sqref="C45"/>
    </sheetView>
  </sheetViews>
  <sheetFormatPr defaultRowHeight="15" x14ac:dyDescent="0.25"/>
  <cols>
    <col min="2" max="2" width="10.42578125" customWidth="1"/>
    <col min="3" max="3" width="18.28515625" customWidth="1"/>
    <col min="4" max="4" width="18.42578125" customWidth="1"/>
    <col min="5" max="5" width="18.140625" customWidth="1"/>
    <col min="6" max="6" width="18.28515625" customWidth="1"/>
    <col min="7" max="8" width="18.140625" customWidth="1"/>
    <col min="11" max="11" width="10.5703125" customWidth="1"/>
    <col min="12" max="12" width="18.28515625" customWidth="1"/>
    <col min="13" max="14" width="18.140625" customWidth="1"/>
    <col min="15" max="17" width="18.28515625" customWidth="1"/>
  </cols>
  <sheetData>
    <row r="2" spans="2:21" ht="15.75" x14ac:dyDescent="0.25">
      <c r="B2" s="80" t="s">
        <v>0</v>
      </c>
      <c r="C2" s="80" t="s">
        <v>1</v>
      </c>
      <c r="D2" s="80"/>
      <c r="E2" s="80"/>
      <c r="F2" s="80"/>
      <c r="G2" s="80"/>
      <c r="H2" s="80"/>
      <c r="I2" s="80" t="s">
        <v>2</v>
      </c>
      <c r="K2" s="3" t="s">
        <v>10</v>
      </c>
      <c r="L2" s="7"/>
      <c r="M2" s="7"/>
      <c r="N2" s="7"/>
      <c r="O2" s="7"/>
      <c r="P2" s="7"/>
      <c r="Q2" s="7"/>
      <c r="R2" s="8"/>
    </row>
    <row r="3" spans="2:21" ht="15.75" x14ac:dyDescent="0.25">
      <c r="B3" s="80"/>
      <c r="C3" s="1" t="s">
        <v>4</v>
      </c>
      <c r="D3" s="1" t="s">
        <v>5</v>
      </c>
      <c r="E3" s="1" t="s">
        <v>6</v>
      </c>
      <c r="F3" s="1" t="s">
        <v>7</v>
      </c>
      <c r="G3" s="1" t="s">
        <v>8</v>
      </c>
      <c r="H3" s="1" t="s">
        <v>9</v>
      </c>
      <c r="I3" s="80"/>
      <c r="K3" s="1" t="s">
        <v>0</v>
      </c>
      <c r="L3" s="100" t="s">
        <v>11</v>
      </c>
      <c r="M3" s="101"/>
      <c r="N3" s="101"/>
      <c r="O3" s="101"/>
      <c r="P3" s="101"/>
      <c r="Q3" s="101"/>
      <c r="R3" s="80" t="s">
        <v>12</v>
      </c>
      <c r="T3" s="12" t="s">
        <v>14</v>
      </c>
      <c r="U3" s="13"/>
    </row>
    <row r="4" spans="2:21" ht="15.75" x14ac:dyDescent="0.25">
      <c r="B4" s="1">
        <v>1</v>
      </c>
      <c r="C4" s="2">
        <v>2</v>
      </c>
      <c r="D4" s="2">
        <v>4</v>
      </c>
      <c r="E4" s="2">
        <v>4</v>
      </c>
      <c r="F4" s="2">
        <v>2</v>
      </c>
      <c r="G4" s="2">
        <v>4</v>
      </c>
      <c r="H4" s="2">
        <v>5</v>
      </c>
      <c r="I4" s="1">
        <f t="shared" ref="I4:I28" si="0">SUM(C4:H4)</f>
        <v>21</v>
      </c>
      <c r="K4" s="1"/>
      <c r="L4" s="1" t="s">
        <v>4</v>
      </c>
      <c r="M4" s="1" t="s">
        <v>5</v>
      </c>
      <c r="N4" s="1" t="s">
        <v>6</v>
      </c>
      <c r="O4" s="1" t="s">
        <v>7</v>
      </c>
      <c r="P4" s="1" t="s">
        <v>8</v>
      </c>
      <c r="Q4" s="1" t="s">
        <v>9</v>
      </c>
      <c r="R4" s="80"/>
      <c r="T4" s="14" t="s">
        <v>15</v>
      </c>
      <c r="U4" s="29">
        <f>STDEV(L5:L29)</f>
        <v>0.9669539802906858</v>
      </c>
    </row>
    <row r="5" spans="2:21" ht="15.75" x14ac:dyDescent="0.25">
      <c r="B5" s="1">
        <v>2</v>
      </c>
      <c r="C5" s="2">
        <v>2</v>
      </c>
      <c r="D5" s="2">
        <v>4</v>
      </c>
      <c r="E5" s="2">
        <v>2</v>
      </c>
      <c r="F5" s="2">
        <v>4</v>
      </c>
      <c r="G5" s="2">
        <v>5</v>
      </c>
      <c r="H5" s="2">
        <v>2</v>
      </c>
      <c r="I5" s="1">
        <f t="shared" si="0"/>
        <v>19</v>
      </c>
      <c r="K5" s="1">
        <v>1</v>
      </c>
      <c r="L5" s="9">
        <v>1.5</v>
      </c>
      <c r="M5" s="9">
        <v>4</v>
      </c>
      <c r="N5" s="9">
        <v>4</v>
      </c>
      <c r="O5" s="9">
        <v>1.5</v>
      </c>
      <c r="P5" s="9">
        <v>4</v>
      </c>
      <c r="Q5" s="9">
        <v>6</v>
      </c>
      <c r="R5" s="1">
        <f t="shared" ref="R5:R29" si="1">SUM(L5:Q5)</f>
        <v>21</v>
      </c>
      <c r="T5" s="14" t="s">
        <v>16</v>
      </c>
      <c r="U5" s="29">
        <f>STDEV(M5:M29)</f>
        <v>1.3453624047073709</v>
      </c>
    </row>
    <row r="6" spans="2:21" ht="15.75" x14ac:dyDescent="0.25">
      <c r="B6" s="1">
        <v>3</v>
      </c>
      <c r="C6" s="2">
        <v>4</v>
      </c>
      <c r="D6" s="2">
        <v>2</v>
      </c>
      <c r="E6" s="2">
        <v>5</v>
      </c>
      <c r="F6" s="2">
        <v>4</v>
      </c>
      <c r="G6" s="2">
        <v>5</v>
      </c>
      <c r="H6" s="2">
        <v>2</v>
      </c>
      <c r="I6" s="1">
        <f t="shared" si="0"/>
        <v>22</v>
      </c>
      <c r="K6" s="1">
        <v>2</v>
      </c>
      <c r="L6" s="9">
        <v>2</v>
      </c>
      <c r="M6" s="9">
        <v>4.5</v>
      </c>
      <c r="N6" s="9">
        <v>2</v>
      </c>
      <c r="O6" s="9">
        <v>4.5</v>
      </c>
      <c r="P6" s="9">
        <v>6</v>
      </c>
      <c r="Q6" s="9">
        <v>2</v>
      </c>
      <c r="R6" s="1">
        <f t="shared" si="1"/>
        <v>21</v>
      </c>
      <c r="T6" s="14" t="s">
        <v>17</v>
      </c>
      <c r="U6" s="29">
        <f>STDEV(N5:N29)</f>
        <v>1.2543258481484518</v>
      </c>
    </row>
    <row r="7" spans="2:21" ht="15.75" x14ac:dyDescent="0.25">
      <c r="B7" s="1">
        <v>4</v>
      </c>
      <c r="C7" s="2">
        <v>3</v>
      </c>
      <c r="D7" s="2">
        <v>4</v>
      </c>
      <c r="E7" s="2">
        <v>4</v>
      </c>
      <c r="F7" s="2">
        <v>3</v>
      </c>
      <c r="G7" s="2">
        <v>2</v>
      </c>
      <c r="H7" s="2">
        <v>2</v>
      </c>
      <c r="I7" s="1">
        <f t="shared" si="0"/>
        <v>18</v>
      </c>
      <c r="K7" s="1">
        <v>3</v>
      </c>
      <c r="L7" s="9">
        <v>3</v>
      </c>
      <c r="M7" s="9">
        <v>1</v>
      </c>
      <c r="N7" s="9">
        <v>5.5</v>
      </c>
      <c r="O7" s="9">
        <v>3</v>
      </c>
      <c r="P7" s="9">
        <v>3</v>
      </c>
      <c r="Q7" s="9">
        <v>5.5</v>
      </c>
      <c r="R7" s="1">
        <f t="shared" si="1"/>
        <v>21</v>
      </c>
      <c r="T7" s="14" t="s">
        <v>18</v>
      </c>
      <c r="U7" s="29">
        <f>STDEV(O5:O29)</f>
        <v>1.1180339887498949</v>
      </c>
    </row>
    <row r="8" spans="2:21" ht="15.75" x14ac:dyDescent="0.25">
      <c r="B8" s="1">
        <v>5</v>
      </c>
      <c r="C8" s="2">
        <v>2</v>
      </c>
      <c r="D8" s="2">
        <v>2</v>
      </c>
      <c r="E8" s="2">
        <v>3</v>
      </c>
      <c r="F8" s="2">
        <v>2</v>
      </c>
      <c r="G8" s="2">
        <v>3</v>
      </c>
      <c r="H8" s="2">
        <v>2</v>
      </c>
      <c r="I8" s="1">
        <f t="shared" si="0"/>
        <v>14</v>
      </c>
      <c r="K8" s="1">
        <v>4</v>
      </c>
      <c r="L8" s="9">
        <v>3.5</v>
      </c>
      <c r="M8" s="9">
        <v>5.5</v>
      </c>
      <c r="N8" s="9">
        <v>5.5</v>
      </c>
      <c r="O8" s="9">
        <v>3.5</v>
      </c>
      <c r="P8" s="9">
        <v>1.5</v>
      </c>
      <c r="Q8" s="9">
        <v>1.5</v>
      </c>
      <c r="R8" s="1">
        <f t="shared" si="1"/>
        <v>21</v>
      </c>
      <c r="T8" s="14" t="s">
        <v>19</v>
      </c>
      <c r="U8" s="29">
        <f>STDEV(P5:P29)</f>
        <v>1.399404635312222</v>
      </c>
    </row>
    <row r="9" spans="2:21" ht="15.75" x14ac:dyDescent="0.25">
      <c r="B9" s="1">
        <v>6</v>
      </c>
      <c r="C9" s="2">
        <v>2</v>
      </c>
      <c r="D9" s="2">
        <v>2</v>
      </c>
      <c r="E9" s="2">
        <v>4</v>
      </c>
      <c r="F9" s="2">
        <v>4</v>
      </c>
      <c r="G9" s="2">
        <v>4</v>
      </c>
      <c r="H9" s="2">
        <v>3</v>
      </c>
      <c r="I9" s="1">
        <f t="shared" si="0"/>
        <v>19</v>
      </c>
      <c r="K9" s="1">
        <v>5</v>
      </c>
      <c r="L9" s="9">
        <v>2.5</v>
      </c>
      <c r="M9" s="9">
        <v>2.5</v>
      </c>
      <c r="N9" s="9">
        <v>5.5</v>
      </c>
      <c r="O9" s="9">
        <v>2.5</v>
      </c>
      <c r="P9" s="9">
        <v>5.5</v>
      </c>
      <c r="Q9" s="9">
        <v>2.5</v>
      </c>
      <c r="R9" s="1">
        <f t="shared" si="1"/>
        <v>21</v>
      </c>
      <c r="T9" s="14" t="s">
        <v>20</v>
      </c>
      <c r="U9" s="29">
        <f>STDEV(Q5:Q29)</f>
        <v>1.584297951775486</v>
      </c>
    </row>
    <row r="10" spans="2:21" ht="15.75" x14ac:dyDescent="0.25">
      <c r="B10" s="1">
        <v>7</v>
      </c>
      <c r="C10" s="2">
        <v>4</v>
      </c>
      <c r="D10" s="2">
        <v>4</v>
      </c>
      <c r="E10" s="2">
        <v>4</v>
      </c>
      <c r="F10" s="2">
        <v>4</v>
      </c>
      <c r="G10" s="2">
        <v>4</v>
      </c>
      <c r="H10" s="2">
        <v>4</v>
      </c>
      <c r="I10" s="1">
        <f t="shared" si="0"/>
        <v>24</v>
      </c>
      <c r="K10" s="1">
        <v>6</v>
      </c>
      <c r="L10" s="9">
        <v>1.5</v>
      </c>
      <c r="M10" s="9">
        <v>1.5</v>
      </c>
      <c r="N10" s="9">
        <v>5</v>
      </c>
      <c r="O10" s="9">
        <v>5</v>
      </c>
      <c r="P10" s="9">
        <v>5</v>
      </c>
      <c r="Q10" s="9">
        <v>3</v>
      </c>
      <c r="R10" s="1">
        <f t="shared" si="1"/>
        <v>21</v>
      </c>
    </row>
    <row r="11" spans="2:21" ht="15.75" x14ac:dyDescent="0.25">
      <c r="B11" s="1">
        <v>8</v>
      </c>
      <c r="C11" s="2">
        <v>4</v>
      </c>
      <c r="D11" s="2">
        <v>4</v>
      </c>
      <c r="E11" s="2">
        <v>4</v>
      </c>
      <c r="F11" s="2">
        <v>4</v>
      </c>
      <c r="G11" s="2">
        <v>2</v>
      </c>
      <c r="H11" s="2">
        <v>4</v>
      </c>
      <c r="I11" s="1">
        <f t="shared" si="0"/>
        <v>22</v>
      </c>
      <c r="K11" s="1">
        <v>7</v>
      </c>
      <c r="L11" s="9">
        <v>3.5</v>
      </c>
      <c r="M11" s="9">
        <v>3.5</v>
      </c>
      <c r="N11" s="9">
        <v>3.5</v>
      </c>
      <c r="O11" s="9">
        <v>3.5</v>
      </c>
      <c r="P11" s="9">
        <v>3.5</v>
      </c>
      <c r="Q11" s="9">
        <v>3.5</v>
      </c>
      <c r="R11" s="1">
        <f t="shared" si="1"/>
        <v>21</v>
      </c>
    </row>
    <row r="12" spans="2:21" ht="15.75" x14ac:dyDescent="0.25">
      <c r="B12" s="1">
        <v>9</v>
      </c>
      <c r="C12" s="2">
        <v>2</v>
      </c>
      <c r="D12" s="2">
        <v>4</v>
      </c>
      <c r="E12" s="2">
        <v>4</v>
      </c>
      <c r="F12" s="2">
        <v>2</v>
      </c>
      <c r="G12" s="2">
        <v>2</v>
      </c>
      <c r="H12" s="2">
        <v>2</v>
      </c>
      <c r="I12" s="1">
        <f t="shared" si="0"/>
        <v>16</v>
      </c>
      <c r="K12" s="1">
        <v>8</v>
      </c>
      <c r="L12" s="9">
        <v>4</v>
      </c>
      <c r="M12" s="9">
        <v>4</v>
      </c>
      <c r="N12" s="9">
        <v>4</v>
      </c>
      <c r="O12" s="9">
        <v>4</v>
      </c>
      <c r="P12" s="9">
        <v>1</v>
      </c>
      <c r="Q12" s="9">
        <v>4</v>
      </c>
      <c r="R12" s="1">
        <f t="shared" si="1"/>
        <v>21</v>
      </c>
    </row>
    <row r="13" spans="2:21" ht="15.75" x14ac:dyDescent="0.25">
      <c r="B13" s="1">
        <v>10</v>
      </c>
      <c r="C13" s="2">
        <v>3</v>
      </c>
      <c r="D13" s="2">
        <v>4</v>
      </c>
      <c r="E13" s="2">
        <v>4</v>
      </c>
      <c r="F13" s="2">
        <v>4</v>
      </c>
      <c r="G13" s="2">
        <v>3</v>
      </c>
      <c r="H13" s="2">
        <v>3</v>
      </c>
      <c r="I13" s="1">
        <f t="shared" si="0"/>
        <v>21</v>
      </c>
      <c r="K13" s="1">
        <v>9</v>
      </c>
      <c r="L13" s="9">
        <v>2.5</v>
      </c>
      <c r="M13" s="9">
        <v>5.5</v>
      </c>
      <c r="N13" s="9">
        <v>5.5</v>
      </c>
      <c r="O13" s="9">
        <v>2.5</v>
      </c>
      <c r="P13" s="9">
        <v>2.5</v>
      </c>
      <c r="Q13" s="9">
        <v>2.5</v>
      </c>
      <c r="R13" s="1">
        <f t="shared" si="1"/>
        <v>21</v>
      </c>
    </row>
    <row r="14" spans="2:21" ht="15.75" x14ac:dyDescent="0.25">
      <c r="B14" s="1">
        <v>11</v>
      </c>
      <c r="C14" s="2">
        <v>2</v>
      </c>
      <c r="D14" s="2">
        <v>3</v>
      </c>
      <c r="E14" s="2">
        <v>4</v>
      </c>
      <c r="F14" s="2">
        <v>3</v>
      </c>
      <c r="G14" s="2">
        <v>2</v>
      </c>
      <c r="H14" s="2">
        <v>2</v>
      </c>
      <c r="I14" s="1">
        <f t="shared" si="0"/>
        <v>16</v>
      </c>
      <c r="K14" s="1">
        <v>10</v>
      </c>
      <c r="L14" s="9">
        <v>2</v>
      </c>
      <c r="M14" s="9">
        <v>5</v>
      </c>
      <c r="N14" s="9">
        <v>5</v>
      </c>
      <c r="O14" s="9">
        <v>5</v>
      </c>
      <c r="P14" s="9">
        <v>2</v>
      </c>
      <c r="Q14" s="9">
        <v>2</v>
      </c>
      <c r="R14" s="1">
        <f t="shared" si="1"/>
        <v>21</v>
      </c>
    </row>
    <row r="15" spans="2:21" ht="15.75" x14ac:dyDescent="0.25">
      <c r="B15" s="1">
        <v>12</v>
      </c>
      <c r="C15" s="2">
        <v>3</v>
      </c>
      <c r="D15" s="2">
        <v>4</v>
      </c>
      <c r="E15" s="2">
        <v>4</v>
      </c>
      <c r="F15" s="2">
        <v>4</v>
      </c>
      <c r="G15" s="2">
        <v>3</v>
      </c>
      <c r="H15" s="2">
        <v>3</v>
      </c>
      <c r="I15" s="1">
        <f t="shared" si="0"/>
        <v>21</v>
      </c>
      <c r="K15" s="1">
        <v>11</v>
      </c>
      <c r="L15" s="9">
        <v>2</v>
      </c>
      <c r="M15" s="9">
        <v>4.5</v>
      </c>
      <c r="N15" s="9">
        <v>6</v>
      </c>
      <c r="O15" s="9">
        <v>4.5</v>
      </c>
      <c r="P15" s="9">
        <v>2</v>
      </c>
      <c r="Q15" s="9">
        <v>2</v>
      </c>
      <c r="R15" s="1">
        <f t="shared" si="1"/>
        <v>21</v>
      </c>
    </row>
    <row r="16" spans="2:21" ht="15.75" x14ac:dyDescent="0.25">
      <c r="B16" s="1">
        <v>13</v>
      </c>
      <c r="C16" s="2">
        <v>1</v>
      </c>
      <c r="D16" s="2">
        <v>1</v>
      </c>
      <c r="E16" s="2">
        <v>1</v>
      </c>
      <c r="F16" s="2">
        <v>2</v>
      </c>
      <c r="G16" s="2">
        <v>2</v>
      </c>
      <c r="H16" s="2">
        <v>2</v>
      </c>
      <c r="I16" s="1">
        <f t="shared" si="0"/>
        <v>9</v>
      </c>
      <c r="K16" s="1">
        <v>12</v>
      </c>
      <c r="L16" s="9">
        <v>1</v>
      </c>
      <c r="M16" s="9">
        <v>4</v>
      </c>
      <c r="N16" s="9">
        <v>4</v>
      </c>
      <c r="O16" s="9">
        <v>4</v>
      </c>
      <c r="P16" s="9">
        <v>4</v>
      </c>
      <c r="Q16" s="9">
        <v>4</v>
      </c>
      <c r="R16" s="1">
        <f t="shared" si="1"/>
        <v>21</v>
      </c>
    </row>
    <row r="17" spans="2:18" ht="15.75" x14ac:dyDescent="0.25">
      <c r="B17" s="1">
        <v>14</v>
      </c>
      <c r="C17" s="2">
        <v>2</v>
      </c>
      <c r="D17" s="2">
        <v>2</v>
      </c>
      <c r="E17" s="2">
        <v>4</v>
      </c>
      <c r="F17" s="2">
        <v>4</v>
      </c>
      <c r="G17" s="2">
        <v>2</v>
      </c>
      <c r="H17" s="2">
        <v>2</v>
      </c>
      <c r="I17" s="1">
        <f t="shared" si="0"/>
        <v>16</v>
      </c>
      <c r="K17" s="1">
        <v>13</v>
      </c>
      <c r="L17" s="9">
        <v>2</v>
      </c>
      <c r="M17" s="9">
        <v>2</v>
      </c>
      <c r="N17" s="9">
        <v>2</v>
      </c>
      <c r="O17" s="9">
        <v>5</v>
      </c>
      <c r="P17" s="9">
        <v>5</v>
      </c>
      <c r="Q17" s="9">
        <v>5</v>
      </c>
      <c r="R17" s="1">
        <f t="shared" si="1"/>
        <v>21</v>
      </c>
    </row>
    <row r="18" spans="2:18" ht="15.75" x14ac:dyDescent="0.25">
      <c r="B18" s="1">
        <v>15</v>
      </c>
      <c r="C18" s="2">
        <v>2</v>
      </c>
      <c r="D18" s="2">
        <v>4</v>
      </c>
      <c r="E18" s="2">
        <v>4</v>
      </c>
      <c r="F18" s="2">
        <v>4</v>
      </c>
      <c r="G18" s="2">
        <v>4</v>
      </c>
      <c r="H18" s="2">
        <v>4</v>
      </c>
      <c r="I18" s="1">
        <f t="shared" si="0"/>
        <v>22</v>
      </c>
      <c r="K18" s="1">
        <v>14</v>
      </c>
      <c r="L18" s="3">
        <v>2.5</v>
      </c>
      <c r="M18" s="3">
        <v>2.5</v>
      </c>
      <c r="N18" s="3">
        <v>5.5</v>
      </c>
      <c r="O18" s="3">
        <v>5.5</v>
      </c>
      <c r="P18" s="3">
        <v>2.5</v>
      </c>
      <c r="Q18" s="3">
        <v>2.5</v>
      </c>
      <c r="R18" s="1">
        <f t="shared" si="1"/>
        <v>21</v>
      </c>
    </row>
    <row r="19" spans="2:18" ht="15.75" x14ac:dyDescent="0.25">
      <c r="B19" s="1">
        <v>16</v>
      </c>
      <c r="C19" s="2">
        <v>3</v>
      </c>
      <c r="D19" s="2">
        <v>4</v>
      </c>
      <c r="E19" s="2">
        <v>4</v>
      </c>
      <c r="F19" s="2">
        <v>4</v>
      </c>
      <c r="G19" s="2">
        <v>3</v>
      </c>
      <c r="H19" s="2">
        <v>4</v>
      </c>
      <c r="I19" s="1">
        <f t="shared" si="0"/>
        <v>22</v>
      </c>
      <c r="K19" s="1">
        <v>15</v>
      </c>
      <c r="L19" s="3">
        <v>1</v>
      </c>
      <c r="M19" s="3">
        <v>4</v>
      </c>
      <c r="N19" s="3">
        <v>4</v>
      </c>
      <c r="O19" s="3">
        <v>4</v>
      </c>
      <c r="P19" s="3">
        <v>4</v>
      </c>
      <c r="Q19" s="3">
        <v>4</v>
      </c>
      <c r="R19" s="1">
        <f t="shared" si="1"/>
        <v>21</v>
      </c>
    </row>
    <row r="20" spans="2:18" ht="15.75" x14ac:dyDescent="0.25">
      <c r="B20" s="1">
        <v>17</v>
      </c>
      <c r="C20" s="2">
        <v>1</v>
      </c>
      <c r="D20" s="2">
        <v>2</v>
      </c>
      <c r="E20" s="2">
        <v>5</v>
      </c>
      <c r="F20" s="2">
        <v>4</v>
      </c>
      <c r="G20" s="2">
        <v>4</v>
      </c>
      <c r="H20" s="2">
        <v>3</v>
      </c>
      <c r="I20" s="1">
        <f t="shared" si="0"/>
        <v>19</v>
      </c>
      <c r="K20" s="1">
        <v>16</v>
      </c>
      <c r="L20" s="3">
        <v>1.5</v>
      </c>
      <c r="M20" s="3">
        <v>4.5</v>
      </c>
      <c r="N20" s="3">
        <v>4.5</v>
      </c>
      <c r="O20" s="3">
        <v>4.5</v>
      </c>
      <c r="P20" s="3">
        <v>1.5</v>
      </c>
      <c r="Q20" s="3">
        <v>4.5</v>
      </c>
      <c r="R20" s="1">
        <f t="shared" si="1"/>
        <v>21</v>
      </c>
    </row>
    <row r="21" spans="2:18" ht="15.75" x14ac:dyDescent="0.25">
      <c r="B21" s="1">
        <v>18</v>
      </c>
      <c r="C21" s="2">
        <v>4</v>
      </c>
      <c r="D21" s="2">
        <v>4</v>
      </c>
      <c r="E21" s="2">
        <v>5</v>
      </c>
      <c r="F21" s="2">
        <v>3</v>
      </c>
      <c r="G21" s="2">
        <v>2</v>
      </c>
      <c r="H21" s="2">
        <v>2</v>
      </c>
      <c r="I21" s="1">
        <f t="shared" si="0"/>
        <v>20</v>
      </c>
      <c r="K21" s="1">
        <v>17</v>
      </c>
      <c r="L21" s="3">
        <v>1</v>
      </c>
      <c r="M21" s="3">
        <v>2</v>
      </c>
      <c r="N21" s="3">
        <v>6</v>
      </c>
      <c r="O21" s="3">
        <v>4.5</v>
      </c>
      <c r="P21" s="3">
        <v>4.5</v>
      </c>
      <c r="Q21" s="3">
        <v>3</v>
      </c>
      <c r="R21" s="1">
        <f t="shared" si="1"/>
        <v>21</v>
      </c>
    </row>
    <row r="22" spans="2:18" ht="15.75" x14ac:dyDescent="0.25">
      <c r="B22" s="1">
        <v>19</v>
      </c>
      <c r="C22" s="2">
        <v>1</v>
      </c>
      <c r="D22" s="2">
        <v>5</v>
      </c>
      <c r="E22" s="2">
        <v>4</v>
      </c>
      <c r="F22" s="2">
        <v>2</v>
      </c>
      <c r="G22" s="2">
        <v>2</v>
      </c>
      <c r="H22" s="2">
        <v>5</v>
      </c>
      <c r="I22" s="1">
        <f t="shared" si="0"/>
        <v>19</v>
      </c>
      <c r="K22" s="1">
        <v>18</v>
      </c>
      <c r="L22" s="3">
        <v>4.5</v>
      </c>
      <c r="M22" s="3">
        <v>4.5</v>
      </c>
      <c r="N22" s="3">
        <v>6</v>
      </c>
      <c r="O22" s="3">
        <v>3</v>
      </c>
      <c r="P22" s="3">
        <v>1.5</v>
      </c>
      <c r="Q22" s="3">
        <v>1.5</v>
      </c>
      <c r="R22" s="1">
        <f t="shared" si="1"/>
        <v>21</v>
      </c>
    </row>
    <row r="23" spans="2:18" ht="15.75" x14ac:dyDescent="0.25">
      <c r="B23" s="1">
        <v>20</v>
      </c>
      <c r="C23" s="2">
        <v>3</v>
      </c>
      <c r="D23" s="2">
        <v>4</v>
      </c>
      <c r="E23" s="2">
        <v>4</v>
      </c>
      <c r="F23" s="2">
        <v>5</v>
      </c>
      <c r="G23" s="2">
        <v>3</v>
      </c>
      <c r="H23" s="2">
        <v>2</v>
      </c>
      <c r="I23" s="1">
        <f t="shared" si="0"/>
        <v>21</v>
      </c>
      <c r="K23" s="1">
        <v>19</v>
      </c>
      <c r="L23" s="3">
        <v>1</v>
      </c>
      <c r="M23" s="3">
        <v>5.5</v>
      </c>
      <c r="N23" s="3">
        <v>4</v>
      </c>
      <c r="O23" s="3">
        <v>2.5</v>
      </c>
      <c r="P23" s="3">
        <v>2.5</v>
      </c>
      <c r="Q23" s="3">
        <v>5.5</v>
      </c>
      <c r="R23" s="1">
        <f t="shared" si="1"/>
        <v>21</v>
      </c>
    </row>
    <row r="24" spans="2:18" ht="15.75" x14ac:dyDescent="0.25">
      <c r="B24" s="1">
        <v>21</v>
      </c>
      <c r="C24" s="2">
        <v>2</v>
      </c>
      <c r="D24" s="2">
        <v>3</v>
      </c>
      <c r="E24" s="2">
        <v>4</v>
      </c>
      <c r="F24" s="2">
        <v>2</v>
      </c>
      <c r="G24" s="2">
        <v>2</v>
      </c>
      <c r="H24" s="2">
        <v>1</v>
      </c>
      <c r="I24" s="1">
        <f t="shared" si="0"/>
        <v>14</v>
      </c>
      <c r="K24" s="1">
        <v>20</v>
      </c>
      <c r="L24" s="3">
        <v>2.5</v>
      </c>
      <c r="M24" s="3">
        <v>4.5</v>
      </c>
      <c r="N24" s="3">
        <v>4.5</v>
      </c>
      <c r="O24" s="3">
        <v>6</v>
      </c>
      <c r="P24" s="3">
        <v>2.5</v>
      </c>
      <c r="Q24" s="3">
        <v>1</v>
      </c>
      <c r="R24" s="1">
        <f t="shared" si="1"/>
        <v>21</v>
      </c>
    </row>
    <row r="25" spans="2:18" ht="15.75" x14ac:dyDescent="0.25">
      <c r="B25" s="1">
        <v>22</v>
      </c>
      <c r="C25" s="2">
        <v>3</v>
      </c>
      <c r="D25" s="2">
        <v>4</v>
      </c>
      <c r="E25" s="2">
        <v>3</v>
      </c>
      <c r="F25" s="2">
        <v>4</v>
      </c>
      <c r="G25" s="2">
        <v>4</v>
      </c>
      <c r="H25" s="2">
        <v>3</v>
      </c>
      <c r="I25" s="1">
        <f t="shared" si="0"/>
        <v>21</v>
      </c>
      <c r="K25" s="1">
        <v>21</v>
      </c>
      <c r="L25" s="3">
        <v>3</v>
      </c>
      <c r="M25" s="3">
        <v>5</v>
      </c>
      <c r="N25" s="3">
        <v>6</v>
      </c>
      <c r="O25" s="3">
        <v>3</v>
      </c>
      <c r="P25" s="3">
        <v>3</v>
      </c>
      <c r="Q25" s="3">
        <v>1</v>
      </c>
      <c r="R25" s="1">
        <f t="shared" si="1"/>
        <v>21</v>
      </c>
    </row>
    <row r="26" spans="2:18" ht="15.75" x14ac:dyDescent="0.25">
      <c r="B26" s="1">
        <v>23</v>
      </c>
      <c r="C26" s="2">
        <v>4</v>
      </c>
      <c r="D26" s="2">
        <v>5</v>
      </c>
      <c r="E26" s="2">
        <v>5</v>
      </c>
      <c r="F26" s="2">
        <v>5</v>
      </c>
      <c r="G26" s="2">
        <v>4</v>
      </c>
      <c r="H26" s="2">
        <v>2</v>
      </c>
      <c r="I26" s="1">
        <f t="shared" si="0"/>
        <v>25</v>
      </c>
      <c r="K26" s="1">
        <v>22</v>
      </c>
      <c r="L26" s="3">
        <v>2</v>
      </c>
      <c r="M26" s="3">
        <v>5</v>
      </c>
      <c r="N26" s="3">
        <v>2</v>
      </c>
      <c r="O26" s="3">
        <v>5</v>
      </c>
      <c r="P26" s="3">
        <v>5</v>
      </c>
      <c r="Q26" s="3">
        <v>2</v>
      </c>
      <c r="R26" s="1">
        <f t="shared" si="1"/>
        <v>21</v>
      </c>
    </row>
    <row r="27" spans="2:18" ht="15.75" x14ac:dyDescent="0.25">
      <c r="B27" s="1">
        <v>24</v>
      </c>
      <c r="C27" s="2">
        <v>2</v>
      </c>
      <c r="D27" s="2">
        <v>4</v>
      </c>
      <c r="E27" s="2">
        <v>4</v>
      </c>
      <c r="F27" s="2">
        <v>4</v>
      </c>
      <c r="G27" s="2">
        <v>4</v>
      </c>
      <c r="H27" s="2">
        <v>4</v>
      </c>
      <c r="I27" s="1">
        <f t="shared" si="0"/>
        <v>22</v>
      </c>
      <c r="K27" s="1">
        <v>23</v>
      </c>
      <c r="L27" s="3">
        <v>2.5</v>
      </c>
      <c r="M27" s="3">
        <v>5</v>
      </c>
      <c r="N27" s="3">
        <v>5</v>
      </c>
      <c r="O27" s="3">
        <v>5</v>
      </c>
      <c r="P27" s="3">
        <v>2.5</v>
      </c>
      <c r="Q27" s="3">
        <v>1</v>
      </c>
      <c r="R27" s="1">
        <f t="shared" si="1"/>
        <v>21</v>
      </c>
    </row>
    <row r="28" spans="2:18" ht="15.75" x14ac:dyDescent="0.25">
      <c r="B28" s="1">
        <v>25</v>
      </c>
      <c r="C28" s="2">
        <v>4</v>
      </c>
      <c r="D28" s="2">
        <v>4</v>
      </c>
      <c r="E28" s="2">
        <v>5</v>
      </c>
      <c r="F28" s="2">
        <v>4</v>
      </c>
      <c r="G28" s="2">
        <v>4</v>
      </c>
      <c r="H28" s="2">
        <v>3</v>
      </c>
      <c r="I28" s="1">
        <f t="shared" si="0"/>
        <v>24</v>
      </c>
      <c r="K28" s="1">
        <v>24</v>
      </c>
      <c r="L28" s="3">
        <v>2</v>
      </c>
      <c r="M28" s="3">
        <v>2</v>
      </c>
      <c r="N28" s="3">
        <v>5</v>
      </c>
      <c r="O28" s="3">
        <v>5</v>
      </c>
      <c r="P28" s="3">
        <v>2</v>
      </c>
      <c r="Q28" s="3">
        <v>5</v>
      </c>
      <c r="R28" s="1">
        <f t="shared" si="1"/>
        <v>21</v>
      </c>
    </row>
    <row r="29" spans="2:18" ht="15.75" x14ac:dyDescent="0.25">
      <c r="B29" s="1" t="s">
        <v>2</v>
      </c>
      <c r="C29" s="1">
        <f t="shared" ref="C29:I29" si="2">SUM(C4:C28)</f>
        <v>65</v>
      </c>
      <c r="D29" s="1">
        <f t="shared" si="2"/>
        <v>87</v>
      </c>
      <c r="E29" s="1">
        <f t="shared" si="2"/>
        <v>98</v>
      </c>
      <c r="F29" s="1">
        <f t="shared" si="2"/>
        <v>87</v>
      </c>
      <c r="G29" s="1">
        <f t="shared" si="2"/>
        <v>79</v>
      </c>
      <c r="H29" s="1">
        <f t="shared" si="2"/>
        <v>71</v>
      </c>
      <c r="I29" s="3">
        <f t="shared" si="2"/>
        <v>487</v>
      </c>
      <c r="K29" s="1">
        <v>25</v>
      </c>
      <c r="L29" s="3">
        <v>3.5</v>
      </c>
      <c r="M29" s="3">
        <v>3.5</v>
      </c>
      <c r="N29" s="3">
        <v>6</v>
      </c>
      <c r="O29" s="3">
        <v>3.5</v>
      </c>
      <c r="P29" s="3">
        <v>3.5</v>
      </c>
      <c r="Q29" s="3">
        <v>1</v>
      </c>
      <c r="R29" s="1">
        <f t="shared" si="1"/>
        <v>21</v>
      </c>
    </row>
    <row r="30" spans="2:18" ht="15.75" x14ac:dyDescent="0.25">
      <c r="B30" s="4" t="s">
        <v>3</v>
      </c>
      <c r="C30" s="5">
        <f t="shared" ref="C30:H30" si="3">AVERAGE(C4:C28)</f>
        <v>2.6</v>
      </c>
      <c r="D30" s="5">
        <f t="shared" si="3"/>
        <v>3.48</v>
      </c>
      <c r="E30" s="5">
        <f t="shared" si="3"/>
        <v>3.92</v>
      </c>
      <c r="F30" s="5">
        <f t="shared" si="3"/>
        <v>3.48</v>
      </c>
      <c r="G30" s="5">
        <f t="shared" si="3"/>
        <v>3.16</v>
      </c>
      <c r="H30" s="5">
        <f t="shared" si="3"/>
        <v>2.84</v>
      </c>
      <c r="I30" s="6"/>
      <c r="K30" s="1" t="s">
        <v>12</v>
      </c>
      <c r="L30" s="10">
        <f t="shared" ref="L30:Q30" si="4">SUM(L5:L29)</f>
        <v>58</v>
      </c>
      <c r="M30" s="10">
        <f t="shared" si="4"/>
        <v>95.5</v>
      </c>
      <c r="N30" s="10">
        <f t="shared" si="4"/>
        <v>116</v>
      </c>
      <c r="O30" s="10">
        <f t="shared" si="4"/>
        <v>100</v>
      </c>
      <c r="P30" s="10">
        <f t="shared" si="4"/>
        <v>80</v>
      </c>
      <c r="Q30" s="10">
        <f t="shared" si="4"/>
        <v>75.5</v>
      </c>
      <c r="R30" s="6"/>
    </row>
    <row r="31" spans="2:18" ht="15.75" x14ac:dyDescent="0.25">
      <c r="K31" s="1" t="s">
        <v>13</v>
      </c>
      <c r="L31" s="11">
        <f t="shared" ref="L31:Q31" si="5">AVERAGE(L5:L29)</f>
        <v>2.3199999999999998</v>
      </c>
      <c r="M31" s="11">
        <f t="shared" si="5"/>
        <v>3.82</v>
      </c>
      <c r="N31" s="11">
        <f t="shared" si="5"/>
        <v>4.6399999999999997</v>
      </c>
      <c r="O31" s="11">
        <f t="shared" si="5"/>
        <v>4</v>
      </c>
      <c r="P31" s="11">
        <f t="shared" si="5"/>
        <v>3.2</v>
      </c>
      <c r="Q31" s="11">
        <f t="shared" si="5"/>
        <v>3.02</v>
      </c>
      <c r="R31" s="6"/>
    </row>
    <row r="38" spans="1:9" ht="15.75" thickBot="1" x14ac:dyDescent="0.3"/>
    <row r="39" spans="1:9" ht="15.75" x14ac:dyDescent="0.25">
      <c r="A39" s="16"/>
      <c r="B39" s="17"/>
      <c r="C39" s="17"/>
      <c r="D39" s="18"/>
      <c r="F39" s="66" t="s">
        <v>28</v>
      </c>
      <c r="G39" s="66" t="s">
        <v>79</v>
      </c>
      <c r="H39" s="66" t="s">
        <v>81</v>
      </c>
      <c r="I39" s="66" t="s">
        <v>69</v>
      </c>
    </row>
    <row r="40" spans="1:9" ht="15.75" customHeight="1" x14ac:dyDescent="0.25">
      <c r="A40" s="19"/>
      <c r="B40" s="96" t="s">
        <v>27</v>
      </c>
      <c r="C40" s="96" t="s">
        <v>24</v>
      </c>
      <c r="D40" s="97"/>
      <c r="F40" s="68" t="s">
        <v>30</v>
      </c>
      <c r="G40" s="69">
        <v>2.6</v>
      </c>
      <c r="H40" s="70">
        <v>58</v>
      </c>
      <c r="I40" s="74" t="s">
        <v>70</v>
      </c>
    </row>
    <row r="41" spans="1:9" ht="15.75" customHeight="1" x14ac:dyDescent="0.25">
      <c r="A41" s="19"/>
      <c r="B41" s="96"/>
      <c r="C41" s="96"/>
      <c r="D41" s="97"/>
      <c r="F41" s="71" t="s">
        <v>31</v>
      </c>
      <c r="G41" s="72">
        <v>3.48</v>
      </c>
      <c r="H41" s="73">
        <v>95.5</v>
      </c>
      <c r="I41" s="75" t="s">
        <v>82</v>
      </c>
    </row>
    <row r="42" spans="1:9" ht="15.75" x14ac:dyDescent="0.25">
      <c r="A42" s="19"/>
      <c r="D42" s="20"/>
      <c r="F42" s="71" t="s">
        <v>32</v>
      </c>
      <c r="G42" s="72">
        <v>3.92</v>
      </c>
      <c r="H42" s="73">
        <v>116</v>
      </c>
      <c r="I42" s="75" t="s">
        <v>83</v>
      </c>
    </row>
    <row r="43" spans="1:9" ht="15.75" x14ac:dyDescent="0.25">
      <c r="A43" s="19"/>
      <c r="B43" s="4" t="s">
        <v>21</v>
      </c>
      <c r="C43" s="24">
        <f>(12/((25*6)*(6+1))*SUMSQ(L30:Q30)-3*(25)*(6+1))</f>
        <v>24.034285714285716</v>
      </c>
      <c r="D43" s="20"/>
      <c r="F43" s="71" t="s">
        <v>33</v>
      </c>
      <c r="G43" s="72">
        <v>3.48</v>
      </c>
      <c r="H43" s="73">
        <v>100</v>
      </c>
      <c r="I43" s="75" t="s">
        <v>84</v>
      </c>
    </row>
    <row r="44" spans="1:9" ht="15.75" x14ac:dyDescent="0.25">
      <c r="A44" s="19"/>
      <c r="B44" s="4" t="s">
        <v>22</v>
      </c>
      <c r="C44" s="24">
        <f>_xlfn.CHISQ.INV.RT(0.05,5)</f>
        <v>11.070497693516353</v>
      </c>
      <c r="D44" s="20"/>
      <c r="F44" s="71" t="s">
        <v>34</v>
      </c>
      <c r="G44" s="72">
        <v>3.16</v>
      </c>
      <c r="H44" s="73">
        <v>80</v>
      </c>
      <c r="I44" s="75" t="s">
        <v>73</v>
      </c>
    </row>
    <row r="45" spans="1:9" ht="16.5" thickBot="1" x14ac:dyDescent="0.3">
      <c r="A45" s="21"/>
      <c r="B45" s="22"/>
      <c r="C45" s="22"/>
      <c r="D45" s="23"/>
      <c r="F45" s="71" t="s">
        <v>35</v>
      </c>
      <c r="G45" s="72">
        <v>2.84</v>
      </c>
      <c r="H45" s="73">
        <v>75.5</v>
      </c>
      <c r="I45" s="75" t="s">
        <v>71</v>
      </c>
    </row>
    <row r="46" spans="1:9" ht="15.75" x14ac:dyDescent="0.25">
      <c r="F46" s="103" t="s">
        <v>80</v>
      </c>
      <c r="G46" s="103"/>
      <c r="H46" s="103"/>
      <c r="I46" s="67">
        <f>1.645*SQRT(25*6*(6+1)/6)</f>
        <v>21.761304533506259</v>
      </c>
    </row>
  </sheetData>
  <mergeCells count="8">
    <mergeCell ref="F46:H46"/>
    <mergeCell ref="L3:Q3"/>
    <mergeCell ref="R3:R4"/>
    <mergeCell ref="B40:B41"/>
    <mergeCell ref="C40:D41"/>
    <mergeCell ref="B2:B3"/>
    <mergeCell ref="C2:H2"/>
    <mergeCell ref="I2:I3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491FDA-3D22-4A79-86E7-646D3F5B2055}">
  <dimension ref="B4:P32"/>
  <sheetViews>
    <sheetView topLeftCell="A11" zoomScale="86" zoomScaleNormal="86" workbookViewId="0">
      <selection activeCell="F9" sqref="F9"/>
    </sheetView>
  </sheetViews>
  <sheetFormatPr defaultRowHeight="15.75" x14ac:dyDescent="0.25"/>
  <cols>
    <col min="1" max="1" width="9.140625" style="28"/>
    <col min="2" max="2" width="14.140625" style="28" customWidth="1"/>
    <col min="3" max="3" width="9.140625" style="28"/>
    <col min="4" max="4" width="9.5703125" style="28" bestFit="1" customWidth="1"/>
    <col min="5" max="8" width="9.140625" style="28"/>
    <col min="9" max="9" width="10" style="28" customWidth="1"/>
    <col min="10" max="16384" width="9.140625" style="28"/>
  </cols>
  <sheetData>
    <row r="4" spans="2:16" x14ac:dyDescent="0.25">
      <c r="B4" s="80" t="s">
        <v>85</v>
      </c>
      <c r="C4" s="80" t="s">
        <v>86</v>
      </c>
      <c r="D4" s="80"/>
      <c r="E4" s="80"/>
      <c r="F4" s="80"/>
      <c r="G4" s="80"/>
      <c r="H4" s="80"/>
      <c r="I4" s="104" t="s">
        <v>87</v>
      </c>
      <c r="J4" s="104" t="s">
        <v>88</v>
      </c>
      <c r="K4" s="80" t="s">
        <v>89</v>
      </c>
      <c r="M4" s="28" t="s">
        <v>98</v>
      </c>
      <c r="P4" s="28" t="s">
        <v>102</v>
      </c>
    </row>
    <row r="5" spans="2:16" x14ac:dyDescent="0.25">
      <c r="B5" s="80"/>
      <c r="C5" s="1" t="s">
        <v>15</v>
      </c>
      <c r="D5" s="1" t="s">
        <v>16</v>
      </c>
      <c r="E5" s="1" t="s">
        <v>17</v>
      </c>
      <c r="F5" s="1" t="s">
        <v>18</v>
      </c>
      <c r="G5" s="1" t="s">
        <v>19</v>
      </c>
      <c r="H5" s="1" t="s">
        <v>20</v>
      </c>
      <c r="I5" s="104"/>
      <c r="J5" s="104"/>
      <c r="K5" s="80"/>
      <c r="M5" s="28" t="s">
        <v>43</v>
      </c>
      <c r="P5" s="28" t="s">
        <v>90</v>
      </c>
    </row>
    <row r="6" spans="2:16" x14ac:dyDescent="0.25">
      <c r="B6" s="12" t="s">
        <v>90</v>
      </c>
      <c r="C6" s="35">
        <v>45.02</v>
      </c>
      <c r="D6" s="35">
        <v>40.97</v>
      </c>
      <c r="E6" s="35">
        <v>37.71</v>
      </c>
      <c r="F6" s="35">
        <v>32.700000000000003</v>
      </c>
      <c r="G6" s="35">
        <v>33.01</v>
      </c>
      <c r="H6" s="35">
        <v>28.13</v>
      </c>
      <c r="I6" s="29">
        <v>28.13</v>
      </c>
      <c r="J6" s="29">
        <v>45.02</v>
      </c>
      <c r="K6" s="29">
        <f t="shared" ref="K6:K16" si="0">I6-J6</f>
        <v>-16.890000000000004</v>
      </c>
      <c r="M6" s="28" t="s">
        <v>99</v>
      </c>
    </row>
    <row r="7" spans="2:16" x14ac:dyDescent="0.25">
      <c r="B7" s="12" t="s">
        <v>43</v>
      </c>
      <c r="C7" s="35">
        <v>11.03</v>
      </c>
      <c r="D7" s="35">
        <v>4.07</v>
      </c>
      <c r="E7" s="35">
        <v>4.3099999999999996</v>
      </c>
      <c r="F7" s="35">
        <v>1.18</v>
      </c>
      <c r="G7" s="35">
        <v>1.19</v>
      </c>
      <c r="H7" s="35">
        <v>1.37</v>
      </c>
      <c r="I7" s="29">
        <v>11.03</v>
      </c>
      <c r="J7" s="29">
        <v>1.18</v>
      </c>
      <c r="K7" s="29">
        <f t="shared" si="0"/>
        <v>9.85</v>
      </c>
      <c r="M7" s="28" t="s">
        <v>45</v>
      </c>
    </row>
    <row r="8" spans="2:16" x14ac:dyDescent="0.25">
      <c r="B8" s="12" t="s">
        <v>91</v>
      </c>
      <c r="C8" s="35">
        <v>6.53</v>
      </c>
      <c r="D8" s="35">
        <v>4.67</v>
      </c>
      <c r="E8" s="35">
        <v>4.3600000000000003</v>
      </c>
      <c r="F8" s="35">
        <v>4.34</v>
      </c>
      <c r="G8" s="35">
        <v>5.58</v>
      </c>
      <c r="H8" s="35">
        <v>4.5599999999999996</v>
      </c>
      <c r="I8" s="29">
        <v>6.53</v>
      </c>
      <c r="J8" s="29">
        <v>4.34</v>
      </c>
      <c r="K8" s="29">
        <f t="shared" si="0"/>
        <v>2.1900000000000004</v>
      </c>
      <c r="M8" s="28" t="s">
        <v>46</v>
      </c>
    </row>
    <row r="9" spans="2:16" x14ac:dyDescent="0.25">
      <c r="B9" s="12" t="s">
        <v>45</v>
      </c>
      <c r="C9" s="35">
        <v>50.42</v>
      </c>
      <c r="D9" s="35">
        <v>49.19</v>
      </c>
      <c r="E9" s="35">
        <v>50.2</v>
      </c>
      <c r="F9" s="35">
        <v>50.32</v>
      </c>
      <c r="G9" s="35">
        <v>50.52</v>
      </c>
      <c r="H9" s="35">
        <v>50.23</v>
      </c>
      <c r="I9" s="29">
        <v>50.52</v>
      </c>
      <c r="J9" s="29">
        <v>49.19</v>
      </c>
      <c r="K9" s="29">
        <f t="shared" si="0"/>
        <v>1.3300000000000054</v>
      </c>
      <c r="M9" s="28" t="s">
        <v>100</v>
      </c>
    </row>
    <row r="10" spans="2:16" x14ac:dyDescent="0.25">
      <c r="B10" s="12" t="s">
        <v>46</v>
      </c>
      <c r="C10" s="35">
        <v>46.53</v>
      </c>
      <c r="D10" s="35">
        <v>43.43</v>
      </c>
      <c r="E10" s="35">
        <v>42.16</v>
      </c>
      <c r="F10" s="35">
        <v>40.97</v>
      </c>
      <c r="G10" s="35">
        <v>38.97</v>
      </c>
      <c r="H10" s="35">
        <v>37.6</v>
      </c>
      <c r="I10" s="29">
        <v>46.53</v>
      </c>
      <c r="J10" s="29">
        <v>37.6</v>
      </c>
      <c r="K10" s="29">
        <f t="shared" si="0"/>
        <v>8.93</v>
      </c>
      <c r="M10" s="28" t="s">
        <v>93</v>
      </c>
    </row>
    <row r="11" spans="2:16" x14ac:dyDescent="0.25">
      <c r="B11" s="12" t="s">
        <v>92</v>
      </c>
      <c r="C11" s="35">
        <v>7.82</v>
      </c>
      <c r="D11" s="35">
        <v>9.48</v>
      </c>
      <c r="E11" s="35">
        <v>12.23</v>
      </c>
      <c r="F11" s="35">
        <v>10.56</v>
      </c>
      <c r="G11" s="35">
        <v>12.8</v>
      </c>
      <c r="H11" s="35">
        <v>14.99</v>
      </c>
      <c r="I11" s="29">
        <v>14.99</v>
      </c>
      <c r="J11" s="29">
        <v>7.82</v>
      </c>
      <c r="K11" s="29">
        <f t="shared" si="0"/>
        <v>7.17</v>
      </c>
      <c r="M11" s="28" t="s">
        <v>101</v>
      </c>
    </row>
    <row r="12" spans="2:16" x14ac:dyDescent="0.25">
      <c r="B12" s="12" t="s">
        <v>93</v>
      </c>
      <c r="C12" s="35">
        <v>36.1</v>
      </c>
      <c r="D12" s="35">
        <v>31.06</v>
      </c>
      <c r="E12" s="35">
        <v>33.409999999999997</v>
      </c>
      <c r="F12" s="35">
        <v>28.33</v>
      </c>
      <c r="G12" s="35">
        <v>28.86</v>
      </c>
      <c r="H12" s="35">
        <v>30.54</v>
      </c>
      <c r="I12" s="29">
        <v>28.33</v>
      </c>
      <c r="J12" s="29">
        <v>36.1</v>
      </c>
      <c r="K12" s="29">
        <f t="shared" si="0"/>
        <v>-7.7700000000000031</v>
      </c>
    </row>
    <row r="13" spans="2:16" x14ac:dyDescent="0.25">
      <c r="B13" s="12" t="s">
        <v>94</v>
      </c>
      <c r="C13" s="35">
        <v>3.2</v>
      </c>
      <c r="D13" s="35">
        <v>3.88</v>
      </c>
      <c r="E13" s="35">
        <v>3.72</v>
      </c>
      <c r="F13" s="35">
        <v>3.52</v>
      </c>
      <c r="G13" s="35">
        <v>3.56</v>
      </c>
      <c r="H13" s="35">
        <v>3.6</v>
      </c>
      <c r="I13" s="29">
        <v>3.88</v>
      </c>
      <c r="J13" s="29">
        <v>3.2</v>
      </c>
      <c r="K13" s="29">
        <f t="shared" si="0"/>
        <v>0.67999999999999972</v>
      </c>
    </row>
    <row r="14" spans="2:16" x14ac:dyDescent="0.25">
      <c r="B14" s="12" t="s">
        <v>95</v>
      </c>
      <c r="C14" s="35">
        <v>3.08</v>
      </c>
      <c r="D14" s="35">
        <v>4</v>
      </c>
      <c r="E14" s="35">
        <v>3.96</v>
      </c>
      <c r="F14" s="35">
        <v>3.24</v>
      </c>
      <c r="G14" s="35">
        <v>3</v>
      </c>
      <c r="H14" s="35">
        <v>3.12</v>
      </c>
      <c r="I14" s="29">
        <v>4</v>
      </c>
      <c r="J14" s="29">
        <v>3</v>
      </c>
      <c r="K14" s="29">
        <f t="shared" si="0"/>
        <v>1</v>
      </c>
    </row>
    <row r="15" spans="2:16" x14ac:dyDescent="0.25">
      <c r="B15" s="12" t="s">
        <v>96</v>
      </c>
      <c r="C15" s="35">
        <v>2.3199999999999998</v>
      </c>
      <c r="D15" s="35">
        <v>3.56</v>
      </c>
      <c r="E15" s="35">
        <v>3.6</v>
      </c>
      <c r="F15" s="35">
        <v>3.52</v>
      </c>
      <c r="G15" s="35">
        <v>2.96</v>
      </c>
      <c r="H15" s="35">
        <v>3.12</v>
      </c>
      <c r="I15" s="29">
        <v>3.56</v>
      </c>
      <c r="J15" s="29">
        <v>2.3199999999999998</v>
      </c>
      <c r="K15" s="29">
        <f t="shared" si="0"/>
        <v>1.2400000000000002</v>
      </c>
    </row>
    <row r="16" spans="2:16" x14ac:dyDescent="0.25">
      <c r="B16" s="12" t="s">
        <v>97</v>
      </c>
      <c r="C16" s="35">
        <v>2.6</v>
      </c>
      <c r="D16" s="35">
        <v>3.48</v>
      </c>
      <c r="E16" s="35">
        <v>3.92</v>
      </c>
      <c r="F16" s="35">
        <v>3.48</v>
      </c>
      <c r="G16" s="35">
        <v>3.16</v>
      </c>
      <c r="H16" s="35">
        <v>2.84</v>
      </c>
      <c r="I16" s="29">
        <v>3.92</v>
      </c>
      <c r="J16" s="29">
        <v>2.6</v>
      </c>
      <c r="K16" s="29">
        <f t="shared" si="0"/>
        <v>1.3199999999999998</v>
      </c>
    </row>
    <row r="18" spans="2:16" ht="15.75" customHeight="1" x14ac:dyDescent="0.25">
      <c r="B18" s="107" t="s">
        <v>85</v>
      </c>
      <c r="C18" s="108" t="s">
        <v>103</v>
      </c>
      <c r="D18" s="108" t="s">
        <v>104</v>
      </c>
      <c r="E18" s="106" t="s">
        <v>15</v>
      </c>
      <c r="F18" s="106"/>
      <c r="G18" s="106" t="s">
        <v>16</v>
      </c>
      <c r="H18" s="106"/>
      <c r="I18" s="106" t="s">
        <v>17</v>
      </c>
      <c r="J18" s="106"/>
      <c r="K18" s="106" t="s">
        <v>18</v>
      </c>
      <c r="L18" s="106"/>
      <c r="M18" s="106" t="s">
        <v>19</v>
      </c>
      <c r="N18" s="106"/>
      <c r="O18" s="106" t="s">
        <v>20</v>
      </c>
      <c r="P18" s="106"/>
    </row>
    <row r="19" spans="2:16" ht="15.75" customHeight="1" x14ac:dyDescent="0.25">
      <c r="B19" s="107"/>
      <c r="C19" s="108"/>
      <c r="D19" s="108"/>
      <c r="E19" s="105" t="s">
        <v>105</v>
      </c>
      <c r="F19" s="105" t="s">
        <v>106</v>
      </c>
      <c r="G19" s="105" t="s">
        <v>105</v>
      </c>
      <c r="H19" s="105" t="s">
        <v>106</v>
      </c>
      <c r="I19" s="105" t="s">
        <v>105</v>
      </c>
      <c r="J19" s="105" t="s">
        <v>106</v>
      </c>
      <c r="K19" s="105" t="s">
        <v>105</v>
      </c>
      <c r="L19" s="105" t="s">
        <v>106</v>
      </c>
      <c r="M19" s="105" t="s">
        <v>105</v>
      </c>
      <c r="N19" s="105" t="s">
        <v>106</v>
      </c>
      <c r="O19" s="105" t="s">
        <v>105</v>
      </c>
      <c r="P19" s="105" t="s">
        <v>106</v>
      </c>
    </row>
    <row r="20" spans="2:16" ht="15.75" customHeight="1" x14ac:dyDescent="0.25">
      <c r="B20" s="107"/>
      <c r="C20" s="108"/>
      <c r="D20" s="108"/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105"/>
      <c r="P20" s="105"/>
    </row>
    <row r="21" spans="2:16" ht="15.75" customHeight="1" x14ac:dyDescent="0.25">
      <c r="B21" s="12" t="s">
        <v>90</v>
      </c>
      <c r="C21" s="14">
        <v>0.9</v>
      </c>
      <c r="D21" s="15">
        <f>(C21/C$32)</f>
        <v>8.7378640776699032E-2</v>
      </c>
      <c r="E21" s="29">
        <f t="shared" ref="E21:E31" si="1">(C6-J6)/K6</f>
        <v>0</v>
      </c>
      <c r="F21" s="29">
        <f t="shared" ref="F21:F31" si="2">E21*D21</f>
        <v>0</v>
      </c>
      <c r="G21" s="29">
        <f t="shared" ref="G21:G31" si="3">(D6-J6)/K6</f>
        <v>0.23978685612788653</v>
      </c>
      <c r="H21" s="29">
        <f t="shared" ref="H21:H31" si="4">G21*D21</f>
        <v>2.095224956457261E-2</v>
      </c>
      <c r="I21" s="29">
        <f t="shared" ref="I21:I31" si="5">(E6-J6)/K6</f>
        <v>0.43280047365304919</v>
      </c>
      <c r="J21" s="29">
        <f t="shared" ref="J21:J31" si="6">I21*D21</f>
        <v>3.7817517115314982E-2</v>
      </c>
      <c r="K21" s="29">
        <f t="shared" ref="K21:K31" si="7">(F6-J6)/K6</f>
        <v>0.72942569567791582</v>
      </c>
      <c r="L21" s="29">
        <f t="shared" ref="L21:L31" si="8">K21*D21</f>
        <v>6.3736225835934399E-2</v>
      </c>
      <c r="M21" s="29">
        <f t="shared" ref="M21:M31" si="9">(G6-J6)/K6</f>
        <v>0.71107164002368273</v>
      </c>
      <c r="N21" s="29">
        <f t="shared" ref="N21:N31" si="10">M21*D21</f>
        <v>6.2132473400127619E-2</v>
      </c>
      <c r="O21" s="29">
        <f t="shared" ref="O21:O31" si="11">(H6-J6)/K6</f>
        <v>1</v>
      </c>
      <c r="P21" s="29">
        <f t="shared" ref="P21:P31" si="12">O21*D21</f>
        <v>8.7378640776699032E-2</v>
      </c>
    </row>
    <row r="22" spans="2:16" ht="15.75" customHeight="1" x14ac:dyDescent="0.25">
      <c r="B22" s="12" t="s">
        <v>43</v>
      </c>
      <c r="C22" s="14">
        <v>0.9</v>
      </c>
      <c r="D22" s="15">
        <f t="shared" ref="D22:D31" si="13">(C22/C$32)</f>
        <v>8.7378640776699032E-2</v>
      </c>
      <c r="E22" s="29">
        <f t="shared" si="1"/>
        <v>1</v>
      </c>
      <c r="F22" s="29">
        <f t="shared" si="2"/>
        <v>8.7378640776699032E-2</v>
      </c>
      <c r="G22" s="29">
        <f t="shared" si="3"/>
        <v>0.29340101522842649</v>
      </c>
      <c r="H22" s="29">
        <f t="shared" si="4"/>
        <v>2.5636981913163482E-2</v>
      </c>
      <c r="I22" s="29">
        <f t="shared" si="5"/>
        <v>0.31776649746192892</v>
      </c>
      <c r="J22" s="29">
        <f t="shared" si="6"/>
        <v>2.7766004632595733E-2</v>
      </c>
      <c r="K22" s="29">
        <f t="shared" si="7"/>
        <v>0</v>
      </c>
      <c r="L22" s="29">
        <f t="shared" si="8"/>
        <v>0</v>
      </c>
      <c r="M22" s="29">
        <f t="shared" si="9"/>
        <v>1.01522842639594E-3</v>
      </c>
      <c r="N22" s="29">
        <f t="shared" si="10"/>
        <v>8.8709279976344281E-5</v>
      </c>
      <c r="O22" s="29">
        <f t="shared" si="11"/>
        <v>1.9289340101522862E-2</v>
      </c>
      <c r="P22" s="29">
        <f t="shared" si="12"/>
        <v>1.6854763195505414E-3</v>
      </c>
    </row>
    <row r="23" spans="2:16" ht="15.75" customHeight="1" x14ac:dyDescent="0.25">
      <c r="B23" s="12" t="s">
        <v>91</v>
      </c>
      <c r="C23" s="14">
        <v>0.9</v>
      </c>
      <c r="D23" s="15">
        <f t="shared" si="13"/>
        <v>8.7378640776699032E-2</v>
      </c>
      <c r="E23" s="29">
        <f t="shared" si="1"/>
        <v>1</v>
      </c>
      <c r="F23" s="29">
        <f t="shared" si="2"/>
        <v>8.7378640776699032E-2</v>
      </c>
      <c r="G23" s="29">
        <f t="shared" si="3"/>
        <v>0.15068493150684933</v>
      </c>
      <c r="H23" s="29">
        <f t="shared" si="4"/>
        <v>1.3166644500598486E-2</v>
      </c>
      <c r="I23" s="29">
        <f t="shared" si="5"/>
        <v>9.1324200913244103E-3</v>
      </c>
      <c r="J23" s="29">
        <f t="shared" si="6"/>
        <v>7.9797845458174461E-4</v>
      </c>
      <c r="K23" s="29">
        <f t="shared" si="7"/>
        <v>0</v>
      </c>
      <c r="L23" s="29">
        <f t="shared" si="8"/>
        <v>0</v>
      </c>
      <c r="M23" s="29">
        <f t="shared" si="9"/>
        <v>0.56621004566210043</v>
      </c>
      <c r="N23" s="29">
        <f t="shared" si="10"/>
        <v>4.9474664184067027E-2</v>
      </c>
      <c r="O23" s="29">
        <f t="shared" si="11"/>
        <v>0.10045662100456608</v>
      </c>
      <c r="P23" s="29">
        <f t="shared" si="12"/>
        <v>8.7777630003989787E-3</v>
      </c>
    </row>
    <row r="24" spans="2:16" ht="15.75" customHeight="1" x14ac:dyDescent="0.25">
      <c r="B24" s="12" t="s">
        <v>45</v>
      </c>
      <c r="C24" s="14">
        <v>1</v>
      </c>
      <c r="D24" s="15">
        <f t="shared" si="13"/>
        <v>9.7087378640776698E-2</v>
      </c>
      <c r="E24" s="29">
        <f t="shared" si="1"/>
        <v>0.9248120300751872</v>
      </c>
      <c r="F24" s="29">
        <f t="shared" si="2"/>
        <v>8.9787575735455066E-2</v>
      </c>
      <c r="G24" s="29">
        <f t="shared" si="3"/>
        <v>0</v>
      </c>
      <c r="H24" s="29">
        <f t="shared" si="4"/>
        <v>0</v>
      </c>
      <c r="I24" s="29">
        <f t="shared" si="5"/>
        <v>0.75939849624060229</v>
      </c>
      <c r="J24" s="29">
        <f t="shared" si="6"/>
        <v>7.3728009343747791E-2</v>
      </c>
      <c r="K24" s="29">
        <f t="shared" si="7"/>
        <v>0.84962406015037439</v>
      </c>
      <c r="L24" s="29">
        <f t="shared" si="8"/>
        <v>8.2487772830133435E-2</v>
      </c>
      <c r="M24" s="29">
        <f t="shared" si="9"/>
        <v>1</v>
      </c>
      <c r="N24" s="29">
        <f t="shared" si="10"/>
        <v>9.7087378640776698E-2</v>
      </c>
      <c r="O24" s="29">
        <f t="shared" si="11"/>
        <v>0.78195488721804129</v>
      </c>
      <c r="P24" s="29">
        <f t="shared" si="12"/>
        <v>7.591795021534381E-2</v>
      </c>
    </row>
    <row r="25" spans="2:16" ht="15.75" customHeight="1" x14ac:dyDescent="0.25">
      <c r="B25" s="12" t="s">
        <v>46</v>
      </c>
      <c r="C25" s="14">
        <v>0.9</v>
      </c>
      <c r="D25" s="15">
        <f t="shared" si="13"/>
        <v>8.7378640776699032E-2</v>
      </c>
      <c r="E25" s="29">
        <f t="shared" si="1"/>
        <v>1</v>
      </c>
      <c r="F25" s="29">
        <f t="shared" si="2"/>
        <v>8.7378640776699032E-2</v>
      </c>
      <c r="G25" s="29">
        <f t="shared" si="3"/>
        <v>0.65285554311310179</v>
      </c>
      <c r="H25" s="29">
        <f t="shared" si="4"/>
        <v>5.704562998075647E-2</v>
      </c>
      <c r="I25" s="29">
        <f t="shared" si="5"/>
        <v>0.51063829787233994</v>
      </c>
      <c r="J25" s="29">
        <f t="shared" si="6"/>
        <v>4.4618880396612229E-2</v>
      </c>
      <c r="K25" s="29">
        <f t="shared" si="7"/>
        <v>0.37737961926091795</v>
      </c>
      <c r="L25" s="29">
        <f t="shared" si="8"/>
        <v>3.2974918187847202E-2</v>
      </c>
      <c r="M25" s="29">
        <f t="shared" si="9"/>
        <v>0.15341545352743532</v>
      </c>
      <c r="N25" s="29">
        <f t="shared" si="10"/>
        <v>1.3405233803368135E-2</v>
      </c>
      <c r="O25" s="29">
        <f t="shared" si="11"/>
        <v>0</v>
      </c>
      <c r="P25" s="29">
        <f t="shared" si="12"/>
        <v>0</v>
      </c>
    </row>
    <row r="26" spans="2:16" ht="15.75" customHeight="1" x14ac:dyDescent="0.25">
      <c r="B26" s="12" t="s">
        <v>92</v>
      </c>
      <c r="C26" s="14">
        <v>0.9</v>
      </c>
      <c r="D26" s="15">
        <f t="shared" si="13"/>
        <v>8.7378640776699032E-2</v>
      </c>
      <c r="E26" s="29">
        <f t="shared" si="1"/>
        <v>0</v>
      </c>
      <c r="F26" s="29">
        <f t="shared" si="2"/>
        <v>0</v>
      </c>
      <c r="G26" s="29">
        <f t="shared" si="3"/>
        <v>0.23152022315202234</v>
      </c>
      <c r="H26" s="29">
        <f t="shared" si="4"/>
        <v>2.0229922411341757E-2</v>
      </c>
      <c r="I26" s="29">
        <f t="shared" si="5"/>
        <v>0.61506276150627615</v>
      </c>
      <c r="J26" s="29">
        <f t="shared" si="6"/>
        <v>5.3743348092781411E-2</v>
      </c>
      <c r="K26" s="29">
        <f t="shared" si="7"/>
        <v>0.38214783821478387</v>
      </c>
      <c r="L26" s="29">
        <f t="shared" si="8"/>
        <v>3.3391558678961701E-2</v>
      </c>
      <c r="M26" s="29">
        <f t="shared" si="9"/>
        <v>0.69456066945606698</v>
      </c>
      <c r="N26" s="29">
        <f t="shared" si="10"/>
        <v>6.068976723402527E-2</v>
      </c>
      <c r="O26" s="29">
        <f t="shared" si="11"/>
        <v>1</v>
      </c>
      <c r="P26" s="29">
        <f t="shared" si="12"/>
        <v>8.7378640776699032E-2</v>
      </c>
    </row>
    <row r="27" spans="2:16" ht="15.75" customHeight="1" x14ac:dyDescent="0.25">
      <c r="B27" s="12" t="s">
        <v>93</v>
      </c>
      <c r="C27" s="14">
        <v>0.9</v>
      </c>
      <c r="D27" s="15">
        <f t="shared" si="13"/>
        <v>8.7378640776699032E-2</v>
      </c>
      <c r="E27" s="29">
        <f t="shared" si="1"/>
        <v>0</v>
      </c>
      <c r="F27" s="29">
        <f t="shared" si="2"/>
        <v>0</v>
      </c>
      <c r="G27" s="29">
        <f t="shared" si="3"/>
        <v>0.64864864864864868</v>
      </c>
      <c r="H27" s="29">
        <f t="shared" si="4"/>
        <v>5.6678037260561538E-2</v>
      </c>
      <c r="I27" s="29">
        <f t="shared" si="5"/>
        <v>0.3462033462033467</v>
      </c>
      <c r="J27" s="29">
        <f t="shared" si="6"/>
        <v>3.0250777823593401E-2</v>
      </c>
      <c r="K27" s="29">
        <f t="shared" si="7"/>
        <v>1</v>
      </c>
      <c r="L27" s="29">
        <f t="shared" si="8"/>
        <v>8.7378640776699032E-2</v>
      </c>
      <c r="M27" s="29">
        <f t="shared" si="9"/>
        <v>0.93178893178893163</v>
      </c>
      <c r="N27" s="29">
        <f t="shared" si="10"/>
        <v>8.1418450350489169E-2</v>
      </c>
      <c r="O27" s="29">
        <f t="shared" si="11"/>
        <v>0.71557271557271562</v>
      </c>
      <c r="P27" s="29">
        <f t="shared" si="12"/>
        <v>6.2525771263635344E-2</v>
      </c>
    </row>
    <row r="28" spans="2:16" ht="15.75" customHeight="1" x14ac:dyDescent="0.25">
      <c r="B28" s="12" t="s">
        <v>94</v>
      </c>
      <c r="C28" s="14">
        <v>1</v>
      </c>
      <c r="D28" s="15">
        <f t="shared" si="13"/>
        <v>9.7087378640776698E-2</v>
      </c>
      <c r="E28" s="29">
        <f t="shared" si="1"/>
        <v>0</v>
      </c>
      <c r="F28" s="29">
        <f t="shared" si="2"/>
        <v>0</v>
      </c>
      <c r="G28" s="29">
        <f t="shared" si="3"/>
        <v>1</v>
      </c>
      <c r="H28" s="29">
        <f t="shared" si="4"/>
        <v>9.7087378640776698E-2</v>
      </c>
      <c r="I28" s="29">
        <f t="shared" si="5"/>
        <v>0.76470588235294157</v>
      </c>
      <c r="J28" s="29">
        <f t="shared" si="6"/>
        <v>7.4243289548829278E-2</v>
      </c>
      <c r="K28" s="29">
        <f t="shared" si="7"/>
        <v>0.47058823529411759</v>
      </c>
      <c r="L28" s="29">
        <f t="shared" si="8"/>
        <v>4.5688178183894909E-2</v>
      </c>
      <c r="M28" s="29">
        <f t="shared" si="9"/>
        <v>0.52941176470588236</v>
      </c>
      <c r="N28" s="29">
        <f t="shared" si="10"/>
        <v>5.1399200456881781E-2</v>
      </c>
      <c r="O28" s="29">
        <f t="shared" si="11"/>
        <v>0.58823529411764719</v>
      </c>
      <c r="P28" s="29">
        <f t="shared" si="12"/>
        <v>5.7110222729868661E-2</v>
      </c>
    </row>
    <row r="29" spans="2:16" ht="15.75" customHeight="1" x14ac:dyDescent="0.25">
      <c r="B29" s="12" t="s">
        <v>95</v>
      </c>
      <c r="C29" s="14">
        <v>0.9</v>
      </c>
      <c r="D29" s="15">
        <f t="shared" si="13"/>
        <v>8.7378640776699032E-2</v>
      </c>
      <c r="E29" s="29">
        <f t="shared" si="1"/>
        <v>8.0000000000000071E-2</v>
      </c>
      <c r="F29" s="29">
        <f t="shared" si="2"/>
        <v>6.9902912621359285E-3</v>
      </c>
      <c r="G29" s="29">
        <f t="shared" si="3"/>
        <v>1</v>
      </c>
      <c r="H29" s="29">
        <f t="shared" si="4"/>
        <v>8.7378640776699032E-2</v>
      </c>
      <c r="I29" s="29">
        <f t="shared" si="5"/>
        <v>0.96</v>
      </c>
      <c r="J29" s="29">
        <f t="shared" si="6"/>
        <v>8.3883495145631065E-2</v>
      </c>
      <c r="K29" s="29">
        <f t="shared" si="7"/>
        <v>0.24000000000000021</v>
      </c>
      <c r="L29" s="29">
        <f t="shared" si="8"/>
        <v>2.0970873786407787E-2</v>
      </c>
      <c r="M29" s="29">
        <f t="shared" si="9"/>
        <v>0</v>
      </c>
      <c r="N29" s="29">
        <f t="shared" si="10"/>
        <v>0</v>
      </c>
      <c r="O29" s="29">
        <f t="shared" si="11"/>
        <v>0.12000000000000011</v>
      </c>
      <c r="P29" s="29">
        <f t="shared" si="12"/>
        <v>1.0485436893203894E-2</v>
      </c>
    </row>
    <row r="30" spans="2:16" ht="15.75" customHeight="1" x14ac:dyDescent="0.25">
      <c r="B30" s="12" t="s">
        <v>96</v>
      </c>
      <c r="C30" s="14">
        <v>1</v>
      </c>
      <c r="D30" s="15">
        <f t="shared" si="13"/>
        <v>9.7087378640776698E-2</v>
      </c>
      <c r="E30" s="29">
        <f t="shared" si="1"/>
        <v>0</v>
      </c>
      <c r="F30" s="29">
        <f t="shared" si="2"/>
        <v>0</v>
      </c>
      <c r="G30" s="29">
        <f t="shared" si="3"/>
        <v>1</v>
      </c>
      <c r="H30" s="29">
        <f t="shared" si="4"/>
        <v>9.7087378640776698E-2</v>
      </c>
      <c r="I30" s="29">
        <f t="shared" si="5"/>
        <v>1.032258064516129</v>
      </c>
      <c r="J30" s="29">
        <f t="shared" si="6"/>
        <v>0.10021922956467272</v>
      </c>
      <c r="K30" s="29">
        <f t="shared" si="7"/>
        <v>0.967741935483871</v>
      </c>
      <c r="L30" s="29">
        <f t="shared" si="8"/>
        <v>9.3955527716880677E-2</v>
      </c>
      <c r="M30" s="29">
        <f t="shared" si="9"/>
        <v>0.5161290322580645</v>
      </c>
      <c r="N30" s="29">
        <f t="shared" si="10"/>
        <v>5.0109614782336359E-2</v>
      </c>
      <c r="O30" s="29">
        <f t="shared" si="11"/>
        <v>0.64516129032258074</v>
      </c>
      <c r="P30" s="29">
        <f t="shared" si="12"/>
        <v>6.2637018477920456E-2</v>
      </c>
    </row>
    <row r="31" spans="2:16" ht="15.75" customHeight="1" x14ac:dyDescent="0.25">
      <c r="B31" s="12" t="s">
        <v>97</v>
      </c>
      <c r="C31" s="14">
        <v>1</v>
      </c>
      <c r="D31" s="15">
        <f t="shared" si="13"/>
        <v>9.7087378640776698E-2</v>
      </c>
      <c r="E31" s="29">
        <f t="shared" si="1"/>
        <v>0</v>
      </c>
      <c r="F31" s="29">
        <f t="shared" si="2"/>
        <v>0</v>
      </c>
      <c r="G31" s="29">
        <f t="shared" si="3"/>
        <v>0.66666666666666663</v>
      </c>
      <c r="H31" s="29">
        <f t="shared" si="4"/>
        <v>6.4724919093851127E-2</v>
      </c>
      <c r="I31" s="29">
        <f t="shared" si="5"/>
        <v>1</v>
      </c>
      <c r="J31" s="29">
        <f t="shared" si="6"/>
        <v>9.7087378640776698E-2</v>
      </c>
      <c r="K31" s="29">
        <f t="shared" si="7"/>
        <v>0.66666666666666663</v>
      </c>
      <c r="L31" s="29">
        <f t="shared" si="8"/>
        <v>6.4724919093851127E-2</v>
      </c>
      <c r="M31" s="29">
        <f t="shared" si="9"/>
        <v>0.42424242424242431</v>
      </c>
      <c r="N31" s="29">
        <f t="shared" si="10"/>
        <v>4.118858487790527E-2</v>
      </c>
      <c r="O31" s="29">
        <f t="shared" si="11"/>
        <v>0.18181818181818166</v>
      </c>
      <c r="P31" s="29">
        <f t="shared" si="12"/>
        <v>1.7652250661959384E-2</v>
      </c>
    </row>
    <row r="32" spans="2:16" ht="15.75" customHeight="1" x14ac:dyDescent="0.25">
      <c r="B32" s="76" t="s">
        <v>12</v>
      </c>
      <c r="C32" s="77">
        <f>SUM(C21:C31)</f>
        <v>10.3</v>
      </c>
      <c r="D32" s="12"/>
      <c r="E32" s="29"/>
      <c r="F32" s="29">
        <f>SUM(F21:F31)</f>
        <v>0.35891378932768808</v>
      </c>
      <c r="G32" s="29"/>
      <c r="H32" s="29">
        <f>SUM(H21:H31)</f>
        <v>0.53998778278309789</v>
      </c>
      <c r="I32" s="29"/>
      <c r="J32" s="29">
        <f>SUM(J21:J31)</f>
        <v>0.62415590875913707</v>
      </c>
      <c r="K32" s="29"/>
      <c r="L32" s="29">
        <f>SUM(L21:L31)</f>
        <v>0.52530861509061033</v>
      </c>
      <c r="M32" s="29"/>
      <c r="N32" s="29">
        <f>SUM(N21:N31)</f>
        <v>0.50699407700995369</v>
      </c>
      <c r="O32" s="29"/>
      <c r="P32" s="29">
        <f>SUM(P21:P31)</f>
        <v>0.47154917111527916</v>
      </c>
    </row>
  </sheetData>
  <mergeCells count="26">
    <mergeCell ref="B18:B20"/>
    <mergeCell ref="C18:C20"/>
    <mergeCell ref="D18:D20"/>
    <mergeCell ref="E18:F18"/>
    <mergeCell ref="G18:H18"/>
    <mergeCell ref="E19:E20"/>
    <mergeCell ref="F19:F20"/>
    <mergeCell ref="G19:G20"/>
    <mergeCell ref="H19:H20"/>
    <mergeCell ref="P19:P20"/>
    <mergeCell ref="I18:J18"/>
    <mergeCell ref="K18:L18"/>
    <mergeCell ref="M18:N18"/>
    <mergeCell ref="O18:P18"/>
    <mergeCell ref="I19:I20"/>
    <mergeCell ref="J19:J20"/>
    <mergeCell ref="K19:K20"/>
    <mergeCell ref="L19:L20"/>
    <mergeCell ref="M19:M20"/>
    <mergeCell ref="N19:N20"/>
    <mergeCell ref="O19:O20"/>
    <mergeCell ref="B4:B5"/>
    <mergeCell ref="C4:H4"/>
    <mergeCell ref="I4:I5"/>
    <mergeCell ref="J4:J5"/>
    <mergeCell ref="K4:K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1DD1B3-273D-4908-8031-E840FFDA108D}">
  <dimension ref="B2:S35"/>
  <sheetViews>
    <sheetView topLeftCell="B1" workbookViewId="0">
      <selection activeCell="M20" sqref="M20"/>
    </sheetView>
  </sheetViews>
  <sheetFormatPr defaultRowHeight="15.75" x14ac:dyDescent="0.25"/>
  <cols>
    <col min="1" max="1" width="9.140625" style="28"/>
    <col min="2" max="2" width="12.7109375" style="28" customWidth="1"/>
    <col min="3" max="3" width="9.140625" style="28" customWidth="1"/>
    <col min="4" max="7" width="9.140625" style="28"/>
    <col min="8" max="8" width="10.85546875" style="28" customWidth="1"/>
    <col min="9" max="9" width="15.140625" style="28" customWidth="1"/>
    <col min="10" max="10" width="9.140625" style="28"/>
    <col min="11" max="11" width="15" style="28" customWidth="1"/>
    <col min="12" max="12" width="10.42578125" style="28" customWidth="1"/>
    <col min="13" max="13" width="11.42578125" style="28" customWidth="1"/>
    <col min="14" max="14" width="10.85546875" style="28" customWidth="1"/>
    <col min="15" max="16" width="10.5703125" style="28" customWidth="1"/>
    <col min="17" max="17" width="10.42578125" style="28" customWidth="1"/>
    <col min="18" max="18" width="10.140625" style="28" customWidth="1"/>
    <col min="19" max="16384" width="9.140625" style="28"/>
  </cols>
  <sheetData>
    <row r="2" spans="2:19" x14ac:dyDescent="0.25">
      <c r="K2" s="28" t="s">
        <v>49</v>
      </c>
      <c r="L2" s="28">
        <v>6</v>
      </c>
    </row>
    <row r="3" spans="2:19" x14ac:dyDescent="0.25">
      <c r="K3" s="28" t="s">
        <v>50</v>
      </c>
      <c r="L3" s="28">
        <v>4</v>
      </c>
    </row>
    <row r="4" spans="2:19" x14ac:dyDescent="0.25">
      <c r="B4" s="80" t="s">
        <v>28</v>
      </c>
      <c r="C4" s="80" t="s">
        <v>29</v>
      </c>
      <c r="D4" s="80"/>
      <c r="E4" s="80"/>
      <c r="F4" s="80"/>
      <c r="G4" s="80" t="s">
        <v>12</v>
      </c>
      <c r="H4" s="80" t="s">
        <v>41</v>
      </c>
      <c r="I4" s="43" t="s">
        <v>14</v>
      </c>
      <c r="K4" s="28" t="s">
        <v>62</v>
      </c>
      <c r="L4" s="36">
        <f>(G12^2)/(L2*L3)</f>
        <v>31549.826204166671</v>
      </c>
    </row>
    <row r="5" spans="2:19" x14ac:dyDescent="0.25">
      <c r="B5" s="80"/>
      <c r="C5" s="1">
        <v>1</v>
      </c>
      <c r="D5" s="1">
        <v>2</v>
      </c>
      <c r="E5" s="1">
        <v>3</v>
      </c>
      <c r="F5" s="1">
        <v>4</v>
      </c>
      <c r="G5" s="80"/>
      <c r="H5" s="80"/>
    </row>
    <row r="6" spans="2:19" x14ac:dyDescent="0.25">
      <c r="B6" s="14" t="s">
        <v>30</v>
      </c>
      <c r="C6" s="12">
        <v>48.12</v>
      </c>
      <c r="D6" s="12">
        <v>45.16</v>
      </c>
      <c r="E6" s="12">
        <v>35.07</v>
      </c>
      <c r="F6" s="12">
        <v>51.74</v>
      </c>
      <c r="G6" s="34">
        <f t="shared" ref="G6:G11" si="0">SUM(C6:F6)</f>
        <v>180.09</v>
      </c>
      <c r="H6" s="29">
        <f t="shared" ref="H6:H11" si="1">AVERAGE(C6:F6)</f>
        <v>45.022500000000001</v>
      </c>
      <c r="I6" s="28">
        <f t="shared" ref="I6:I11" si="2">_xlfn.STDEV.S(C6:F6)</f>
        <v>7.1598527685048099</v>
      </c>
      <c r="K6" s="81" t="s">
        <v>64</v>
      </c>
      <c r="L6" s="81"/>
      <c r="M6" s="81"/>
      <c r="N6" s="81"/>
      <c r="O6" s="81"/>
      <c r="P6" s="81"/>
      <c r="Q6" s="81"/>
      <c r="R6" s="81"/>
    </row>
    <row r="7" spans="2:19" x14ac:dyDescent="0.25">
      <c r="B7" s="14" t="s">
        <v>31</v>
      </c>
      <c r="C7" s="12">
        <v>50.06</v>
      </c>
      <c r="D7" s="12">
        <v>42.96</v>
      </c>
      <c r="E7" s="12">
        <v>30.85</v>
      </c>
      <c r="F7" s="12">
        <v>40.01</v>
      </c>
      <c r="G7" s="34">
        <f t="shared" si="0"/>
        <v>163.88</v>
      </c>
      <c r="H7" s="29">
        <f t="shared" si="1"/>
        <v>40.97</v>
      </c>
      <c r="I7" s="28">
        <f t="shared" si="2"/>
        <v>7.9566366428703086</v>
      </c>
      <c r="K7" s="85" t="s">
        <v>51</v>
      </c>
      <c r="L7" s="86" t="s">
        <v>52</v>
      </c>
      <c r="M7" s="86" t="s">
        <v>53</v>
      </c>
      <c r="N7" s="86" t="s">
        <v>54</v>
      </c>
      <c r="O7" s="86" t="s">
        <v>55</v>
      </c>
      <c r="P7" s="84" t="s">
        <v>56</v>
      </c>
      <c r="Q7" s="84"/>
      <c r="R7" s="37" t="s">
        <v>57</v>
      </c>
    </row>
    <row r="8" spans="2:19" x14ac:dyDescent="0.25">
      <c r="B8" s="14" t="s">
        <v>32</v>
      </c>
      <c r="C8" s="12">
        <v>45.72</v>
      </c>
      <c r="D8" s="12">
        <v>35.619999999999997</v>
      </c>
      <c r="E8" s="12">
        <v>34.6</v>
      </c>
      <c r="F8" s="12">
        <v>34.9</v>
      </c>
      <c r="G8" s="34">
        <f t="shared" si="0"/>
        <v>150.84</v>
      </c>
      <c r="H8" s="29">
        <f t="shared" si="1"/>
        <v>37.71</v>
      </c>
      <c r="I8" s="28">
        <f t="shared" si="2"/>
        <v>5.3571260952118553</v>
      </c>
      <c r="K8" s="85"/>
      <c r="L8" s="86"/>
      <c r="M8" s="86"/>
      <c r="N8" s="86"/>
      <c r="O8" s="86"/>
      <c r="P8" s="38">
        <v>0.05</v>
      </c>
      <c r="Q8" s="38">
        <v>0.01</v>
      </c>
      <c r="R8" s="37"/>
    </row>
    <row r="9" spans="2:19" x14ac:dyDescent="0.25">
      <c r="B9" s="14" t="s">
        <v>33</v>
      </c>
      <c r="C9" s="12">
        <v>31.88</v>
      </c>
      <c r="D9" s="12">
        <v>37.380000000000003</v>
      </c>
      <c r="E9" s="12">
        <v>26.07</v>
      </c>
      <c r="F9" s="12">
        <v>35.450000000000003</v>
      </c>
      <c r="G9" s="34">
        <f t="shared" si="0"/>
        <v>130.78000000000003</v>
      </c>
      <c r="H9" s="29">
        <f t="shared" si="1"/>
        <v>32.695000000000007</v>
      </c>
      <c r="I9" s="28">
        <f t="shared" si="2"/>
        <v>4.9697115945830106</v>
      </c>
      <c r="K9" s="37" t="s">
        <v>58</v>
      </c>
      <c r="L9" s="37">
        <f>L3-1</f>
        <v>3</v>
      </c>
      <c r="M9" s="37">
        <f>(SUMSQ(C12:F12)/L2)-L4</f>
        <v>338.91814583333326</v>
      </c>
      <c r="N9" s="37">
        <f>M9/L9</f>
        <v>112.97271527777775</v>
      </c>
      <c r="O9" s="37">
        <f>N9/N11</f>
        <v>6.1939335901430894</v>
      </c>
      <c r="P9" s="41">
        <f>FINV(P8,L9,L11)</f>
        <v>3.2873821046365093</v>
      </c>
      <c r="Q9" s="37">
        <f>FINV(Q8,L9,L11)</f>
        <v>5.4169648578184191</v>
      </c>
      <c r="R9" s="37" t="s">
        <v>60</v>
      </c>
      <c r="S9" s="28" t="s">
        <v>65</v>
      </c>
    </row>
    <row r="10" spans="2:19" x14ac:dyDescent="0.25">
      <c r="B10" s="14" t="s">
        <v>34</v>
      </c>
      <c r="C10" s="12">
        <v>35.630000000000003</v>
      </c>
      <c r="D10" s="12">
        <v>28.74</v>
      </c>
      <c r="E10" s="12">
        <v>28.67</v>
      </c>
      <c r="F10" s="12">
        <v>39.01</v>
      </c>
      <c r="G10" s="34">
        <f t="shared" si="0"/>
        <v>132.05000000000001</v>
      </c>
      <c r="H10" s="29">
        <f t="shared" si="1"/>
        <v>33.012500000000003</v>
      </c>
      <c r="I10" s="28">
        <f t="shared" si="2"/>
        <v>5.161810890246417</v>
      </c>
      <c r="K10" s="37" t="s">
        <v>11</v>
      </c>
      <c r="L10" s="37">
        <f>L2-1</f>
        <v>5</v>
      </c>
      <c r="M10" s="37">
        <f>(SUMSQ(G6:G11)/L3)-L4</f>
        <v>761.51877083332874</v>
      </c>
      <c r="N10" s="37">
        <f>M10/L10</f>
        <v>152.30375416666575</v>
      </c>
      <c r="O10" s="37">
        <f>N10/N11</f>
        <v>8.3503289844655928</v>
      </c>
      <c r="P10" s="37">
        <f>FINV(P8,L10,L11)</f>
        <v>2.9012945362361564</v>
      </c>
      <c r="Q10" s="37">
        <f>FINV(Q8,L10,L11)</f>
        <v>4.5556139846530046</v>
      </c>
      <c r="R10" s="37" t="s">
        <v>60</v>
      </c>
      <c r="S10" s="28" t="s">
        <v>65</v>
      </c>
    </row>
    <row r="11" spans="2:19" x14ac:dyDescent="0.25">
      <c r="B11" s="14" t="s">
        <v>35</v>
      </c>
      <c r="C11" s="12">
        <v>27.83</v>
      </c>
      <c r="D11" s="12">
        <v>25.86</v>
      </c>
      <c r="E11" s="12">
        <v>26.25</v>
      </c>
      <c r="F11" s="12">
        <v>32.590000000000003</v>
      </c>
      <c r="G11" s="34">
        <f t="shared" si="0"/>
        <v>112.53</v>
      </c>
      <c r="H11" s="29">
        <f t="shared" si="1"/>
        <v>28.1325</v>
      </c>
      <c r="I11" s="28">
        <f t="shared" si="2"/>
        <v>3.0913252282260237</v>
      </c>
      <c r="K11" s="37" t="s">
        <v>61</v>
      </c>
      <c r="L11" s="37">
        <f>(L3-1)*(L2-1)</f>
        <v>15</v>
      </c>
      <c r="M11" s="39">
        <f>M12-M9-M10</f>
        <v>273.58877916666825</v>
      </c>
      <c r="N11" s="37">
        <f>M11/L11</f>
        <v>18.23925194444455</v>
      </c>
      <c r="O11" s="40"/>
      <c r="P11" s="40"/>
      <c r="Q11" s="40"/>
      <c r="R11" s="40"/>
    </row>
    <row r="12" spans="2:19" x14ac:dyDescent="0.25">
      <c r="B12" s="12" t="s">
        <v>12</v>
      </c>
      <c r="C12" s="12">
        <f>SUM(C6:C11)</f>
        <v>239.24</v>
      </c>
      <c r="D12" s="12">
        <f>SUM(D6:D11)</f>
        <v>215.72000000000003</v>
      </c>
      <c r="E12" s="12">
        <f>SUM(E6:E11)</f>
        <v>181.51</v>
      </c>
      <c r="F12" s="12">
        <f>SUM(F6:F11)</f>
        <v>233.70000000000002</v>
      </c>
      <c r="G12" s="30">
        <f>SUM(C12:F12)</f>
        <v>870.17000000000007</v>
      </c>
      <c r="H12" s="12"/>
      <c r="K12" s="37" t="s">
        <v>2</v>
      </c>
      <c r="L12" s="37">
        <f>SUM(L9:L11)</f>
        <v>23</v>
      </c>
      <c r="M12" s="39">
        <f>(SUMSQ(C6:F11)-L4)</f>
        <v>1374.0256958333302</v>
      </c>
      <c r="N12" s="40"/>
      <c r="O12" s="40"/>
      <c r="P12" s="40"/>
      <c r="Q12" s="40"/>
      <c r="R12" s="40"/>
    </row>
    <row r="14" spans="2:19" x14ac:dyDescent="0.25">
      <c r="K14" s="28" t="s">
        <v>68</v>
      </c>
    </row>
    <row r="16" spans="2:19" x14ac:dyDescent="0.25">
      <c r="K16" s="12" t="s">
        <v>77</v>
      </c>
      <c r="L16" s="47">
        <f>SQRT(N11/L3)</f>
        <v>2.1353718613185708</v>
      </c>
    </row>
    <row r="17" spans="11:19" x14ac:dyDescent="0.25">
      <c r="K17" s="12" t="s">
        <v>78</v>
      </c>
      <c r="L17" s="48">
        <v>4.59</v>
      </c>
    </row>
    <row r="18" spans="11:19" x14ac:dyDescent="0.25">
      <c r="K18" s="12" t="s">
        <v>68</v>
      </c>
      <c r="L18" s="29">
        <f>L16*L17</f>
        <v>9.8013568434522398</v>
      </c>
    </row>
    <row r="20" spans="11:19" x14ac:dyDescent="0.25">
      <c r="K20" s="82" t="s">
        <v>28</v>
      </c>
      <c r="L20" s="82" t="s">
        <v>41</v>
      </c>
      <c r="M20" s="49" t="s">
        <v>35</v>
      </c>
      <c r="N20" s="49" t="s">
        <v>33</v>
      </c>
      <c r="O20" s="49" t="s">
        <v>34</v>
      </c>
      <c r="P20" s="49" t="s">
        <v>32</v>
      </c>
      <c r="Q20" s="49" t="s">
        <v>31</v>
      </c>
      <c r="R20" s="49" t="s">
        <v>30</v>
      </c>
      <c r="S20" s="79" t="s">
        <v>69</v>
      </c>
    </row>
    <row r="21" spans="11:19" x14ac:dyDescent="0.25">
      <c r="K21" s="83"/>
      <c r="L21" s="83"/>
      <c r="M21" s="50">
        <v>28.1325</v>
      </c>
      <c r="N21" s="50">
        <v>32.695000000000007</v>
      </c>
      <c r="O21" s="50">
        <v>33.012500000000003</v>
      </c>
      <c r="P21" s="50">
        <v>37.71</v>
      </c>
      <c r="Q21" s="50">
        <v>40.97</v>
      </c>
      <c r="R21" s="50">
        <v>45.022500000000001</v>
      </c>
      <c r="S21" s="79"/>
    </row>
    <row r="22" spans="11:19" x14ac:dyDescent="0.25">
      <c r="K22" s="49" t="s">
        <v>35</v>
      </c>
      <c r="L22" s="50">
        <v>28.1325</v>
      </c>
      <c r="M22" s="46">
        <f>L22-M21</f>
        <v>0</v>
      </c>
      <c r="N22" s="12"/>
      <c r="O22" s="12"/>
      <c r="P22" s="12"/>
      <c r="Q22" s="12"/>
      <c r="R22" s="12"/>
      <c r="S22" s="12" t="s">
        <v>70</v>
      </c>
    </row>
    <row r="23" spans="11:19" x14ac:dyDescent="0.25">
      <c r="K23" s="49" t="s">
        <v>33</v>
      </c>
      <c r="L23" s="50">
        <v>32.695000000000007</v>
      </c>
      <c r="M23" s="46">
        <f>L23-M21</f>
        <v>4.5625000000000071</v>
      </c>
      <c r="N23" s="32">
        <f>L23-N21</f>
        <v>0</v>
      </c>
      <c r="O23" s="12"/>
      <c r="P23" s="12"/>
      <c r="Q23" s="12"/>
      <c r="R23" s="12"/>
      <c r="S23" s="12" t="s">
        <v>71</v>
      </c>
    </row>
    <row r="24" spans="11:19" x14ac:dyDescent="0.25">
      <c r="K24" s="49" t="s">
        <v>34</v>
      </c>
      <c r="L24" s="50">
        <v>33.012500000000003</v>
      </c>
      <c r="M24" s="46">
        <f>L24-M21</f>
        <v>4.8800000000000026</v>
      </c>
      <c r="N24" s="32">
        <f>L24-N21</f>
        <v>0.31749999999999545</v>
      </c>
      <c r="O24" s="51">
        <f>L24-O21</f>
        <v>0</v>
      </c>
      <c r="P24" s="12"/>
      <c r="Q24" s="12"/>
      <c r="R24" s="12"/>
      <c r="S24" s="12" t="s">
        <v>71</v>
      </c>
    </row>
    <row r="25" spans="11:19" x14ac:dyDescent="0.25">
      <c r="K25" s="49" t="s">
        <v>32</v>
      </c>
      <c r="L25" s="50">
        <v>37.71</v>
      </c>
      <c r="M25" s="46">
        <f>L25-M21</f>
        <v>9.5775000000000006</v>
      </c>
      <c r="N25" s="32">
        <f>L25-N21</f>
        <v>5.0149999999999935</v>
      </c>
      <c r="O25" s="51">
        <f>L25-O21</f>
        <v>4.697499999999998</v>
      </c>
      <c r="P25" s="52">
        <f>L25-P21</f>
        <v>0</v>
      </c>
      <c r="Q25" s="12"/>
      <c r="R25" s="12"/>
      <c r="S25" s="12" t="s">
        <v>75</v>
      </c>
    </row>
    <row r="26" spans="11:19" x14ac:dyDescent="0.25">
      <c r="K26" s="49" t="s">
        <v>31</v>
      </c>
      <c r="L26" s="50">
        <v>40.97</v>
      </c>
      <c r="M26" s="29">
        <f>L26-M21</f>
        <v>12.837499999999999</v>
      </c>
      <c r="N26" s="32">
        <f>L26-N21</f>
        <v>8.2749999999999915</v>
      </c>
      <c r="O26" s="51">
        <f>L26-O21</f>
        <v>7.957499999999996</v>
      </c>
      <c r="P26" s="52">
        <f>L26-P21</f>
        <v>3.259999999999998</v>
      </c>
      <c r="Q26" s="52">
        <f>L26-Q21</f>
        <v>0</v>
      </c>
      <c r="R26" s="12"/>
      <c r="S26" s="12" t="s">
        <v>73</v>
      </c>
    </row>
    <row r="27" spans="11:19" x14ac:dyDescent="0.25">
      <c r="K27" s="49" t="s">
        <v>30</v>
      </c>
      <c r="L27" s="50">
        <v>45.022500000000001</v>
      </c>
      <c r="M27" s="29">
        <f>L27-M21</f>
        <v>16.89</v>
      </c>
      <c r="N27" s="29">
        <f>L27-N21</f>
        <v>12.327499999999993</v>
      </c>
      <c r="O27" s="29">
        <f>L27-O21</f>
        <v>12.009999999999998</v>
      </c>
      <c r="P27" s="52">
        <f>L27-P21</f>
        <v>7.3125</v>
      </c>
      <c r="Q27" s="52">
        <f>L27-Q21</f>
        <v>4.052500000000002</v>
      </c>
      <c r="R27" s="52">
        <f>L27-R21</f>
        <v>0</v>
      </c>
      <c r="S27" s="12" t="s">
        <v>74</v>
      </c>
    </row>
    <row r="29" spans="11:19" x14ac:dyDescent="0.25">
      <c r="K29" s="45" t="s">
        <v>28</v>
      </c>
      <c r="L29" s="45" t="s">
        <v>41</v>
      </c>
      <c r="M29" s="45" t="s">
        <v>69</v>
      </c>
    </row>
    <row r="30" spans="11:19" x14ac:dyDescent="0.25">
      <c r="K30" s="14" t="s">
        <v>30</v>
      </c>
      <c r="L30" s="29">
        <v>45.022500000000001</v>
      </c>
      <c r="M30" s="12" t="s">
        <v>74</v>
      </c>
    </row>
    <row r="31" spans="11:19" x14ac:dyDescent="0.25">
      <c r="K31" s="14" t="s">
        <v>31</v>
      </c>
      <c r="L31" s="29">
        <v>40.97</v>
      </c>
      <c r="M31" s="12" t="s">
        <v>73</v>
      </c>
    </row>
    <row r="32" spans="11:19" x14ac:dyDescent="0.25">
      <c r="K32" s="14" t="s">
        <v>32</v>
      </c>
      <c r="L32" s="29">
        <v>37.71</v>
      </c>
      <c r="M32" s="12" t="s">
        <v>75</v>
      </c>
    </row>
    <row r="33" spans="11:13" x14ac:dyDescent="0.25">
      <c r="K33" s="14" t="s">
        <v>33</v>
      </c>
      <c r="L33" s="29">
        <v>32.695000000000007</v>
      </c>
      <c r="M33" s="12" t="s">
        <v>71</v>
      </c>
    </row>
    <row r="34" spans="11:13" x14ac:dyDescent="0.25">
      <c r="K34" s="14" t="s">
        <v>34</v>
      </c>
      <c r="L34" s="29">
        <v>33.012500000000003</v>
      </c>
      <c r="M34" s="12" t="s">
        <v>71</v>
      </c>
    </row>
    <row r="35" spans="11:13" x14ac:dyDescent="0.25">
      <c r="K35" s="14" t="s">
        <v>35</v>
      </c>
      <c r="L35" s="29">
        <v>28.1325</v>
      </c>
      <c r="M35" s="12" t="s">
        <v>70</v>
      </c>
    </row>
  </sheetData>
  <sortState xmlns:xlrd2="http://schemas.microsoft.com/office/spreadsheetml/2017/richdata2" ref="K30:M35">
    <sortCondition ref="K30:K35"/>
  </sortState>
  <mergeCells count="14">
    <mergeCell ref="K20:K21"/>
    <mergeCell ref="L20:L21"/>
    <mergeCell ref="S20:S21"/>
    <mergeCell ref="P7:Q7"/>
    <mergeCell ref="K7:K8"/>
    <mergeCell ref="L7:L8"/>
    <mergeCell ref="M7:M8"/>
    <mergeCell ref="N7:N8"/>
    <mergeCell ref="O7:O8"/>
    <mergeCell ref="H4:H5"/>
    <mergeCell ref="B4:B5"/>
    <mergeCell ref="G4:G5"/>
    <mergeCell ref="C4:F4"/>
    <mergeCell ref="K6:R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5E7BF4-296B-4F28-AC8C-321378FC634B}">
  <dimension ref="B2:S35"/>
  <sheetViews>
    <sheetView topLeftCell="C1" workbookViewId="0">
      <selection activeCell="P31" sqref="P31"/>
    </sheetView>
  </sheetViews>
  <sheetFormatPr defaultRowHeight="15.75" x14ac:dyDescent="0.25"/>
  <cols>
    <col min="1" max="1" width="9.140625" style="28"/>
    <col min="2" max="2" width="12.85546875" style="28" customWidth="1"/>
    <col min="3" max="7" width="9.140625" style="28"/>
    <col min="8" max="8" width="11.28515625" style="28" customWidth="1"/>
    <col min="9" max="9" width="14.5703125" style="28" customWidth="1"/>
    <col min="10" max="10" width="9.140625" style="28"/>
    <col min="11" max="11" width="14" style="28" customWidth="1"/>
    <col min="12" max="12" width="12.5703125" style="28" customWidth="1"/>
    <col min="13" max="13" width="12.42578125" style="28" customWidth="1"/>
    <col min="14" max="14" width="11.28515625" style="28" customWidth="1"/>
    <col min="15" max="15" width="10.7109375" style="28" customWidth="1"/>
    <col min="16" max="16" width="11" style="28" customWidth="1"/>
    <col min="17" max="17" width="10.7109375" style="28" customWidth="1"/>
    <col min="18" max="18" width="11.140625" style="28" customWidth="1"/>
    <col min="19" max="16384" width="9.140625" style="28"/>
  </cols>
  <sheetData>
    <row r="2" spans="2:19" x14ac:dyDescent="0.25">
      <c r="B2" s="28" t="s">
        <v>43</v>
      </c>
      <c r="K2" s="28" t="s">
        <v>49</v>
      </c>
      <c r="L2" s="28">
        <v>6</v>
      </c>
    </row>
    <row r="3" spans="2:19" x14ac:dyDescent="0.25">
      <c r="K3" s="28" t="s">
        <v>50</v>
      </c>
      <c r="L3" s="28">
        <v>4</v>
      </c>
    </row>
    <row r="4" spans="2:19" x14ac:dyDescent="0.25">
      <c r="B4" s="80" t="s">
        <v>28</v>
      </c>
      <c r="C4" s="80" t="s">
        <v>29</v>
      </c>
      <c r="D4" s="80"/>
      <c r="E4" s="80"/>
      <c r="F4" s="80"/>
      <c r="G4" s="80" t="s">
        <v>12</v>
      </c>
      <c r="H4" s="80" t="s">
        <v>41</v>
      </c>
      <c r="I4" s="43" t="s">
        <v>14</v>
      </c>
      <c r="K4" s="28" t="s">
        <v>62</v>
      </c>
      <c r="L4" s="36">
        <f>(G12^2)/(L2*L3)</f>
        <v>356.58750416666658</v>
      </c>
    </row>
    <row r="5" spans="2:19" x14ac:dyDescent="0.25">
      <c r="B5" s="80"/>
      <c r="C5" s="1">
        <v>1</v>
      </c>
      <c r="D5" s="1">
        <v>2</v>
      </c>
      <c r="E5" s="1">
        <v>3</v>
      </c>
      <c r="F5" s="1">
        <v>4</v>
      </c>
      <c r="G5" s="80"/>
      <c r="H5" s="80"/>
    </row>
    <row r="6" spans="2:19" x14ac:dyDescent="0.25">
      <c r="B6" s="14" t="s">
        <v>30</v>
      </c>
      <c r="C6" s="12">
        <v>11.04</v>
      </c>
      <c r="D6" s="12">
        <v>10.81</v>
      </c>
      <c r="E6" s="12">
        <v>11.24</v>
      </c>
      <c r="F6" s="12">
        <v>11.02</v>
      </c>
      <c r="G6" s="12">
        <f t="shared" ref="G6:G11" si="0">SUM(C6:F6)</f>
        <v>44.11</v>
      </c>
      <c r="H6" s="29">
        <f t="shared" ref="H6:H11" si="1">AVERAGE(C6:F6)</f>
        <v>11.0275</v>
      </c>
      <c r="I6" s="28">
        <f t="shared" ref="I6:I11" si="2">_xlfn.STDEV.S(C6:F6)</f>
        <v>0.17576025337563275</v>
      </c>
      <c r="K6" s="81" t="s">
        <v>76</v>
      </c>
      <c r="L6" s="81"/>
      <c r="M6" s="81"/>
      <c r="N6" s="81"/>
      <c r="O6" s="81"/>
      <c r="P6" s="81"/>
      <c r="Q6" s="81"/>
      <c r="R6" s="81"/>
    </row>
    <row r="7" spans="2:19" x14ac:dyDescent="0.25">
      <c r="B7" s="14" t="s">
        <v>31</v>
      </c>
      <c r="C7" s="12">
        <v>6.75</v>
      </c>
      <c r="D7" s="12">
        <v>4.8499999999999996</v>
      </c>
      <c r="E7" s="12">
        <v>2.13</v>
      </c>
      <c r="F7" s="12">
        <v>2.5299999999999998</v>
      </c>
      <c r="G7" s="12">
        <f t="shared" si="0"/>
        <v>16.260000000000002</v>
      </c>
      <c r="H7" s="29">
        <f t="shared" si="1"/>
        <v>4.0650000000000004</v>
      </c>
      <c r="I7" s="28">
        <f t="shared" si="2"/>
        <v>2.154522375531676</v>
      </c>
      <c r="K7" s="89" t="s">
        <v>51</v>
      </c>
      <c r="L7" s="91" t="s">
        <v>52</v>
      </c>
      <c r="M7" s="91" t="s">
        <v>53</v>
      </c>
      <c r="N7" s="91" t="s">
        <v>54</v>
      </c>
      <c r="O7" s="91" t="s">
        <v>55</v>
      </c>
      <c r="P7" s="87" t="s">
        <v>56</v>
      </c>
      <c r="Q7" s="88"/>
      <c r="R7" s="37" t="s">
        <v>57</v>
      </c>
    </row>
    <row r="8" spans="2:19" x14ac:dyDescent="0.25">
      <c r="B8" s="14" t="s">
        <v>32</v>
      </c>
      <c r="C8" s="12">
        <v>6.35</v>
      </c>
      <c r="D8" s="12">
        <v>1.86</v>
      </c>
      <c r="E8" s="12">
        <v>1.29</v>
      </c>
      <c r="F8" s="12">
        <v>7.72</v>
      </c>
      <c r="G8" s="12">
        <f t="shared" si="0"/>
        <v>17.22</v>
      </c>
      <c r="H8" s="29">
        <f t="shared" si="1"/>
        <v>4.3049999999999997</v>
      </c>
      <c r="I8" s="28">
        <f t="shared" si="2"/>
        <v>3.210010384199196</v>
      </c>
      <c r="K8" s="90"/>
      <c r="L8" s="92"/>
      <c r="M8" s="92"/>
      <c r="N8" s="92"/>
      <c r="O8" s="92"/>
      <c r="P8" s="38">
        <v>0.05</v>
      </c>
      <c r="Q8" s="38">
        <v>0.01</v>
      </c>
      <c r="R8" s="37"/>
    </row>
    <row r="9" spans="2:19" x14ac:dyDescent="0.25">
      <c r="B9" s="14" t="s">
        <v>33</v>
      </c>
      <c r="C9" s="12">
        <v>2.08</v>
      </c>
      <c r="D9" s="12">
        <v>1.26</v>
      </c>
      <c r="E9" s="12">
        <v>0.7</v>
      </c>
      <c r="F9" s="12">
        <v>0.67</v>
      </c>
      <c r="G9" s="12">
        <f t="shared" si="0"/>
        <v>4.71</v>
      </c>
      <c r="H9" s="29">
        <f t="shared" si="1"/>
        <v>1.1775</v>
      </c>
      <c r="I9" s="28">
        <f t="shared" si="2"/>
        <v>0.66001893912220444</v>
      </c>
      <c r="K9" s="37" t="s">
        <v>58</v>
      </c>
      <c r="L9" s="37">
        <f>L3-1</f>
        <v>3</v>
      </c>
      <c r="M9" s="37">
        <f>(SUMSQ(C12:F12)/L2)-L4</f>
        <v>13.518312500000093</v>
      </c>
      <c r="N9" s="37">
        <f>M9/L9</f>
        <v>4.5061041666666979</v>
      </c>
      <c r="O9" s="37">
        <f>N9/N11</f>
        <v>1.9283548844144573</v>
      </c>
      <c r="P9" s="41">
        <f>FINV(P8,L9,L11)</f>
        <v>3.2873821046365093</v>
      </c>
      <c r="Q9" s="37">
        <f>FINV(Q8,L9,L11)</f>
        <v>5.4169648578184191</v>
      </c>
      <c r="R9" s="37" t="s">
        <v>59</v>
      </c>
    </row>
    <row r="10" spans="2:19" x14ac:dyDescent="0.25">
      <c r="B10" s="14" t="s">
        <v>34</v>
      </c>
      <c r="C10" s="12">
        <v>2.34</v>
      </c>
      <c r="D10" s="12">
        <v>0.99</v>
      </c>
      <c r="E10" s="12">
        <v>0.95</v>
      </c>
      <c r="F10" s="12">
        <v>0.46</v>
      </c>
      <c r="G10" s="12">
        <f t="shared" si="0"/>
        <v>4.74</v>
      </c>
      <c r="H10" s="29">
        <f t="shared" si="1"/>
        <v>1.1850000000000001</v>
      </c>
      <c r="I10" s="28">
        <f t="shared" si="2"/>
        <v>0.80682505332114363</v>
      </c>
      <c r="K10" s="37" t="s">
        <v>11</v>
      </c>
      <c r="L10" s="37">
        <f>L2-1</f>
        <v>5</v>
      </c>
      <c r="M10" s="37">
        <f>(SUMSQ(G6:G11)/L3)-L4</f>
        <v>288.70767083333351</v>
      </c>
      <c r="N10" s="37">
        <f>M10/L10</f>
        <v>57.741534166666703</v>
      </c>
      <c r="O10" s="37">
        <f>N10/N11</f>
        <v>24.710074451350767</v>
      </c>
      <c r="P10" s="37">
        <f>FINV(P8,L10,L11)</f>
        <v>2.9012945362361564</v>
      </c>
      <c r="Q10" s="37">
        <f>FINV(Q8,L10,L11)</f>
        <v>4.5556139846530046</v>
      </c>
      <c r="R10" s="37" t="s">
        <v>60</v>
      </c>
      <c r="S10" s="28" t="s">
        <v>65</v>
      </c>
    </row>
    <row r="11" spans="2:19" ht="15.75" customHeight="1" x14ac:dyDescent="0.25">
      <c r="B11" s="14" t="s">
        <v>35</v>
      </c>
      <c r="C11" s="12">
        <v>1.17</v>
      </c>
      <c r="D11" s="12">
        <v>1.19</v>
      </c>
      <c r="E11" s="12">
        <v>1.21</v>
      </c>
      <c r="F11" s="12">
        <v>1.9</v>
      </c>
      <c r="G11" s="12">
        <f t="shared" si="0"/>
        <v>5.47</v>
      </c>
      <c r="H11" s="29">
        <f t="shared" si="1"/>
        <v>1.3674999999999999</v>
      </c>
      <c r="I11" s="31">
        <f t="shared" si="2"/>
        <v>0.35537538838060651</v>
      </c>
      <c r="K11" s="37" t="s">
        <v>61</v>
      </c>
      <c r="L11" s="37">
        <f>(L3-1)*(L2-1)</f>
        <v>15</v>
      </c>
      <c r="M11" s="39">
        <f>M12-M9-M10</f>
        <v>35.051412499999742</v>
      </c>
      <c r="N11" s="37">
        <f>M11/L11</f>
        <v>2.3367608333333161</v>
      </c>
      <c r="O11" s="40"/>
      <c r="P11" s="40"/>
      <c r="Q11" s="40"/>
      <c r="R11" s="40"/>
    </row>
    <row r="12" spans="2:19" x14ac:dyDescent="0.25">
      <c r="B12" s="12" t="s">
        <v>12</v>
      </c>
      <c r="C12" s="12">
        <f>SUM(C6:C11)</f>
        <v>29.729999999999997</v>
      </c>
      <c r="D12" s="12">
        <f>SUM(D6:D11)</f>
        <v>20.96</v>
      </c>
      <c r="E12" s="12">
        <f>SUM(E6:E11)</f>
        <v>17.52</v>
      </c>
      <c r="F12" s="12">
        <f>SUM(F6:F11)</f>
        <v>24.3</v>
      </c>
      <c r="G12" s="30">
        <f>SUM(G6:G11)</f>
        <v>92.509999999999991</v>
      </c>
      <c r="H12" s="12"/>
      <c r="K12" s="37" t="s">
        <v>2</v>
      </c>
      <c r="L12" s="37">
        <f>SUM(L9:L11)</f>
        <v>23</v>
      </c>
      <c r="M12" s="39">
        <f>(SUMSQ(C6:F11)-L4)</f>
        <v>337.27739583333334</v>
      </c>
      <c r="N12" s="40"/>
      <c r="O12" s="40"/>
      <c r="P12" s="40"/>
      <c r="Q12" s="40"/>
      <c r="R12" s="40"/>
    </row>
    <row r="14" spans="2:19" x14ac:dyDescent="0.25">
      <c r="B14" s="12" t="s">
        <v>28</v>
      </c>
      <c r="C14" s="93" t="s">
        <v>29</v>
      </c>
      <c r="D14" s="94"/>
      <c r="E14" s="94"/>
      <c r="F14" s="95"/>
      <c r="G14" s="12" t="s">
        <v>12</v>
      </c>
      <c r="H14" s="12" t="s">
        <v>41</v>
      </c>
      <c r="K14" s="28" t="s">
        <v>68</v>
      </c>
    </row>
    <row r="15" spans="2:19" x14ac:dyDescent="0.25">
      <c r="B15" s="12"/>
      <c r="C15" s="12">
        <v>1</v>
      </c>
      <c r="D15" s="12">
        <v>2</v>
      </c>
      <c r="E15" s="12">
        <v>3</v>
      </c>
      <c r="F15" s="12">
        <v>4</v>
      </c>
      <c r="G15" s="12"/>
      <c r="H15" s="12"/>
    </row>
    <row r="16" spans="2:19" x14ac:dyDescent="0.25">
      <c r="B16" s="12" t="s">
        <v>30</v>
      </c>
      <c r="C16" s="12">
        <v>11.04</v>
      </c>
      <c r="D16" s="12">
        <v>10.81</v>
      </c>
      <c r="E16" s="12">
        <v>11.24</v>
      </c>
      <c r="F16" s="12">
        <v>11.02</v>
      </c>
      <c r="G16" s="12">
        <v>44.11</v>
      </c>
      <c r="H16" s="12">
        <v>11.0275</v>
      </c>
      <c r="K16" s="12" t="s">
        <v>77</v>
      </c>
      <c r="L16" s="47">
        <f>SQRT(N11/L3)</f>
        <v>0.76432336634001252</v>
      </c>
    </row>
    <row r="17" spans="2:19" x14ac:dyDescent="0.25">
      <c r="B17" s="12" t="s">
        <v>31</v>
      </c>
      <c r="C17" s="12">
        <v>6.75</v>
      </c>
      <c r="D17" s="12">
        <v>4.8499999999999996</v>
      </c>
      <c r="E17" s="12">
        <v>2.13</v>
      </c>
      <c r="F17" s="12">
        <v>2.5299999999999998</v>
      </c>
      <c r="G17" s="12">
        <v>16.260000000000002</v>
      </c>
      <c r="H17" s="12">
        <v>4.0650000000000004</v>
      </c>
      <c r="K17" s="12" t="s">
        <v>78</v>
      </c>
      <c r="L17" s="48">
        <v>4.59</v>
      </c>
    </row>
    <row r="18" spans="2:19" x14ac:dyDescent="0.25">
      <c r="B18" s="12" t="s">
        <v>32</v>
      </c>
      <c r="C18" s="12">
        <v>6.35</v>
      </c>
      <c r="D18" s="12">
        <v>1.86</v>
      </c>
      <c r="E18" s="12">
        <v>1.29</v>
      </c>
      <c r="F18" s="12">
        <v>7.72</v>
      </c>
      <c r="G18" s="12">
        <v>17.22</v>
      </c>
      <c r="H18" s="12">
        <v>4.3049999999999997</v>
      </c>
      <c r="K18" s="12" t="s">
        <v>68</v>
      </c>
      <c r="L18" s="29">
        <f>L16*L17</f>
        <v>3.5082442515006576</v>
      </c>
    </row>
    <row r="19" spans="2:19" x14ac:dyDescent="0.25">
      <c r="B19" s="12" t="s">
        <v>33</v>
      </c>
      <c r="C19" s="12">
        <v>2.08</v>
      </c>
      <c r="D19" s="12">
        <v>1.26</v>
      </c>
      <c r="E19" s="12">
        <v>0.7</v>
      </c>
      <c r="F19" s="12">
        <v>0.67</v>
      </c>
      <c r="G19" s="12">
        <v>4.71</v>
      </c>
      <c r="H19" s="12">
        <v>1.1775</v>
      </c>
    </row>
    <row r="20" spans="2:19" x14ac:dyDescent="0.25">
      <c r="B20" s="12" t="s">
        <v>34</v>
      </c>
      <c r="C20" s="12">
        <v>2.34</v>
      </c>
      <c r="D20" s="12">
        <v>0.99</v>
      </c>
      <c r="E20" s="12">
        <v>0.95</v>
      </c>
      <c r="F20" s="12">
        <v>0.46</v>
      </c>
      <c r="G20" s="12">
        <v>4.74</v>
      </c>
      <c r="H20" s="12">
        <v>1.1850000000000001</v>
      </c>
      <c r="K20" s="82" t="s">
        <v>28</v>
      </c>
      <c r="L20" s="82" t="s">
        <v>41</v>
      </c>
      <c r="M20" s="49" t="s">
        <v>33</v>
      </c>
      <c r="N20" s="49" t="s">
        <v>34</v>
      </c>
      <c r="O20" s="49" t="s">
        <v>35</v>
      </c>
      <c r="P20" s="49" t="s">
        <v>31</v>
      </c>
      <c r="Q20" s="49" t="s">
        <v>32</v>
      </c>
      <c r="R20" s="49" t="s">
        <v>30</v>
      </c>
      <c r="S20" s="79" t="s">
        <v>69</v>
      </c>
    </row>
    <row r="21" spans="2:19" x14ac:dyDescent="0.25">
      <c r="B21" s="12" t="s">
        <v>35</v>
      </c>
      <c r="C21" s="12">
        <v>2.14</v>
      </c>
      <c r="D21" s="12">
        <v>1.19</v>
      </c>
      <c r="E21" s="12">
        <v>1.21</v>
      </c>
      <c r="F21" s="12">
        <v>1.9</v>
      </c>
      <c r="G21" s="12">
        <v>21.29</v>
      </c>
      <c r="H21" s="12">
        <v>5.3224999999999998</v>
      </c>
      <c r="K21" s="83"/>
      <c r="L21" s="83"/>
      <c r="M21" s="47">
        <v>1.1775</v>
      </c>
      <c r="N21" s="47">
        <v>1.1850000000000001</v>
      </c>
      <c r="O21" s="47">
        <v>1.37</v>
      </c>
      <c r="P21" s="47">
        <v>4.07</v>
      </c>
      <c r="Q21" s="47">
        <v>4.3099999999999996</v>
      </c>
      <c r="R21" s="47">
        <v>11.0275</v>
      </c>
      <c r="S21" s="79"/>
    </row>
    <row r="22" spans="2:19" x14ac:dyDescent="0.25">
      <c r="B22" s="12" t="s">
        <v>12</v>
      </c>
      <c r="C22" s="12">
        <v>30.7</v>
      </c>
      <c r="D22" s="12">
        <v>29.02</v>
      </c>
      <c r="E22" s="12">
        <v>24.31</v>
      </c>
      <c r="F22" s="12">
        <v>24.3</v>
      </c>
      <c r="G22" s="12">
        <v>108.32999999999998</v>
      </c>
      <c r="H22" s="12"/>
      <c r="K22" s="49" t="s">
        <v>33</v>
      </c>
      <c r="L22" s="47">
        <v>1.1775</v>
      </c>
      <c r="M22" s="46">
        <f>L22-M21</f>
        <v>0</v>
      </c>
      <c r="N22" s="56"/>
      <c r="O22" s="56"/>
      <c r="P22" s="56"/>
      <c r="Q22" s="56"/>
      <c r="R22" s="56"/>
      <c r="S22" s="12" t="s">
        <v>70</v>
      </c>
    </row>
    <row r="23" spans="2:19" x14ac:dyDescent="0.25">
      <c r="K23" s="49" t="s">
        <v>34</v>
      </c>
      <c r="L23" s="47">
        <v>1.1850000000000001</v>
      </c>
      <c r="M23" s="46">
        <f>L23-M21</f>
        <v>7.5000000000000622E-3</v>
      </c>
      <c r="N23" s="55">
        <f>L23-N21</f>
        <v>0</v>
      </c>
      <c r="O23" s="56"/>
      <c r="P23" s="56"/>
      <c r="Q23" s="56"/>
      <c r="R23" s="56"/>
      <c r="S23" s="12" t="s">
        <v>70</v>
      </c>
    </row>
    <row r="24" spans="2:19" x14ac:dyDescent="0.25">
      <c r="K24" s="49" t="s">
        <v>35</v>
      </c>
      <c r="L24" s="47">
        <v>1.37</v>
      </c>
      <c r="M24" s="46">
        <f>L24-M21</f>
        <v>0.19250000000000012</v>
      </c>
      <c r="N24" s="55">
        <f>L24-N21</f>
        <v>0.18500000000000005</v>
      </c>
      <c r="O24" s="78">
        <f>L24-O21</f>
        <v>0</v>
      </c>
      <c r="P24" s="56"/>
      <c r="Q24" s="56"/>
      <c r="R24" s="56"/>
      <c r="S24" s="12" t="s">
        <v>70</v>
      </c>
    </row>
    <row r="25" spans="2:19" x14ac:dyDescent="0.25">
      <c r="K25" s="49" t="s">
        <v>31</v>
      </c>
      <c r="L25" s="47">
        <v>4.07</v>
      </c>
      <c r="M25" s="46">
        <f>L25-M21</f>
        <v>2.8925000000000001</v>
      </c>
      <c r="N25" s="55">
        <f>L25-N21</f>
        <v>2.8850000000000002</v>
      </c>
      <c r="O25" s="78">
        <f>L25-O21</f>
        <v>2.7</v>
      </c>
      <c r="P25" s="55">
        <f>L25-P21</f>
        <v>0</v>
      </c>
      <c r="Q25" s="56"/>
      <c r="R25" s="56"/>
      <c r="S25" s="12" t="s">
        <v>70</v>
      </c>
    </row>
    <row r="26" spans="2:19" x14ac:dyDescent="0.25">
      <c r="K26" s="49" t="s">
        <v>32</v>
      </c>
      <c r="L26" s="47">
        <v>4.3099999999999996</v>
      </c>
      <c r="M26" s="46">
        <f>L26-M21</f>
        <v>3.1324999999999994</v>
      </c>
      <c r="N26" s="55">
        <f>L26-N21</f>
        <v>3.1249999999999996</v>
      </c>
      <c r="O26" s="78">
        <f>L26-O21</f>
        <v>2.9399999999999995</v>
      </c>
      <c r="P26" s="55">
        <f>L26-P21</f>
        <v>0.23999999999999932</v>
      </c>
      <c r="Q26" s="55">
        <f>L26-Q21</f>
        <v>0</v>
      </c>
      <c r="R26" s="56"/>
      <c r="S26" s="12" t="s">
        <v>70</v>
      </c>
    </row>
    <row r="27" spans="2:19" x14ac:dyDescent="0.25">
      <c r="K27" s="49" t="s">
        <v>30</v>
      </c>
      <c r="L27" s="47">
        <v>11.0275</v>
      </c>
      <c r="M27" s="54">
        <f>L27-M21</f>
        <v>9.85</v>
      </c>
      <c r="N27" s="54">
        <f>L27-N21</f>
        <v>9.8424999999999994</v>
      </c>
      <c r="O27" s="54">
        <f>L27-O21</f>
        <v>9.6574999999999989</v>
      </c>
      <c r="P27" s="54">
        <f>L27-P21</f>
        <v>6.9574999999999996</v>
      </c>
      <c r="Q27" s="54">
        <f>L27-Q21</f>
        <v>6.7175000000000002</v>
      </c>
      <c r="R27" s="52">
        <f>L27-R21</f>
        <v>0</v>
      </c>
      <c r="S27" s="12" t="s">
        <v>72</v>
      </c>
    </row>
    <row r="29" spans="2:19" x14ac:dyDescent="0.25">
      <c r="K29" s="45" t="s">
        <v>28</v>
      </c>
      <c r="L29" s="45" t="s">
        <v>41</v>
      </c>
      <c r="M29" s="45" t="s">
        <v>69</v>
      </c>
    </row>
    <row r="30" spans="2:19" x14ac:dyDescent="0.25">
      <c r="K30" s="14" t="s">
        <v>30</v>
      </c>
      <c r="L30" s="29">
        <v>11.03</v>
      </c>
      <c r="M30" s="12" t="s">
        <v>72</v>
      </c>
    </row>
    <row r="31" spans="2:19" x14ac:dyDescent="0.25">
      <c r="K31" s="14" t="s">
        <v>31</v>
      </c>
      <c r="L31" s="29">
        <v>4.0650000000000004</v>
      </c>
      <c r="M31" s="12" t="s">
        <v>70</v>
      </c>
    </row>
    <row r="32" spans="2:19" x14ac:dyDescent="0.25">
      <c r="K32" s="14" t="s">
        <v>32</v>
      </c>
      <c r="L32" s="29">
        <v>4.3049999999999997</v>
      </c>
      <c r="M32" s="12" t="s">
        <v>70</v>
      </c>
    </row>
    <row r="33" spans="11:13" x14ac:dyDescent="0.25">
      <c r="K33" s="14" t="s">
        <v>33</v>
      </c>
      <c r="L33" s="29">
        <v>1.18</v>
      </c>
      <c r="M33" s="12" t="s">
        <v>70</v>
      </c>
    </row>
    <row r="34" spans="11:13" x14ac:dyDescent="0.25">
      <c r="K34" s="14" t="s">
        <v>34</v>
      </c>
      <c r="L34" s="29">
        <v>1.1850000000000001</v>
      </c>
      <c r="M34" s="12" t="s">
        <v>70</v>
      </c>
    </row>
    <row r="35" spans="11:13" x14ac:dyDescent="0.25">
      <c r="K35" s="14" t="s">
        <v>35</v>
      </c>
      <c r="L35" s="29">
        <v>5.3224999999999998</v>
      </c>
      <c r="M35" s="12" t="s">
        <v>70</v>
      </c>
    </row>
  </sheetData>
  <sortState xmlns:xlrd2="http://schemas.microsoft.com/office/spreadsheetml/2017/richdata2" ref="K30:M35">
    <sortCondition ref="K30:K35"/>
  </sortState>
  <mergeCells count="15">
    <mergeCell ref="K20:K21"/>
    <mergeCell ref="L20:L21"/>
    <mergeCell ref="S20:S21"/>
    <mergeCell ref="B4:B5"/>
    <mergeCell ref="C4:F4"/>
    <mergeCell ref="G4:G5"/>
    <mergeCell ref="H4:H5"/>
    <mergeCell ref="P7:Q7"/>
    <mergeCell ref="K6:R6"/>
    <mergeCell ref="K7:K8"/>
    <mergeCell ref="L7:L8"/>
    <mergeCell ref="M7:M8"/>
    <mergeCell ref="N7:N8"/>
    <mergeCell ref="O7:O8"/>
    <mergeCell ref="C14:F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B31B96-3FDD-4366-887A-DF4AB3A12A57}">
  <dimension ref="B2:S36"/>
  <sheetViews>
    <sheetView topLeftCell="A18" workbookViewId="0">
      <selection activeCell="N36" sqref="N36"/>
    </sheetView>
  </sheetViews>
  <sheetFormatPr defaultRowHeight="15.75" x14ac:dyDescent="0.25"/>
  <cols>
    <col min="1" max="1" width="9.140625" style="28"/>
    <col min="2" max="2" width="11.5703125" style="28" customWidth="1"/>
    <col min="3" max="7" width="9.140625" style="28"/>
    <col min="8" max="8" width="11.140625" style="28" customWidth="1"/>
    <col min="9" max="9" width="14.5703125" style="28" customWidth="1"/>
    <col min="10" max="10" width="9.140625" style="28"/>
    <col min="11" max="11" width="14.7109375" style="28" customWidth="1"/>
    <col min="12" max="12" width="11.85546875" style="28" customWidth="1"/>
    <col min="13" max="13" width="11.42578125" style="28" customWidth="1"/>
    <col min="14" max="14" width="11.28515625" style="28" customWidth="1"/>
    <col min="15" max="15" width="10.7109375" style="28" customWidth="1"/>
    <col min="16" max="17" width="11" style="28" customWidth="1"/>
    <col min="18" max="18" width="10.7109375" style="28" customWidth="1"/>
    <col min="19" max="16384" width="9.140625" style="28"/>
  </cols>
  <sheetData>
    <row r="2" spans="2:19" x14ac:dyDescent="0.25">
      <c r="B2" s="28" t="s">
        <v>44</v>
      </c>
      <c r="K2" s="28" t="s">
        <v>49</v>
      </c>
      <c r="L2" s="28">
        <v>6</v>
      </c>
    </row>
    <row r="3" spans="2:19" x14ac:dyDescent="0.25">
      <c r="K3" s="28" t="s">
        <v>50</v>
      </c>
      <c r="L3" s="28">
        <v>4</v>
      </c>
    </row>
    <row r="4" spans="2:19" x14ac:dyDescent="0.25">
      <c r="B4" s="80" t="s">
        <v>28</v>
      </c>
      <c r="C4" s="80" t="s">
        <v>29</v>
      </c>
      <c r="D4" s="80"/>
      <c r="E4" s="80"/>
      <c r="F4" s="80"/>
      <c r="G4" s="80" t="s">
        <v>12</v>
      </c>
      <c r="H4" s="80" t="s">
        <v>41</v>
      </c>
      <c r="I4" s="33" t="s">
        <v>42</v>
      </c>
      <c r="K4" s="28" t="s">
        <v>62</v>
      </c>
      <c r="L4" s="36">
        <f>(G12^2)/(L2*L3)</f>
        <v>601.40081666666651</v>
      </c>
    </row>
    <row r="5" spans="2:19" x14ac:dyDescent="0.25">
      <c r="B5" s="80"/>
      <c r="C5" s="1">
        <v>1</v>
      </c>
      <c r="D5" s="1">
        <v>2</v>
      </c>
      <c r="E5" s="1">
        <v>3</v>
      </c>
      <c r="F5" s="1">
        <v>4</v>
      </c>
      <c r="G5" s="80"/>
      <c r="H5" s="80"/>
    </row>
    <row r="6" spans="2:19" x14ac:dyDescent="0.25">
      <c r="B6" s="14" t="s">
        <v>30</v>
      </c>
      <c r="C6" s="12">
        <v>6.25</v>
      </c>
      <c r="D6" s="12">
        <v>6.67</v>
      </c>
      <c r="E6" s="29">
        <v>6.69</v>
      </c>
      <c r="F6" s="12">
        <v>6.5</v>
      </c>
      <c r="G6" s="30">
        <f t="shared" ref="G6:G12" si="0">SUM(C6:F6)</f>
        <v>26.11</v>
      </c>
      <c r="H6" s="29">
        <f t="shared" ref="H6:H11" si="1">AVERAGE(C6:F6)</f>
        <v>6.5274999999999999</v>
      </c>
      <c r="I6" s="28">
        <f t="shared" ref="I6:I11" si="2">_xlfn.STDEV.S(C6:F6)</f>
        <v>0.20369503348551898</v>
      </c>
      <c r="K6" s="81" t="s">
        <v>63</v>
      </c>
      <c r="L6" s="81"/>
      <c r="M6" s="81"/>
      <c r="N6" s="81"/>
      <c r="O6" s="81"/>
      <c r="P6" s="81"/>
      <c r="Q6" s="81"/>
      <c r="R6" s="81"/>
    </row>
    <row r="7" spans="2:19" x14ac:dyDescent="0.25">
      <c r="B7" s="14" t="s">
        <v>31</v>
      </c>
      <c r="C7" s="12">
        <v>5.54</v>
      </c>
      <c r="D7" s="12">
        <v>3.19</v>
      </c>
      <c r="E7" s="12">
        <v>5.37</v>
      </c>
      <c r="F7" s="12">
        <v>4.59</v>
      </c>
      <c r="G7" s="30">
        <f t="shared" si="0"/>
        <v>18.690000000000001</v>
      </c>
      <c r="H7" s="29">
        <f t="shared" si="1"/>
        <v>4.6725000000000003</v>
      </c>
      <c r="I7" s="28">
        <f t="shared" si="2"/>
        <v>1.0713970630287641</v>
      </c>
      <c r="K7" s="85" t="s">
        <v>51</v>
      </c>
      <c r="L7" s="86" t="s">
        <v>52</v>
      </c>
      <c r="M7" s="86" t="s">
        <v>53</v>
      </c>
      <c r="N7" s="86" t="s">
        <v>54</v>
      </c>
      <c r="O7" s="86" t="s">
        <v>55</v>
      </c>
      <c r="P7" s="84" t="s">
        <v>56</v>
      </c>
      <c r="Q7" s="84"/>
      <c r="R7" s="37" t="s">
        <v>57</v>
      </c>
    </row>
    <row r="8" spans="2:19" x14ac:dyDescent="0.25">
      <c r="B8" s="14" t="s">
        <v>32</v>
      </c>
      <c r="C8" s="12">
        <v>5.15</v>
      </c>
      <c r="D8" s="12">
        <v>5.17</v>
      </c>
      <c r="E8" s="12">
        <v>3.45</v>
      </c>
      <c r="F8" s="12">
        <v>3.66</v>
      </c>
      <c r="G8" s="30">
        <f t="shared" si="0"/>
        <v>17.43</v>
      </c>
      <c r="H8" s="29">
        <f t="shared" si="1"/>
        <v>4.3574999999999999</v>
      </c>
      <c r="I8" s="28">
        <f t="shared" si="2"/>
        <v>0.93064046047153559</v>
      </c>
      <c r="K8" s="85"/>
      <c r="L8" s="86"/>
      <c r="M8" s="86"/>
      <c r="N8" s="86"/>
      <c r="O8" s="86"/>
      <c r="P8" s="38">
        <v>0.05</v>
      </c>
      <c r="Q8" s="38">
        <v>0.01</v>
      </c>
      <c r="R8" s="37"/>
    </row>
    <row r="9" spans="2:19" x14ac:dyDescent="0.25">
      <c r="B9" s="14" t="s">
        <v>33</v>
      </c>
      <c r="C9" s="12">
        <v>4.2300000000000004</v>
      </c>
      <c r="D9" s="12">
        <v>4.05</v>
      </c>
      <c r="E9" s="12">
        <v>4</v>
      </c>
      <c r="F9" s="12">
        <v>5.08</v>
      </c>
      <c r="G9" s="30">
        <f t="shared" si="0"/>
        <v>17.36</v>
      </c>
      <c r="H9" s="29">
        <f t="shared" si="1"/>
        <v>4.34</v>
      </c>
      <c r="I9" s="28">
        <f t="shared" si="2"/>
        <v>0.50312357660254148</v>
      </c>
      <c r="K9" s="37" t="s">
        <v>58</v>
      </c>
      <c r="L9" s="37">
        <f>L3-1</f>
        <v>3</v>
      </c>
      <c r="M9" s="37">
        <f>(SUMSQ(C12:F12)/L2)-L4</f>
        <v>9.6016666666741912E-2</v>
      </c>
      <c r="N9" s="37">
        <f>M9/L9</f>
        <v>3.2005555555580635E-2</v>
      </c>
      <c r="O9" s="37">
        <f>N9/N11</f>
        <v>4.4759745597481818E-2</v>
      </c>
      <c r="P9" s="41">
        <f>FINV(P8,L9,L11)</f>
        <v>3.2873821046365093</v>
      </c>
      <c r="Q9" s="37">
        <f>FINV(Q8,L9,L11)</f>
        <v>5.4169648578184191</v>
      </c>
      <c r="R9" s="37" t="s">
        <v>59</v>
      </c>
    </row>
    <row r="10" spans="2:19" x14ac:dyDescent="0.25">
      <c r="B10" s="14" t="s">
        <v>34</v>
      </c>
      <c r="C10" s="12">
        <v>4.04</v>
      </c>
      <c r="D10" s="12">
        <v>6.45</v>
      </c>
      <c r="E10" s="12">
        <v>6.22</v>
      </c>
      <c r="F10" s="12">
        <v>5.59</v>
      </c>
      <c r="G10" s="35">
        <f t="shared" si="0"/>
        <v>22.3</v>
      </c>
      <c r="H10" s="29">
        <f t="shared" si="1"/>
        <v>5.5750000000000002</v>
      </c>
      <c r="I10" s="28">
        <f t="shared" si="2"/>
        <v>1.0859864946980957</v>
      </c>
      <c r="K10" s="37" t="s">
        <v>11</v>
      </c>
      <c r="L10" s="37">
        <f>L2-1</f>
        <v>5</v>
      </c>
      <c r="M10" s="37">
        <f>(SUMSQ(G6:G11)/L3)-L4</f>
        <v>15.242983333333427</v>
      </c>
      <c r="N10" s="37">
        <f>M10/L10</f>
        <v>3.0485966666666853</v>
      </c>
      <c r="O10" s="37">
        <f>N10/N11</f>
        <v>4.2634601668565351</v>
      </c>
      <c r="P10" s="37">
        <f>FINV(P8,L10,L11)</f>
        <v>2.9012945362361564</v>
      </c>
      <c r="Q10" s="37">
        <f>FINV(Q8,L10,L11)</f>
        <v>4.5556139846530046</v>
      </c>
      <c r="R10" s="37" t="s">
        <v>66</v>
      </c>
      <c r="S10" s="28" t="s">
        <v>67</v>
      </c>
    </row>
    <row r="11" spans="2:19" x14ac:dyDescent="0.25">
      <c r="B11" s="14" t="s">
        <v>35</v>
      </c>
      <c r="C11" s="12">
        <v>4.79</v>
      </c>
      <c r="D11" s="12">
        <v>4.4800000000000004</v>
      </c>
      <c r="E11" s="12">
        <v>4.87</v>
      </c>
      <c r="F11" s="12">
        <v>4.1100000000000003</v>
      </c>
      <c r="G11" s="30">
        <f t="shared" si="0"/>
        <v>18.25</v>
      </c>
      <c r="H11" s="29">
        <f t="shared" si="1"/>
        <v>4.5625</v>
      </c>
      <c r="I11" s="28">
        <f t="shared" si="2"/>
        <v>0.34538625720585148</v>
      </c>
      <c r="K11" s="37" t="s">
        <v>61</v>
      </c>
      <c r="L11" s="37">
        <f>(L3-1)*(L2-1)</f>
        <v>15</v>
      </c>
      <c r="M11" s="39">
        <f>M12-M9-M10</f>
        <v>10.725783333333311</v>
      </c>
      <c r="N11" s="37">
        <f>M11/L11</f>
        <v>0.71505222222222076</v>
      </c>
      <c r="O11" s="40"/>
      <c r="P11" s="40"/>
      <c r="Q11" s="40"/>
      <c r="R11" s="40"/>
    </row>
    <row r="12" spans="2:19" x14ac:dyDescent="0.25">
      <c r="B12" s="12" t="s">
        <v>12</v>
      </c>
      <c r="C12" s="12">
        <f>SUM(C6:C11)</f>
        <v>29.999999999999996</v>
      </c>
      <c r="D12" s="12">
        <f>SUM(D6:D11)</f>
        <v>30.009999999999998</v>
      </c>
      <c r="E12" s="29">
        <f>SUM(E6:E11)</f>
        <v>30.6</v>
      </c>
      <c r="F12" s="12">
        <f>SUM(F6:F11)</f>
        <v>29.529999999999998</v>
      </c>
      <c r="G12" s="34">
        <f t="shared" si="0"/>
        <v>120.13999999999999</v>
      </c>
      <c r="H12" s="12"/>
      <c r="K12" s="37" t="s">
        <v>2</v>
      </c>
      <c r="L12" s="37">
        <f>SUM(L9:L11)</f>
        <v>23</v>
      </c>
      <c r="M12" s="39">
        <f>(SUMSQ(C6:F11)-L4)</f>
        <v>26.06478333333348</v>
      </c>
      <c r="N12" s="40"/>
      <c r="O12" s="40"/>
      <c r="P12" s="40"/>
      <c r="Q12" s="40"/>
      <c r="R12" s="40"/>
    </row>
    <row r="14" spans="2:19" x14ac:dyDescent="0.25">
      <c r="K14" s="28" t="s">
        <v>68</v>
      </c>
    </row>
    <row r="16" spans="2:19" x14ac:dyDescent="0.25">
      <c r="K16" s="12" t="s">
        <v>77</v>
      </c>
      <c r="L16" s="47">
        <f>SQRT(N11/L3)</f>
        <v>0.42280380267395323</v>
      </c>
    </row>
    <row r="17" spans="11:19" x14ac:dyDescent="0.25">
      <c r="K17" s="12" t="s">
        <v>78</v>
      </c>
      <c r="L17" s="48">
        <v>4.59</v>
      </c>
    </row>
    <row r="18" spans="11:19" x14ac:dyDescent="0.25">
      <c r="K18" s="12" t="s">
        <v>68</v>
      </c>
      <c r="L18" s="29">
        <f>L16*L17</f>
        <v>1.9406694542734453</v>
      </c>
    </row>
    <row r="20" spans="11:19" x14ac:dyDescent="0.25">
      <c r="K20" s="82" t="s">
        <v>28</v>
      </c>
      <c r="L20" s="82" t="s">
        <v>41</v>
      </c>
      <c r="M20" s="49" t="s">
        <v>33</v>
      </c>
      <c r="N20" s="49" t="s">
        <v>34</v>
      </c>
      <c r="O20" s="49" t="s">
        <v>31</v>
      </c>
      <c r="P20" s="49" t="s">
        <v>32</v>
      </c>
      <c r="Q20" s="49" t="s">
        <v>35</v>
      </c>
      <c r="R20" s="49" t="s">
        <v>30</v>
      </c>
      <c r="S20" s="79" t="s">
        <v>69</v>
      </c>
    </row>
    <row r="21" spans="11:19" x14ac:dyDescent="0.25">
      <c r="K21" s="83"/>
      <c r="L21" s="83"/>
      <c r="M21" s="47">
        <v>4.34</v>
      </c>
      <c r="N21" s="47">
        <v>4.3574999999999999</v>
      </c>
      <c r="O21" s="47">
        <v>4.5625</v>
      </c>
      <c r="P21" s="47">
        <v>4.6725000000000003</v>
      </c>
      <c r="Q21" s="47">
        <v>5.5750000000000002</v>
      </c>
      <c r="R21" s="47">
        <v>6.5274999999999999</v>
      </c>
      <c r="S21" s="79"/>
    </row>
    <row r="22" spans="11:19" x14ac:dyDescent="0.25">
      <c r="K22" s="49" t="s">
        <v>33</v>
      </c>
      <c r="L22" s="47">
        <v>4.34</v>
      </c>
      <c r="M22" s="46">
        <f>L22-M21</f>
        <v>0</v>
      </c>
      <c r="N22" s="56"/>
      <c r="O22" s="56"/>
      <c r="P22" s="56"/>
      <c r="Q22" s="56"/>
      <c r="R22" s="56"/>
      <c r="S22" s="12" t="s">
        <v>70</v>
      </c>
    </row>
    <row r="23" spans="11:19" x14ac:dyDescent="0.25">
      <c r="K23" s="49" t="s">
        <v>32</v>
      </c>
      <c r="L23" s="47">
        <v>4.3574999999999999</v>
      </c>
      <c r="M23" s="46">
        <f>L23-M21</f>
        <v>1.7500000000000071E-2</v>
      </c>
      <c r="N23" s="46">
        <f>L23-N21</f>
        <v>0</v>
      </c>
      <c r="O23" s="56"/>
      <c r="P23" s="56"/>
      <c r="Q23" s="56"/>
      <c r="R23" s="56"/>
      <c r="S23" s="12" t="s">
        <v>70</v>
      </c>
    </row>
    <row r="24" spans="11:19" x14ac:dyDescent="0.25">
      <c r="K24" s="49" t="s">
        <v>35</v>
      </c>
      <c r="L24" s="47">
        <v>4.5625</v>
      </c>
      <c r="M24" s="46">
        <f>L24-M21</f>
        <v>0.22250000000000014</v>
      </c>
      <c r="N24" s="46">
        <f>L24-N21</f>
        <v>0.20500000000000007</v>
      </c>
      <c r="O24" s="53">
        <f>L24-O21</f>
        <v>0</v>
      </c>
      <c r="P24" s="56"/>
      <c r="Q24" s="56"/>
      <c r="R24" s="56"/>
      <c r="S24" s="12" t="s">
        <v>70</v>
      </c>
    </row>
    <row r="25" spans="11:19" x14ac:dyDescent="0.25">
      <c r="K25" s="49" t="s">
        <v>31</v>
      </c>
      <c r="L25" s="47">
        <v>4.6725000000000003</v>
      </c>
      <c r="M25" s="46">
        <f>L25-M21</f>
        <v>0.33250000000000046</v>
      </c>
      <c r="N25" s="46">
        <f>L25-N21</f>
        <v>0.31500000000000039</v>
      </c>
      <c r="O25" s="53">
        <f>L25-O21</f>
        <v>0.11000000000000032</v>
      </c>
      <c r="P25" s="55">
        <f>L25-P21</f>
        <v>0</v>
      </c>
      <c r="Q25" s="56"/>
      <c r="R25" s="56"/>
      <c r="S25" s="12" t="s">
        <v>71</v>
      </c>
    </row>
    <row r="26" spans="11:19" x14ac:dyDescent="0.25">
      <c r="K26" s="49" t="s">
        <v>34</v>
      </c>
      <c r="L26" s="47">
        <v>5.5750000000000002</v>
      </c>
      <c r="M26" s="46">
        <f>L26-M21</f>
        <v>1.2350000000000003</v>
      </c>
      <c r="N26" s="46">
        <f>L26-N21</f>
        <v>1.2175000000000002</v>
      </c>
      <c r="O26" s="53">
        <f>L26-O21</f>
        <v>1.0125000000000002</v>
      </c>
      <c r="P26" s="55">
        <f>L26-P21</f>
        <v>0.90249999999999986</v>
      </c>
      <c r="Q26" s="55">
        <f>L26-Q21</f>
        <v>0</v>
      </c>
      <c r="R26" s="56"/>
      <c r="S26" s="12" t="s">
        <v>71</v>
      </c>
    </row>
    <row r="27" spans="11:19" x14ac:dyDescent="0.25">
      <c r="K27" s="49" t="s">
        <v>30</v>
      </c>
      <c r="L27" s="47">
        <v>6.5274999999999999</v>
      </c>
      <c r="M27" s="54">
        <f>L27-M21</f>
        <v>2.1875</v>
      </c>
      <c r="N27" s="54">
        <f>L27-N21</f>
        <v>2.17</v>
      </c>
      <c r="O27" s="54">
        <f>L27-O21</f>
        <v>1.9649999999999999</v>
      </c>
      <c r="P27" s="55">
        <f>L27-P21</f>
        <v>1.8549999999999995</v>
      </c>
      <c r="Q27" s="55">
        <f>L27-Q21</f>
        <v>0.95249999999999968</v>
      </c>
      <c r="R27" s="55">
        <f>L27-R21</f>
        <v>0</v>
      </c>
      <c r="S27" s="12" t="s">
        <v>72</v>
      </c>
    </row>
    <row r="30" spans="11:19" x14ac:dyDescent="0.25">
      <c r="K30" s="45" t="s">
        <v>28</v>
      </c>
      <c r="L30" s="45" t="s">
        <v>41</v>
      </c>
      <c r="M30" s="45" t="s">
        <v>69</v>
      </c>
    </row>
    <row r="31" spans="11:19" x14ac:dyDescent="0.25">
      <c r="K31" s="14" t="s">
        <v>30</v>
      </c>
      <c r="L31" s="29">
        <v>6.53</v>
      </c>
      <c r="M31" s="12" t="s">
        <v>72</v>
      </c>
    </row>
    <row r="32" spans="11:19" x14ac:dyDescent="0.25">
      <c r="K32" s="14" t="s">
        <v>31</v>
      </c>
      <c r="L32" s="29">
        <v>4.6725000000000003</v>
      </c>
      <c r="M32" s="12" t="s">
        <v>71</v>
      </c>
    </row>
    <row r="33" spans="11:13" x14ac:dyDescent="0.25">
      <c r="K33" s="14" t="s">
        <v>32</v>
      </c>
      <c r="L33" s="29">
        <v>4.3574999999999999</v>
      </c>
      <c r="M33" s="12" t="s">
        <v>70</v>
      </c>
    </row>
    <row r="34" spans="11:13" x14ac:dyDescent="0.25">
      <c r="K34" s="14" t="s">
        <v>33</v>
      </c>
      <c r="L34" s="29">
        <v>4.34</v>
      </c>
      <c r="M34" s="12" t="s">
        <v>70</v>
      </c>
    </row>
    <row r="35" spans="11:13" x14ac:dyDescent="0.25">
      <c r="K35" s="14" t="s">
        <v>34</v>
      </c>
      <c r="L35" s="29">
        <v>5.5750000000000002</v>
      </c>
      <c r="M35" s="12" t="s">
        <v>71</v>
      </c>
    </row>
    <row r="36" spans="11:13" x14ac:dyDescent="0.25">
      <c r="K36" s="14" t="s">
        <v>35</v>
      </c>
      <c r="L36" s="29">
        <v>4.5625</v>
      </c>
      <c r="M36" s="12" t="s">
        <v>70</v>
      </c>
    </row>
  </sheetData>
  <sortState xmlns:xlrd2="http://schemas.microsoft.com/office/spreadsheetml/2017/richdata2" ref="K31:M36">
    <sortCondition ref="K31:K36"/>
  </sortState>
  <mergeCells count="14">
    <mergeCell ref="K20:K21"/>
    <mergeCell ref="L20:L21"/>
    <mergeCell ref="S20:S21"/>
    <mergeCell ref="P7:Q7"/>
    <mergeCell ref="K6:R6"/>
    <mergeCell ref="L7:L8"/>
    <mergeCell ref="M7:M8"/>
    <mergeCell ref="N7:N8"/>
    <mergeCell ref="O7:O8"/>
    <mergeCell ref="B4:B5"/>
    <mergeCell ref="C4:F4"/>
    <mergeCell ref="G4:G5"/>
    <mergeCell ref="H4:H5"/>
    <mergeCell ref="K7:K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8158C-4144-479C-8A90-F94734ED624F}">
  <dimension ref="B2:R12"/>
  <sheetViews>
    <sheetView topLeftCell="A3" workbookViewId="0">
      <selection activeCell="D16" sqref="D16"/>
    </sheetView>
  </sheetViews>
  <sheetFormatPr defaultRowHeight="15.75" x14ac:dyDescent="0.25"/>
  <cols>
    <col min="1" max="1" width="9.140625" style="28"/>
    <col min="2" max="2" width="11.85546875" style="28" customWidth="1"/>
    <col min="3" max="7" width="9.140625" style="28"/>
    <col min="8" max="8" width="11" style="28" customWidth="1"/>
    <col min="9" max="9" width="16.5703125" style="28" customWidth="1"/>
    <col min="10" max="10" width="9.140625" style="28"/>
    <col min="11" max="11" width="12.85546875" style="28" customWidth="1"/>
    <col min="12" max="16384" width="9.140625" style="28"/>
  </cols>
  <sheetData>
    <row r="2" spans="2:18" x14ac:dyDescent="0.25">
      <c r="B2" s="28" t="s">
        <v>45</v>
      </c>
      <c r="K2" s="28" t="s">
        <v>49</v>
      </c>
      <c r="L2" s="28">
        <v>6</v>
      </c>
    </row>
    <row r="3" spans="2:18" x14ac:dyDescent="0.25">
      <c r="K3" s="28" t="s">
        <v>50</v>
      </c>
      <c r="L3" s="28">
        <v>4</v>
      </c>
    </row>
    <row r="4" spans="2:18" x14ac:dyDescent="0.25">
      <c r="B4" s="80" t="s">
        <v>28</v>
      </c>
      <c r="C4" s="80" t="s">
        <v>29</v>
      </c>
      <c r="D4" s="80"/>
      <c r="E4" s="80"/>
      <c r="F4" s="80"/>
      <c r="G4" s="80" t="s">
        <v>12</v>
      </c>
      <c r="H4" s="80" t="s">
        <v>41</v>
      </c>
      <c r="I4" s="42" t="s">
        <v>14</v>
      </c>
      <c r="K4" s="28" t="s">
        <v>62</v>
      </c>
      <c r="L4" s="36">
        <f>(G12^2)/(L2*L3)</f>
        <v>60350.510416666664</v>
      </c>
    </row>
    <row r="5" spans="2:18" x14ac:dyDescent="0.25">
      <c r="B5" s="80"/>
      <c r="C5" s="1">
        <v>1</v>
      </c>
      <c r="D5" s="1">
        <v>2</v>
      </c>
      <c r="E5" s="1">
        <v>3</v>
      </c>
      <c r="F5" s="1">
        <v>4</v>
      </c>
      <c r="G5" s="80"/>
      <c r="H5" s="80"/>
    </row>
    <row r="6" spans="2:18" x14ac:dyDescent="0.25">
      <c r="B6" s="14" t="s">
        <v>30</v>
      </c>
      <c r="C6" s="12">
        <v>50.41</v>
      </c>
      <c r="D6" s="12">
        <v>50.16</v>
      </c>
      <c r="E6" s="54">
        <v>50.2</v>
      </c>
      <c r="F6" s="12">
        <v>50.91</v>
      </c>
      <c r="G6" s="12">
        <f t="shared" ref="G6:G11" si="0">SUM(C6:F6)</f>
        <v>201.67999999999998</v>
      </c>
      <c r="H6" s="29">
        <f t="shared" ref="H6:H11" si="1">AVERAGE(C6:F6)</f>
        <v>50.419999999999995</v>
      </c>
      <c r="I6" s="28">
        <f t="shared" ref="I6:I11" si="2">_xlfn.STDEV.S(C6:F6)</f>
        <v>0.34457703541201407</v>
      </c>
      <c r="K6" s="81" t="s">
        <v>64</v>
      </c>
      <c r="L6" s="81"/>
      <c r="M6" s="81"/>
      <c r="N6" s="81"/>
      <c r="O6" s="81"/>
      <c r="P6" s="81"/>
      <c r="Q6" s="81"/>
      <c r="R6" s="81"/>
    </row>
    <row r="7" spans="2:18" x14ac:dyDescent="0.25">
      <c r="B7" s="14" t="s">
        <v>31</v>
      </c>
      <c r="C7" s="12">
        <v>46.43</v>
      </c>
      <c r="D7" s="12">
        <v>50.09</v>
      </c>
      <c r="E7" s="12">
        <v>50</v>
      </c>
      <c r="F7" s="12">
        <v>50.24</v>
      </c>
      <c r="G7" s="12">
        <f t="shared" si="0"/>
        <v>196.76000000000002</v>
      </c>
      <c r="H7" s="29">
        <f t="shared" si="1"/>
        <v>49.190000000000005</v>
      </c>
      <c r="I7" s="28">
        <f t="shared" si="2"/>
        <v>1.8426611191426392</v>
      </c>
      <c r="K7" s="85" t="s">
        <v>51</v>
      </c>
      <c r="L7" s="86" t="s">
        <v>52</v>
      </c>
      <c r="M7" s="86" t="s">
        <v>53</v>
      </c>
      <c r="N7" s="86" t="s">
        <v>54</v>
      </c>
      <c r="O7" s="86" t="s">
        <v>55</v>
      </c>
      <c r="P7" s="84" t="s">
        <v>56</v>
      </c>
      <c r="Q7" s="84"/>
      <c r="R7" s="37" t="s">
        <v>57</v>
      </c>
    </row>
    <row r="8" spans="2:18" x14ac:dyDescent="0.25">
      <c r="B8" s="14" t="s">
        <v>32</v>
      </c>
      <c r="C8" s="56">
        <v>50</v>
      </c>
      <c r="D8" s="12">
        <v>50.6</v>
      </c>
      <c r="E8" s="12">
        <v>50.12</v>
      </c>
      <c r="F8" s="12">
        <v>50.07</v>
      </c>
      <c r="G8" s="12">
        <f t="shared" si="0"/>
        <v>200.79</v>
      </c>
      <c r="H8" s="29">
        <f t="shared" si="1"/>
        <v>50.197499999999998</v>
      </c>
      <c r="I8" s="28">
        <f t="shared" si="2"/>
        <v>0.27280945731407569</v>
      </c>
      <c r="K8" s="85"/>
      <c r="L8" s="86"/>
      <c r="M8" s="86"/>
      <c r="N8" s="86"/>
      <c r="O8" s="86"/>
      <c r="P8" s="38">
        <v>0.05</v>
      </c>
      <c r="Q8" s="38">
        <v>0.01</v>
      </c>
      <c r="R8" s="37"/>
    </row>
    <row r="9" spans="2:18" x14ac:dyDescent="0.25">
      <c r="B9" s="14" t="s">
        <v>33</v>
      </c>
      <c r="C9" s="12">
        <v>50.52</v>
      </c>
      <c r="D9" s="12">
        <v>50.21</v>
      </c>
      <c r="E9" s="12">
        <v>50.17</v>
      </c>
      <c r="F9" s="12">
        <v>50.39</v>
      </c>
      <c r="G9" s="12">
        <f t="shared" si="0"/>
        <v>201.29000000000002</v>
      </c>
      <c r="H9" s="29">
        <f t="shared" si="1"/>
        <v>50.322500000000005</v>
      </c>
      <c r="I9" s="28">
        <f t="shared" si="2"/>
        <v>0.16276260831857808</v>
      </c>
      <c r="K9" s="37" t="s">
        <v>58</v>
      </c>
      <c r="L9" s="37">
        <f>L3-1</f>
        <v>3</v>
      </c>
      <c r="M9" s="37">
        <f>(SUMSQ(C12:F12)/L2)-L4</f>
        <v>2.1063166666717734</v>
      </c>
      <c r="N9" s="37">
        <f>M9/L9</f>
        <v>0.70210555555725784</v>
      </c>
      <c r="O9" s="37">
        <f>N9/N11</f>
        <v>1.1329419970029759</v>
      </c>
      <c r="P9" s="41">
        <f>FINV(P8,L9,L11)</f>
        <v>3.2873821046365093</v>
      </c>
      <c r="Q9" s="37">
        <f>FINV(Q8,L9,L11)</f>
        <v>5.4169648578184191</v>
      </c>
      <c r="R9" s="37" t="s">
        <v>59</v>
      </c>
    </row>
    <row r="10" spans="2:18" x14ac:dyDescent="0.25">
      <c r="B10" s="14" t="s">
        <v>34</v>
      </c>
      <c r="C10" s="12">
        <v>50.1</v>
      </c>
      <c r="D10" s="12">
        <v>51.05</v>
      </c>
      <c r="E10" s="12">
        <v>50.37</v>
      </c>
      <c r="F10" s="12">
        <v>50.55</v>
      </c>
      <c r="G10" s="29">
        <f t="shared" si="0"/>
        <v>202.07</v>
      </c>
      <c r="H10" s="29">
        <f t="shared" si="1"/>
        <v>50.517499999999998</v>
      </c>
      <c r="I10" s="28">
        <f t="shared" si="2"/>
        <v>0.40028115119250718</v>
      </c>
      <c r="K10" s="37" t="s">
        <v>11</v>
      </c>
      <c r="L10" s="37">
        <f>L2-1</f>
        <v>5</v>
      </c>
      <c r="M10" s="37">
        <f>(SUMSQ(G6:G11)/L3)-L4</f>
        <v>4.669883333343023</v>
      </c>
      <c r="N10" s="37">
        <f>M10/L10</f>
        <v>0.93397666666860457</v>
      </c>
      <c r="O10" s="37">
        <f>N10/N11</f>
        <v>1.5070973039799833</v>
      </c>
      <c r="P10" s="37">
        <f>FINV(P8,L10,L11)</f>
        <v>2.9012945362361564</v>
      </c>
      <c r="Q10" s="37">
        <f>FINV(Q8,L10,L11)</f>
        <v>4.5556139846530046</v>
      </c>
      <c r="R10" s="37" t="s">
        <v>59</v>
      </c>
    </row>
    <row r="11" spans="2:18" x14ac:dyDescent="0.25">
      <c r="B11" s="14" t="s">
        <v>35</v>
      </c>
      <c r="C11" s="12">
        <v>50.44</v>
      </c>
      <c r="D11" s="12">
        <v>50.11</v>
      </c>
      <c r="E11" s="12">
        <v>50.26</v>
      </c>
      <c r="F11" s="12">
        <v>50.1</v>
      </c>
      <c r="G11" s="12">
        <f t="shared" si="0"/>
        <v>200.91</v>
      </c>
      <c r="H11" s="29">
        <f t="shared" si="1"/>
        <v>50.227499999999999</v>
      </c>
      <c r="I11" s="28">
        <f t="shared" si="2"/>
        <v>0.15945218719101836</v>
      </c>
      <c r="K11" s="37" t="s">
        <v>61</v>
      </c>
      <c r="L11" s="37">
        <f>(L3-1)*(L2-1)</f>
        <v>15</v>
      </c>
      <c r="M11" s="39">
        <f>M12-M9-M10</f>
        <v>9.2957833333202871</v>
      </c>
      <c r="N11" s="37">
        <f>M11/L11</f>
        <v>0.61971888888801918</v>
      </c>
      <c r="O11" s="40"/>
      <c r="P11" s="40"/>
      <c r="Q11" s="40"/>
      <c r="R11" s="40"/>
    </row>
    <row r="12" spans="2:18" x14ac:dyDescent="0.25">
      <c r="B12" s="12" t="s">
        <v>12</v>
      </c>
      <c r="C12" s="12">
        <f>SUM(C6:C11)</f>
        <v>297.89999999999998</v>
      </c>
      <c r="D12" s="12">
        <f>SUM(D6:D11)</f>
        <v>302.22000000000003</v>
      </c>
      <c r="E12" s="29">
        <f>SUM(E6:E11)</f>
        <v>301.12</v>
      </c>
      <c r="F12" s="12">
        <f>SUM(F6:F11)</f>
        <v>302.26000000000005</v>
      </c>
      <c r="G12" s="30">
        <f>SUM(G6:G11)</f>
        <v>1203.5</v>
      </c>
      <c r="H12" s="12"/>
      <c r="K12" s="37" t="s">
        <v>2</v>
      </c>
      <c r="L12" s="37">
        <f>SUM(L9:L11)</f>
        <v>23</v>
      </c>
      <c r="M12" s="39">
        <f>(SUMSQ(C6:F11)-L4)</f>
        <v>16.071983333335083</v>
      </c>
      <c r="N12" s="40"/>
      <c r="O12" s="40"/>
      <c r="P12" s="40"/>
      <c r="Q12" s="40"/>
      <c r="R12" s="40"/>
    </row>
  </sheetData>
  <mergeCells count="11">
    <mergeCell ref="P7:Q7"/>
    <mergeCell ref="K7:K8"/>
    <mergeCell ref="L7:L8"/>
    <mergeCell ref="M7:M8"/>
    <mergeCell ref="N7:N8"/>
    <mergeCell ref="O7:O8"/>
    <mergeCell ref="B4:B5"/>
    <mergeCell ref="C4:F4"/>
    <mergeCell ref="G4:G5"/>
    <mergeCell ref="H4:H5"/>
    <mergeCell ref="K6:R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CD7E92-2ECE-4D76-873D-BA933C9391A7}">
  <dimension ref="B2:S35"/>
  <sheetViews>
    <sheetView topLeftCell="C13" workbookViewId="0">
      <selection activeCell="K29" sqref="K29:M29"/>
    </sheetView>
  </sheetViews>
  <sheetFormatPr defaultRowHeight="15.75" x14ac:dyDescent="0.25"/>
  <cols>
    <col min="1" max="1" width="9.140625" style="28"/>
    <col min="2" max="2" width="12.140625" style="28" customWidth="1"/>
    <col min="3" max="7" width="9.140625" style="28"/>
    <col min="8" max="8" width="11.5703125" style="28" customWidth="1"/>
    <col min="9" max="9" width="15" style="28" customWidth="1"/>
    <col min="10" max="10" width="9.140625" style="28"/>
    <col min="11" max="11" width="14.85546875" style="28" customWidth="1"/>
    <col min="12" max="12" width="13.140625" style="28" customWidth="1"/>
    <col min="13" max="13" width="12" style="28" customWidth="1"/>
    <col min="14" max="14" width="11.28515625" style="28" customWidth="1"/>
    <col min="15" max="15" width="11.42578125" style="28" customWidth="1"/>
    <col min="16" max="16" width="11.28515625" style="28" customWidth="1"/>
    <col min="17" max="17" width="10.85546875" style="28" customWidth="1"/>
    <col min="18" max="18" width="11.28515625" style="28" customWidth="1"/>
    <col min="19" max="16384" width="9.140625" style="28"/>
  </cols>
  <sheetData>
    <row r="2" spans="2:19" x14ac:dyDescent="0.25">
      <c r="B2" s="28" t="s">
        <v>46</v>
      </c>
      <c r="K2" s="28" t="s">
        <v>49</v>
      </c>
      <c r="L2" s="28">
        <v>6</v>
      </c>
    </row>
    <row r="3" spans="2:19" x14ac:dyDescent="0.25">
      <c r="K3" s="28" t="s">
        <v>50</v>
      </c>
      <c r="L3" s="28">
        <v>4</v>
      </c>
    </row>
    <row r="4" spans="2:19" x14ac:dyDescent="0.25">
      <c r="B4" s="80" t="s">
        <v>28</v>
      </c>
      <c r="C4" s="80" t="s">
        <v>29</v>
      </c>
      <c r="D4" s="80"/>
      <c r="E4" s="80"/>
      <c r="F4" s="80"/>
      <c r="G4" s="80" t="s">
        <v>12</v>
      </c>
      <c r="H4" s="80" t="s">
        <v>41</v>
      </c>
      <c r="I4" s="42" t="s">
        <v>14</v>
      </c>
      <c r="K4" s="28" t="s">
        <v>62</v>
      </c>
      <c r="L4" s="44">
        <f>(G12^2)/(L2*L3)</f>
        <v>41549.24950416667</v>
      </c>
    </row>
    <row r="5" spans="2:19" x14ac:dyDescent="0.25">
      <c r="B5" s="80"/>
      <c r="C5" s="1">
        <v>1</v>
      </c>
      <c r="D5" s="1">
        <v>2</v>
      </c>
      <c r="E5" s="1">
        <v>3</v>
      </c>
      <c r="F5" s="1">
        <v>4</v>
      </c>
      <c r="G5" s="80"/>
      <c r="H5" s="80"/>
    </row>
    <row r="6" spans="2:19" x14ac:dyDescent="0.25">
      <c r="B6" s="14" t="s">
        <v>30</v>
      </c>
      <c r="C6" s="12">
        <v>46.08</v>
      </c>
      <c r="D6" s="12">
        <v>45.66</v>
      </c>
      <c r="E6" s="29">
        <v>49.66</v>
      </c>
      <c r="F6" s="12">
        <v>44.71</v>
      </c>
      <c r="G6" s="12">
        <f t="shared" ref="G6:G11" si="0">SUM(C6:F6)</f>
        <v>186.10999999999999</v>
      </c>
      <c r="H6" s="29">
        <f t="shared" ref="H6:H11" si="1">AVERAGE(C6:F6)</f>
        <v>46.527499999999996</v>
      </c>
      <c r="I6" s="28">
        <f t="shared" ref="I6:I11" si="2">_xlfn.STDEV.S(C6:F6)</f>
        <v>2.1655388090111263</v>
      </c>
      <c r="K6" s="81" t="s">
        <v>64</v>
      </c>
      <c r="L6" s="81"/>
      <c r="M6" s="81"/>
      <c r="N6" s="81"/>
      <c r="O6" s="81"/>
      <c r="P6" s="81"/>
      <c r="Q6" s="81"/>
      <c r="R6" s="81"/>
    </row>
    <row r="7" spans="2:19" x14ac:dyDescent="0.25">
      <c r="B7" s="14" t="s">
        <v>31</v>
      </c>
      <c r="C7" s="12">
        <v>42.67</v>
      </c>
      <c r="D7" s="12">
        <v>41.65</v>
      </c>
      <c r="E7" s="12">
        <v>42.76</v>
      </c>
      <c r="F7" s="12">
        <v>46.65</v>
      </c>
      <c r="G7" s="12">
        <f t="shared" si="0"/>
        <v>173.73</v>
      </c>
      <c r="H7" s="29">
        <f t="shared" si="1"/>
        <v>43.432499999999997</v>
      </c>
      <c r="I7" s="28">
        <f t="shared" si="2"/>
        <v>2.2032759700046651</v>
      </c>
      <c r="K7" s="85" t="s">
        <v>51</v>
      </c>
      <c r="L7" s="86" t="s">
        <v>52</v>
      </c>
      <c r="M7" s="86" t="s">
        <v>53</v>
      </c>
      <c r="N7" s="86" t="s">
        <v>54</v>
      </c>
      <c r="O7" s="86" t="s">
        <v>55</v>
      </c>
      <c r="P7" s="84" t="s">
        <v>56</v>
      </c>
      <c r="Q7" s="84"/>
      <c r="R7" s="37" t="s">
        <v>57</v>
      </c>
    </row>
    <row r="8" spans="2:19" x14ac:dyDescent="0.25">
      <c r="B8" s="14" t="s">
        <v>32</v>
      </c>
      <c r="C8" s="12">
        <v>40.35</v>
      </c>
      <c r="D8" s="12">
        <v>41.14</v>
      </c>
      <c r="E8" s="12">
        <v>41.31</v>
      </c>
      <c r="F8" s="12">
        <v>45.82</v>
      </c>
      <c r="G8" s="12">
        <f t="shared" si="0"/>
        <v>168.62</v>
      </c>
      <c r="H8" s="29">
        <f t="shared" si="1"/>
        <v>42.155000000000001</v>
      </c>
      <c r="I8" s="28">
        <f t="shared" si="2"/>
        <v>2.4788774341086999</v>
      </c>
      <c r="K8" s="85"/>
      <c r="L8" s="86"/>
      <c r="M8" s="86"/>
      <c r="N8" s="86"/>
      <c r="O8" s="86"/>
      <c r="P8" s="38">
        <v>0.05</v>
      </c>
      <c r="Q8" s="38">
        <v>0.01</v>
      </c>
      <c r="R8" s="37"/>
    </row>
    <row r="9" spans="2:19" x14ac:dyDescent="0.25">
      <c r="B9" s="14" t="s">
        <v>33</v>
      </c>
      <c r="C9" s="12">
        <v>36.86</v>
      </c>
      <c r="D9" s="12">
        <v>47.19</v>
      </c>
      <c r="E9" s="12">
        <v>39.75</v>
      </c>
      <c r="F9" s="12">
        <v>40.07</v>
      </c>
      <c r="G9" s="12">
        <f t="shared" si="0"/>
        <v>163.87</v>
      </c>
      <c r="H9" s="29">
        <f t="shared" si="1"/>
        <v>40.967500000000001</v>
      </c>
      <c r="I9" s="28">
        <f t="shared" si="2"/>
        <v>4.3923750219366884</v>
      </c>
      <c r="K9" s="37" t="s">
        <v>58</v>
      </c>
      <c r="L9" s="37">
        <f>L3-1</f>
        <v>3</v>
      </c>
      <c r="M9" s="37">
        <f>(SUMSQ(C12:F12)/L2)-L4</f>
        <v>23.235345833323663</v>
      </c>
      <c r="N9" s="37">
        <f>M9/L9</f>
        <v>7.7451152777745547</v>
      </c>
      <c r="O9" s="37">
        <f>N9/N11</f>
        <v>1.3106066036530564</v>
      </c>
      <c r="P9" s="41">
        <f>FINV(P8,L9,L11)</f>
        <v>3.2873821046365093</v>
      </c>
      <c r="Q9" s="37">
        <f>FINV(Q8,L9,L11)</f>
        <v>5.4169648578184191</v>
      </c>
      <c r="R9" s="37" t="s">
        <v>59</v>
      </c>
    </row>
    <row r="10" spans="2:19" x14ac:dyDescent="0.25">
      <c r="B10" s="14" t="s">
        <v>34</v>
      </c>
      <c r="C10" s="12">
        <v>37.97</v>
      </c>
      <c r="D10" s="12">
        <v>40.32</v>
      </c>
      <c r="E10" s="12">
        <v>38.630000000000003</v>
      </c>
      <c r="F10" s="12">
        <v>38.94</v>
      </c>
      <c r="G10" s="29">
        <f t="shared" si="0"/>
        <v>155.85999999999999</v>
      </c>
      <c r="H10" s="29">
        <f t="shared" si="1"/>
        <v>38.964999999999996</v>
      </c>
      <c r="I10" s="28">
        <f t="shared" si="2"/>
        <v>0.98976428170213027</v>
      </c>
      <c r="K10" s="37" t="s">
        <v>11</v>
      </c>
      <c r="L10" s="37">
        <f>L2-1</f>
        <v>5</v>
      </c>
      <c r="M10" s="37">
        <f>(SUMSQ(G6:G11)/L3)-L4</f>
        <v>205.15697083332634</v>
      </c>
      <c r="N10" s="37">
        <f>M10/L10</f>
        <v>41.031394166665265</v>
      </c>
      <c r="O10" s="37">
        <f>N10/N11</f>
        <v>6.9432170114031848</v>
      </c>
      <c r="P10" s="37">
        <f>FINV(P8,L10,L11)</f>
        <v>2.9012945362361564</v>
      </c>
      <c r="Q10" s="37">
        <f>FINV(Q8,L10,L11)</f>
        <v>4.5556139846530046</v>
      </c>
      <c r="R10" s="37" t="s">
        <v>60</v>
      </c>
      <c r="S10" s="28" t="s">
        <v>65</v>
      </c>
    </row>
    <row r="11" spans="2:19" x14ac:dyDescent="0.25">
      <c r="B11" s="14" t="s">
        <v>35</v>
      </c>
      <c r="C11" s="12">
        <v>36.020000000000003</v>
      </c>
      <c r="D11" s="12">
        <v>38.79</v>
      </c>
      <c r="E11" s="12">
        <v>37.74</v>
      </c>
      <c r="F11" s="12">
        <v>37.85</v>
      </c>
      <c r="G11" s="12">
        <f t="shared" si="0"/>
        <v>150.4</v>
      </c>
      <c r="H11" s="29">
        <f t="shared" si="1"/>
        <v>37.6</v>
      </c>
      <c r="I11" s="28">
        <f t="shared" si="2"/>
        <v>1.1539208522829154</v>
      </c>
      <c r="K11" s="37" t="s">
        <v>61</v>
      </c>
      <c r="L11" s="37">
        <f>(L3-1)*(L2-1)</f>
        <v>15</v>
      </c>
      <c r="M11" s="39">
        <f>M12-M9-M10</f>
        <v>88.64347916666884</v>
      </c>
      <c r="N11" s="37">
        <f>M11/L11</f>
        <v>5.9095652777779231</v>
      </c>
      <c r="O11" s="40"/>
      <c r="P11" s="40"/>
      <c r="Q11" s="40"/>
      <c r="R11" s="40"/>
    </row>
    <row r="12" spans="2:19" x14ac:dyDescent="0.25">
      <c r="B12" s="12" t="s">
        <v>12</v>
      </c>
      <c r="C12" s="12">
        <f>SUM(C6:C11)</f>
        <v>239.95</v>
      </c>
      <c r="D12" s="12">
        <f>SUM(D6:D11)</f>
        <v>254.74999999999997</v>
      </c>
      <c r="E12" s="29">
        <f>SUM(E6:E11)</f>
        <v>249.85</v>
      </c>
      <c r="F12" s="12">
        <f>SUM(F6:F11)</f>
        <v>254.04</v>
      </c>
      <c r="G12" s="30">
        <f>SUM(G6:G11)</f>
        <v>998.59</v>
      </c>
      <c r="H12" s="12"/>
      <c r="K12" s="37" t="s">
        <v>2</v>
      </c>
      <c r="L12" s="37">
        <f>SUM(L9:L11)</f>
        <v>23</v>
      </c>
      <c r="M12" s="39">
        <f>(SUMSQ(C6:F11)-L4)</f>
        <v>317.03579583331884</v>
      </c>
      <c r="N12" s="40"/>
      <c r="O12" s="40"/>
      <c r="P12" s="40"/>
      <c r="Q12" s="40"/>
      <c r="R12" s="40"/>
    </row>
    <row r="14" spans="2:19" x14ac:dyDescent="0.25">
      <c r="K14" s="28" t="s">
        <v>68</v>
      </c>
    </row>
    <row r="16" spans="2:19" x14ac:dyDescent="0.25">
      <c r="K16" s="12" t="s">
        <v>77</v>
      </c>
      <c r="L16" s="47">
        <f>SQRT(N11/L3)</f>
        <v>1.2154798720852933</v>
      </c>
    </row>
    <row r="17" spans="11:19" x14ac:dyDescent="0.25">
      <c r="K17" s="12" t="s">
        <v>78</v>
      </c>
      <c r="L17" s="48">
        <v>4.59</v>
      </c>
    </row>
    <row r="18" spans="11:19" x14ac:dyDescent="0.25">
      <c r="K18" s="12" t="s">
        <v>68</v>
      </c>
      <c r="L18" s="29">
        <f>L16*L17</f>
        <v>5.5790526128714957</v>
      </c>
    </row>
    <row r="20" spans="11:19" x14ac:dyDescent="0.25">
      <c r="K20" s="82" t="s">
        <v>28</v>
      </c>
      <c r="L20" s="82" t="s">
        <v>41</v>
      </c>
      <c r="M20" s="49" t="s">
        <v>35</v>
      </c>
      <c r="N20" s="49" t="s">
        <v>34</v>
      </c>
      <c r="O20" s="49" t="s">
        <v>33</v>
      </c>
      <c r="P20" s="49" t="s">
        <v>32</v>
      </c>
      <c r="Q20" s="49" t="s">
        <v>31</v>
      </c>
      <c r="R20" s="49" t="s">
        <v>30</v>
      </c>
      <c r="S20" s="79" t="s">
        <v>69</v>
      </c>
    </row>
    <row r="21" spans="11:19" x14ac:dyDescent="0.25">
      <c r="K21" s="83"/>
      <c r="L21" s="83"/>
      <c r="M21" s="47">
        <v>37.6</v>
      </c>
      <c r="N21" s="47">
        <v>38.964999999999996</v>
      </c>
      <c r="O21" s="47">
        <v>40.967500000000001</v>
      </c>
      <c r="P21" s="47">
        <v>42.155000000000001</v>
      </c>
      <c r="Q21" s="47">
        <v>43.432499999999997</v>
      </c>
      <c r="R21" s="47">
        <v>46.527499999999996</v>
      </c>
      <c r="S21" s="79"/>
    </row>
    <row r="22" spans="11:19" x14ac:dyDescent="0.25">
      <c r="K22" s="49" t="s">
        <v>35</v>
      </c>
      <c r="L22" s="47">
        <v>37.6</v>
      </c>
      <c r="M22" s="46">
        <f>L22-M21</f>
        <v>0</v>
      </c>
      <c r="N22" s="56"/>
      <c r="O22" s="56"/>
      <c r="P22" s="56"/>
      <c r="Q22" s="56"/>
      <c r="R22" s="56"/>
      <c r="S22" s="12" t="s">
        <v>70</v>
      </c>
    </row>
    <row r="23" spans="11:19" x14ac:dyDescent="0.25">
      <c r="K23" s="49" t="s">
        <v>34</v>
      </c>
      <c r="L23" s="47">
        <v>38.964999999999996</v>
      </c>
      <c r="M23" s="46">
        <f>L23-M21</f>
        <v>1.3649999999999949</v>
      </c>
      <c r="N23" s="46">
        <f>L23-N21</f>
        <v>0</v>
      </c>
      <c r="O23" s="56"/>
      <c r="P23" s="56"/>
      <c r="Q23" s="56"/>
      <c r="R23" s="56"/>
      <c r="S23" s="12" t="s">
        <v>70</v>
      </c>
    </row>
    <row r="24" spans="11:19" x14ac:dyDescent="0.25">
      <c r="K24" s="49" t="s">
        <v>33</v>
      </c>
      <c r="L24" s="47">
        <v>40.967500000000001</v>
      </c>
      <c r="M24" s="46">
        <f>L24-M21</f>
        <v>3.3674999999999997</v>
      </c>
      <c r="N24" s="46">
        <f>L24-N21</f>
        <v>2.0025000000000048</v>
      </c>
      <c r="O24" s="78">
        <f>L24-O21</f>
        <v>0</v>
      </c>
      <c r="P24" s="56"/>
      <c r="Q24" s="56"/>
      <c r="R24" s="56"/>
      <c r="S24" s="12" t="s">
        <v>71</v>
      </c>
    </row>
    <row r="25" spans="11:19" x14ac:dyDescent="0.25">
      <c r="K25" s="49" t="s">
        <v>32</v>
      </c>
      <c r="L25" s="47">
        <v>42.155000000000001</v>
      </c>
      <c r="M25" s="46">
        <f>L25-M21</f>
        <v>4.5549999999999997</v>
      </c>
      <c r="N25" s="46">
        <f>L25-N21</f>
        <v>3.1900000000000048</v>
      </c>
      <c r="O25" s="78">
        <f>L25-O21</f>
        <v>1.1875</v>
      </c>
      <c r="P25" s="55">
        <f>L25-P21</f>
        <v>0</v>
      </c>
      <c r="Q25" s="56"/>
      <c r="R25" s="56"/>
      <c r="S25" s="12" t="s">
        <v>71</v>
      </c>
    </row>
    <row r="26" spans="11:19" x14ac:dyDescent="0.25">
      <c r="K26" s="49" t="s">
        <v>31</v>
      </c>
      <c r="L26" s="47">
        <v>43.432499999999997</v>
      </c>
      <c r="M26" s="46">
        <f>L26-M21</f>
        <v>5.832499999999996</v>
      </c>
      <c r="N26" s="46">
        <f>L26-N21</f>
        <v>4.4675000000000011</v>
      </c>
      <c r="O26" s="78">
        <f>L26-O21</f>
        <v>2.4649999999999963</v>
      </c>
      <c r="P26" s="55">
        <f>L26-P21</f>
        <v>1.2774999999999963</v>
      </c>
      <c r="Q26" s="55">
        <f>L26-Q21</f>
        <v>0</v>
      </c>
      <c r="R26" s="56"/>
      <c r="S26" s="12" t="s">
        <v>71</v>
      </c>
    </row>
    <row r="27" spans="11:19" x14ac:dyDescent="0.25">
      <c r="K27" s="49" t="s">
        <v>30</v>
      </c>
      <c r="L27" s="47">
        <v>46.527499999999996</v>
      </c>
      <c r="M27" s="54">
        <f>L27-M21</f>
        <v>8.9274999999999949</v>
      </c>
      <c r="N27" s="54">
        <f>L27-N21</f>
        <v>7.5625</v>
      </c>
      <c r="O27" s="55">
        <f>L27-O21</f>
        <v>5.5599999999999952</v>
      </c>
      <c r="P27" s="55">
        <f>L27-P21</f>
        <v>4.3724999999999952</v>
      </c>
      <c r="Q27" s="55">
        <f>L27-Q21</f>
        <v>3.0949999999999989</v>
      </c>
      <c r="R27" s="55">
        <f>L27-R21</f>
        <v>0</v>
      </c>
      <c r="S27" s="12" t="s">
        <v>72</v>
      </c>
    </row>
    <row r="29" spans="11:19" x14ac:dyDescent="0.25">
      <c r="K29" s="14" t="s">
        <v>28</v>
      </c>
      <c r="L29" s="14" t="s">
        <v>41</v>
      </c>
      <c r="M29" s="14" t="s">
        <v>69</v>
      </c>
    </row>
    <row r="30" spans="11:19" x14ac:dyDescent="0.25">
      <c r="K30" s="14" t="s">
        <v>30</v>
      </c>
      <c r="L30" s="29">
        <v>46.527499999999996</v>
      </c>
      <c r="M30" s="12" t="s">
        <v>72</v>
      </c>
    </row>
    <row r="31" spans="11:19" x14ac:dyDescent="0.25">
      <c r="K31" s="14" t="s">
        <v>31</v>
      </c>
      <c r="L31" s="29">
        <v>43.432499999999997</v>
      </c>
      <c r="M31" s="12" t="s">
        <v>71</v>
      </c>
    </row>
    <row r="32" spans="11:19" x14ac:dyDescent="0.25">
      <c r="K32" s="14" t="s">
        <v>32</v>
      </c>
      <c r="L32" s="29">
        <v>42.155000000000001</v>
      </c>
      <c r="M32" s="12" t="s">
        <v>71</v>
      </c>
    </row>
    <row r="33" spans="11:13" x14ac:dyDescent="0.25">
      <c r="K33" s="14" t="s">
        <v>33</v>
      </c>
      <c r="L33" s="29">
        <v>40.967500000000001</v>
      </c>
      <c r="M33" s="12" t="s">
        <v>71</v>
      </c>
    </row>
    <row r="34" spans="11:13" x14ac:dyDescent="0.25">
      <c r="K34" s="14" t="s">
        <v>34</v>
      </c>
      <c r="L34" s="29">
        <v>38.964999999999996</v>
      </c>
      <c r="M34" s="12" t="s">
        <v>70</v>
      </c>
    </row>
    <row r="35" spans="11:13" x14ac:dyDescent="0.25">
      <c r="K35" s="14" t="s">
        <v>35</v>
      </c>
      <c r="L35" s="29">
        <v>37.6</v>
      </c>
      <c r="M35" s="12" t="s">
        <v>70</v>
      </c>
    </row>
  </sheetData>
  <sortState xmlns:xlrd2="http://schemas.microsoft.com/office/spreadsheetml/2017/richdata2" ref="K30:M35">
    <sortCondition ref="K30:K35"/>
  </sortState>
  <mergeCells count="14">
    <mergeCell ref="K20:K21"/>
    <mergeCell ref="L20:L21"/>
    <mergeCell ref="S20:S21"/>
    <mergeCell ref="P7:Q7"/>
    <mergeCell ref="K7:K8"/>
    <mergeCell ref="L7:L8"/>
    <mergeCell ref="M7:M8"/>
    <mergeCell ref="N7:N8"/>
    <mergeCell ref="O7:O8"/>
    <mergeCell ref="B4:B5"/>
    <mergeCell ref="C4:F4"/>
    <mergeCell ref="G4:G5"/>
    <mergeCell ref="H4:H5"/>
    <mergeCell ref="K6:R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D790B-2614-47E5-A1A2-BA895A5157BE}">
  <dimension ref="B2:S35"/>
  <sheetViews>
    <sheetView topLeftCell="C18" workbookViewId="0">
      <selection activeCell="R34" sqref="R34"/>
    </sheetView>
  </sheetViews>
  <sheetFormatPr defaultRowHeight="15.75" x14ac:dyDescent="0.25"/>
  <cols>
    <col min="1" max="1" width="9.140625" style="28"/>
    <col min="2" max="2" width="12.5703125" style="28" customWidth="1"/>
    <col min="3" max="7" width="9.140625" style="28"/>
    <col min="8" max="8" width="11" style="28" customWidth="1"/>
    <col min="9" max="9" width="15.42578125" style="28" customWidth="1"/>
    <col min="10" max="10" width="9.140625" style="28"/>
    <col min="11" max="11" width="12.7109375" style="28" customWidth="1"/>
    <col min="12" max="12" width="11.5703125" style="28" customWidth="1"/>
    <col min="13" max="13" width="11.28515625" style="28" customWidth="1"/>
    <col min="14" max="14" width="11" style="28" customWidth="1"/>
    <col min="15" max="15" width="10.7109375" style="28" customWidth="1"/>
    <col min="16" max="17" width="10.42578125" style="28" customWidth="1"/>
    <col min="18" max="18" width="10.140625" style="28" customWidth="1"/>
    <col min="19" max="16384" width="9.140625" style="28"/>
  </cols>
  <sheetData>
    <row r="2" spans="2:19" x14ac:dyDescent="0.25">
      <c r="B2" s="28" t="s">
        <v>47</v>
      </c>
      <c r="K2" s="28" t="s">
        <v>49</v>
      </c>
      <c r="L2" s="28">
        <v>6</v>
      </c>
    </row>
    <row r="3" spans="2:19" x14ac:dyDescent="0.25">
      <c r="K3" s="28" t="s">
        <v>50</v>
      </c>
      <c r="L3" s="28">
        <v>4</v>
      </c>
    </row>
    <row r="4" spans="2:19" x14ac:dyDescent="0.25">
      <c r="B4" s="80" t="s">
        <v>28</v>
      </c>
      <c r="C4" s="80" t="s">
        <v>29</v>
      </c>
      <c r="D4" s="80"/>
      <c r="E4" s="80"/>
      <c r="F4" s="80"/>
      <c r="G4" s="80" t="s">
        <v>12</v>
      </c>
      <c r="H4" s="80" t="s">
        <v>41</v>
      </c>
      <c r="I4" s="42" t="s">
        <v>14</v>
      </c>
      <c r="K4" s="28" t="s">
        <v>62</v>
      </c>
      <c r="L4" s="44">
        <f>(G12^2)/(L2*L3)</f>
        <v>3071.5700041666664</v>
      </c>
    </row>
    <row r="5" spans="2:19" x14ac:dyDescent="0.25">
      <c r="B5" s="80"/>
      <c r="C5" s="1">
        <v>1</v>
      </c>
      <c r="D5" s="1">
        <v>2</v>
      </c>
      <c r="E5" s="1">
        <v>3</v>
      </c>
      <c r="F5" s="1">
        <v>4</v>
      </c>
      <c r="G5" s="80"/>
      <c r="H5" s="80"/>
    </row>
    <row r="6" spans="2:19" x14ac:dyDescent="0.25">
      <c r="B6" s="14" t="s">
        <v>30</v>
      </c>
      <c r="C6" s="12">
        <v>6.91</v>
      </c>
      <c r="D6" s="12">
        <v>8.16</v>
      </c>
      <c r="E6" s="29">
        <v>10.07</v>
      </c>
      <c r="F6" s="12">
        <v>6.12</v>
      </c>
      <c r="G6" s="12">
        <f t="shared" ref="G6:G11" si="0">SUM(C6:F6)</f>
        <v>31.26</v>
      </c>
      <c r="H6" s="29">
        <f t="shared" ref="H6:H11" si="1">AVERAGE(C6:F6)</f>
        <v>7.8150000000000004</v>
      </c>
      <c r="I6" s="28">
        <f t="shared" ref="I6:I11" si="2">_xlfn.STDEV.S(C6:F6)</f>
        <v>1.7220240029298846</v>
      </c>
      <c r="K6" s="81" t="s">
        <v>64</v>
      </c>
      <c r="L6" s="81"/>
      <c r="M6" s="81"/>
      <c r="N6" s="81"/>
      <c r="O6" s="81"/>
      <c r="P6" s="81"/>
      <c r="Q6" s="81"/>
      <c r="R6" s="81"/>
    </row>
    <row r="7" spans="2:19" x14ac:dyDescent="0.25">
      <c r="B7" s="14" t="s">
        <v>31</v>
      </c>
      <c r="C7" s="12">
        <v>5.92</v>
      </c>
      <c r="D7" s="12">
        <v>8.58</v>
      </c>
      <c r="E7" s="12">
        <v>11.51</v>
      </c>
      <c r="F7" s="12">
        <v>11.92</v>
      </c>
      <c r="G7" s="12">
        <f t="shared" si="0"/>
        <v>37.93</v>
      </c>
      <c r="H7" s="29">
        <f t="shared" si="1"/>
        <v>9.4824999999999999</v>
      </c>
      <c r="I7" s="28">
        <f t="shared" si="2"/>
        <v>2.8022654525698769</v>
      </c>
      <c r="K7" s="85" t="s">
        <v>51</v>
      </c>
      <c r="L7" s="86" t="s">
        <v>52</v>
      </c>
      <c r="M7" s="86" t="s">
        <v>53</v>
      </c>
      <c r="N7" s="86" t="s">
        <v>54</v>
      </c>
      <c r="O7" s="86" t="s">
        <v>55</v>
      </c>
      <c r="P7" s="84" t="s">
        <v>56</v>
      </c>
      <c r="Q7" s="84"/>
      <c r="R7" s="37" t="s">
        <v>57</v>
      </c>
    </row>
    <row r="8" spans="2:19" x14ac:dyDescent="0.25">
      <c r="B8" s="14" t="s">
        <v>32</v>
      </c>
      <c r="C8" s="12">
        <v>11.73</v>
      </c>
      <c r="D8" s="12">
        <v>9.48</v>
      </c>
      <c r="E8" s="12">
        <v>17.14</v>
      </c>
      <c r="F8" s="12">
        <v>10.57</v>
      </c>
      <c r="G8" s="12">
        <f t="shared" si="0"/>
        <v>48.92</v>
      </c>
      <c r="H8" s="29">
        <f t="shared" si="1"/>
        <v>12.23</v>
      </c>
      <c r="I8" s="28">
        <f t="shared" si="2"/>
        <v>3.3998137203872405</v>
      </c>
      <c r="K8" s="85"/>
      <c r="L8" s="86"/>
      <c r="M8" s="86"/>
      <c r="N8" s="86"/>
      <c r="O8" s="86"/>
      <c r="P8" s="38">
        <v>0.05</v>
      </c>
      <c r="Q8" s="38">
        <v>0.01</v>
      </c>
      <c r="R8" s="37"/>
    </row>
    <row r="9" spans="2:19" x14ac:dyDescent="0.25">
      <c r="B9" s="14" t="s">
        <v>33</v>
      </c>
      <c r="C9" s="12">
        <v>11.1</v>
      </c>
      <c r="D9" s="12">
        <v>7.26</v>
      </c>
      <c r="E9" s="12">
        <v>14.48</v>
      </c>
      <c r="F9" s="12">
        <v>9.41</v>
      </c>
      <c r="G9" s="12">
        <f t="shared" si="0"/>
        <v>42.25</v>
      </c>
      <c r="H9" s="29">
        <f t="shared" si="1"/>
        <v>10.5625</v>
      </c>
      <c r="I9" s="28">
        <f t="shared" si="2"/>
        <v>3.0479761044557607</v>
      </c>
      <c r="K9" s="37" t="s">
        <v>58</v>
      </c>
      <c r="L9" s="37">
        <f>L3-1</f>
        <v>3</v>
      </c>
      <c r="M9" s="37">
        <f>(SUMSQ(C12:F12)/L2)-L4</f>
        <v>82.606212500000765</v>
      </c>
      <c r="N9" s="37">
        <f>M9/L9</f>
        <v>27.535404166666922</v>
      </c>
      <c r="O9" s="37">
        <f>N9/N11</f>
        <v>4.3816224123818426</v>
      </c>
      <c r="P9" s="41">
        <f>FINV(P8,L9,L11)</f>
        <v>3.2873821046365093</v>
      </c>
      <c r="Q9" s="37">
        <f>FINV(Q8,L9,L11)</f>
        <v>5.4169648578184191</v>
      </c>
      <c r="R9" s="37" t="s">
        <v>66</v>
      </c>
      <c r="S9" s="28" t="s">
        <v>67</v>
      </c>
    </row>
    <row r="10" spans="2:19" x14ac:dyDescent="0.25">
      <c r="B10" s="14" t="s">
        <v>34</v>
      </c>
      <c r="C10" s="12">
        <v>8.48</v>
      </c>
      <c r="D10" s="12">
        <v>13.84</v>
      </c>
      <c r="E10" s="12">
        <v>16.57</v>
      </c>
      <c r="F10" s="12">
        <v>12.32</v>
      </c>
      <c r="G10" s="29">
        <f t="shared" si="0"/>
        <v>51.21</v>
      </c>
      <c r="H10" s="29">
        <f t="shared" si="1"/>
        <v>12.8025</v>
      </c>
      <c r="I10" s="28">
        <f t="shared" si="2"/>
        <v>3.3757604081648527</v>
      </c>
      <c r="K10" s="37" t="s">
        <v>11</v>
      </c>
      <c r="L10" s="37">
        <f>L2-1</f>
        <v>5</v>
      </c>
      <c r="M10" s="37">
        <f>(SUMSQ(G6:G11)/L3)-L4</f>
        <v>130.77227083333355</v>
      </c>
      <c r="N10" s="37">
        <f>M10/L10</f>
        <v>26.15445416666671</v>
      </c>
      <c r="O10" s="37">
        <f>N10/N11</f>
        <v>4.1618761746380564</v>
      </c>
      <c r="P10" s="37">
        <f>FINV(P8,L10,L11)</f>
        <v>2.9012945362361564</v>
      </c>
      <c r="Q10" s="37">
        <f>FINV(Q8,L10,L11)</f>
        <v>4.5556139846530046</v>
      </c>
      <c r="R10" s="37" t="s">
        <v>66</v>
      </c>
      <c r="S10" s="28" t="s">
        <v>67</v>
      </c>
    </row>
    <row r="11" spans="2:19" x14ac:dyDescent="0.25">
      <c r="B11" s="14" t="s">
        <v>35</v>
      </c>
      <c r="C11" s="12">
        <v>14.46</v>
      </c>
      <c r="D11" s="12">
        <v>19.059999999999999</v>
      </c>
      <c r="E11" s="12">
        <v>16.71</v>
      </c>
      <c r="F11" s="12">
        <v>9.7100000000000009</v>
      </c>
      <c r="G11" s="12">
        <f t="shared" si="0"/>
        <v>59.94</v>
      </c>
      <c r="H11" s="29">
        <f t="shared" si="1"/>
        <v>14.984999999999999</v>
      </c>
      <c r="I11" s="28">
        <f t="shared" si="2"/>
        <v>3.9867488843250047</v>
      </c>
      <c r="K11" s="37" t="s">
        <v>61</v>
      </c>
      <c r="L11" s="37">
        <f>(L3-1)*(L2-1)</f>
        <v>15</v>
      </c>
      <c r="M11" s="39">
        <f>M12-M9-M10</f>
        <v>94.264412499999253</v>
      </c>
      <c r="N11" s="37">
        <f>M11/L11</f>
        <v>6.2842941666666166</v>
      </c>
      <c r="O11" s="40"/>
      <c r="P11" s="40"/>
      <c r="Q11" s="40"/>
      <c r="R11" s="40"/>
    </row>
    <row r="12" spans="2:19" x14ac:dyDescent="0.25">
      <c r="B12" s="12" t="s">
        <v>12</v>
      </c>
      <c r="C12" s="12">
        <f>SUM(C6:C11)</f>
        <v>58.6</v>
      </c>
      <c r="D12" s="12">
        <f>SUM(D6:D11)</f>
        <v>66.38000000000001</v>
      </c>
      <c r="E12" s="29">
        <f>SUM(E6:E11)</f>
        <v>86.480000000000018</v>
      </c>
      <c r="F12" s="12">
        <f>SUM(F6:F11)</f>
        <v>60.05</v>
      </c>
      <c r="G12" s="30">
        <f>SUM(G6:G11)</f>
        <v>271.51</v>
      </c>
      <c r="H12" s="12"/>
      <c r="K12" s="37" t="s">
        <v>2</v>
      </c>
      <c r="L12" s="37">
        <f>SUM(L9:L11)</f>
        <v>23</v>
      </c>
      <c r="M12" s="39">
        <f>(SUMSQ(C6:F11)-L4)</f>
        <v>307.64289583333357</v>
      </c>
      <c r="N12" s="40"/>
      <c r="O12" s="40"/>
      <c r="P12" s="40"/>
      <c r="Q12" s="40"/>
      <c r="R12" s="40"/>
    </row>
    <row r="14" spans="2:19" x14ac:dyDescent="0.25">
      <c r="K14" s="28" t="s">
        <v>68</v>
      </c>
    </row>
    <row r="16" spans="2:19" x14ac:dyDescent="0.25">
      <c r="K16" s="12" t="s">
        <v>77</v>
      </c>
      <c r="L16" s="47">
        <f>SQRT(N11/L3)</f>
        <v>1.2534247251696666</v>
      </c>
    </row>
    <row r="17" spans="11:19" x14ac:dyDescent="0.25">
      <c r="K17" s="12" t="s">
        <v>78</v>
      </c>
      <c r="L17" s="48">
        <v>4.59</v>
      </c>
    </row>
    <row r="18" spans="11:19" x14ac:dyDescent="0.25">
      <c r="K18" s="12" t="s">
        <v>68</v>
      </c>
      <c r="L18" s="29">
        <f>L16*L17</f>
        <v>5.75321948852877</v>
      </c>
    </row>
    <row r="20" spans="11:19" x14ac:dyDescent="0.25">
      <c r="K20" s="82" t="s">
        <v>28</v>
      </c>
      <c r="L20" s="82" t="s">
        <v>41</v>
      </c>
      <c r="M20" s="49" t="s">
        <v>30</v>
      </c>
      <c r="N20" s="49" t="s">
        <v>31</v>
      </c>
      <c r="O20" s="49" t="s">
        <v>33</v>
      </c>
      <c r="P20" s="49" t="s">
        <v>32</v>
      </c>
      <c r="Q20" s="49" t="s">
        <v>34</v>
      </c>
      <c r="R20" s="49" t="s">
        <v>35</v>
      </c>
      <c r="S20" s="79" t="s">
        <v>69</v>
      </c>
    </row>
    <row r="21" spans="11:19" x14ac:dyDescent="0.25">
      <c r="K21" s="83"/>
      <c r="L21" s="83"/>
      <c r="M21" s="47">
        <v>7.8150000000000004</v>
      </c>
      <c r="N21" s="47">
        <v>9.4824999999999999</v>
      </c>
      <c r="O21" s="47">
        <v>10.5625</v>
      </c>
      <c r="P21" s="47">
        <v>12.23</v>
      </c>
      <c r="Q21" s="47">
        <v>12.8025</v>
      </c>
      <c r="R21" s="47">
        <v>14.984999999999999</v>
      </c>
      <c r="S21" s="79"/>
    </row>
    <row r="22" spans="11:19" x14ac:dyDescent="0.25">
      <c r="K22" s="49" t="s">
        <v>30</v>
      </c>
      <c r="L22" s="47">
        <v>7.8150000000000004</v>
      </c>
      <c r="M22" s="46">
        <f>L22-M21</f>
        <v>0</v>
      </c>
      <c r="N22" s="56"/>
      <c r="O22" s="56"/>
      <c r="P22" s="56"/>
      <c r="Q22" s="56"/>
      <c r="R22" s="56"/>
      <c r="S22" s="12" t="s">
        <v>70</v>
      </c>
    </row>
    <row r="23" spans="11:19" x14ac:dyDescent="0.25">
      <c r="K23" s="49" t="s">
        <v>31</v>
      </c>
      <c r="L23" s="47">
        <v>9.4824999999999999</v>
      </c>
      <c r="M23" s="46">
        <f>L23-M21</f>
        <v>1.6674999999999995</v>
      </c>
      <c r="N23" s="55">
        <f>L23-N21</f>
        <v>0</v>
      </c>
      <c r="O23" s="56"/>
      <c r="P23" s="56"/>
      <c r="Q23" s="56"/>
      <c r="R23" s="56"/>
      <c r="S23" s="12" t="s">
        <v>71</v>
      </c>
    </row>
    <row r="24" spans="11:19" x14ac:dyDescent="0.25">
      <c r="K24" s="49" t="s">
        <v>33</v>
      </c>
      <c r="L24" s="47">
        <v>10.5625</v>
      </c>
      <c r="M24" s="46">
        <f>L24-M21</f>
        <v>2.7474999999999996</v>
      </c>
      <c r="N24" s="55">
        <f>L24-N21</f>
        <v>1.08</v>
      </c>
      <c r="O24" s="78">
        <f>L24-O21</f>
        <v>0</v>
      </c>
      <c r="P24" s="56"/>
      <c r="Q24" s="56"/>
      <c r="R24" s="56"/>
      <c r="S24" s="12" t="s">
        <v>71</v>
      </c>
    </row>
    <row r="25" spans="11:19" x14ac:dyDescent="0.25">
      <c r="K25" s="49" t="s">
        <v>32</v>
      </c>
      <c r="L25" s="47">
        <v>12.23</v>
      </c>
      <c r="M25" s="46">
        <f>L25-M21</f>
        <v>4.415</v>
      </c>
      <c r="N25" s="55">
        <f>L25-N21</f>
        <v>2.7475000000000005</v>
      </c>
      <c r="O25" s="78">
        <f>L25-O21</f>
        <v>1.6675000000000004</v>
      </c>
      <c r="P25" s="55">
        <f>L25-P21</f>
        <v>0</v>
      </c>
      <c r="Q25" s="56"/>
      <c r="R25" s="56"/>
      <c r="S25" s="12" t="s">
        <v>71</v>
      </c>
    </row>
    <row r="26" spans="11:19" x14ac:dyDescent="0.25">
      <c r="K26" s="49" t="s">
        <v>34</v>
      </c>
      <c r="L26" s="47">
        <v>12.8025</v>
      </c>
      <c r="M26" s="46">
        <f>L26-M21</f>
        <v>4.9874999999999998</v>
      </c>
      <c r="N26" s="55">
        <f>L26-N21</f>
        <v>3.3200000000000003</v>
      </c>
      <c r="O26" s="78">
        <f>L26-O21</f>
        <v>2.2400000000000002</v>
      </c>
      <c r="P26" s="55">
        <f>L26-P21</f>
        <v>0.57249999999999979</v>
      </c>
      <c r="Q26" s="55">
        <f>L26-Q21</f>
        <v>0</v>
      </c>
      <c r="R26" s="56"/>
      <c r="S26" s="12" t="s">
        <v>71</v>
      </c>
    </row>
    <row r="27" spans="11:19" x14ac:dyDescent="0.25">
      <c r="K27" s="49" t="s">
        <v>35</v>
      </c>
      <c r="L27" s="47">
        <v>14.984999999999999</v>
      </c>
      <c r="M27" s="54">
        <f>L27-M21</f>
        <v>7.169999999999999</v>
      </c>
      <c r="N27" s="55">
        <f>L27-N21</f>
        <v>5.5024999999999995</v>
      </c>
      <c r="O27" s="55">
        <f>L27-O21</f>
        <v>4.4224999999999994</v>
      </c>
      <c r="P27" s="55">
        <f>L27-P21</f>
        <v>2.754999999999999</v>
      </c>
      <c r="Q27" s="55">
        <f>L27-Q21</f>
        <v>2.1824999999999992</v>
      </c>
      <c r="R27" s="55">
        <f>L27-R21</f>
        <v>0</v>
      </c>
      <c r="S27" s="12" t="s">
        <v>72</v>
      </c>
    </row>
    <row r="29" spans="11:19" x14ac:dyDescent="0.25">
      <c r="K29" s="14" t="s">
        <v>28</v>
      </c>
      <c r="L29" s="14" t="s">
        <v>41</v>
      </c>
      <c r="M29" s="14" t="s">
        <v>69</v>
      </c>
    </row>
    <row r="30" spans="11:19" x14ac:dyDescent="0.25">
      <c r="K30" s="14" t="s">
        <v>30</v>
      </c>
      <c r="L30" s="29">
        <v>7.8150000000000004</v>
      </c>
      <c r="M30" s="12" t="s">
        <v>70</v>
      </c>
    </row>
    <row r="31" spans="11:19" x14ac:dyDescent="0.25">
      <c r="K31" s="14" t="s">
        <v>31</v>
      </c>
      <c r="L31" s="29">
        <v>9.4824999999999999</v>
      </c>
      <c r="M31" s="12" t="s">
        <v>71</v>
      </c>
    </row>
    <row r="32" spans="11:19" x14ac:dyDescent="0.25">
      <c r="K32" s="14" t="s">
        <v>32</v>
      </c>
      <c r="L32" s="29">
        <v>12.23</v>
      </c>
      <c r="M32" s="12" t="s">
        <v>71</v>
      </c>
    </row>
    <row r="33" spans="11:13" x14ac:dyDescent="0.25">
      <c r="K33" s="14" t="s">
        <v>33</v>
      </c>
      <c r="L33" s="29">
        <v>10.5625</v>
      </c>
      <c r="M33" s="12" t="s">
        <v>71</v>
      </c>
    </row>
    <row r="34" spans="11:13" x14ac:dyDescent="0.25">
      <c r="K34" s="14" t="s">
        <v>34</v>
      </c>
      <c r="L34" s="29">
        <v>12.8025</v>
      </c>
      <c r="M34" s="12" t="s">
        <v>71</v>
      </c>
    </row>
    <row r="35" spans="11:13" x14ac:dyDescent="0.25">
      <c r="K35" s="14" t="s">
        <v>35</v>
      </c>
      <c r="L35" s="29">
        <v>14.984999999999999</v>
      </c>
      <c r="M35" s="12" t="s">
        <v>72</v>
      </c>
    </row>
  </sheetData>
  <sortState xmlns:xlrd2="http://schemas.microsoft.com/office/spreadsheetml/2017/richdata2" ref="K30:M35">
    <sortCondition ref="K30:K35"/>
  </sortState>
  <mergeCells count="14">
    <mergeCell ref="K20:K21"/>
    <mergeCell ref="L20:L21"/>
    <mergeCell ref="S20:S21"/>
    <mergeCell ref="P7:Q7"/>
    <mergeCell ref="K7:K8"/>
    <mergeCell ref="L7:L8"/>
    <mergeCell ref="M7:M8"/>
    <mergeCell ref="N7:N8"/>
    <mergeCell ref="O7:O8"/>
    <mergeCell ref="B4:B5"/>
    <mergeCell ref="C4:F4"/>
    <mergeCell ref="G4:G5"/>
    <mergeCell ref="H4:H5"/>
    <mergeCell ref="K6:R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0F5647-3FE4-4726-8E3E-79AC42494989}">
  <dimension ref="B2:S12"/>
  <sheetViews>
    <sheetView workbookViewId="0">
      <selection activeCell="Q17" sqref="Q17"/>
    </sheetView>
  </sheetViews>
  <sheetFormatPr defaultRowHeight="15.75" x14ac:dyDescent="0.25"/>
  <cols>
    <col min="1" max="1" width="9.140625" style="28"/>
    <col min="2" max="2" width="11.140625" style="28" customWidth="1"/>
    <col min="3" max="7" width="9.140625" style="28"/>
    <col min="8" max="8" width="11" style="28" customWidth="1"/>
    <col min="9" max="9" width="15.140625" style="28" customWidth="1"/>
    <col min="10" max="10" width="9.140625" style="28"/>
    <col min="11" max="11" width="15.28515625" style="28" customWidth="1"/>
    <col min="12" max="12" width="12.5703125" style="28" customWidth="1"/>
    <col min="13" max="13" width="15" style="28" customWidth="1"/>
    <col min="14" max="16384" width="9.140625" style="28"/>
  </cols>
  <sheetData>
    <row r="2" spans="2:19" x14ac:dyDescent="0.25">
      <c r="B2" s="28" t="s">
        <v>48</v>
      </c>
      <c r="K2" s="28" t="s">
        <v>49</v>
      </c>
      <c r="L2" s="28">
        <v>6</v>
      </c>
    </row>
    <row r="3" spans="2:19" x14ac:dyDescent="0.25">
      <c r="K3" s="28" t="s">
        <v>50</v>
      </c>
      <c r="L3" s="28">
        <v>4</v>
      </c>
    </row>
    <row r="4" spans="2:19" x14ac:dyDescent="0.25">
      <c r="B4" s="80" t="s">
        <v>28</v>
      </c>
      <c r="C4" s="80" t="s">
        <v>29</v>
      </c>
      <c r="D4" s="80"/>
      <c r="E4" s="80"/>
      <c r="F4" s="80"/>
      <c r="G4" s="80" t="s">
        <v>12</v>
      </c>
      <c r="H4" s="80" t="s">
        <v>41</v>
      </c>
      <c r="I4" s="42" t="s">
        <v>14</v>
      </c>
      <c r="K4" s="28" t="s">
        <v>62</v>
      </c>
      <c r="L4" s="44">
        <f>(G12^2)/(L2*L3)</f>
        <v>23635.416066666661</v>
      </c>
    </row>
    <row r="5" spans="2:19" x14ac:dyDescent="0.25">
      <c r="B5" s="80"/>
      <c r="C5" s="1">
        <v>1</v>
      </c>
      <c r="D5" s="1">
        <v>2</v>
      </c>
      <c r="E5" s="1">
        <v>3</v>
      </c>
      <c r="F5" s="1">
        <v>4</v>
      </c>
      <c r="G5" s="80"/>
      <c r="H5" s="80"/>
    </row>
    <row r="6" spans="2:19" x14ac:dyDescent="0.25">
      <c r="B6" s="14" t="s">
        <v>30</v>
      </c>
      <c r="C6" s="12">
        <v>31.2</v>
      </c>
      <c r="D6" s="12">
        <v>36.72</v>
      </c>
      <c r="E6" s="29">
        <v>42.96</v>
      </c>
      <c r="F6" s="12">
        <v>33.5</v>
      </c>
      <c r="G6" s="12">
        <f t="shared" ref="G6:G11" si="0">SUM(C6:F6)</f>
        <v>144.38</v>
      </c>
      <c r="H6" s="29">
        <f t="shared" ref="H6:H11" si="1">AVERAGE(C6:F6)</f>
        <v>36.094999999999999</v>
      </c>
      <c r="I6" s="28">
        <f t="shared" ref="I6:I11" si="2">_xlfn.STDEV.S(C6:F6)</f>
        <v>5.1060062671328472</v>
      </c>
      <c r="K6" s="81" t="s">
        <v>64</v>
      </c>
      <c r="L6" s="81"/>
      <c r="M6" s="81"/>
      <c r="N6" s="81"/>
      <c r="O6" s="81"/>
      <c r="P6" s="81"/>
      <c r="Q6" s="81"/>
      <c r="R6" s="81"/>
    </row>
    <row r="7" spans="2:19" x14ac:dyDescent="0.25">
      <c r="B7" s="14" t="s">
        <v>31</v>
      </c>
      <c r="C7" s="12">
        <v>23.95</v>
      </c>
      <c r="D7" s="12">
        <v>31.55</v>
      </c>
      <c r="E7" s="12">
        <v>33.75</v>
      </c>
      <c r="F7" s="12">
        <v>35</v>
      </c>
      <c r="G7" s="12">
        <f t="shared" si="0"/>
        <v>124.25</v>
      </c>
      <c r="H7" s="29">
        <f t="shared" si="1"/>
        <v>31.0625</v>
      </c>
      <c r="I7" s="28">
        <f t="shared" si="2"/>
        <v>4.9514938823214463</v>
      </c>
      <c r="K7" s="89" t="s">
        <v>51</v>
      </c>
      <c r="L7" s="91" t="s">
        <v>52</v>
      </c>
      <c r="M7" s="91" t="s">
        <v>53</v>
      </c>
      <c r="N7" s="91" t="s">
        <v>54</v>
      </c>
      <c r="O7" s="91" t="s">
        <v>55</v>
      </c>
      <c r="P7" s="87" t="s">
        <v>56</v>
      </c>
      <c r="Q7" s="88"/>
      <c r="R7" s="37" t="s">
        <v>57</v>
      </c>
    </row>
    <row r="8" spans="2:19" x14ac:dyDescent="0.25">
      <c r="B8" s="14" t="s">
        <v>32</v>
      </c>
      <c r="C8" s="12">
        <v>34.42</v>
      </c>
      <c r="D8" s="12">
        <v>29.2</v>
      </c>
      <c r="E8" s="12">
        <v>37.78</v>
      </c>
      <c r="F8" s="12">
        <v>32.22</v>
      </c>
      <c r="G8" s="12">
        <f t="shared" si="0"/>
        <v>133.62</v>
      </c>
      <c r="H8" s="29">
        <f t="shared" si="1"/>
        <v>33.405000000000001</v>
      </c>
      <c r="I8" s="28">
        <f t="shared" si="2"/>
        <v>3.6174162049728267</v>
      </c>
      <c r="K8" s="90"/>
      <c r="L8" s="92"/>
      <c r="M8" s="92"/>
      <c r="N8" s="92"/>
      <c r="O8" s="92"/>
      <c r="P8" s="38">
        <v>0.05</v>
      </c>
      <c r="Q8" s="38">
        <v>0.01</v>
      </c>
      <c r="R8" s="37"/>
    </row>
    <row r="9" spans="2:19" x14ac:dyDescent="0.25">
      <c r="B9" s="14" t="s">
        <v>33</v>
      </c>
      <c r="C9" s="12">
        <v>29.75</v>
      </c>
      <c r="D9" s="12">
        <v>25.11</v>
      </c>
      <c r="E9" s="12">
        <v>32.67</v>
      </c>
      <c r="F9" s="12">
        <v>25.77</v>
      </c>
      <c r="G9" s="12">
        <f t="shared" si="0"/>
        <v>113.3</v>
      </c>
      <c r="H9" s="29">
        <f t="shared" si="1"/>
        <v>28.324999999999999</v>
      </c>
      <c r="I9" s="28">
        <f t="shared" si="2"/>
        <v>3.5484221845772801</v>
      </c>
      <c r="K9" s="37" t="s">
        <v>58</v>
      </c>
      <c r="L9" s="37">
        <f>L3-1</f>
        <v>3</v>
      </c>
      <c r="M9" s="37">
        <f>(SUMSQ(C12:F12)/L2)-L4</f>
        <v>175.15060000000813</v>
      </c>
      <c r="N9" s="37">
        <f>M9/L9</f>
        <v>58.38353333333604</v>
      </c>
      <c r="O9" s="37">
        <f>N9/N11</f>
        <v>5.0592944973036129</v>
      </c>
      <c r="P9" s="41">
        <f>FINV(P8,L9,L11)</f>
        <v>3.2873821046365093</v>
      </c>
      <c r="Q9" s="37">
        <f>FINV(Q8,L9,L11)</f>
        <v>5.4169648578184191</v>
      </c>
      <c r="R9" s="37" t="s">
        <v>66</v>
      </c>
      <c r="S9" s="28" t="s">
        <v>67</v>
      </c>
    </row>
    <row r="10" spans="2:19" x14ac:dyDescent="0.25">
      <c r="B10" s="14" t="s">
        <v>34</v>
      </c>
      <c r="C10" s="12">
        <v>23.78</v>
      </c>
      <c r="D10" s="12">
        <v>27.14</v>
      </c>
      <c r="E10" s="12">
        <v>33.840000000000003</v>
      </c>
      <c r="F10" s="12">
        <v>30.68</v>
      </c>
      <c r="G10" s="29">
        <f t="shared" si="0"/>
        <v>115.44</v>
      </c>
      <c r="H10" s="29">
        <f t="shared" si="1"/>
        <v>28.86</v>
      </c>
      <c r="I10" s="28">
        <f t="shared" si="2"/>
        <v>4.3542163474040008</v>
      </c>
      <c r="K10" s="37" t="s">
        <v>11</v>
      </c>
      <c r="L10" s="37">
        <f>L2-1</f>
        <v>5</v>
      </c>
      <c r="M10" s="37">
        <f>(SUMSQ(G6:G11)/L3)-L4</f>
        <v>171.26988333333793</v>
      </c>
      <c r="N10" s="37">
        <f>M10/L10</f>
        <v>34.253976666667583</v>
      </c>
      <c r="O10" s="37">
        <f>N10/N11</f>
        <v>2.9683190750205184</v>
      </c>
      <c r="P10" s="37">
        <f>FINV(P8,L10,L11)</f>
        <v>2.9012945362361564</v>
      </c>
      <c r="Q10" s="37">
        <f>FINV(Q8,L10,L11)</f>
        <v>4.5556139846530046</v>
      </c>
      <c r="R10" s="37" t="s">
        <v>66</v>
      </c>
      <c r="S10" s="28" t="s">
        <v>67</v>
      </c>
    </row>
    <row r="11" spans="2:19" ht="15.75" customHeight="1" x14ac:dyDescent="0.25">
      <c r="B11" s="14" t="s">
        <v>35</v>
      </c>
      <c r="C11" s="12">
        <v>30.68</v>
      </c>
      <c r="D11" s="12">
        <v>32.54</v>
      </c>
      <c r="E11" s="12">
        <v>34.78</v>
      </c>
      <c r="F11" s="12">
        <v>24.17</v>
      </c>
      <c r="G11" s="12">
        <f t="shared" si="0"/>
        <v>122.17</v>
      </c>
      <c r="H11" s="29">
        <f t="shared" si="1"/>
        <v>30.5425</v>
      </c>
      <c r="I11" s="28">
        <f t="shared" si="2"/>
        <v>4.5670586814710408</v>
      </c>
      <c r="K11" s="37" t="s">
        <v>61</v>
      </c>
      <c r="L11" s="37">
        <f>(L3-1)*(L2-1)</f>
        <v>15</v>
      </c>
      <c r="M11" s="39">
        <f>M12-M9-M10</f>
        <v>173.09784999999101</v>
      </c>
      <c r="N11" s="37">
        <f>M11/L11</f>
        <v>11.539856666666067</v>
      </c>
      <c r="O11" s="40"/>
      <c r="P11" s="40"/>
      <c r="Q11" s="40"/>
      <c r="R11" s="40"/>
    </row>
    <row r="12" spans="2:19" x14ac:dyDescent="0.25">
      <c r="B12" s="12" t="s">
        <v>12</v>
      </c>
      <c r="C12" s="12">
        <f>SUM(C6:C11)</f>
        <v>173.78</v>
      </c>
      <c r="D12" s="12">
        <f>SUM(D6:D11)</f>
        <v>182.26</v>
      </c>
      <c r="E12" s="29">
        <f>SUM(E6:E11)</f>
        <v>215.78000000000003</v>
      </c>
      <c r="F12" s="12">
        <f>SUM(F6:F11)</f>
        <v>181.33999999999997</v>
      </c>
      <c r="G12" s="30">
        <f>SUM(G6:G11)</f>
        <v>753.16</v>
      </c>
      <c r="H12" s="12"/>
      <c r="K12" s="37" t="s">
        <v>2</v>
      </c>
      <c r="L12" s="37">
        <f>SUM(L9:L11)</f>
        <v>23</v>
      </c>
      <c r="M12" s="39">
        <f>(SUMSQ(C6:F11)-L4)</f>
        <v>519.51833333333707</v>
      </c>
      <c r="N12" s="40"/>
      <c r="O12" s="40"/>
      <c r="P12" s="40"/>
      <c r="Q12" s="40"/>
      <c r="R12" s="40"/>
    </row>
  </sheetData>
  <mergeCells count="11">
    <mergeCell ref="P7:Q7"/>
    <mergeCell ref="K7:K8"/>
    <mergeCell ref="L7:L8"/>
    <mergeCell ref="M7:M8"/>
    <mergeCell ref="N7:N8"/>
    <mergeCell ref="O7:O8"/>
    <mergeCell ref="B4:B5"/>
    <mergeCell ref="C4:F4"/>
    <mergeCell ref="G4:G5"/>
    <mergeCell ref="H4:H5"/>
    <mergeCell ref="K6:R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56F66E-2D03-4130-B3C5-FEE7DD10604E}">
  <dimension ref="A2:U45"/>
  <sheetViews>
    <sheetView topLeftCell="A23" zoomScale="87" zoomScaleNormal="87" workbookViewId="0">
      <selection activeCell="C45" sqref="C45"/>
    </sheetView>
  </sheetViews>
  <sheetFormatPr defaultRowHeight="15" x14ac:dyDescent="0.25"/>
  <cols>
    <col min="2" max="2" width="11.42578125" customWidth="1"/>
    <col min="3" max="3" width="18" customWidth="1"/>
    <col min="4" max="6" width="18.140625" customWidth="1"/>
    <col min="7" max="7" width="18.28515625" customWidth="1"/>
    <col min="8" max="8" width="18.42578125" customWidth="1"/>
    <col min="11" max="11" width="10.7109375" customWidth="1"/>
    <col min="12" max="13" width="18.140625" customWidth="1"/>
    <col min="14" max="15" width="18.28515625" customWidth="1"/>
    <col min="16" max="16" width="18.140625" customWidth="1"/>
    <col min="17" max="17" width="18.28515625" customWidth="1"/>
    <col min="20" max="20" width="11.140625" customWidth="1"/>
    <col min="21" max="21" width="11.7109375" customWidth="1"/>
  </cols>
  <sheetData>
    <row r="2" spans="2:21" ht="15.75" x14ac:dyDescent="0.25">
      <c r="B2" s="80" t="s">
        <v>0</v>
      </c>
      <c r="C2" s="80" t="s">
        <v>1</v>
      </c>
      <c r="D2" s="80"/>
      <c r="E2" s="80"/>
      <c r="F2" s="80"/>
      <c r="G2" s="80"/>
      <c r="H2" s="80"/>
      <c r="I2" s="80" t="s">
        <v>2</v>
      </c>
      <c r="K2" s="3" t="s">
        <v>10</v>
      </c>
      <c r="L2" s="7"/>
      <c r="M2" s="7"/>
      <c r="N2" s="7"/>
      <c r="O2" s="7"/>
      <c r="P2" s="7"/>
      <c r="Q2" s="7"/>
      <c r="R2" s="8"/>
    </row>
    <row r="3" spans="2:21" ht="15.75" x14ac:dyDescent="0.25">
      <c r="B3" s="80"/>
      <c r="C3" s="1" t="s">
        <v>4</v>
      </c>
      <c r="D3" s="1" t="s">
        <v>5</v>
      </c>
      <c r="E3" s="1" t="s">
        <v>6</v>
      </c>
      <c r="F3" s="1" t="s">
        <v>7</v>
      </c>
      <c r="G3" s="1" t="s">
        <v>8</v>
      </c>
      <c r="H3" s="1" t="s">
        <v>9</v>
      </c>
      <c r="I3" s="80"/>
      <c r="K3" s="1" t="s">
        <v>0</v>
      </c>
      <c r="L3" s="100" t="s">
        <v>11</v>
      </c>
      <c r="M3" s="101"/>
      <c r="N3" s="101"/>
      <c r="O3" s="101"/>
      <c r="P3" s="101"/>
      <c r="Q3" s="102"/>
      <c r="R3" s="98" t="s">
        <v>12</v>
      </c>
      <c r="T3" s="12" t="s">
        <v>14</v>
      </c>
      <c r="U3" s="13"/>
    </row>
    <row r="4" spans="2:21" ht="15.75" x14ac:dyDescent="0.25">
      <c r="B4" s="1">
        <v>1</v>
      </c>
      <c r="C4" s="2">
        <v>2</v>
      </c>
      <c r="D4" s="2">
        <v>4</v>
      </c>
      <c r="E4" s="2">
        <v>4</v>
      </c>
      <c r="F4" s="2">
        <v>2</v>
      </c>
      <c r="G4" s="2">
        <v>4</v>
      </c>
      <c r="H4" s="2">
        <v>4</v>
      </c>
      <c r="I4" s="1">
        <f t="shared" ref="I4:I28" si="0">SUM(C4:H4)</f>
        <v>20</v>
      </c>
      <c r="K4" s="1"/>
      <c r="L4" s="1" t="s">
        <v>4</v>
      </c>
      <c r="M4" s="1" t="s">
        <v>5</v>
      </c>
      <c r="N4" s="1" t="s">
        <v>6</v>
      </c>
      <c r="O4" s="1" t="s">
        <v>7</v>
      </c>
      <c r="P4" s="1" t="s">
        <v>8</v>
      </c>
      <c r="Q4" s="1" t="s">
        <v>9</v>
      </c>
      <c r="R4" s="99"/>
      <c r="T4" s="14" t="s">
        <v>15</v>
      </c>
      <c r="U4" s="29">
        <f>STDEV(L5:L29)</f>
        <v>1.5895492023421816</v>
      </c>
    </row>
    <row r="5" spans="2:21" ht="15.75" x14ac:dyDescent="0.25">
      <c r="B5" s="1">
        <v>2</v>
      </c>
      <c r="C5" s="2">
        <v>4</v>
      </c>
      <c r="D5" s="2">
        <v>4</v>
      </c>
      <c r="E5" s="2">
        <v>4</v>
      </c>
      <c r="F5" s="2">
        <v>5</v>
      </c>
      <c r="G5" s="2">
        <v>5</v>
      </c>
      <c r="H5" s="2">
        <v>4</v>
      </c>
      <c r="I5" s="1">
        <f t="shared" si="0"/>
        <v>26</v>
      </c>
      <c r="K5" s="1">
        <v>1</v>
      </c>
      <c r="L5" s="9">
        <v>1.5</v>
      </c>
      <c r="M5" s="9">
        <v>4.5</v>
      </c>
      <c r="N5" s="9">
        <v>4.5</v>
      </c>
      <c r="O5" s="9">
        <v>1.5</v>
      </c>
      <c r="P5" s="9">
        <v>4.5</v>
      </c>
      <c r="Q5" s="9">
        <v>4.5</v>
      </c>
      <c r="R5" s="1">
        <f t="shared" ref="R5:R29" si="1">SUM(L5:Q5)</f>
        <v>21</v>
      </c>
      <c r="T5" s="14" t="s">
        <v>16</v>
      </c>
      <c r="U5" s="29">
        <f>STDEV(M5:M29)</f>
        <v>1.0476163419878477</v>
      </c>
    </row>
    <row r="6" spans="2:21" ht="15.75" x14ac:dyDescent="0.25">
      <c r="B6" s="1">
        <v>3</v>
      </c>
      <c r="C6" s="2">
        <v>4</v>
      </c>
      <c r="D6" s="2">
        <v>4</v>
      </c>
      <c r="E6" s="2">
        <v>5</v>
      </c>
      <c r="F6" s="2">
        <v>2</v>
      </c>
      <c r="G6" s="2">
        <v>5</v>
      </c>
      <c r="H6" s="2">
        <v>4</v>
      </c>
      <c r="I6" s="1">
        <f t="shared" si="0"/>
        <v>24</v>
      </c>
      <c r="K6" s="1">
        <v>2</v>
      </c>
      <c r="L6" s="9">
        <v>2.5</v>
      </c>
      <c r="M6" s="9">
        <v>2.5</v>
      </c>
      <c r="N6" s="9">
        <v>2.5</v>
      </c>
      <c r="O6" s="9">
        <v>5.5</v>
      </c>
      <c r="P6" s="9">
        <v>5.5</v>
      </c>
      <c r="Q6" s="9">
        <v>2.5</v>
      </c>
      <c r="R6" s="1">
        <f t="shared" si="1"/>
        <v>21</v>
      </c>
      <c r="T6" s="14" t="s">
        <v>17</v>
      </c>
      <c r="U6" s="29">
        <f>STDEV(N5:N29)</f>
        <v>1.1979148550710939</v>
      </c>
    </row>
    <row r="7" spans="2:21" ht="15.75" x14ac:dyDescent="0.25">
      <c r="B7" s="1">
        <v>4</v>
      </c>
      <c r="C7" s="2">
        <v>3</v>
      </c>
      <c r="D7" s="2">
        <v>4</v>
      </c>
      <c r="E7" s="2">
        <v>4</v>
      </c>
      <c r="F7" s="2">
        <v>4</v>
      </c>
      <c r="G7" s="2">
        <v>4</v>
      </c>
      <c r="H7" s="2">
        <v>4</v>
      </c>
      <c r="I7" s="1">
        <f t="shared" si="0"/>
        <v>23</v>
      </c>
      <c r="K7" s="1">
        <v>3</v>
      </c>
      <c r="L7" s="9">
        <v>3</v>
      </c>
      <c r="M7" s="9">
        <v>3</v>
      </c>
      <c r="N7" s="9">
        <v>5.5</v>
      </c>
      <c r="O7" s="9">
        <v>1</v>
      </c>
      <c r="P7" s="9">
        <v>5.5</v>
      </c>
      <c r="Q7" s="9">
        <v>3</v>
      </c>
      <c r="R7" s="1">
        <f t="shared" si="1"/>
        <v>21</v>
      </c>
      <c r="T7" s="14" t="s">
        <v>18</v>
      </c>
      <c r="U7" s="29">
        <f>STDEV(O5:O29)</f>
        <v>1.1636866703140785</v>
      </c>
    </row>
    <row r="8" spans="2:21" ht="15.75" x14ac:dyDescent="0.25">
      <c r="B8" s="1">
        <v>5</v>
      </c>
      <c r="C8" s="2">
        <v>4</v>
      </c>
      <c r="D8" s="2">
        <v>3</v>
      </c>
      <c r="E8" s="2">
        <v>3</v>
      </c>
      <c r="F8" s="2">
        <v>3</v>
      </c>
      <c r="G8" s="2">
        <v>3</v>
      </c>
      <c r="H8" s="2">
        <v>2</v>
      </c>
      <c r="I8" s="1">
        <f t="shared" si="0"/>
        <v>18</v>
      </c>
      <c r="K8" s="1">
        <v>4</v>
      </c>
      <c r="L8" s="9">
        <v>1</v>
      </c>
      <c r="M8" s="9">
        <v>4</v>
      </c>
      <c r="N8" s="9">
        <v>4</v>
      </c>
      <c r="O8" s="9">
        <v>4</v>
      </c>
      <c r="P8" s="9">
        <v>4</v>
      </c>
      <c r="Q8" s="9">
        <v>4</v>
      </c>
      <c r="R8" s="1">
        <f t="shared" si="1"/>
        <v>21</v>
      </c>
      <c r="T8" s="14" t="s">
        <v>19</v>
      </c>
      <c r="U8" s="29">
        <f>STDEV(P5:P29)</f>
        <v>1.1989578808281798</v>
      </c>
    </row>
    <row r="9" spans="2:21" ht="15.75" x14ac:dyDescent="0.25">
      <c r="B9" s="1">
        <v>6</v>
      </c>
      <c r="C9" s="2">
        <v>3</v>
      </c>
      <c r="D9" s="2">
        <v>4</v>
      </c>
      <c r="E9" s="2">
        <v>4</v>
      </c>
      <c r="F9" s="2">
        <v>3</v>
      </c>
      <c r="G9" s="2">
        <v>3</v>
      </c>
      <c r="H9" s="2">
        <v>4</v>
      </c>
      <c r="I9" s="1">
        <f t="shared" si="0"/>
        <v>21</v>
      </c>
      <c r="K9" s="1">
        <v>5</v>
      </c>
      <c r="L9" s="9">
        <v>6</v>
      </c>
      <c r="M9" s="9">
        <v>3.5</v>
      </c>
      <c r="N9" s="9">
        <v>3.5</v>
      </c>
      <c r="O9" s="9">
        <v>3.5</v>
      </c>
      <c r="P9" s="9">
        <v>3.5</v>
      </c>
      <c r="Q9" s="9">
        <v>1</v>
      </c>
      <c r="R9" s="1">
        <f t="shared" si="1"/>
        <v>21</v>
      </c>
      <c r="T9" s="14" t="s">
        <v>20</v>
      </c>
      <c r="U9" s="29">
        <f>STDEV(Q5:Q29)</f>
        <v>1.3124404748406684</v>
      </c>
    </row>
    <row r="10" spans="2:21" ht="15.75" x14ac:dyDescent="0.25">
      <c r="B10" s="1">
        <v>7</v>
      </c>
      <c r="C10" s="2">
        <v>4</v>
      </c>
      <c r="D10" s="2">
        <v>4</v>
      </c>
      <c r="E10" s="2">
        <v>4</v>
      </c>
      <c r="F10" s="2">
        <v>4</v>
      </c>
      <c r="G10" s="2">
        <v>4</v>
      </c>
      <c r="H10" s="2">
        <v>4</v>
      </c>
      <c r="I10" s="1">
        <f t="shared" si="0"/>
        <v>24</v>
      </c>
      <c r="K10" s="1">
        <v>6</v>
      </c>
      <c r="L10" s="9">
        <v>2</v>
      </c>
      <c r="M10" s="9">
        <v>5</v>
      </c>
      <c r="N10" s="9">
        <v>5</v>
      </c>
      <c r="O10" s="9">
        <v>2</v>
      </c>
      <c r="P10" s="9">
        <v>2</v>
      </c>
      <c r="Q10" s="9">
        <v>5</v>
      </c>
      <c r="R10" s="1">
        <f t="shared" si="1"/>
        <v>21</v>
      </c>
    </row>
    <row r="11" spans="2:21" ht="15.75" x14ac:dyDescent="0.25">
      <c r="B11" s="1">
        <v>8</v>
      </c>
      <c r="C11" s="2">
        <v>4</v>
      </c>
      <c r="D11" s="2">
        <v>4</v>
      </c>
      <c r="E11" s="2">
        <v>4</v>
      </c>
      <c r="F11" s="2">
        <v>4</v>
      </c>
      <c r="G11" s="2">
        <v>4</v>
      </c>
      <c r="H11" s="2">
        <v>4</v>
      </c>
      <c r="I11" s="1">
        <f t="shared" si="0"/>
        <v>24</v>
      </c>
      <c r="K11" s="1">
        <v>7</v>
      </c>
      <c r="L11" s="9">
        <v>3.5</v>
      </c>
      <c r="M11" s="9">
        <v>3.5</v>
      </c>
      <c r="N11" s="9">
        <v>3.5</v>
      </c>
      <c r="O11" s="9">
        <v>3.5</v>
      </c>
      <c r="P11" s="9">
        <v>3.5</v>
      </c>
      <c r="Q11" s="9">
        <v>3.5</v>
      </c>
      <c r="R11" s="1">
        <f t="shared" si="1"/>
        <v>21</v>
      </c>
    </row>
    <row r="12" spans="2:21" ht="15.75" x14ac:dyDescent="0.25">
      <c r="B12" s="1">
        <v>9</v>
      </c>
      <c r="C12" s="2">
        <v>2</v>
      </c>
      <c r="D12" s="2">
        <v>4</v>
      </c>
      <c r="E12" s="2">
        <v>4</v>
      </c>
      <c r="F12" s="2">
        <v>4</v>
      </c>
      <c r="G12" s="2">
        <v>2</v>
      </c>
      <c r="H12" s="2">
        <v>4</v>
      </c>
      <c r="I12" s="1">
        <f t="shared" si="0"/>
        <v>20</v>
      </c>
      <c r="K12" s="1">
        <v>8</v>
      </c>
      <c r="L12" s="9">
        <v>3.5</v>
      </c>
      <c r="M12" s="9">
        <v>3.5</v>
      </c>
      <c r="N12" s="9">
        <v>3.5</v>
      </c>
      <c r="O12" s="9">
        <v>3.5</v>
      </c>
      <c r="P12" s="9">
        <v>3.5</v>
      </c>
      <c r="Q12" s="9">
        <v>3.5</v>
      </c>
      <c r="R12" s="1">
        <f t="shared" si="1"/>
        <v>21</v>
      </c>
    </row>
    <row r="13" spans="2:21" ht="15.75" x14ac:dyDescent="0.25">
      <c r="B13" s="1">
        <v>10</v>
      </c>
      <c r="C13" s="2">
        <v>4</v>
      </c>
      <c r="D13" s="2">
        <v>4</v>
      </c>
      <c r="E13" s="2">
        <v>3</v>
      </c>
      <c r="F13" s="2">
        <v>3</v>
      </c>
      <c r="G13" s="2">
        <v>3</v>
      </c>
      <c r="H13" s="2">
        <v>3</v>
      </c>
      <c r="I13" s="1">
        <f t="shared" si="0"/>
        <v>20</v>
      </c>
      <c r="K13" s="1">
        <v>9</v>
      </c>
      <c r="L13" s="9">
        <v>1.5</v>
      </c>
      <c r="M13" s="9">
        <v>4.5</v>
      </c>
      <c r="N13" s="9">
        <v>4.5</v>
      </c>
      <c r="O13" s="9">
        <v>4.5</v>
      </c>
      <c r="P13" s="9">
        <v>1.5</v>
      </c>
      <c r="Q13" s="9">
        <v>4.5</v>
      </c>
      <c r="R13" s="1">
        <f t="shared" si="1"/>
        <v>21</v>
      </c>
    </row>
    <row r="14" spans="2:21" ht="15.75" x14ac:dyDescent="0.25">
      <c r="B14" s="1">
        <v>11</v>
      </c>
      <c r="C14" s="2">
        <v>4</v>
      </c>
      <c r="D14" s="2">
        <v>3</v>
      </c>
      <c r="E14" s="2">
        <v>4</v>
      </c>
      <c r="F14" s="2">
        <v>2</v>
      </c>
      <c r="G14" s="2">
        <v>2</v>
      </c>
      <c r="H14" s="2">
        <v>2</v>
      </c>
      <c r="I14" s="1">
        <f t="shared" si="0"/>
        <v>17</v>
      </c>
      <c r="K14" s="1">
        <v>10</v>
      </c>
      <c r="L14" s="9">
        <v>5.5</v>
      </c>
      <c r="M14" s="9">
        <v>5.5</v>
      </c>
      <c r="N14" s="9">
        <v>2.5</v>
      </c>
      <c r="O14" s="9">
        <v>2.5</v>
      </c>
      <c r="P14" s="9">
        <v>2.5</v>
      </c>
      <c r="Q14" s="9">
        <v>2.5</v>
      </c>
      <c r="R14" s="1">
        <f t="shared" si="1"/>
        <v>21</v>
      </c>
    </row>
    <row r="15" spans="2:21" ht="15.75" x14ac:dyDescent="0.25">
      <c r="B15" s="1">
        <v>12</v>
      </c>
      <c r="C15" s="2">
        <v>3</v>
      </c>
      <c r="D15" s="2">
        <v>4</v>
      </c>
      <c r="E15" s="2">
        <v>4</v>
      </c>
      <c r="F15" s="2">
        <v>4</v>
      </c>
      <c r="G15" s="2">
        <v>4</v>
      </c>
      <c r="H15" s="2">
        <v>4</v>
      </c>
      <c r="I15" s="1">
        <f t="shared" si="0"/>
        <v>23</v>
      </c>
      <c r="K15" s="1">
        <v>11</v>
      </c>
      <c r="L15" s="9">
        <v>5.5</v>
      </c>
      <c r="M15" s="9">
        <v>4</v>
      </c>
      <c r="N15" s="9">
        <v>5.5</v>
      </c>
      <c r="O15" s="9">
        <v>2</v>
      </c>
      <c r="P15" s="9">
        <v>2</v>
      </c>
      <c r="Q15" s="9">
        <v>2</v>
      </c>
      <c r="R15" s="1">
        <f t="shared" si="1"/>
        <v>21</v>
      </c>
    </row>
    <row r="16" spans="2:21" ht="15.75" x14ac:dyDescent="0.25">
      <c r="B16" s="1">
        <v>13</v>
      </c>
      <c r="C16" s="2">
        <v>4</v>
      </c>
      <c r="D16" s="2">
        <v>4</v>
      </c>
      <c r="E16" s="2">
        <v>4</v>
      </c>
      <c r="F16" s="2">
        <v>4</v>
      </c>
      <c r="G16" s="2">
        <v>4</v>
      </c>
      <c r="H16" s="2">
        <v>4</v>
      </c>
      <c r="I16" s="1">
        <f t="shared" si="0"/>
        <v>24</v>
      </c>
      <c r="K16" s="1">
        <v>12</v>
      </c>
      <c r="L16" s="9">
        <v>1</v>
      </c>
      <c r="M16" s="9">
        <v>4</v>
      </c>
      <c r="N16" s="9">
        <v>4</v>
      </c>
      <c r="O16" s="9">
        <v>4</v>
      </c>
      <c r="P16" s="9">
        <v>4</v>
      </c>
      <c r="Q16" s="9">
        <v>4</v>
      </c>
      <c r="R16" s="1">
        <f t="shared" si="1"/>
        <v>21</v>
      </c>
    </row>
    <row r="17" spans="2:18" ht="15.75" x14ac:dyDescent="0.25">
      <c r="B17" s="1">
        <v>14</v>
      </c>
      <c r="C17" s="2">
        <v>2</v>
      </c>
      <c r="D17" s="2">
        <v>4</v>
      </c>
      <c r="E17" s="2">
        <v>4</v>
      </c>
      <c r="F17" s="2">
        <v>2</v>
      </c>
      <c r="G17" s="2">
        <v>3</v>
      </c>
      <c r="H17" s="2">
        <v>2</v>
      </c>
      <c r="I17" s="1">
        <f t="shared" si="0"/>
        <v>17</v>
      </c>
      <c r="K17" s="1">
        <v>13</v>
      </c>
      <c r="L17" s="9">
        <v>3.5</v>
      </c>
      <c r="M17" s="9">
        <v>3.5</v>
      </c>
      <c r="N17" s="9">
        <v>3.5</v>
      </c>
      <c r="O17" s="9">
        <v>3.5</v>
      </c>
      <c r="P17" s="9">
        <v>3.5</v>
      </c>
      <c r="Q17" s="9">
        <v>3.5</v>
      </c>
      <c r="R17" s="1">
        <f t="shared" si="1"/>
        <v>21</v>
      </c>
    </row>
    <row r="18" spans="2:18" ht="15.75" x14ac:dyDescent="0.25">
      <c r="B18" s="1">
        <v>15</v>
      </c>
      <c r="C18" s="2">
        <v>4</v>
      </c>
      <c r="D18" s="2">
        <v>4</v>
      </c>
      <c r="E18" s="2">
        <v>4</v>
      </c>
      <c r="F18" s="2">
        <v>4</v>
      </c>
      <c r="G18" s="2">
        <v>3</v>
      </c>
      <c r="H18" s="2">
        <v>3</v>
      </c>
      <c r="I18" s="1">
        <f t="shared" si="0"/>
        <v>22</v>
      </c>
      <c r="K18" s="1">
        <v>14</v>
      </c>
      <c r="L18" s="3">
        <v>2</v>
      </c>
      <c r="M18" s="3">
        <v>5.5</v>
      </c>
      <c r="N18" s="3">
        <v>5.5</v>
      </c>
      <c r="O18" s="3">
        <v>2</v>
      </c>
      <c r="P18" s="3">
        <v>4</v>
      </c>
      <c r="Q18" s="3">
        <v>2</v>
      </c>
      <c r="R18" s="1">
        <f t="shared" si="1"/>
        <v>21</v>
      </c>
    </row>
    <row r="19" spans="2:18" ht="15.75" x14ac:dyDescent="0.25">
      <c r="B19" s="1">
        <v>16</v>
      </c>
      <c r="C19" s="2">
        <v>4</v>
      </c>
      <c r="D19" s="2">
        <v>4</v>
      </c>
      <c r="E19" s="2">
        <v>2</v>
      </c>
      <c r="F19" s="2">
        <v>4</v>
      </c>
      <c r="G19" s="2">
        <v>4</v>
      </c>
      <c r="H19" s="2">
        <v>4</v>
      </c>
      <c r="I19" s="1">
        <f t="shared" si="0"/>
        <v>22</v>
      </c>
      <c r="K19" s="1">
        <v>15</v>
      </c>
      <c r="L19" s="3">
        <v>4.5</v>
      </c>
      <c r="M19" s="3">
        <v>4.5</v>
      </c>
      <c r="N19" s="3">
        <v>4.5</v>
      </c>
      <c r="O19" s="3">
        <v>4.5</v>
      </c>
      <c r="P19" s="3">
        <v>1.5</v>
      </c>
      <c r="Q19" s="3">
        <v>1.5</v>
      </c>
      <c r="R19" s="1">
        <f t="shared" si="1"/>
        <v>21</v>
      </c>
    </row>
    <row r="20" spans="2:18" ht="15.75" x14ac:dyDescent="0.25">
      <c r="B20" s="1">
        <v>17</v>
      </c>
      <c r="C20" s="2">
        <v>1</v>
      </c>
      <c r="D20" s="2">
        <v>3</v>
      </c>
      <c r="E20" s="2">
        <v>3</v>
      </c>
      <c r="F20" s="2">
        <v>3</v>
      </c>
      <c r="G20" s="2">
        <v>3</v>
      </c>
      <c r="H20" s="2">
        <v>4</v>
      </c>
      <c r="I20" s="1">
        <f t="shared" si="0"/>
        <v>17</v>
      </c>
      <c r="K20" s="1">
        <v>16</v>
      </c>
      <c r="L20" s="3">
        <v>4</v>
      </c>
      <c r="M20" s="3">
        <v>4</v>
      </c>
      <c r="N20" s="3">
        <v>1</v>
      </c>
      <c r="O20" s="3">
        <v>4</v>
      </c>
      <c r="P20" s="3">
        <v>4</v>
      </c>
      <c r="Q20" s="3">
        <v>4</v>
      </c>
      <c r="R20" s="1">
        <f t="shared" si="1"/>
        <v>21</v>
      </c>
    </row>
    <row r="21" spans="2:18" ht="15.75" x14ac:dyDescent="0.25">
      <c r="B21" s="1">
        <v>18</v>
      </c>
      <c r="C21" s="2">
        <v>4</v>
      </c>
      <c r="D21" s="2">
        <v>4</v>
      </c>
      <c r="E21" s="2">
        <v>4</v>
      </c>
      <c r="F21" s="2">
        <v>4</v>
      </c>
      <c r="G21" s="2">
        <v>4</v>
      </c>
      <c r="H21" s="2">
        <v>4</v>
      </c>
      <c r="I21" s="1">
        <f t="shared" si="0"/>
        <v>24</v>
      </c>
      <c r="K21" s="1">
        <v>17</v>
      </c>
      <c r="L21" s="3">
        <v>1</v>
      </c>
      <c r="M21" s="3">
        <v>3.5</v>
      </c>
      <c r="N21" s="3">
        <v>3.5</v>
      </c>
      <c r="O21" s="3">
        <v>3.5</v>
      </c>
      <c r="P21" s="3">
        <v>3.5</v>
      </c>
      <c r="Q21" s="3">
        <v>6</v>
      </c>
      <c r="R21" s="1">
        <f t="shared" si="1"/>
        <v>21</v>
      </c>
    </row>
    <row r="22" spans="2:18" ht="15.75" x14ac:dyDescent="0.25">
      <c r="B22" s="1">
        <v>19</v>
      </c>
      <c r="C22" s="2">
        <v>2</v>
      </c>
      <c r="D22" s="2">
        <v>5</v>
      </c>
      <c r="E22" s="2">
        <v>3</v>
      </c>
      <c r="F22" s="2">
        <v>5</v>
      </c>
      <c r="G22" s="2">
        <v>4</v>
      </c>
      <c r="H22" s="2">
        <v>5</v>
      </c>
      <c r="I22" s="1">
        <f t="shared" si="0"/>
        <v>24</v>
      </c>
      <c r="K22" s="1">
        <v>18</v>
      </c>
      <c r="L22" s="3">
        <v>3.5</v>
      </c>
      <c r="M22" s="3">
        <v>3.5</v>
      </c>
      <c r="N22" s="3">
        <v>3.5</v>
      </c>
      <c r="O22" s="3">
        <v>3.5</v>
      </c>
      <c r="P22" s="3">
        <v>3.5</v>
      </c>
      <c r="Q22" s="3">
        <v>3.5</v>
      </c>
      <c r="R22" s="1">
        <f t="shared" si="1"/>
        <v>21</v>
      </c>
    </row>
    <row r="23" spans="2:18" ht="15.75" x14ac:dyDescent="0.25">
      <c r="B23" s="1">
        <v>20</v>
      </c>
      <c r="C23" s="2">
        <v>3</v>
      </c>
      <c r="D23" s="2">
        <v>5</v>
      </c>
      <c r="E23" s="2">
        <v>4</v>
      </c>
      <c r="F23" s="2">
        <v>3</v>
      </c>
      <c r="G23" s="2">
        <v>4</v>
      </c>
      <c r="H23" s="2">
        <v>2</v>
      </c>
      <c r="I23" s="1">
        <f t="shared" si="0"/>
        <v>21</v>
      </c>
      <c r="K23" s="1">
        <v>19</v>
      </c>
      <c r="L23" s="3">
        <v>1</v>
      </c>
      <c r="M23" s="3">
        <v>5</v>
      </c>
      <c r="N23" s="3">
        <v>2</v>
      </c>
      <c r="O23" s="3">
        <v>5</v>
      </c>
      <c r="P23" s="3">
        <v>3</v>
      </c>
      <c r="Q23" s="3">
        <v>5</v>
      </c>
      <c r="R23" s="1">
        <f t="shared" si="1"/>
        <v>21</v>
      </c>
    </row>
    <row r="24" spans="2:18" ht="15.75" x14ac:dyDescent="0.25">
      <c r="B24" s="1">
        <v>21</v>
      </c>
      <c r="C24" s="2">
        <v>3</v>
      </c>
      <c r="D24" s="2">
        <v>4</v>
      </c>
      <c r="E24" s="2">
        <v>3</v>
      </c>
      <c r="F24" s="2">
        <v>3</v>
      </c>
      <c r="G24" s="2">
        <v>3</v>
      </c>
      <c r="H24" s="2">
        <v>3</v>
      </c>
      <c r="I24" s="1">
        <f t="shared" si="0"/>
        <v>19</v>
      </c>
      <c r="K24" s="1">
        <v>20</v>
      </c>
      <c r="L24" s="3">
        <v>2.5</v>
      </c>
      <c r="M24" s="3">
        <v>6</v>
      </c>
      <c r="N24" s="3">
        <v>4.5</v>
      </c>
      <c r="O24" s="3">
        <v>2.5</v>
      </c>
      <c r="P24" s="3">
        <v>4.5</v>
      </c>
      <c r="Q24" s="3">
        <v>1</v>
      </c>
      <c r="R24" s="1">
        <f t="shared" si="1"/>
        <v>21</v>
      </c>
    </row>
    <row r="25" spans="2:18" ht="15.75" x14ac:dyDescent="0.25">
      <c r="B25" s="1">
        <v>22</v>
      </c>
      <c r="C25" s="2">
        <v>3</v>
      </c>
      <c r="D25" s="2">
        <v>4</v>
      </c>
      <c r="E25" s="2">
        <v>4</v>
      </c>
      <c r="F25" s="2">
        <v>4</v>
      </c>
      <c r="G25" s="2">
        <v>2</v>
      </c>
      <c r="H25" s="2">
        <v>4</v>
      </c>
      <c r="I25" s="1">
        <f t="shared" si="0"/>
        <v>21</v>
      </c>
      <c r="K25" s="1">
        <v>21</v>
      </c>
      <c r="L25" s="3">
        <v>3</v>
      </c>
      <c r="M25" s="3">
        <v>6</v>
      </c>
      <c r="N25" s="3">
        <v>3</v>
      </c>
      <c r="O25" s="3">
        <v>3</v>
      </c>
      <c r="P25" s="3">
        <v>3</v>
      </c>
      <c r="Q25" s="3">
        <v>3</v>
      </c>
      <c r="R25" s="1">
        <f t="shared" si="1"/>
        <v>21</v>
      </c>
    </row>
    <row r="26" spans="2:18" ht="15.75" x14ac:dyDescent="0.25">
      <c r="B26" s="1">
        <v>23</v>
      </c>
      <c r="C26" s="2">
        <v>2</v>
      </c>
      <c r="D26" s="2">
        <v>2</v>
      </c>
      <c r="E26" s="2">
        <v>2</v>
      </c>
      <c r="F26" s="2">
        <v>4</v>
      </c>
      <c r="G26" s="2">
        <v>4</v>
      </c>
      <c r="H26" s="2">
        <v>4</v>
      </c>
      <c r="I26" s="1">
        <f t="shared" si="0"/>
        <v>18</v>
      </c>
      <c r="K26" s="1">
        <v>22</v>
      </c>
      <c r="L26" s="3">
        <v>2</v>
      </c>
      <c r="M26" s="3">
        <v>4.5</v>
      </c>
      <c r="N26" s="3">
        <v>4.5</v>
      </c>
      <c r="O26" s="3">
        <v>4.5</v>
      </c>
      <c r="P26" s="3">
        <v>1</v>
      </c>
      <c r="Q26" s="3">
        <v>4.5</v>
      </c>
      <c r="R26" s="1">
        <f t="shared" si="1"/>
        <v>21</v>
      </c>
    </row>
    <row r="27" spans="2:18" ht="15.75" x14ac:dyDescent="0.25">
      <c r="B27" s="1">
        <v>24</v>
      </c>
      <c r="C27" s="2">
        <v>2</v>
      </c>
      <c r="D27" s="2">
        <v>4</v>
      </c>
      <c r="E27" s="2">
        <v>4</v>
      </c>
      <c r="F27" s="2">
        <v>4</v>
      </c>
      <c r="G27" s="2">
        <v>4</v>
      </c>
      <c r="H27" s="2">
        <v>4</v>
      </c>
      <c r="I27" s="1">
        <f t="shared" si="0"/>
        <v>22</v>
      </c>
      <c r="K27" s="1">
        <v>23</v>
      </c>
      <c r="L27" s="3">
        <v>2</v>
      </c>
      <c r="M27" s="3">
        <v>2</v>
      </c>
      <c r="N27" s="3">
        <v>2</v>
      </c>
      <c r="O27" s="3">
        <v>5</v>
      </c>
      <c r="P27" s="3">
        <v>5</v>
      </c>
      <c r="Q27" s="3">
        <v>5</v>
      </c>
      <c r="R27" s="1">
        <f t="shared" si="1"/>
        <v>21</v>
      </c>
    </row>
    <row r="28" spans="2:18" ht="15.75" x14ac:dyDescent="0.25">
      <c r="B28" s="1">
        <v>25</v>
      </c>
      <c r="C28" s="2">
        <v>5</v>
      </c>
      <c r="D28" s="2">
        <v>4</v>
      </c>
      <c r="E28" s="2">
        <v>5</v>
      </c>
      <c r="F28" s="2">
        <v>4</v>
      </c>
      <c r="G28" s="2">
        <v>4</v>
      </c>
      <c r="H28" s="2">
        <v>4</v>
      </c>
      <c r="I28" s="1">
        <f t="shared" si="0"/>
        <v>26</v>
      </c>
      <c r="K28" s="1">
        <v>24</v>
      </c>
      <c r="L28" s="3">
        <v>1</v>
      </c>
      <c r="M28" s="3">
        <v>4</v>
      </c>
      <c r="N28" s="3">
        <v>4</v>
      </c>
      <c r="O28" s="3">
        <v>4</v>
      </c>
      <c r="P28" s="3">
        <v>4</v>
      </c>
      <c r="Q28" s="3">
        <v>4</v>
      </c>
      <c r="R28" s="1">
        <f t="shared" si="1"/>
        <v>21</v>
      </c>
    </row>
    <row r="29" spans="2:18" ht="15.75" x14ac:dyDescent="0.25">
      <c r="B29" s="1" t="s">
        <v>2</v>
      </c>
      <c r="C29" s="1">
        <f t="shared" ref="C29:I29" si="2">SUM(C4:C28)</f>
        <v>80</v>
      </c>
      <c r="D29" s="1">
        <f t="shared" si="2"/>
        <v>97</v>
      </c>
      <c r="E29" s="1">
        <f t="shared" si="2"/>
        <v>93</v>
      </c>
      <c r="F29" s="1">
        <f t="shared" si="2"/>
        <v>88</v>
      </c>
      <c r="G29" s="1">
        <f t="shared" si="2"/>
        <v>89</v>
      </c>
      <c r="H29" s="1">
        <f t="shared" si="2"/>
        <v>90</v>
      </c>
      <c r="I29" s="3">
        <f t="shared" si="2"/>
        <v>537</v>
      </c>
      <c r="K29" s="1">
        <v>25</v>
      </c>
      <c r="L29" s="3">
        <v>5.5</v>
      </c>
      <c r="M29" s="3">
        <v>2.5</v>
      </c>
      <c r="N29" s="3">
        <v>5.5</v>
      </c>
      <c r="O29" s="3">
        <v>2.5</v>
      </c>
      <c r="P29" s="3">
        <v>2.5</v>
      </c>
      <c r="Q29" s="3">
        <v>2.5</v>
      </c>
      <c r="R29" s="1">
        <f t="shared" si="1"/>
        <v>21</v>
      </c>
    </row>
    <row r="30" spans="2:18" ht="15.75" x14ac:dyDescent="0.25">
      <c r="B30" s="4" t="s">
        <v>3</v>
      </c>
      <c r="C30" s="5">
        <f t="shared" ref="C30:H30" si="3">AVERAGE(C4:C28)</f>
        <v>3.2</v>
      </c>
      <c r="D30" s="5">
        <f t="shared" si="3"/>
        <v>3.88</v>
      </c>
      <c r="E30" s="5">
        <f t="shared" si="3"/>
        <v>3.72</v>
      </c>
      <c r="F30" s="5">
        <f t="shared" si="3"/>
        <v>3.52</v>
      </c>
      <c r="G30" s="5">
        <f t="shared" si="3"/>
        <v>3.56</v>
      </c>
      <c r="H30" s="5">
        <f t="shared" si="3"/>
        <v>3.6</v>
      </c>
      <c r="I30" s="6"/>
      <c r="K30" s="1" t="s">
        <v>12</v>
      </c>
      <c r="L30" s="10">
        <f t="shared" ref="L30:Q30" si="4">SUM(L5:L29)</f>
        <v>72</v>
      </c>
      <c r="M30" s="10">
        <f t="shared" si="4"/>
        <v>102</v>
      </c>
      <c r="N30" s="10">
        <f t="shared" si="4"/>
        <v>95.5</v>
      </c>
      <c r="O30" s="10">
        <f t="shared" si="4"/>
        <v>85</v>
      </c>
      <c r="P30" s="10">
        <f t="shared" si="4"/>
        <v>85</v>
      </c>
      <c r="Q30" s="10">
        <f t="shared" si="4"/>
        <v>85.5</v>
      </c>
      <c r="R30" s="6"/>
    </row>
    <row r="31" spans="2:18" ht="15.75" x14ac:dyDescent="0.25">
      <c r="K31" s="1" t="s">
        <v>13</v>
      </c>
      <c r="L31" s="11">
        <f t="shared" ref="L31:Q31" si="5">AVERAGE(L5:L29)</f>
        <v>2.88</v>
      </c>
      <c r="M31" s="11">
        <f t="shared" si="5"/>
        <v>4.08</v>
      </c>
      <c r="N31" s="11">
        <f t="shared" si="5"/>
        <v>3.82</v>
      </c>
      <c r="O31" s="11">
        <f t="shared" si="5"/>
        <v>3.4</v>
      </c>
      <c r="P31" s="11">
        <f t="shared" si="5"/>
        <v>3.4</v>
      </c>
      <c r="Q31" s="11">
        <f t="shared" si="5"/>
        <v>3.42</v>
      </c>
      <c r="R31" s="6"/>
    </row>
    <row r="38" spans="1:4" ht="15.75" thickBot="1" x14ac:dyDescent="0.3"/>
    <row r="39" spans="1:4" x14ac:dyDescent="0.25">
      <c r="A39" s="16"/>
      <c r="B39" s="17"/>
      <c r="C39" s="17"/>
      <c r="D39" s="18"/>
    </row>
    <row r="40" spans="1:4" ht="15.75" customHeight="1" x14ac:dyDescent="0.25">
      <c r="A40" s="19"/>
      <c r="B40" s="96" t="s">
        <v>25</v>
      </c>
      <c r="C40" s="96" t="s">
        <v>26</v>
      </c>
      <c r="D40" s="97"/>
    </row>
    <row r="41" spans="1:4" x14ac:dyDescent="0.25">
      <c r="A41" s="19"/>
      <c r="B41" s="96"/>
      <c r="C41" s="96"/>
      <c r="D41" s="97"/>
    </row>
    <row r="42" spans="1:4" x14ac:dyDescent="0.25">
      <c r="A42" s="19"/>
      <c r="D42" s="20"/>
    </row>
    <row r="43" spans="1:4" ht="15.75" x14ac:dyDescent="0.25">
      <c r="A43" s="19"/>
      <c r="B43" s="4" t="s">
        <v>21</v>
      </c>
      <c r="C43" s="24">
        <f>(12/((25*6)*(6+1))*SUMSQ(L30:Q30)-3*(25)*(6+1))</f>
        <v>6.0685714285714312</v>
      </c>
      <c r="D43" s="20"/>
    </row>
    <row r="44" spans="1:4" ht="15.75" x14ac:dyDescent="0.25">
      <c r="A44" s="19"/>
      <c r="B44" s="4" t="s">
        <v>22</v>
      </c>
      <c r="C44" s="24">
        <f>_xlfn.CHISQ.INV.RT(0.05,5)</f>
        <v>11.070497693516353</v>
      </c>
      <c r="D44" s="20"/>
    </row>
    <row r="45" spans="1:4" ht="15.75" thickBot="1" x14ac:dyDescent="0.3">
      <c r="A45" s="21"/>
      <c r="B45" s="22"/>
      <c r="C45" s="22"/>
      <c r="D45" s="23"/>
    </row>
  </sheetData>
  <mergeCells count="7">
    <mergeCell ref="C40:D41"/>
    <mergeCell ref="B40:B41"/>
    <mergeCell ref="R3:R4"/>
    <mergeCell ref="L3:Q3"/>
    <mergeCell ref="B2:B3"/>
    <mergeCell ref="C2:H2"/>
    <mergeCell ref="I2:I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13</vt:i4>
      </vt:variant>
    </vt:vector>
  </HeadingPairs>
  <TitlesOfParts>
    <vt:vector size="13" baseType="lpstr">
      <vt:lpstr>PERHI. KADAR AIR</vt:lpstr>
      <vt:lpstr>KADAR AIR</vt:lpstr>
      <vt:lpstr>LEMAK</vt:lpstr>
      <vt:lpstr>SERAT</vt:lpstr>
      <vt:lpstr>TEKSTUR</vt:lpstr>
      <vt:lpstr>WARNA L</vt:lpstr>
      <vt:lpstr>WARNA A</vt:lpstr>
      <vt:lpstr>WARNA B</vt:lpstr>
      <vt:lpstr>ORLEP AROMA</vt:lpstr>
      <vt:lpstr>ORLEP WARNA</vt:lpstr>
      <vt:lpstr>ORLEP TEKSTUR</vt:lpstr>
      <vt:lpstr>ORLEP RASA</vt:lpstr>
      <vt:lpstr>PERLAKUAN TERBAIK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 Wulandari</dc:creator>
  <cp:lastModifiedBy>Kiki Wulandari</cp:lastModifiedBy>
  <dcterms:created xsi:type="dcterms:W3CDTF">2024-02-04T02:44:23Z</dcterms:created>
  <dcterms:modified xsi:type="dcterms:W3CDTF">2024-07-17T15:10:43Z</dcterms:modified>
</cp:coreProperties>
</file>