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4635"/>
  </bookViews>
  <sheets>
    <sheet name="jumlah buah" sheetId="1" r:id="rId1"/>
    <sheet name="vitamin c" sheetId="2" r:id="rId2"/>
    <sheet name="kemanisan" sheetId="3" r:id="rId3"/>
    <sheet name="diameter" sheetId="4" r:id="rId4"/>
    <sheet name="panjang buah" sheetId="5" r:id="rId5"/>
    <sheet name="berat buah" sheetId="6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5" l="1"/>
  <c r="E21" i="6" l="1"/>
  <c r="E19" i="6"/>
  <c r="E19" i="5"/>
  <c r="E21" i="5"/>
  <c r="H11" i="5"/>
  <c r="N12" i="3"/>
  <c r="O22" i="3" s="1"/>
  <c r="E21" i="1"/>
  <c r="N14" i="1"/>
  <c r="H11" i="1"/>
  <c r="I6" i="1"/>
  <c r="N11" i="2"/>
  <c r="N14" i="6"/>
  <c r="E21" i="4"/>
  <c r="E21" i="3"/>
  <c r="E21" i="2"/>
  <c r="E19" i="3"/>
  <c r="F20" i="3"/>
  <c r="E20" i="3"/>
  <c r="O22" i="6"/>
  <c r="O26" i="6"/>
  <c r="O25" i="6"/>
  <c r="O24" i="6"/>
  <c r="O23" i="6"/>
  <c r="E20" i="6"/>
  <c r="O26" i="3"/>
  <c r="O24" i="3"/>
  <c r="H6" i="1"/>
  <c r="I6" i="5"/>
  <c r="I7" i="5"/>
  <c r="I10" i="5"/>
  <c r="G11" i="5"/>
  <c r="I19" i="5"/>
  <c r="E20" i="4"/>
  <c r="E19" i="4"/>
  <c r="E20" i="2"/>
  <c r="F20" i="2"/>
  <c r="G19" i="2" s="1"/>
  <c r="E19" i="2"/>
  <c r="O23" i="3" l="1"/>
  <c r="O25" i="3"/>
  <c r="O22" i="1"/>
  <c r="O26" i="4" l="1"/>
  <c r="O25" i="4"/>
  <c r="O24" i="4"/>
  <c r="O23" i="4"/>
  <c r="O26" i="1"/>
  <c r="O25" i="1"/>
  <c r="O24" i="1"/>
  <c r="O23" i="1"/>
  <c r="O22" i="4" l="1"/>
  <c r="H9" i="2" l="1"/>
  <c r="I10" i="2"/>
  <c r="I6" i="2"/>
  <c r="I7" i="2"/>
  <c r="I8" i="2"/>
  <c r="I9" i="2"/>
  <c r="G11" i="1" l="1"/>
  <c r="F11" i="1"/>
  <c r="E11" i="1"/>
  <c r="D11" i="1"/>
  <c r="H6" i="2"/>
  <c r="D11" i="2"/>
  <c r="E11" i="2"/>
  <c r="F11" i="2"/>
  <c r="G11" i="2"/>
  <c r="I6" i="3"/>
  <c r="H6" i="3"/>
  <c r="I9" i="3"/>
  <c r="H7" i="3"/>
  <c r="D11" i="3"/>
  <c r="E11" i="3"/>
  <c r="F11" i="3"/>
  <c r="G11" i="3"/>
  <c r="I6" i="4"/>
  <c r="H6" i="4"/>
  <c r="D11" i="4"/>
  <c r="E11" i="4"/>
  <c r="F11" i="4"/>
  <c r="G11" i="4"/>
  <c r="H9" i="5"/>
  <c r="H6" i="5"/>
  <c r="H7" i="5"/>
  <c r="D11" i="5"/>
  <c r="E11" i="5"/>
  <c r="F11" i="5"/>
  <c r="D11" i="6" l="1"/>
  <c r="I10" i="6"/>
  <c r="E11" i="6"/>
  <c r="F11" i="6"/>
  <c r="G11" i="6"/>
  <c r="I6" i="6"/>
  <c r="I7" i="6"/>
  <c r="H6" i="6"/>
  <c r="H7" i="6"/>
  <c r="H8" i="6"/>
  <c r="D21" i="6" l="1"/>
  <c r="D19" i="6"/>
  <c r="H10" i="6"/>
  <c r="I9" i="6"/>
  <c r="H9" i="6"/>
  <c r="I8" i="6"/>
  <c r="D21" i="5"/>
  <c r="D19" i="5"/>
  <c r="H10" i="5"/>
  <c r="I9" i="5"/>
  <c r="I8" i="5"/>
  <c r="H8" i="5"/>
  <c r="D16" i="5"/>
  <c r="D21" i="4"/>
  <c r="D20" i="4" s="1"/>
  <c r="J19" i="4" s="1"/>
  <c r="D19" i="4"/>
  <c r="I10" i="4"/>
  <c r="H10" i="4"/>
  <c r="I9" i="4"/>
  <c r="H9" i="4"/>
  <c r="I8" i="4"/>
  <c r="H8" i="4"/>
  <c r="I7" i="4"/>
  <c r="H7" i="4"/>
  <c r="H11" i="4" s="1"/>
  <c r="D16" i="4" s="1"/>
  <c r="D21" i="3"/>
  <c r="D20" i="3" s="1"/>
  <c r="J19" i="3" s="1"/>
  <c r="D19" i="3"/>
  <c r="I10" i="3"/>
  <c r="H10" i="3"/>
  <c r="H9" i="3"/>
  <c r="I8" i="3"/>
  <c r="H8" i="3"/>
  <c r="I7" i="3"/>
  <c r="E20" i="5" l="1"/>
  <c r="F20" i="5" s="1"/>
  <c r="F19" i="5"/>
  <c r="H11" i="6"/>
  <c r="D16" i="6" s="1"/>
  <c r="D20" i="6"/>
  <c r="J19" i="6" s="1"/>
  <c r="I19" i="4"/>
  <c r="H11" i="3"/>
  <c r="D16" i="3" s="1"/>
  <c r="D20" i="5"/>
  <c r="I19" i="6"/>
  <c r="J19" i="5"/>
  <c r="I19" i="3"/>
  <c r="F19" i="6"/>
  <c r="F19" i="4"/>
  <c r="N14" i="5" l="1"/>
  <c r="M19" i="5"/>
  <c r="G19" i="5"/>
  <c r="F20" i="6"/>
  <c r="F19" i="3"/>
  <c r="F20" i="4"/>
  <c r="N13" i="4" s="1"/>
  <c r="D21" i="2"/>
  <c r="D19" i="2"/>
  <c r="H10" i="2"/>
  <c r="H8" i="2"/>
  <c r="H7" i="2"/>
  <c r="D21" i="1"/>
  <c r="D19" i="1"/>
  <c r="I10" i="1"/>
  <c r="H10" i="1"/>
  <c r="I9" i="1"/>
  <c r="H9" i="1"/>
  <c r="I8" i="1"/>
  <c r="H8" i="1"/>
  <c r="I7" i="1"/>
  <c r="H7" i="1"/>
  <c r="O25" i="5" l="1"/>
  <c r="O23" i="5"/>
  <c r="O26" i="5"/>
  <c r="O24" i="5"/>
  <c r="H11" i="2"/>
  <c r="D16" i="2" s="1"/>
  <c r="D20" i="2"/>
  <c r="J19" i="2" s="1"/>
  <c r="G19" i="6"/>
  <c r="G19" i="4"/>
  <c r="D20" i="1"/>
  <c r="J19" i="1" s="1"/>
  <c r="I19" i="1"/>
  <c r="D16" i="1"/>
  <c r="E19" i="1" l="1"/>
  <c r="F19" i="2"/>
  <c r="G19" i="3"/>
  <c r="I19" i="2"/>
  <c r="E20" i="1" l="1"/>
  <c r="F20" i="1" s="1"/>
  <c r="F19" i="1"/>
  <c r="G19" i="1" l="1"/>
</calcChain>
</file>

<file path=xl/sharedStrings.xml><?xml version="1.0" encoding="utf-8"?>
<sst xmlns="http://schemas.openxmlformats.org/spreadsheetml/2006/main" count="259" uniqueCount="44">
  <si>
    <t>Perlakuan</t>
  </si>
  <si>
    <t>Ulangan</t>
  </si>
  <si>
    <t>Jumlah</t>
  </si>
  <si>
    <t>Rata-rata</t>
  </si>
  <si>
    <t>t=treatment(perlakuan)</t>
  </si>
  <si>
    <t>r(ulangan)</t>
  </si>
  <si>
    <t>FK</t>
  </si>
  <si>
    <t>SK</t>
  </si>
  <si>
    <t>db</t>
  </si>
  <si>
    <t>JK</t>
  </si>
  <si>
    <t>KT</t>
  </si>
  <si>
    <t>Fhitung</t>
  </si>
  <si>
    <t>Notasi</t>
  </si>
  <si>
    <t>F0.05</t>
  </si>
  <si>
    <t>F0.01</t>
  </si>
  <si>
    <t>Error (Galat)</t>
  </si>
  <si>
    <t>Total</t>
  </si>
  <si>
    <t>JB</t>
  </si>
  <si>
    <t>vit. C</t>
  </si>
  <si>
    <t>kemanisan</t>
  </si>
  <si>
    <t>diameter</t>
  </si>
  <si>
    <t>panjang buah</t>
  </si>
  <si>
    <t>berat</t>
  </si>
  <si>
    <t>M1</t>
  </si>
  <si>
    <t>M2</t>
  </si>
  <si>
    <t>M3</t>
  </si>
  <si>
    <t>M4</t>
  </si>
  <si>
    <t>M0</t>
  </si>
  <si>
    <t>BNJ 5%</t>
  </si>
  <si>
    <t>BNJ</t>
  </si>
  <si>
    <t>PERLAKUAN</t>
  </si>
  <si>
    <t>RATA-RATA</t>
  </si>
  <si>
    <t>RATARATA+BNJ</t>
  </si>
  <si>
    <t>SIMBOL</t>
  </si>
  <si>
    <t>a</t>
  </si>
  <si>
    <t>**</t>
  </si>
  <si>
    <t>tn</t>
  </si>
  <si>
    <t>sd(5,15)</t>
  </si>
  <si>
    <t>SD(5,15)</t>
  </si>
  <si>
    <t>b</t>
  </si>
  <si>
    <t>c</t>
  </si>
  <si>
    <t>d</t>
  </si>
  <si>
    <t>e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</si>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</sst>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0" fillId="0" borderId="1" xfId="0" applyBorder="1" applyAlignment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0" fontId="0" fillId="3" borderId="0" xfId="0" applyFill="1"/>
    <xf numFmtId="165" fontId="0" fillId="0" borderId="1" xfId="0" applyNumberFormat="1" applyBorder="1"/>
    <xf numFmtId="165" fontId="0" fillId="4" borderId="1" xfId="0" applyNumberFormat="1" applyFill="1" applyBorder="1"/>
    <xf numFmtId="165" fontId="0" fillId="0" borderId="2" xfId="0" applyNumberFormat="1" applyBorder="1"/>
    <xf numFmtId="165" fontId="0" fillId="5" borderId="0" xfId="0" applyNumberFormat="1" applyFill="1"/>
    <xf numFmtId="0" fontId="0" fillId="5" borderId="0" xfId="0" applyFill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 applyAlignme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abSelected="1" topLeftCell="B3" workbookViewId="0">
      <selection activeCell="P26" sqref="P26"/>
    </sheetView>
  </sheetViews>
  <sheetFormatPr defaultRowHeight="15" x14ac:dyDescent="0.25"/>
  <cols>
    <col min="3" max="3" width="10.28515625" customWidth="1"/>
    <col min="5" max="5" width="9.5703125" bestFit="1" customWidth="1"/>
    <col min="13" max="14" width="13.85546875" customWidth="1"/>
    <col min="15" max="15" width="14.5703125" customWidth="1"/>
    <col min="16" max="16" width="13.85546875" customWidth="1"/>
  </cols>
  <sheetData>
    <row r="3" spans="3:14" x14ac:dyDescent="0.25">
      <c r="C3" s="1" t="s">
        <v>17</v>
      </c>
      <c r="H3" s="2"/>
      <c r="I3" s="2"/>
    </row>
    <row r="4" spans="3:14" x14ac:dyDescent="0.25">
      <c r="C4" s="25" t="s">
        <v>0</v>
      </c>
      <c r="D4" s="3" t="s">
        <v>1</v>
      </c>
      <c r="E4" s="3"/>
      <c r="F4" s="3"/>
      <c r="G4" s="3"/>
      <c r="H4" s="25" t="s">
        <v>2</v>
      </c>
      <c r="I4" s="26" t="s">
        <v>3</v>
      </c>
    </row>
    <row r="5" spans="3:14" x14ac:dyDescent="0.25">
      <c r="C5" s="25"/>
      <c r="D5" s="4">
        <v>1</v>
      </c>
      <c r="E5" s="4">
        <v>2</v>
      </c>
      <c r="F5" s="4">
        <v>3</v>
      </c>
      <c r="G5" s="4">
        <v>4</v>
      </c>
      <c r="H5" s="25"/>
      <c r="I5" s="26"/>
    </row>
    <row r="6" spans="3:14" x14ac:dyDescent="0.25">
      <c r="C6" s="15" t="s">
        <v>27</v>
      </c>
      <c r="D6" s="5">
        <v>30</v>
      </c>
      <c r="E6" s="5">
        <v>25</v>
      </c>
      <c r="F6" s="5">
        <v>35</v>
      </c>
      <c r="G6" s="5">
        <v>25</v>
      </c>
      <c r="H6" s="16">
        <f>SUM(D6:G6)</f>
        <v>115</v>
      </c>
      <c r="I6" s="16">
        <f>AVERAGE(D6:G6)</f>
        <v>28.75</v>
      </c>
    </row>
    <row r="7" spans="3:14" x14ac:dyDescent="0.25">
      <c r="C7" s="4" t="s">
        <v>23</v>
      </c>
      <c r="D7" s="5">
        <v>15</v>
      </c>
      <c r="E7" s="5">
        <v>15</v>
      </c>
      <c r="F7" s="5">
        <v>17</v>
      </c>
      <c r="G7" s="5">
        <v>15</v>
      </c>
      <c r="H7" s="17">
        <f t="shared" ref="H7:H10" si="0">SUM(D7:G7)</f>
        <v>62</v>
      </c>
      <c r="I7" s="6">
        <f t="shared" ref="I7:I10" si="1">AVERAGE(D7:G7)</f>
        <v>15.5</v>
      </c>
    </row>
    <row r="8" spans="3:14" x14ac:dyDescent="0.25">
      <c r="C8" s="4" t="s">
        <v>24</v>
      </c>
      <c r="D8" s="5">
        <v>27</v>
      </c>
      <c r="E8" s="5">
        <v>30</v>
      </c>
      <c r="F8" s="5">
        <v>28</v>
      </c>
      <c r="G8" s="5">
        <v>25</v>
      </c>
      <c r="H8" s="6">
        <f t="shared" si="0"/>
        <v>110</v>
      </c>
      <c r="I8" s="6">
        <f t="shared" si="1"/>
        <v>27.5</v>
      </c>
    </row>
    <row r="9" spans="3:14" x14ac:dyDescent="0.25">
      <c r="C9" s="4" t="s">
        <v>25</v>
      </c>
      <c r="D9" s="5">
        <v>35</v>
      </c>
      <c r="E9" s="5">
        <v>33</v>
      </c>
      <c r="F9" s="5">
        <v>37</v>
      </c>
      <c r="G9" s="5">
        <v>28</v>
      </c>
      <c r="H9" s="6">
        <f t="shared" si="0"/>
        <v>133</v>
      </c>
      <c r="I9" s="6">
        <f t="shared" si="1"/>
        <v>33.25</v>
      </c>
    </row>
    <row r="10" spans="3:14" x14ac:dyDescent="0.25">
      <c r="C10" s="4" t="s">
        <v>26</v>
      </c>
      <c r="D10" s="5">
        <v>60</v>
      </c>
      <c r="E10" s="5">
        <v>70</v>
      </c>
      <c r="F10" s="5">
        <v>43</v>
      </c>
      <c r="G10" s="5">
        <v>25</v>
      </c>
      <c r="H10" s="6">
        <f t="shared" si="0"/>
        <v>198</v>
      </c>
      <c r="I10" s="6">
        <f t="shared" si="1"/>
        <v>49.5</v>
      </c>
    </row>
    <row r="11" spans="3:14" x14ac:dyDescent="0.25">
      <c r="C11" s="4" t="s">
        <v>2</v>
      </c>
      <c r="D11" s="5">
        <f>SUM(D6:D10)</f>
        <v>167</v>
      </c>
      <c r="E11" s="5">
        <f>SUM(E6:E10)</f>
        <v>173</v>
      </c>
      <c r="F11" s="5">
        <f>SUM(F6:F10)</f>
        <v>160</v>
      </c>
      <c r="G11" s="5">
        <f>SUM(G6:G10)</f>
        <v>118</v>
      </c>
      <c r="H11" s="5">
        <f>SUM(H6:H10)</f>
        <v>618</v>
      </c>
      <c r="I11" s="6"/>
    </row>
    <row r="13" spans="3:14" x14ac:dyDescent="0.25">
      <c r="C13" s="7" t="s">
        <v>4</v>
      </c>
      <c r="D13" s="7">
        <v>5</v>
      </c>
      <c r="H13" s="2"/>
      <c r="I13" s="2"/>
      <c r="M13" t="s">
        <v>38</v>
      </c>
      <c r="N13">
        <v>4.37</v>
      </c>
    </row>
    <row r="14" spans="3:14" x14ac:dyDescent="0.25">
      <c r="C14" s="7" t="s">
        <v>5</v>
      </c>
      <c r="D14" s="7">
        <v>4</v>
      </c>
      <c r="H14" s="2"/>
      <c r="I14" s="2"/>
      <c r="M14" t="s">
        <v>28</v>
      </c>
      <c r="N14">
        <f>N13*((F20/4)^0.05)</f>
        <v>5.0969780234137314</v>
      </c>
    </row>
    <row r="16" spans="3:14" x14ac:dyDescent="0.25">
      <c r="C16" s="4" t="s">
        <v>6</v>
      </c>
      <c r="D16" s="4">
        <f>SUMSQ(H11)/(D13*D14)</f>
        <v>19096.2</v>
      </c>
    </row>
    <row r="17" spans="3:16" x14ac:dyDescent="0.25">
      <c r="C17" s="8"/>
      <c r="H17" s="27"/>
      <c r="I17" s="27"/>
    </row>
    <row r="18" spans="3:16" x14ac:dyDescent="0.25">
      <c r="C18" s="4" t="s">
        <v>7</v>
      </c>
      <c r="D18" s="4" t="s">
        <v>8</v>
      </c>
      <c r="E18" s="4" t="s">
        <v>9</v>
      </c>
      <c r="F18" s="4" t="s">
        <v>10</v>
      </c>
      <c r="G18" s="4" t="s">
        <v>11</v>
      </c>
      <c r="H18" s="4" t="s">
        <v>12</v>
      </c>
      <c r="I18" s="4" t="s">
        <v>13</v>
      </c>
      <c r="J18" s="4" t="s">
        <v>14</v>
      </c>
      <c r="M18" s="18" t="s">
        <v>29</v>
      </c>
      <c r="N18" s="22"/>
      <c r="O18" s="22"/>
      <c r="P18" s="19"/>
    </row>
    <row r="19" spans="3:16" x14ac:dyDescent="0.25">
      <c r="C19" s="4" t="s">
        <v>0</v>
      </c>
      <c r="D19" s="4">
        <f>D13-1</f>
        <v>4</v>
      </c>
      <c r="E19" s="9">
        <f>SUMSQ(H6:H10)/D14-D16</f>
        <v>2419.2999999999993</v>
      </c>
      <c r="F19" s="9">
        <f>E19/D19</f>
        <v>604.82499999999982</v>
      </c>
      <c r="G19" s="9">
        <f>F19/F20</f>
        <v>6.9653550863723588</v>
      </c>
      <c r="H19" s="10" t="s">
        <v>35</v>
      </c>
      <c r="I19" s="11">
        <f>FINV(0.05,D19,D20)</f>
        <v>3.055568275906595</v>
      </c>
      <c r="J19" s="11">
        <f>FINV(0.01, D19, D20)</f>
        <v>4.8932095893215815</v>
      </c>
      <c r="M19" s="18">
        <v>5.09</v>
      </c>
      <c r="N19" s="22"/>
      <c r="O19" s="22"/>
      <c r="P19" s="19"/>
    </row>
    <row r="20" spans="3:16" x14ac:dyDescent="0.25">
      <c r="C20" s="4" t="s">
        <v>15</v>
      </c>
      <c r="D20" s="4">
        <f>D21-D19</f>
        <v>15</v>
      </c>
      <c r="E20" s="9">
        <f>E21-E19</f>
        <v>1302.5</v>
      </c>
      <c r="F20" s="9">
        <f>E20/D20</f>
        <v>86.833333333333329</v>
      </c>
      <c r="G20" s="12"/>
      <c r="H20" s="12"/>
      <c r="I20" s="12"/>
      <c r="J20" s="12"/>
      <c r="M20" s="19"/>
      <c r="N20" s="19"/>
      <c r="O20" s="19"/>
      <c r="P20" s="19"/>
    </row>
    <row r="21" spans="3:16" x14ac:dyDescent="0.25">
      <c r="C21" s="4" t="s">
        <v>16</v>
      </c>
      <c r="D21" s="4">
        <f>((D13*D14)-1)</f>
        <v>19</v>
      </c>
      <c r="E21" s="9">
        <f>SUMSQ(D6:G10)-D16</f>
        <v>3721.7999999999993</v>
      </c>
      <c r="F21" s="13"/>
      <c r="G21" s="13"/>
      <c r="H21" s="13"/>
      <c r="I21" s="13"/>
      <c r="J21" s="13"/>
      <c r="M21" s="18" t="s">
        <v>30</v>
      </c>
      <c r="N21" s="18" t="s">
        <v>31</v>
      </c>
      <c r="O21" s="18" t="s">
        <v>32</v>
      </c>
      <c r="P21" s="18" t="s">
        <v>33</v>
      </c>
    </row>
    <row r="22" spans="3:16" x14ac:dyDescent="0.25">
      <c r="M22" s="18" t="s">
        <v>23</v>
      </c>
      <c r="N22" s="18">
        <v>15.5</v>
      </c>
      <c r="O22" s="20">
        <f>N22+M19</f>
        <v>20.59</v>
      </c>
      <c r="P22" s="18" t="s">
        <v>34</v>
      </c>
    </row>
    <row r="23" spans="3:16" x14ac:dyDescent="0.25">
      <c r="M23" s="18" t="s">
        <v>24</v>
      </c>
      <c r="N23" s="18">
        <v>27.5</v>
      </c>
      <c r="O23" s="20">
        <f>N23+M19</f>
        <v>32.590000000000003</v>
      </c>
      <c r="P23" s="18" t="s">
        <v>39</v>
      </c>
    </row>
    <row r="24" spans="3:16" x14ac:dyDescent="0.25">
      <c r="M24" s="18" t="s">
        <v>27</v>
      </c>
      <c r="N24" s="18">
        <v>28.75</v>
      </c>
      <c r="O24" s="20">
        <f>N24+M19</f>
        <v>33.840000000000003</v>
      </c>
      <c r="P24" s="18" t="s">
        <v>39</v>
      </c>
    </row>
    <row r="25" spans="3:16" x14ac:dyDescent="0.25">
      <c r="M25" s="18" t="s">
        <v>25</v>
      </c>
      <c r="N25" s="18">
        <v>33.25</v>
      </c>
      <c r="O25" s="20">
        <f>N25+M19</f>
        <v>38.340000000000003</v>
      </c>
      <c r="P25" s="18" t="s">
        <v>40</v>
      </c>
    </row>
    <row r="26" spans="3:16" x14ac:dyDescent="0.25">
      <c r="M26" s="18" t="s">
        <v>26</v>
      </c>
      <c r="N26" s="18">
        <v>49.5</v>
      </c>
      <c r="O26" s="20">
        <f>N26+M19</f>
        <v>54.59</v>
      </c>
      <c r="P26" s="18" t="s">
        <v>40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3" workbookViewId="0">
      <selection activeCell="E26" sqref="E26"/>
    </sheetView>
  </sheetViews>
  <sheetFormatPr defaultRowHeight="15" x14ac:dyDescent="0.25"/>
  <cols>
    <col min="13" max="16" width="15.5703125" customWidth="1"/>
  </cols>
  <sheetData>
    <row r="3" spans="3:14" x14ac:dyDescent="0.25">
      <c r="C3" s="1" t="s">
        <v>18</v>
      </c>
      <c r="H3" s="2"/>
      <c r="I3" s="2"/>
    </row>
    <row r="4" spans="3:14" x14ac:dyDescent="0.25">
      <c r="C4" s="25" t="s">
        <v>0</v>
      </c>
      <c r="D4" s="3" t="s">
        <v>1</v>
      </c>
      <c r="E4" s="3"/>
      <c r="F4" s="3"/>
      <c r="G4" s="3"/>
      <c r="H4" s="25" t="s">
        <v>2</v>
      </c>
      <c r="I4" s="26" t="s">
        <v>3</v>
      </c>
    </row>
    <row r="5" spans="3:14" x14ac:dyDescent="0.25">
      <c r="C5" s="25"/>
      <c r="D5" s="4">
        <v>1</v>
      </c>
      <c r="E5" s="4">
        <v>2</v>
      </c>
      <c r="F5" s="4">
        <v>3</v>
      </c>
      <c r="G5" s="4">
        <v>4</v>
      </c>
      <c r="H5" s="25"/>
      <c r="I5" s="26"/>
    </row>
    <row r="6" spans="3:14" x14ac:dyDescent="0.25">
      <c r="C6" s="15" t="s">
        <v>27</v>
      </c>
      <c r="D6" s="4">
        <v>18.5</v>
      </c>
      <c r="E6" s="4">
        <v>17.5</v>
      </c>
      <c r="F6" s="4">
        <v>15.5</v>
      </c>
      <c r="G6" s="4">
        <v>15.5</v>
      </c>
      <c r="H6" s="16">
        <f>SUM(D6:G6)</f>
        <v>67</v>
      </c>
      <c r="I6" s="16">
        <f>AVERAGE(D6:G6)</f>
        <v>16.75</v>
      </c>
    </row>
    <row r="7" spans="3:14" x14ac:dyDescent="0.25">
      <c r="C7" s="4" t="s">
        <v>23</v>
      </c>
      <c r="D7" s="5">
        <v>17.600000000000001</v>
      </c>
      <c r="E7" s="5">
        <v>17.600000000000001</v>
      </c>
      <c r="F7" s="5">
        <v>17.600000000000001</v>
      </c>
      <c r="G7" s="5">
        <v>17.600000000000001</v>
      </c>
      <c r="H7" s="6">
        <f t="shared" ref="H7:H10" si="0">SUM(D7:G7)</f>
        <v>70.400000000000006</v>
      </c>
      <c r="I7" s="6">
        <f>AVERAGE(D7:G7)</f>
        <v>17.600000000000001</v>
      </c>
    </row>
    <row r="8" spans="3:14" x14ac:dyDescent="0.25">
      <c r="C8" s="4" t="s">
        <v>24</v>
      </c>
      <c r="D8" s="5">
        <v>17.600000000000001</v>
      </c>
      <c r="E8" s="5">
        <v>17.600000000000001</v>
      </c>
      <c r="F8" s="5">
        <v>17.600000000000001</v>
      </c>
      <c r="G8" s="5">
        <v>15.5</v>
      </c>
      <c r="H8" s="6">
        <f t="shared" si="0"/>
        <v>68.300000000000011</v>
      </c>
      <c r="I8" s="6">
        <f>AVERAGE(D8:G8)</f>
        <v>17.075000000000003</v>
      </c>
    </row>
    <row r="9" spans="3:14" x14ac:dyDescent="0.25">
      <c r="C9" s="4" t="s">
        <v>25</v>
      </c>
      <c r="D9" s="5">
        <v>35.200000000000003</v>
      </c>
      <c r="E9" s="5">
        <v>10.5</v>
      </c>
      <c r="F9" s="5">
        <v>35.200000000000003</v>
      </c>
      <c r="G9" s="5">
        <v>17.600000000000001</v>
      </c>
      <c r="H9" s="6">
        <f>SUM(D9:G9)</f>
        <v>98.5</v>
      </c>
      <c r="I9" s="6">
        <f>AVERAGE(D9:G9)</f>
        <v>24.625</v>
      </c>
    </row>
    <row r="10" spans="3:14" x14ac:dyDescent="0.25">
      <c r="C10" s="4" t="s">
        <v>26</v>
      </c>
      <c r="D10" s="5">
        <v>20.5</v>
      </c>
      <c r="E10" s="5">
        <v>30.5</v>
      </c>
      <c r="F10" s="5">
        <v>30.5</v>
      </c>
      <c r="G10" s="5">
        <v>30.5</v>
      </c>
      <c r="H10" s="6">
        <f t="shared" si="0"/>
        <v>112</v>
      </c>
      <c r="I10" s="6">
        <f>AVERAGE(D10:G10)</f>
        <v>28</v>
      </c>
      <c r="M10" t="s">
        <v>37</v>
      </c>
      <c r="N10">
        <v>4.37</v>
      </c>
    </row>
    <row r="11" spans="3:14" x14ac:dyDescent="0.25">
      <c r="C11" s="4" t="s">
        <v>2</v>
      </c>
      <c r="D11" s="5">
        <f>SUM(D6:D10)</f>
        <v>109.4</v>
      </c>
      <c r="E11" s="5">
        <f>SUM(E6:E10)</f>
        <v>93.7</v>
      </c>
      <c r="F11" s="5">
        <f>SUM(F6:F10)</f>
        <v>116.4</v>
      </c>
      <c r="G11" s="5">
        <f>SUM(G6:G10)</f>
        <v>96.7</v>
      </c>
      <c r="H11" s="5">
        <f>SUM(H6:H10)</f>
        <v>416.20000000000005</v>
      </c>
      <c r="I11" s="6"/>
      <c r="M11" t="s">
        <v>28</v>
      </c>
      <c r="N11">
        <f>N10*((F20/4)^0.5)</f>
        <v>13.321752253676454</v>
      </c>
    </row>
    <row r="13" spans="3:14" x14ac:dyDescent="0.25">
      <c r="C13" s="7" t="s">
        <v>4</v>
      </c>
      <c r="D13" s="7">
        <v>5</v>
      </c>
      <c r="H13" s="2"/>
      <c r="I13" s="2"/>
    </row>
    <row r="14" spans="3:14" x14ac:dyDescent="0.25">
      <c r="C14" s="7" t="s">
        <v>5</v>
      </c>
      <c r="D14" s="7">
        <v>4</v>
      </c>
      <c r="H14" s="2"/>
      <c r="I14" s="2"/>
    </row>
    <row r="16" spans="3:14" x14ac:dyDescent="0.25">
      <c r="C16" s="4" t="s">
        <v>6</v>
      </c>
      <c r="D16" s="4">
        <f>SUMSQ(H11)/(D13*D14)</f>
        <v>8661.1220000000012</v>
      </c>
    </row>
    <row r="17" spans="3:16" x14ac:dyDescent="0.25">
      <c r="C17" s="8"/>
      <c r="H17" s="27"/>
      <c r="I17" s="27"/>
    </row>
    <row r="18" spans="3:16" x14ac:dyDescent="0.25">
      <c r="C18" s="4" t="s">
        <v>7</v>
      </c>
      <c r="D18" s="4" t="s">
        <v>8</v>
      </c>
      <c r="E18" s="4" t="s">
        <v>9</v>
      </c>
      <c r="F18" s="4" t="s">
        <v>10</v>
      </c>
      <c r="G18" s="4" t="s">
        <v>11</v>
      </c>
      <c r="H18" s="4" t="s">
        <v>12</v>
      </c>
      <c r="I18" s="4" t="s">
        <v>13</v>
      </c>
      <c r="J18" s="4" t="s">
        <v>14</v>
      </c>
      <c r="M18" s="18" t="s">
        <v>29</v>
      </c>
      <c r="N18" s="22"/>
      <c r="O18" s="22"/>
      <c r="P18" s="19"/>
    </row>
    <row r="19" spans="3:16" x14ac:dyDescent="0.25">
      <c r="C19" s="4" t="s">
        <v>0</v>
      </c>
      <c r="D19" s="4">
        <f>D13-1</f>
        <v>4</v>
      </c>
      <c r="E19" s="9">
        <f>SUMSQ(H6:H10)/D14-D16</f>
        <v>427.95299999999952</v>
      </c>
      <c r="F19" s="9">
        <f>E19/D19</f>
        <v>106.98824999999988</v>
      </c>
      <c r="G19" s="9">
        <f>F19/F20</f>
        <v>2.8781687993758718</v>
      </c>
      <c r="H19" s="10" t="s">
        <v>36</v>
      </c>
      <c r="I19" s="11">
        <f>FINV(0.05,D19,D20)</f>
        <v>3.055568275906595</v>
      </c>
      <c r="J19" s="11">
        <f>FINV(0.01, D19, D20)</f>
        <v>4.8932095893215815</v>
      </c>
      <c r="M19" s="18" t="s">
        <v>36</v>
      </c>
      <c r="N19" s="22"/>
      <c r="O19" s="22"/>
      <c r="P19" s="19"/>
    </row>
    <row r="20" spans="3:16" x14ac:dyDescent="0.25">
      <c r="C20" s="4" t="s">
        <v>15</v>
      </c>
      <c r="D20" s="4">
        <f>D21-D19</f>
        <v>15</v>
      </c>
      <c r="E20" s="9">
        <f>E21-E19</f>
        <v>557.58500000000095</v>
      </c>
      <c r="F20" s="9">
        <f>E20/D20</f>
        <v>37.172333333333398</v>
      </c>
      <c r="G20" s="12"/>
      <c r="H20" s="12"/>
      <c r="I20" s="12"/>
      <c r="J20" s="12"/>
      <c r="M20" s="19"/>
      <c r="N20" s="19"/>
      <c r="O20" s="19"/>
      <c r="P20" s="19"/>
    </row>
    <row r="21" spans="3:16" x14ac:dyDescent="0.25">
      <c r="C21" s="4" t="s">
        <v>16</v>
      </c>
      <c r="D21" s="4">
        <f>((D13*D14)-1)</f>
        <v>19</v>
      </c>
      <c r="E21" s="9">
        <f>SUMSQ(D6:G10)-D16</f>
        <v>985.53800000000047</v>
      </c>
      <c r="F21" s="13"/>
      <c r="G21" s="13"/>
      <c r="H21" s="13"/>
      <c r="I21" s="13"/>
      <c r="J21" s="13"/>
      <c r="M21" s="18" t="s">
        <v>30</v>
      </c>
      <c r="N21" s="18" t="s">
        <v>31</v>
      </c>
      <c r="O21" s="18" t="s">
        <v>32</v>
      </c>
      <c r="P21" s="18" t="s">
        <v>33</v>
      </c>
    </row>
    <row r="22" spans="3:16" x14ac:dyDescent="0.25">
      <c r="M22" s="18" t="s">
        <v>27</v>
      </c>
      <c r="N22" s="18">
        <v>16.75</v>
      </c>
      <c r="O22" s="20"/>
      <c r="P22" s="18" t="s">
        <v>34</v>
      </c>
    </row>
    <row r="23" spans="3:16" x14ac:dyDescent="0.25">
      <c r="M23" s="18" t="s">
        <v>24</v>
      </c>
      <c r="N23" s="18">
        <v>17.075000000000003</v>
      </c>
      <c r="O23" s="18"/>
      <c r="P23" s="18" t="s">
        <v>34</v>
      </c>
    </row>
    <row r="24" spans="3:16" x14ac:dyDescent="0.25">
      <c r="M24" s="18" t="s">
        <v>23</v>
      </c>
      <c r="N24" s="18">
        <v>17.600000000000001</v>
      </c>
      <c r="O24" s="18"/>
      <c r="P24" s="18" t="s">
        <v>34</v>
      </c>
    </row>
    <row r="25" spans="3:16" x14ac:dyDescent="0.25">
      <c r="M25" s="18" t="s">
        <v>25</v>
      </c>
      <c r="N25" s="18">
        <v>26.4</v>
      </c>
      <c r="O25" s="18"/>
      <c r="P25" s="18" t="s">
        <v>34</v>
      </c>
    </row>
    <row r="26" spans="3:16" x14ac:dyDescent="0.25">
      <c r="M26" s="18" t="s">
        <v>26</v>
      </c>
      <c r="N26" s="18">
        <v>28</v>
      </c>
      <c r="O26" s="18"/>
      <c r="P26" s="18" t="s">
        <v>34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2" workbookViewId="0">
      <selection activeCell="N16" sqref="N16"/>
    </sheetView>
  </sheetViews>
  <sheetFormatPr defaultRowHeight="15" x14ac:dyDescent="0.25"/>
  <cols>
    <col min="13" max="16" width="14" customWidth="1"/>
  </cols>
  <sheetData>
    <row r="3" spans="3:14" x14ac:dyDescent="0.25">
      <c r="C3" s="1" t="s">
        <v>19</v>
      </c>
      <c r="H3" s="2"/>
      <c r="I3" s="2"/>
    </row>
    <row r="4" spans="3:14" x14ac:dyDescent="0.25">
      <c r="C4" s="25" t="s">
        <v>0</v>
      </c>
      <c r="D4" s="3" t="s">
        <v>1</v>
      </c>
      <c r="E4" s="3"/>
      <c r="F4" s="3"/>
      <c r="G4" s="3"/>
      <c r="H4" s="25" t="s">
        <v>2</v>
      </c>
      <c r="I4" s="26" t="s">
        <v>3</v>
      </c>
    </row>
    <row r="5" spans="3:14" x14ac:dyDescent="0.25">
      <c r="C5" s="25"/>
      <c r="D5" s="4">
        <v>1</v>
      </c>
      <c r="E5" s="4">
        <v>2</v>
      </c>
      <c r="F5" s="4">
        <v>3</v>
      </c>
      <c r="G5" s="4">
        <v>4</v>
      </c>
      <c r="H5" s="25"/>
      <c r="I5" s="26"/>
    </row>
    <row r="6" spans="3:14" x14ac:dyDescent="0.25">
      <c r="C6" s="15" t="s">
        <v>27</v>
      </c>
      <c r="D6" s="5">
        <v>5</v>
      </c>
      <c r="E6" s="5">
        <v>5</v>
      </c>
      <c r="F6" s="5">
        <v>6</v>
      </c>
      <c r="G6" s="5">
        <v>6</v>
      </c>
      <c r="H6" s="16">
        <f>SUM(D6:G6)</f>
        <v>22</v>
      </c>
      <c r="I6" s="16">
        <f>AVERAGE(D6:G6)</f>
        <v>5.5</v>
      </c>
    </row>
    <row r="7" spans="3:14" x14ac:dyDescent="0.25">
      <c r="C7" s="4" t="s">
        <v>23</v>
      </c>
      <c r="D7" s="5">
        <v>7</v>
      </c>
      <c r="E7" s="5">
        <v>7</v>
      </c>
      <c r="F7" s="5">
        <v>5</v>
      </c>
      <c r="G7" s="5">
        <v>5</v>
      </c>
      <c r="H7" s="6">
        <f>SUM(D7:G7)</f>
        <v>24</v>
      </c>
      <c r="I7" s="6">
        <f t="shared" ref="I7:I10" si="0">AVERAGE(D7:G7)</f>
        <v>6</v>
      </c>
    </row>
    <row r="8" spans="3:14" x14ac:dyDescent="0.25">
      <c r="C8" s="4" t="s">
        <v>24</v>
      </c>
      <c r="D8" s="5">
        <v>7</v>
      </c>
      <c r="E8" s="5">
        <v>6</v>
      </c>
      <c r="F8" s="5">
        <v>7</v>
      </c>
      <c r="G8" s="5">
        <v>6</v>
      </c>
      <c r="H8" s="6">
        <f t="shared" ref="H8:H10" si="1">SUM(D8:G8)</f>
        <v>26</v>
      </c>
      <c r="I8" s="6">
        <f t="shared" si="0"/>
        <v>6.5</v>
      </c>
    </row>
    <row r="9" spans="3:14" x14ac:dyDescent="0.25">
      <c r="C9" s="4" t="s">
        <v>25</v>
      </c>
      <c r="D9" s="5">
        <v>6</v>
      </c>
      <c r="E9" s="5">
        <v>7</v>
      </c>
      <c r="F9" s="5">
        <v>5</v>
      </c>
      <c r="G9" s="5">
        <v>8</v>
      </c>
      <c r="H9" s="6">
        <f t="shared" si="1"/>
        <v>26</v>
      </c>
      <c r="I9" s="6">
        <f>AVERAGE(D9:G9)</f>
        <v>6.5</v>
      </c>
    </row>
    <row r="10" spans="3:14" x14ac:dyDescent="0.25">
      <c r="C10" s="4" t="s">
        <v>26</v>
      </c>
      <c r="D10" s="5">
        <v>5</v>
      </c>
      <c r="E10" s="5">
        <v>5</v>
      </c>
      <c r="F10" s="5">
        <v>6</v>
      </c>
      <c r="G10" s="5">
        <v>5</v>
      </c>
      <c r="H10" s="6">
        <f t="shared" si="1"/>
        <v>21</v>
      </c>
      <c r="I10" s="6">
        <f t="shared" si="0"/>
        <v>5.25</v>
      </c>
    </row>
    <row r="11" spans="3:14" x14ac:dyDescent="0.25">
      <c r="C11" s="4" t="s">
        <v>2</v>
      </c>
      <c r="D11" s="5">
        <f>SUM(D6:D10)</f>
        <v>30</v>
      </c>
      <c r="E11" s="5">
        <f>SUM(E6:E10)</f>
        <v>30</v>
      </c>
      <c r="F11" s="5">
        <f>SUM(F6:F10)</f>
        <v>29</v>
      </c>
      <c r="G11" s="5">
        <f>SUM(G6:G10)</f>
        <v>30</v>
      </c>
      <c r="H11" s="5">
        <f>SUM(H7:H10)</f>
        <v>97</v>
      </c>
      <c r="I11" s="6"/>
      <c r="M11" t="s">
        <v>37</v>
      </c>
      <c r="N11">
        <v>4.37</v>
      </c>
    </row>
    <row r="12" spans="3:14" x14ac:dyDescent="0.25">
      <c r="M12" t="s">
        <v>28</v>
      </c>
      <c r="N12">
        <f>N11*((F20/4)^0.5)</f>
        <v>1.9338587288975722</v>
      </c>
    </row>
    <row r="13" spans="3:14" x14ac:dyDescent="0.25">
      <c r="C13" s="7" t="s">
        <v>4</v>
      </c>
      <c r="D13" s="7">
        <v>5</v>
      </c>
      <c r="H13" s="2"/>
      <c r="I13" s="2"/>
    </row>
    <row r="14" spans="3:14" x14ac:dyDescent="0.25">
      <c r="C14" s="7" t="s">
        <v>5</v>
      </c>
      <c r="D14" s="7">
        <v>4</v>
      </c>
      <c r="H14" s="2"/>
      <c r="I14" s="2"/>
    </row>
    <row r="16" spans="3:14" x14ac:dyDescent="0.25">
      <c r="C16" s="4" t="s">
        <v>6</v>
      </c>
      <c r="D16" s="4">
        <f>SUMSQ(H11)/(D13*D14)</f>
        <v>470.45</v>
      </c>
    </row>
    <row r="17" spans="3:16" x14ac:dyDescent="0.25">
      <c r="C17" s="8"/>
      <c r="H17" s="27"/>
      <c r="I17" s="27"/>
    </row>
    <row r="18" spans="3:16" x14ac:dyDescent="0.25">
      <c r="C18" s="4" t="s">
        <v>7</v>
      </c>
      <c r="D18" s="4" t="s">
        <v>8</v>
      </c>
      <c r="E18" s="4" t="s">
        <v>9</v>
      </c>
      <c r="F18" s="4" t="s">
        <v>10</v>
      </c>
      <c r="G18" s="4" t="s">
        <v>11</v>
      </c>
      <c r="H18" s="4" t="s">
        <v>12</v>
      </c>
      <c r="I18" s="4" t="s">
        <v>13</v>
      </c>
      <c r="J18" s="4" t="s">
        <v>14</v>
      </c>
      <c r="M18" s="18" t="s">
        <v>29</v>
      </c>
      <c r="N18" s="22"/>
      <c r="O18" s="22"/>
      <c r="P18" s="19"/>
    </row>
    <row r="19" spans="3:16" x14ac:dyDescent="0.25">
      <c r="C19" s="4" t="s">
        <v>0</v>
      </c>
      <c r="D19" s="4">
        <f>D13-1</f>
        <v>4</v>
      </c>
      <c r="E19" s="9">
        <f>SUMSQ(H6:H10)/D14-D16</f>
        <v>242.8</v>
      </c>
      <c r="F19" s="9">
        <f>E19/D19</f>
        <v>60.7</v>
      </c>
      <c r="G19" s="9">
        <f>F19/F20</f>
        <v>77.489361702127667</v>
      </c>
      <c r="H19" s="10" t="s">
        <v>35</v>
      </c>
      <c r="I19" s="11">
        <f>FINV(0.05,D19,D20)</f>
        <v>3.055568275906595</v>
      </c>
      <c r="J19" s="11">
        <f>FINV(0.01, D19, D20)</f>
        <v>4.8932095893215815</v>
      </c>
      <c r="M19" s="18">
        <v>1.8497372561168399</v>
      </c>
      <c r="N19" s="22"/>
      <c r="O19" s="22"/>
      <c r="P19" s="19"/>
    </row>
    <row r="20" spans="3:16" x14ac:dyDescent="0.25">
      <c r="C20" s="4" t="s">
        <v>15</v>
      </c>
      <c r="D20" s="4">
        <f>D21-D19</f>
        <v>15</v>
      </c>
      <c r="E20" s="9">
        <f>E21-E19</f>
        <v>11.75</v>
      </c>
      <c r="F20" s="9">
        <f>E20/D20</f>
        <v>0.78333333333333333</v>
      </c>
      <c r="G20" s="12"/>
      <c r="H20" s="12"/>
      <c r="I20" s="12"/>
      <c r="J20" s="12"/>
      <c r="M20" s="19"/>
      <c r="N20" s="19"/>
      <c r="O20" s="19"/>
      <c r="P20" s="19"/>
    </row>
    <row r="21" spans="3:16" x14ac:dyDescent="0.25">
      <c r="C21" s="4" t="s">
        <v>16</v>
      </c>
      <c r="D21" s="4">
        <f>((D13*D14)-1)</f>
        <v>19</v>
      </c>
      <c r="E21" s="9">
        <f>SUMSQ(D6:G10)-D16</f>
        <v>254.55</v>
      </c>
      <c r="F21" s="13"/>
      <c r="G21" s="13"/>
      <c r="H21" s="13"/>
      <c r="I21" s="13"/>
      <c r="J21" s="13"/>
      <c r="M21" s="18" t="s">
        <v>30</v>
      </c>
      <c r="N21" s="18" t="s">
        <v>31</v>
      </c>
      <c r="O21" s="18" t="s">
        <v>32</v>
      </c>
      <c r="P21" s="18" t="s">
        <v>33</v>
      </c>
    </row>
    <row r="22" spans="3:16" x14ac:dyDescent="0.25">
      <c r="M22" s="18" t="s">
        <v>26</v>
      </c>
      <c r="N22" s="18">
        <v>5.25</v>
      </c>
      <c r="O22" s="21">
        <f>N22+N12</f>
        <v>7.1838587288975724</v>
      </c>
      <c r="P22" s="18" t="s">
        <v>34</v>
      </c>
    </row>
    <row r="23" spans="3:16" x14ac:dyDescent="0.25">
      <c r="M23" s="18" t="s">
        <v>27</v>
      </c>
      <c r="N23" s="18">
        <v>5.5</v>
      </c>
      <c r="O23" s="18">
        <f>N23+N12</f>
        <v>7.4338587288975724</v>
      </c>
      <c r="P23" s="18" t="s">
        <v>34</v>
      </c>
    </row>
    <row r="24" spans="3:16" x14ac:dyDescent="0.25">
      <c r="M24" s="18" t="s">
        <v>23</v>
      </c>
      <c r="N24" s="18">
        <v>6</v>
      </c>
      <c r="O24" s="18">
        <f>N24+N12</f>
        <v>7.9338587288975724</v>
      </c>
      <c r="P24" s="18" t="s">
        <v>39</v>
      </c>
    </row>
    <row r="25" spans="3:16" x14ac:dyDescent="0.25">
      <c r="M25" s="18" t="s">
        <v>24</v>
      </c>
      <c r="N25" s="18">
        <v>6.5</v>
      </c>
      <c r="O25" s="18">
        <f>N25+N12</f>
        <v>8.4338587288975724</v>
      </c>
      <c r="P25" s="18" t="s">
        <v>39</v>
      </c>
    </row>
    <row r="26" spans="3:16" x14ac:dyDescent="0.25">
      <c r="M26" s="18" t="s">
        <v>25</v>
      </c>
      <c r="N26" s="18">
        <v>6.5</v>
      </c>
      <c r="O26" s="18">
        <f>N26+N12</f>
        <v>8.4338587288975724</v>
      </c>
      <c r="P26" s="18" t="s">
        <v>39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3" workbookViewId="0">
      <selection activeCell="E22" sqref="E22"/>
    </sheetView>
  </sheetViews>
  <sheetFormatPr defaultRowHeight="15" x14ac:dyDescent="0.25"/>
  <cols>
    <col min="3" max="3" width="11.140625" customWidth="1"/>
    <col min="13" max="16" width="15.5703125" customWidth="1"/>
  </cols>
  <sheetData>
    <row r="3" spans="3:14" x14ac:dyDescent="0.25">
      <c r="C3" s="1" t="s">
        <v>20</v>
      </c>
      <c r="H3" s="2"/>
      <c r="I3" s="2"/>
    </row>
    <row r="4" spans="3:14" x14ac:dyDescent="0.25">
      <c r="C4" s="25" t="s">
        <v>0</v>
      </c>
      <c r="D4" s="3" t="s">
        <v>1</v>
      </c>
      <c r="E4" s="3"/>
      <c r="F4" s="3"/>
      <c r="G4" s="3"/>
      <c r="H4" s="25" t="s">
        <v>2</v>
      </c>
      <c r="I4" s="26" t="s">
        <v>3</v>
      </c>
    </row>
    <row r="5" spans="3:14" x14ac:dyDescent="0.25">
      <c r="C5" s="25"/>
      <c r="D5" s="4">
        <v>1</v>
      </c>
      <c r="E5" s="4">
        <v>2</v>
      </c>
      <c r="F5" s="4">
        <v>3</v>
      </c>
      <c r="G5" s="4">
        <v>4</v>
      </c>
      <c r="H5" s="25"/>
      <c r="I5" s="26"/>
    </row>
    <row r="6" spans="3:14" x14ac:dyDescent="0.25">
      <c r="C6" s="15" t="s">
        <v>27</v>
      </c>
      <c r="D6" s="4">
        <v>18.5</v>
      </c>
      <c r="E6" s="4">
        <v>23.4</v>
      </c>
      <c r="F6" s="4">
        <v>20.3</v>
      </c>
      <c r="G6" s="4">
        <v>15.3</v>
      </c>
      <c r="H6" s="16">
        <f>SUM(D6:G6)</f>
        <v>77.5</v>
      </c>
      <c r="I6" s="16">
        <f>AVERAGE(D6:G6)</f>
        <v>19.375</v>
      </c>
    </row>
    <row r="7" spans="3:14" x14ac:dyDescent="0.25">
      <c r="C7" s="4" t="s">
        <v>23</v>
      </c>
      <c r="D7" s="5">
        <v>17.5</v>
      </c>
      <c r="E7" s="5">
        <v>23.5</v>
      </c>
      <c r="F7" s="5">
        <v>19.399999999999999</v>
      </c>
      <c r="G7" s="5">
        <v>16.3</v>
      </c>
      <c r="H7" s="6">
        <f t="shared" ref="H7:H10" si="0">SUM(D7:G7)</f>
        <v>76.7</v>
      </c>
      <c r="I7" s="6">
        <f t="shared" ref="I7:I10" si="1">AVERAGE(D7:G7)</f>
        <v>19.175000000000001</v>
      </c>
    </row>
    <row r="8" spans="3:14" x14ac:dyDescent="0.25">
      <c r="C8" s="4" t="s">
        <v>24</v>
      </c>
      <c r="D8" s="5">
        <v>25.7</v>
      </c>
      <c r="E8" s="5">
        <v>24.9</v>
      </c>
      <c r="F8" s="5">
        <v>23.6</v>
      </c>
      <c r="G8" s="5">
        <v>23.9</v>
      </c>
      <c r="H8" s="6">
        <f t="shared" si="0"/>
        <v>98.1</v>
      </c>
      <c r="I8" s="6">
        <f t="shared" si="1"/>
        <v>24.524999999999999</v>
      </c>
    </row>
    <row r="9" spans="3:14" x14ac:dyDescent="0.25">
      <c r="C9" s="4" t="s">
        <v>25</v>
      </c>
      <c r="D9" s="5">
        <v>23.1</v>
      </c>
      <c r="E9" s="5">
        <v>22.4</v>
      </c>
      <c r="F9" s="5">
        <v>21.5</v>
      </c>
      <c r="G9" s="5">
        <v>21.8</v>
      </c>
      <c r="H9" s="6">
        <f t="shared" si="0"/>
        <v>88.8</v>
      </c>
      <c r="I9" s="6">
        <f t="shared" si="1"/>
        <v>22.2</v>
      </c>
    </row>
    <row r="10" spans="3:14" x14ac:dyDescent="0.25">
      <c r="C10" s="4" t="s">
        <v>26</v>
      </c>
      <c r="D10" s="5">
        <v>23.4</v>
      </c>
      <c r="E10" s="5">
        <v>22.1</v>
      </c>
      <c r="F10" s="5">
        <v>24.6</v>
      </c>
      <c r="G10" s="5">
        <v>17.5</v>
      </c>
      <c r="H10" s="6">
        <f t="shared" si="0"/>
        <v>87.6</v>
      </c>
      <c r="I10" s="6">
        <f t="shared" si="1"/>
        <v>21.9</v>
      </c>
    </row>
    <row r="11" spans="3:14" x14ac:dyDescent="0.25">
      <c r="C11" s="4" t="s">
        <v>2</v>
      </c>
      <c r="D11" s="5">
        <f>SUM(D6:D10)</f>
        <v>108.20000000000002</v>
      </c>
      <c r="E11" s="5">
        <f>SUM(E6:E10)</f>
        <v>116.29999999999998</v>
      </c>
      <c r="F11" s="5">
        <f>SUM(F6:F10)</f>
        <v>109.4</v>
      </c>
      <c r="G11" s="5">
        <f>SUM(G6:G10)</f>
        <v>94.8</v>
      </c>
      <c r="H11" s="5">
        <f>SUM(H7:H10)</f>
        <v>351.20000000000005</v>
      </c>
      <c r="I11" s="6"/>
    </row>
    <row r="12" spans="3:14" x14ac:dyDescent="0.25">
      <c r="M12" t="s">
        <v>37</v>
      </c>
      <c r="N12">
        <v>4.37</v>
      </c>
    </row>
    <row r="13" spans="3:14" x14ac:dyDescent="0.25">
      <c r="C13" s="7" t="s">
        <v>4</v>
      </c>
      <c r="D13" s="7">
        <v>5</v>
      </c>
      <c r="H13" s="2"/>
      <c r="I13" s="2"/>
      <c r="M13" t="s">
        <v>28</v>
      </c>
      <c r="N13">
        <f>N12*((F20/4)^0.5)</f>
        <v>5.5696074311840382</v>
      </c>
    </row>
    <row r="14" spans="3:14" x14ac:dyDescent="0.25">
      <c r="C14" s="7" t="s">
        <v>5</v>
      </c>
      <c r="D14" s="7">
        <v>4</v>
      </c>
      <c r="H14" s="2"/>
      <c r="I14" s="2"/>
    </row>
    <row r="16" spans="3:14" x14ac:dyDescent="0.25">
      <c r="C16" s="4" t="s">
        <v>6</v>
      </c>
      <c r="D16" s="4">
        <f>SUMSQ(H11)/(D13*D14)</f>
        <v>6167.0720000000019</v>
      </c>
    </row>
    <row r="17" spans="3:16" x14ac:dyDescent="0.25">
      <c r="C17" s="8"/>
      <c r="H17" s="27"/>
      <c r="I17" s="27"/>
    </row>
    <row r="18" spans="3:16" x14ac:dyDescent="0.25">
      <c r="C18" s="4" t="s">
        <v>7</v>
      </c>
      <c r="D18" s="4" t="s">
        <v>8</v>
      </c>
      <c r="E18" s="4" t="s">
        <v>9</v>
      </c>
      <c r="F18" s="4" t="s">
        <v>10</v>
      </c>
      <c r="G18" s="4" t="s">
        <v>11</v>
      </c>
      <c r="H18" s="4" t="s">
        <v>12</v>
      </c>
      <c r="I18" s="4" t="s">
        <v>13</v>
      </c>
      <c r="J18" s="4" t="s">
        <v>14</v>
      </c>
      <c r="M18" s="18" t="s">
        <v>29</v>
      </c>
      <c r="N18" s="22"/>
      <c r="O18" s="22"/>
      <c r="P18" s="19"/>
    </row>
    <row r="19" spans="3:16" x14ac:dyDescent="0.25">
      <c r="C19" s="4" t="s">
        <v>0</v>
      </c>
      <c r="D19" s="4">
        <f>D13-1</f>
        <v>4</v>
      </c>
      <c r="E19" s="9">
        <f>SUMSQ(H6:H10)/D14-D16</f>
        <v>3100.9154999999973</v>
      </c>
      <c r="F19" s="9">
        <f>E19/D19</f>
        <v>775.22887499999933</v>
      </c>
      <c r="G19" s="9">
        <f>F19/F20</f>
        <v>119.31186994997887</v>
      </c>
      <c r="H19" s="10" t="s">
        <v>35</v>
      </c>
      <c r="I19" s="11">
        <f>FINV(0.05,D19,D20)</f>
        <v>3.055568275906595</v>
      </c>
      <c r="J19" s="11">
        <f>FINV(0.01, D19, D20)</f>
        <v>4.8932095893215815</v>
      </c>
      <c r="M19" s="18">
        <v>5.5696074311840382</v>
      </c>
      <c r="N19" s="22"/>
      <c r="O19" s="22"/>
      <c r="P19" s="19"/>
    </row>
    <row r="20" spans="3:16" x14ac:dyDescent="0.25">
      <c r="C20" s="4" t="s">
        <v>15</v>
      </c>
      <c r="D20" s="4">
        <f>D21-D19</f>
        <v>15</v>
      </c>
      <c r="E20" s="9">
        <f>E21-E19</f>
        <v>97.462500000001455</v>
      </c>
      <c r="F20" s="9">
        <f>E20/D20</f>
        <v>6.4975000000000973</v>
      </c>
      <c r="G20" s="12"/>
      <c r="H20" s="12"/>
      <c r="I20" s="12"/>
      <c r="J20" s="12"/>
      <c r="M20" s="19"/>
      <c r="N20" s="19"/>
      <c r="O20" s="19"/>
      <c r="P20" s="19"/>
    </row>
    <row r="21" spans="3:16" x14ac:dyDescent="0.25">
      <c r="C21" s="4" t="s">
        <v>16</v>
      </c>
      <c r="D21" s="4">
        <f>((D13*D14)-1)</f>
        <v>19</v>
      </c>
      <c r="E21" s="9">
        <f>SUMSQ(D6:G10)-D16</f>
        <v>3198.3779999999988</v>
      </c>
      <c r="F21" s="13"/>
      <c r="G21" s="13"/>
      <c r="H21" s="13"/>
      <c r="I21" s="13"/>
      <c r="J21" s="13"/>
      <c r="M21" s="18" t="s">
        <v>30</v>
      </c>
      <c r="N21" s="18" t="s">
        <v>31</v>
      </c>
      <c r="O21" s="18" t="s">
        <v>32</v>
      </c>
      <c r="P21" s="18" t="s">
        <v>33</v>
      </c>
    </row>
    <row r="22" spans="3:16" x14ac:dyDescent="0.25">
      <c r="M22" s="18" t="s">
        <v>23</v>
      </c>
      <c r="N22" s="18">
        <v>19.175000000000001</v>
      </c>
      <c r="O22" s="18">
        <f>N22+M19</f>
        <v>24.74460743118404</v>
      </c>
      <c r="P22" s="18" t="s">
        <v>34</v>
      </c>
    </row>
    <row r="23" spans="3:16" x14ac:dyDescent="0.25">
      <c r="M23" s="18" t="s">
        <v>27</v>
      </c>
      <c r="N23" s="18">
        <v>19.375</v>
      </c>
      <c r="O23" s="18">
        <f>N23+M19</f>
        <v>24.944607431184039</v>
      </c>
      <c r="P23" s="18" t="s">
        <v>34</v>
      </c>
    </row>
    <row r="24" spans="3:16" x14ac:dyDescent="0.25">
      <c r="M24" s="18" t="s">
        <v>26</v>
      </c>
      <c r="N24" s="18">
        <v>21.9</v>
      </c>
      <c r="O24" s="18">
        <f>N24+M19</f>
        <v>27.469607431184038</v>
      </c>
      <c r="P24" s="18" t="s">
        <v>39</v>
      </c>
    </row>
    <row r="25" spans="3:16" x14ac:dyDescent="0.25">
      <c r="M25" s="18" t="s">
        <v>25</v>
      </c>
      <c r="N25" s="18">
        <v>22.2</v>
      </c>
      <c r="O25" s="18">
        <f>N25+M19</f>
        <v>27.769607431184038</v>
      </c>
      <c r="P25" s="18" t="s">
        <v>39</v>
      </c>
    </row>
    <row r="26" spans="3:16" x14ac:dyDescent="0.25">
      <c r="M26" s="18" t="s">
        <v>24</v>
      </c>
      <c r="N26" s="18">
        <v>24.53</v>
      </c>
      <c r="O26" s="18">
        <f>N26+M19</f>
        <v>30.09960743118404</v>
      </c>
      <c r="P26" s="18" t="s">
        <v>39</v>
      </c>
    </row>
  </sheetData>
  <sortState ref="M22:P26">
    <sortCondition ref="N26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3" workbookViewId="0">
      <selection activeCell="P26" sqref="P26"/>
    </sheetView>
  </sheetViews>
  <sheetFormatPr defaultRowHeight="15" x14ac:dyDescent="0.25"/>
  <cols>
    <col min="3" max="3" width="10.28515625" customWidth="1"/>
    <col min="13" max="16" width="15.85546875" customWidth="1"/>
  </cols>
  <sheetData>
    <row r="3" spans="3:14" x14ac:dyDescent="0.25">
      <c r="C3" s="1" t="s">
        <v>21</v>
      </c>
      <c r="H3" s="2"/>
      <c r="I3" s="2"/>
    </row>
    <row r="4" spans="3:14" x14ac:dyDescent="0.25">
      <c r="C4" s="25" t="s">
        <v>0</v>
      </c>
      <c r="D4" s="3" t="s">
        <v>1</v>
      </c>
      <c r="E4" s="3"/>
      <c r="F4" s="3"/>
      <c r="G4" s="3"/>
      <c r="H4" s="25" t="s">
        <v>2</v>
      </c>
      <c r="I4" s="26" t="s">
        <v>3</v>
      </c>
    </row>
    <row r="5" spans="3:14" x14ac:dyDescent="0.25">
      <c r="C5" s="25"/>
      <c r="D5" s="4">
        <v>1</v>
      </c>
      <c r="E5" s="4">
        <v>2</v>
      </c>
      <c r="F5" s="4">
        <v>3</v>
      </c>
      <c r="G5" s="4">
        <v>4</v>
      </c>
      <c r="H5" s="25"/>
      <c r="I5" s="26"/>
    </row>
    <row r="6" spans="3:14" x14ac:dyDescent="0.25">
      <c r="C6" s="15" t="s">
        <v>27</v>
      </c>
      <c r="D6" s="4">
        <v>25.5</v>
      </c>
      <c r="E6" s="4">
        <v>30.1</v>
      </c>
      <c r="F6" s="4">
        <v>23.5</v>
      </c>
      <c r="G6" s="4">
        <v>27.7</v>
      </c>
      <c r="H6" s="16">
        <f>SUM(D6:F6)</f>
        <v>79.099999999999994</v>
      </c>
      <c r="I6" s="16">
        <f>AVERAGE(D6:G6)</f>
        <v>26.7</v>
      </c>
    </row>
    <row r="7" spans="3:14" x14ac:dyDescent="0.25">
      <c r="C7" s="4" t="s">
        <v>23</v>
      </c>
      <c r="D7" s="5">
        <v>35.299999999999997</v>
      </c>
      <c r="E7" s="5">
        <v>33.4</v>
      </c>
      <c r="F7" s="5">
        <v>25.5</v>
      </c>
      <c r="G7" s="5">
        <v>28.4</v>
      </c>
      <c r="H7" s="6">
        <f>SUM(D7:G7)</f>
        <v>122.6</v>
      </c>
      <c r="I7" s="6">
        <f>AVERAGE(D7:G7)</f>
        <v>30.65</v>
      </c>
    </row>
    <row r="8" spans="3:14" x14ac:dyDescent="0.25">
      <c r="C8" s="4" t="s">
        <v>24</v>
      </c>
      <c r="D8" s="5">
        <v>29.8</v>
      </c>
      <c r="E8" s="5">
        <v>30.7</v>
      </c>
      <c r="F8" s="5">
        <v>28.4</v>
      </c>
      <c r="G8" s="5">
        <v>31.5</v>
      </c>
      <c r="H8" s="6">
        <f t="shared" ref="H8:H10" si="0">SUM(D8:G8)</f>
        <v>120.4</v>
      </c>
      <c r="I8" s="6">
        <f t="shared" ref="I8:I9" si="1">AVERAGE(D8:G8)</f>
        <v>30.1</v>
      </c>
    </row>
    <row r="9" spans="3:14" x14ac:dyDescent="0.25">
      <c r="C9" s="4" t="s">
        <v>25</v>
      </c>
      <c r="D9" s="5">
        <v>35.299999999999997</v>
      </c>
      <c r="E9" s="5">
        <v>32.9</v>
      </c>
      <c r="F9" s="5">
        <v>34.700000000000003</v>
      </c>
      <c r="G9" s="5">
        <v>32.200000000000003</v>
      </c>
      <c r="H9" s="6">
        <f>SUM(D9:G9)</f>
        <v>135.1</v>
      </c>
      <c r="I9" s="6">
        <f t="shared" si="1"/>
        <v>33.774999999999999</v>
      </c>
    </row>
    <row r="10" spans="3:14" x14ac:dyDescent="0.25">
      <c r="C10" s="4" t="s">
        <v>26</v>
      </c>
      <c r="D10" s="5">
        <v>30.2</v>
      </c>
      <c r="E10" s="5">
        <v>35.1</v>
      </c>
      <c r="F10" s="5">
        <v>36.200000000000003</v>
      </c>
      <c r="G10" s="5">
        <v>36.200000000000003</v>
      </c>
      <c r="H10" s="6">
        <f t="shared" si="0"/>
        <v>137.69999999999999</v>
      </c>
      <c r="I10" s="6">
        <f>AVERAGE(D10:G10)</f>
        <v>34.424999999999997</v>
      </c>
    </row>
    <row r="11" spans="3:14" x14ac:dyDescent="0.25">
      <c r="C11" s="4" t="s">
        <v>2</v>
      </c>
      <c r="D11" s="5">
        <f>SUM(D6:D10)</f>
        <v>156.1</v>
      </c>
      <c r="E11" s="5">
        <f>SUM(E6:E10)</f>
        <v>162.19999999999999</v>
      </c>
      <c r="F11" s="5">
        <f>SUM(F6:F10)</f>
        <v>148.30000000000001</v>
      </c>
      <c r="G11" s="5">
        <f>SUM(G6:G10)</f>
        <v>156</v>
      </c>
      <c r="H11" s="5">
        <f>SUM(H6:H10)</f>
        <v>594.90000000000009</v>
      </c>
      <c r="I11" s="6"/>
    </row>
    <row r="13" spans="3:14" x14ac:dyDescent="0.25">
      <c r="C13" s="7" t="s">
        <v>4</v>
      </c>
      <c r="D13" s="7">
        <v>5</v>
      </c>
      <c r="H13" s="2"/>
      <c r="I13" s="2"/>
      <c r="M13" t="s">
        <v>37</v>
      </c>
      <c r="N13">
        <v>4.37</v>
      </c>
    </row>
    <row r="14" spans="3:14" x14ac:dyDescent="0.25">
      <c r="C14" s="7" t="s">
        <v>5</v>
      </c>
      <c r="D14" s="7">
        <v>4</v>
      </c>
      <c r="H14" s="2"/>
      <c r="I14" s="2"/>
      <c r="M14" t="s">
        <v>28</v>
      </c>
      <c r="N14">
        <f>N13*((F20/4)^0.05)</f>
        <v>5.116993186826325</v>
      </c>
    </row>
    <row r="16" spans="3:14" x14ac:dyDescent="0.25">
      <c r="C16" s="4" t="s">
        <v>6</v>
      </c>
      <c r="D16" s="4">
        <f>SUMSQ(H11)/(D13*D14)</f>
        <v>17695.300500000005</v>
      </c>
    </row>
    <row r="17" spans="3:16" x14ac:dyDescent="0.25">
      <c r="C17" s="8"/>
      <c r="H17" s="27"/>
      <c r="I17" s="27"/>
    </row>
    <row r="18" spans="3:16" x14ac:dyDescent="0.25">
      <c r="C18" s="4" t="s">
        <v>7</v>
      </c>
      <c r="D18" s="4" t="s">
        <v>8</v>
      </c>
      <c r="E18" s="4" t="s">
        <v>9</v>
      </c>
      <c r="F18" s="4" t="s">
        <v>10</v>
      </c>
      <c r="G18" s="4" t="s">
        <v>11</v>
      </c>
      <c r="H18" s="4" t="s">
        <v>12</v>
      </c>
      <c r="I18" s="4" t="s">
        <v>13</v>
      </c>
      <c r="J18" s="4" t="s">
        <v>14</v>
      </c>
      <c r="M18" s="18" t="s">
        <v>29</v>
      </c>
      <c r="N18" s="22"/>
      <c r="O18" s="22"/>
      <c r="P18" s="19"/>
    </row>
    <row r="19" spans="3:16" x14ac:dyDescent="0.25">
      <c r="C19" s="4" t="s">
        <v>0</v>
      </c>
      <c r="D19" s="4">
        <f>D13-1</f>
        <v>4</v>
      </c>
      <c r="E19" s="9">
        <f>SUMSQ(H6:H10)/D14-D16</f>
        <v>553.95699999999488</v>
      </c>
      <c r="F19" s="9">
        <f>E19/D19</f>
        <v>138.48924999999872</v>
      </c>
      <c r="G19" s="9">
        <f>F19/F20</f>
        <v>1.4746468825035712</v>
      </c>
      <c r="H19" s="10" t="s">
        <v>35</v>
      </c>
      <c r="I19" s="11">
        <f>FINV(0.05,D19,D20)</f>
        <v>3.055568275906595</v>
      </c>
      <c r="J19" s="11">
        <f>FINV(0.01, D19, D20)</f>
        <v>4.8932095893215815</v>
      </c>
      <c r="M19" s="4">
        <f>N13*((F20/4)^0.05)</f>
        <v>5.116993186826325</v>
      </c>
      <c r="N19" s="22"/>
      <c r="O19" s="22"/>
      <c r="P19" s="19"/>
    </row>
    <row r="20" spans="3:16" x14ac:dyDescent="0.25">
      <c r="C20" s="4" t="s">
        <v>15</v>
      </c>
      <c r="D20" s="4">
        <f>D21-D19</f>
        <v>15</v>
      </c>
      <c r="E20" s="9">
        <f>E21-E19</f>
        <v>1408.7024999999958</v>
      </c>
      <c r="F20" s="9">
        <f>E20/D20</f>
        <v>93.913499999999715</v>
      </c>
      <c r="G20" s="12"/>
      <c r="H20" s="12"/>
      <c r="I20" s="12"/>
      <c r="J20" s="12"/>
      <c r="M20" s="19"/>
      <c r="N20" s="19"/>
      <c r="O20" s="19"/>
      <c r="P20" s="19"/>
    </row>
    <row r="21" spans="3:16" x14ac:dyDescent="0.25">
      <c r="C21" s="4" t="s">
        <v>16</v>
      </c>
      <c r="D21" s="4">
        <f>((D13*D14)-1)</f>
        <v>19</v>
      </c>
      <c r="E21" s="9">
        <f>SUMSQ(D6:G10)-D16</f>
        <v>1962.6594999999907</v>
      </c>
      <c r="F21" s="13"/>
      <c r="G21" s="13"/>
      <c r="H21" s="13"/>
      <c r="I21" s="13"/>
      <c r="J21" s="13"/>
      <c r="M21" s="18" t="s">
        <v>30</v>
      </c>
      <c r="N21" s="18" t="s">
        <v>31</v>
      </c>
      <c r="O21" s="18" t="s">
        <v>32</v>
      </c>
      <c r="P21" s="18" t="s">
        <v>33</v>
      </c>
    </row>
    <row r="22" spans="3:16" x14ac:dyDescent="0.25">
      <c r="M22" s="18" t="s">
        <v>27</v>
      </c>
      <c r="N22" s="18">
        <v>26.7</v>
      </c>
      <c r="O22" s="18">
        <f>N22+M$19</f>
        <v>31.816993186826323</v>
      </c>
      <c r="P22" s="18" t="s">
        <v>34</v>
      </c>
    </row>
    <row r="23" spans="3:16" x14ac:dyDescent="0.25">
      <c r="M23" s="18" t="s">
        <v>24</v>
      </c>
      <c r="N23" s="18">
        <v>30.1</v>
      </c>
      <c r="O23" s="18">
        <f>N23+M19</f>
        <v>35.216993186826329</v>
      </c>
      <c r="P23" s="18" t="s">
        <v>34</v>
      </c>
    </row>
    <row r="24" spans="3:16" x14ac:dyDescent="0.25">
      <c r="M24" s="18" t="s">
        <v>23</v>
      </c>
      <c r="N24" s="18">
        <v>30.65</v>
      </c>
      <c r="O24" s="18">
        <f>N24+M19</f>
        <v>35.766993186826326</v>
      </c>
      <c r="P24" s="18" t="s">
        <v>39</v>
      </c>
    </row>
    <row r="25" spans="3:16" x14ac:dyDescent="0.25">
      <c r="M25" s="18" t="s">
        <v>25</v>
      </c>
      <c r="N25" s="18">
        <v>33.774999999999999</v>
      </c>
      <c r="O25" s="18">
        <f>N25+M19</f>
        <v>38.891993186826326</v>
      </c>
      <c r="P25" s="18" t="s">
        <v>39</v>
      </c>
    </row>
    <row r="26" spans="3:16" x14ac:dyDescent="0.25">
      <c r="M26" s="18" t="s">
        <v>26</v>
      </c>
      <c r="N26" s="18">
        <v>34.424999999999997</v>
      </c>
      <c r="O26" s="18">
        <f>N26+M19</f>
        <v>39.541993186826325</v>
      </c>
      <c r="P26" s="18" t="s">
        <v>39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C3" workbookViewId="0">
      <selection activeCell="E22" sqref="E22"/>
    </sheetView>
  </sheetViews>
  <sheetFormatPr defaultRowHeight="15" x14ac:dyDescent="0.25"/>
  <cols>
    <col min="3" max="3" width="10.85546875" customWidth="1"/>
    <col min="5" max="6" width="14.85546875" customWidth="1"/>
    <col min="13" max="16" width="18.42578125" customWidth="1"/>
  </cols>
  <sheetData>
    <row r="3" spans="3:14" x14ac:dyDescent="0.25">
      <c r="C3" s="1" t="s">
        <v>22</v>
      </c>
      <c r="H3" s="2"/>
      <c r="I3" s="2"/>
    </row>
    <row r="4" spans="3:14" x14ac:dyDescent="0.25">
      <c r="C4" s="25" t="s">
        <v>0</v>
      </c>
      <c r="D4" s="3" t="s">
        <v>1</v>
      </c>
      <c r="E4" s="3"/>
      <c r="F4" s="3"/>
      <c r="G4" s="3"/>
      <c r="H4" s="25" t="s">
        <v>2</v>
      </c>
      <c r="I4" s="26" t="s">
        <v>3</v>
      </c>
    </row>
    <row r="5" spans="3:14" x14ac:dyDescent="0.25">
      <c r="C5" s="25"/>
      <c r="D5" s="4">
        <v>1</v>
      </c>
      <c r="E5" s="4">
        <v>2</v>
      </c>
      <c r="F5" s="4">
        <v>3</v>
      </c>
      <c r="G5" s="4">
        <v>4</v>
      </c>
      <c r="H5" s="25"/>
      <c r="I5" s="26"/>
    </row>
    <row r="6" spans="3:14" x14ac:dyDescent="0.25">
      <c r="C6" s="15" t="s">
        <v>27</v>
      </c>
      <c r="D6" s="4">
        <v>200.3</v>
      </c>
      <c r="E6" s="4">
        <v>110.2</v>
      </c>
      <c r="F6" s="4">
        <v>150.30000000000001</v>
      </c>
      <c r="G6" s="4">
        <v>224.3</v>
      </c>
      <c r="H6" s="14">
        <f>SUM(D6:G6)</f>
        <v>685.1</v>
      </c>
      <c r="I6" s="16">
        <f>AVERAGE(D6:G6)</f>
        <v>171.27500000000001</v>
      </c>
    </row>
    <row r="7" spans="3:14" x14ac:dyDescent="0.25">
      <c r="C7" s="4" t="s">
        <v>23</v>
      </c>
      <c r="D7" s="5">
        <v>33.5</v>
      </c>
      <c r="E7" s="5">
        <v>62.8</v>
      </c>
      <c r="F7" s="5">
        <v>24.7</v>
      </c>
      <c r="G7" s="5">
        <v>30.8</v>
      </c>
      <c r="H7" s="6">
        <f>SUM(D7:G7)</f>
        <v>151.80000000000001</v>
      </c>
      <c r="I7" s="6">
        <f>AVERAGE(D7:G7)</f>
        <v>37.950000000000003</v>
      </c>
    </row>
    <row r="8" spans="3:14" x14ac:dyDescent="0.25">
      <c r="C8" s="4" t="s">
        <v>24</v>
      </c>
      <c r="D8" s="5">
        <v>207</v>
      </c>
      <c r="E8" s="5">
        <v>124</v>
      </c>
      <c r="F8" s="5">
        <v>37.799999999999997</v>
      </c>
      <c r="G8" s="5">
        <v>172.5</v>
      </c>
      <c r="H8" s="6">
        <f>SUM(D8:G8)</f>
        <v>541.29999999999995</v>
      </c>
      <c r="I8" s="6">
        <f t="shared" ref="I8:I9" si="0">AVERAGE(D8:G8)</f>
        <v>135.32499999999999</v>
      </c>
    </row>
    <row r="9" spans="3:14" x14ac:dyDescent="0.25">
      <c r="C9" s="4" t="s">
        <v>25</v>
      </c>
      <c r="D9" s="5">
        <v>244</v>
      </c>
      <c r="E9" s="5">
        <v>121</v>
      </c>
      <c r="F9" s="5">
        <v>192.6</v>
      </c>
      <c r="G9" s="5">
        <v>38.5</v>
      </c>
      <c r="H9" s="6">
        <f t="shared" ref="H9:H10" si="1">SUM(D9:G9)</f>
        <v>596.1</v>
      </c>
      <c r="I9" s="6">
        <f t="shared" si="0"/>
        <v>149.02500000000001</v>
      </c>
    </row>
    <row r="10" spans="3:14" x14ac:dyDescent="0.25">
      <c r="C10" s="4" t="s">
        <v>26</v>
      </c>
      <c r="D10" s="5">
        <v>300</v>
      </c>
      <c r="E10" s="5">
        <v>126</v>
      </c>
      <c r="F10" s="5">
        <v>150</v>
      </c>
      <c r="G10" s="5">
        <v>230</v>
      </c>
      <c r="H10" s="6">
        <f t="shared" si="1"/>
        <v>806</v>
      </c>
      <c r="I10" s="6">
        <f>AVERAGE(D10:G10)</f>
        <v>201.5</v>
      </c>
    </row>
    <row r="11" spans="3:14" x14ac:dyDescent="0.25">
      <c r="C11" s="4" t="s">
        <v>2</v>
      </c>
      <c r="D11" s="5">
        <f>SUM(D6:D10)</f>
        <v>984.8</v>
      </c>
      <c r="E11" s="5">
        <f>SUM(E6:E10)</f>
        <v>544</v>
      </c>
      <c r="F11" s="5">
        <f>SUM(F6:F10)</f>
        <v>555.4</v>
      </c>
      <c r="G11" s="5">
        <f>SUM(G6:G10)</f>
        <v>696.1</v>
      </c>
      <c r="H11" s="5">
        <f>SUM(H6:H10)</f>
        <v>2780.3</v>
      </c>
      <c r="I11" s="6"/>
    </row>
    <row r="13" spans="3:14" x14ac:dyDescent="0.25">
      <c r="C13" s="7" t="s">
        <v>4</v>
      </c>
      <c r="D13" s="7">
        <v>5</v>
      </c>
      <c r="H13" s="2"/>
      <c r="I13" s="2"/>
      <c r="M13" t="s">
        <v>37</v>
      </c>
      <c r="N13">
        <v>4.37</v>
      </c>
    </row>
    <row r="14" spans="3:14" x14ac:dyDescent="0.25">
      <c r="C14" s="7" t="s">
        <v>5</v>
      </c>
      <c r="D14" s="7">
        <v>4</v>
      </c>
      <c r="H14" s="2"/>
      <c r="I14" s="2"/>
      <c r="M14" t="s">
        <v>28</v>
      </c>
      <c r="N14">
        <f>N13*((F20/4)^0.05)</f>
        <v>6.2098649845308671</v>
      </c>
    </row>
    <row r="16" spans="3:14" x14ac:dyDescent="0.25">
      <c r="C16" s="4" t="s">
        <v>6</v>
      </c>
      <c r="D16" s="4">
        <f>SUMSQ(H11)/(D13*D14)</f>
        <v>386503.40450000006</v>
      </c>
    </row>
    <row r="17" spans="3:16" x14ac:dyDescent="0.25">
      <c r="C17" s="8"/>
      <c r="H17" s="27"/>
      <c r="I17" s="27"/>
    </row>
    <row r="18" spans="3:16" x14ac:dyDescent="0.25">
      <c r="C18" s="4" t="s">
        <v>7</v>
      </c>
      <c r="D18" s="4" t="s">
        <v>8</v>
      </c>
      <c r="E18" s="4" t="s">
        <v>9</v>
      </c>
      <c r="F18" s="4" t="s">
        <v>10</v>
      </c>
      <c r="G18" s="4" t="s">
        <v>11</v>
      </c>
      <c r="H18" s="4" t="s">
        <v>12</v>
      </c>
      <c r="I18" s="4" t="s">
        <v>13</v>
      </c>
      <c r="J18" s="4" t="s">
        <v>14</v>
      </c>
      <c r="M18" s="18" t="s">
        <v>29</v>
      </c>
      <c r="N18" s="22"/>
      <c r="O18" s="22"/>
      <c r="P18" s="19"/>
    </row>
    <row r="19" spans="3:16" x14ac:dyDescent="0.25">
      <c r="C19" s="4" t="s">
        <v>0</v>
      </c>
      <c r="D19" s="4">
        <f>D13-1</f>
        <v>4</v>
      </c>
      <c r="E19" s="9">
        <f>SUMSQ(H6:H10)/D14-D16</f>
        <v>61092.132999999914</v>
      </c>
      <c r="F19" s="9">
        <f>E19/D19</f>
        <v>15273.033249999979</v>
      </c>
      <c r="G19" s="9">
        <f>F19/F20</f>
        <v>3.3872783722203348</v>
      </c>
      <c r="H19" s="10" t="s">
        <v>43</v>
      </c>
      <c r="I19" s="11">
        <f>FINV(0.05,D19,D20)</f>
        <v>3.055568275906595</v>
      </c>
      <c r="J19" s="11">
        <f>FINV(0.01, D19, D20)</f>
        <v>4.8932095893215815</v>
      </c>
      <c r="M19" s="24">
        <v>6.2</v>
      </c>
      <c r="N19" s="23"/>
      <c r="O19" s="22"/>
      <c r="P19" s="19"/>
    </row>
    <row r="20" spans="3:16" x14ac:dyDescent="0.25">
      <c r="C20" s="4" t="s">
        <v>15</v>
      </c>
      <c r="D20" s="4">
        <f>D21-D19</f>
        <v>15</v>
      </c>
      <c r="E20" s="9">
        <f>E21-E19</f>
        <v>67634.092500000028</v>
      </c>
      <c r="F20" s="9">
        <f>E20/D20</f>
        <v>4508.9395000000022</v>
      </c>
      <c r="G20" s="12"/>
      <c r="H20" s="12"/>
      <c r="I20" s="12"/>
      <c r="J20" s="12"/>
      <c r="M20" s="19"/>
      <c r="N20" s="19"/>
      <c r="O20" s="19"/>
      <c r="P20" s="19"/>
    </row>
    <row r="21" spans="3:16" x14ac:dyDescent="0.25">
      <c r="C21" s="4" t="s">
        <v>16</v>
      </c>
      <c r="D21" s="4">
        <f>((D13*D14)-1)</f>
        <v>19</v>
      </c>
      <c r="E21" s="9">
        <f>SUMSQ(D6:G10)-D16</f>
        <v>128726.22549999994</v>
      </c>
      <c r="F21" s="13"/>
      <c r="G21" s="13"/>
      <c r="H21" s="13"/>
      <c r="I21" s="13"/>
      <c r="J21" s="13"/>
      <c r="M21" s="18" t="s">
        <v>30</v>
      </c>
      <c r="N21" s="18" t="s">
        <v>31</v>
      </c>
      <c r="O21" s="18" t="s">
        <v>32</v>
      </c>
      <c r="P21" s="18" t="s">
        <v>33</v>
      </c>
    </row>
    <row r="22" spans="3:16" x14ac:dyDescent="0.25">
      <c r="M22" s="18" t="s">
        <v>23</v>
      </c>
      <c r="N22" s="18">
        <v>37.950000000000003</v>
      </c>
      <c r="O22" s="20">
        <f>N22+N14</f>
        <v>44.15986498453087</v>
      </c>
      <c r="P22" s="18" t="s">
        <v>34</v>
      </c>
    </row>
    <row r="23" spans="3:16" x14ac:dyDescent="0.25">
      <c r="M23" s="18" t="s">
        <v>24</v>
      </c>
      <c r="N23" s="18">
        <v>135.32499999999999</v>
      </c>
      <c r="O23" s="20">
        <f>N23+N14</f>
        <v>141.53486498453086</v>
      </c>
      <c r="P23" s="18" t="s">
        <v>39</v>
      </c>
    </row>
    <row r="24" spans="3:16" x14ac:dyDescent="0.25">
      <c r="M24" s="18" t="s">
        <v>25</v>
      </c>
      <c r="N24" s="18">
        <v>149.02500000000001</v>
      </c>
      <c r="O24" s="20">
        <f>N24+N14</f>
        <v>155.23486498453087</v>
      </c>
      <c r="P24" s="18" t="s">
        <v>40</v>
      </c>
    </row>
    <row r="25" spans="3:16" x14ac:dyDescent="0.25">
      <c r="M25" s="18" t="s">
        <v>27</v>
      </c>
      <c r="N25" s="18">
        <v>171.28</v>
      </c>
      <c r="O25" s="20">
        <f>N25+N14</f>
        <v>177.48986498453087</v>
      </c>
      <c r="P25" s="18" t="s">
        <v>41</v>
      </c>
    </row>
    <row r="26" spans="3:16" x14ac:dyDescent="0.25">
      <c r="M26" s="18" t="s">
        <v>26</v>
      </c>
      <c r="N26" s="18">
        <v>201.5</v>
      </c>
      <c r="O26" s="20">
        <f>N26+N14</f>
        <v>207.70986498453087</v>
      </c>
      <c r="P26" s="18" t="s">
        <v>42</v>
      </c>
    </row>
  </sheetData>
  <sortState ref="N22:N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jumlah buah</vt:lpstr>
      <vt:lpstr>vitamin c</vt:lpstr>
      <vt:lpstr>kemanisan</vt:lpstr>
      <vt:lpstr>diameter</vt:lpstr>
      <vt:lpstr>panjang buah</vt:lpstr>
      <vt:lpstr>berat buah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zainur ridwan</cp:lastModifiedBy>
  <dcterms:created xsi:type="dcterms:W3CDTF">2022-10-30T18:22:45Z</dcterms:created>
  <dcterms:modified xsi:type="dcterms:W3CDTF">2023-02-03T01:07:05Z</dcterms:modified>
</cp:coreProperties>
</file>