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640" windowHeight="11160" activeTab="11"/>
  </bookViews>
  <sheets>
    <sheet name="14 HST" sheetId="2" r:id="rId1"/>
    <sheet name="21 HST" sheetId="3" r:id="rId2"/>
    <sheet name="28 HST" sheetId="4" r:id="rId3"/>
    <sheet name="35 HST" sheetId="5" r:id="rId4"/>
    <sheet name="42 HST" sheetId="6" r:id="rId5"/>
    <sheet name="49 HST" sheetId="7" r:id="rId6"/>
    <sheet name="56 HST" sheetId="8" r:id="rId7"/>
    <sheet name="63 HST" sheetId="9" r:id="rId8"/>
    <sheet name="70 HST" sheetId="10" r:id="rId9"/>
    <sheet name="77 HST" sheetId="11" r:id="rId10"/>
    <sheet name="84 HST" sheetId="12" r:id="rId11"/>
    <sheet name="91 HST" sheetId="14" r:id="rId1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3" i="12" l="1"/>
  <c r="N14" i="14"/>
  <c r="O26" i="14" l="1"/>
  <c r="O25" i="14"/>
  <c r="O24" i="14"/>
  <c r="O23" i="14"/>
  <c r="O26" i="12"/>
  <c r="O25" i="12"/>
  <c r="O24" i="12"/>
  <c r="O23" i="12"/>
  <c r="O26" i="11"/>
  <c r="O25" i="11"/>
  <c r="O24" i="11"/>
  <c r="O23" i="11"/>
  <c r="O26" i="10"/>
  <c r="O25" i="10"/>
  <c r="O24" i="10"/>
  <c r="O23" i="10"/>
  <c r="O26" i="9"/>
  <c r="O25" i="9"/>
  <c r="O24" i="9"/>
  <c r="O23" i="9"/>
  <c r="O26" i="8"/>
  <c r="O25" i="8"/>
  <c r="O24" i="8"/>
  <c r="O23" i="8"/>
  <c r="O26" i="7"/>
  <c r="O25" i="7"/>
  <c r="O24" i="7"/>
  <c r="O23" i="7"/>
  <c r="O26" i="6"/>
  <c r="O25" i="6"/>
  <c r="O24" i="6"/>
  <c r="O23" i="6"/>
  <c r="O26" i="5"/>
  <c r="O25" i="5"/>
  <c r="O24" i="5"/>
  <c r="O23" i="5"/>
  <c r="O26" i="4"/>
  <c r="O25" i="4"/>
  <c r="O24" i="4"/>
  <c r="O23" i="4"/>
  <c r="O26" i="3"/>
  <c r="O25" i="3"/>
  <c r="O24" i="3"/>
  <c r="O23" i="3"/>
  <c r="O22" i="3"/>
  <c r="O26" i="2"/>
  <c r="O25" i="2"/>
  <c r="O24" i="2"/>
  <c r="O23" i="2"/>
  <c r="O22" i="2"/>
  <c r="O22" i="8" l="1"/>
  <c r="O22" i="9"/>
  <c r="O22" i="10"/>
  <c r="O22" i="14"/>
  <c r="O22" i="11" l="1"/>
  <c r="N13" i="11"/>
  <c r="N13" i="10"/>
  <c r="N14" i="9"/>
  <c r="N13" i="8"/>
  <c r="O22" i="7"/>
  <c r="N14" i="7"/>
  <c r="O22" i="6"/>
  <c r="N14" i="6"/>
  <c r="O22" i="5"/>
  <c r="N14" i="5"/>
  <c r="O22" i="4"/>
  <c r="N15" i="4"/>
  <c r="N15" i="3"/>
  <c r="M19" i="2"/>
  <c r="N14" i="2"/>
  <c r="O22" i="12"/>
  <c r="H8" i="3" l="1"/>
  <c r="D19" i="2"/>
  <c r="E11" i="5" l="1"/>
  <c r="H6" i="3"/>
  <c r="I6" i="3"/>
  <c r="H6" i="5" l="1"/>
  <c r="I6" i="5"/>
  <c r="H7" i="5"/>
  <c r="I7" i="5"/>
  <c r="H8" i="5"/>
  <c r="I8" i="5"/>
  <c r="H9" i="5"/>
  <c r="I9" i="5"/>
  <c r="H10" i="5"/>
  <c r="I10" i="5"/>
  <c r="D11" i="5"/>
  <c r="F11" i="5"/>
  <c r="G11" i="5"/>
  <c r="D19" i="5"/>
  <c r="D21" i="5"/>
  <c r="D20" i="5" l="1"/>
  <c r="H11" i="5"/>
  <c r="D16" i="5" s="1"/>
  <c r="E19" i="5" s="1"/>
  <c r="F19" i="5" s="1"/>
  <c r="E21" i="5"/>
  <c r="I19" i="5"/>
  <c r="D21" i="14"/>
  <c r="D19" i="14"/>
  <c r="G11" i="14"/>
  <c r="F11" i="14"/>
  <c r="E11" i="14"/>
  <c r="D11" i="14"/>
  <c r="I10" i="14"/>
  <c r="H10" i="14"/>
  <c r="I9" i="14"/>
  <c r="H9" i="14"/>
  <c r="I8" i="14"/>
  <c r="H8" i="14"/>
  <c r="I7" i="14"/>
  <c r="H7" i="14"/>
  <c r="I6" i="14"/>
  <c r="H6" i="14"/>
  <c r="H11" i="14" s="1"/>
  <c r="D16" i="14" s="1"/>
  <c r="I19" i="14" l="1"/>
  <c r="D20" i="14"/>
  <c r="J19" i="14" s="1"/>
  <c r="G19" i="5"/>
  <c r="E20" i="5"/>
  <c r="F20" i="5" s="1"/>
  <c r="E21" i="14"/>
  <c r="E19" i="14"/>
  <c r="F19" i="14" s="1"/>
  <c r="D21" i="12"/>
  <c r="D20" i="12" s="1"/>
  <c r="J19" i="12" s="1"/>
  <c r="D19" i="12"/>
  <c r="G11" i="12"/>
  <c r="F11" i="12"/>
  <c r="E11" i="12"/>
  <c r="D11" i="12"/>
  <c r="I10" i="12"/>
  <c r="H10" i="12"/>
  <c r="I9" i="12"/>
  <c r="H9" i="12"/>
  <c r="I8" i="12"/>
  <c r="H8" i="12"/>
  <c r="I7" i="12"/>
  <c r="H7" i="12"/>
  <c r="I6" i="12"/>
  <c r="H6" i="12"/>
  <c r="H11" i="12" s="1"/>
  <c r="D16" i="12" s="1"/>
  <c r="D21" i="11"/>
  <c r="D20" i="11" s="1"/>
  <c r="J19" i="11" s="1"/>
  <c r="D19" i="11"/>
  <c r="G11" i="11"/>
  <c r="F11" i="11"/>
  <c r="E11" i="11"/>
  <c r="D11" i="11"/>
  <c r="I10" i="11"/>
  <c r="H10" i="11"/>
  <c r="I9" i="11"/>
  <c r="H9" i="11"/>
  <c r="I8" i="11"/>
  <c r="H8" i="11"/>
  <c r="I7" i="11"/>
  <c r="H7" i="11"/>
  <c r="I6" i="11"/>
  <c r="H6" i="11"/>
  <c r="H11" i="11" s="1"/>
  <c r="D16" i="11" s="1"/>
  <c r="D21" i="10"/>
  <c r="D20" i="10" s="1"/>
  <c r="J19" i="10" s="1"/>
  <c r="D19" i="10"/>
  <c r="G11" i="10"/>
  <c r="F11" i="10"/>
  <c r="E11" i="10"/>
  <c r="D11" i="10"/>
  <c r="I10" i="10"/>
  <c r="H10" i="10"/>
  <c r="I9" i="10"/>
  <c r="H9" i="10"/>
  <c r="I8" i="10"/>
  <c r="H8" i="10"/>
  <c r="I7" i="10"/>
  <c r="H7" i="10"/>
  <c r="I6" i="10"/>
  <c r="H6" i="10"/>
  <c r="H11" i="10" s="1"/>
  <c r="D16" i="10" s="1"/>
  <c r="D21" i="9"/>
  <c r="D19" i="9"/>
  <c r="G11" i="9"/>
  <c r="F11" i="9"/>
  <c r="E11" i="9"/>
  <c r="D11" i="9"/>
  <c r="I10" i="9"/>
  <c r="H10" i="9"/>
  <c r="I9" i="9"/>
  <c r="H9" i="9"/>
  <c r="I8" i="9"/>
  <c r="H8" i="9"/>
  <c r="I7" i="9"/>
  <c r="H7" i="9"/>
  <c r="I6" i="9"/>
  <c r="H6" i="9"/>
  <c r="H11" i="9" s="1"/>
  <c r="D16" i="9" s="1"/>
  <c r="D21" i="8"/>
  <c r="D20" i="8" s="1"/>
  <c r="J19" i="8" s="1"/>
  <c r="D19" i="8"/>
  <c r="G11" i="8"/>
  <c r="F11" i="8"/>
  <c r="E11" i="8"/>
  <c r="D11" i="8"/>
  <c r="I10" i="8"/>
  <c r="H10" i="8"/>
  <c r="I9" i="8"/>
  <c r="H9" i="8"/>
  <c r="I8" i="8"/>
  <c r="H8" i="8"/>
  <c r="I7" i="8"/>
  <c r="H7" i="8"/>
  <c r="I6" i="8"/>
  <c r="H6" i="8"/>
  <c r="H11" i="8" s="1"/>
  <c r="D16" i="8" s="1"/>
  <c r="D21" i="7"/>
  <c r="D20" i="7" s="1"/>
  <c r="J19" i="7" s="1"/>
  <c r="D19" i="7"/>
  <c r="G11" i="7"/>
  <c r="F11" i="7"/>
  <c r="E11" i="7"/>
  <c r="D11" i="7"/>
  <c r="I10" i="7"/>
  <c r="H10" i="7"/>
  <c r="I9" i="7"/>
  <c r="H9" i="7"/>
  <c r="I8" i="7"/>
  <c r="H8" i="7"/>
  <c r="I7" i="7"/>
  <c r="H7" i="7"/>
  <c r="I6" i="7"/>
  <c r="H6" i="7"/>
  <c r="H11" i="7" s="1"/>
  <c r="D16" i="7" s="1"/>
  <c r="D21" i="6"/>
  <c r="D20" i="6" s="1"/>
  <c r="J19" i="6" s="1"/>
  <c r="D19" i="6"/>
  <c r="G11" i="6"/>
  <c r="F11" i="6"/>
  <c r="E11" i="6"/>
  <c r="D11" i="6"/>
  <c r="I10" i="6"/>
  <c r="H10" i="6"/>
  <c r="I9" i="6"/>
  <c r="H9" i="6"/>
  <c r="I8" i="6"/>
  <c r="H8" i="6"/>
  <c r="I7" i="6"/>
  <c r="H7" i="6"/>
  <c r="I6" i="6"/>
  <c r="H6" i="6"/>
  <c r="H11" i="6" s="1"/>
  <c r="D16" i="6" s="1"/>
  <c r="J19" i="5"/>
  <c r="D21" i="4"/>
  <c r="D20" i="4" s="1"/>
  <c r="J19" i="4" s="1"/>
  <c r="D19" i="4"/>
  <c r="G11" i="4"/>
  <c r="F11" i="4"/>
  <c r="E11" i="4"/>
  <c r="D11" i="4"/>
  <c r="I10" i="4"/>
  <c r="H10" i="4"/>
  <c r="I9" i="4"/>
  <c r="H9" i="4"/>
  <c r="I8" i="4"/>
  <c r="H8" i="4"/>
  <c r="I7" i="4"/>
  <c r="H7" i="4"/>
  <c r="I6" i="4"/>
  <c r="H6" i="4"/>
  <c r="H11" i="4" s="1"/>
  <c r="D16" i="4" s="1"/>
  <c r="D21" i="3"/>
  <c r="D19" i="3"/>
  <c r="G11" i="3"/>
  <c r="F11" i="3"/>
  <c r="E11" i="3"/>
  <c r="D11" i="3"/>
  <c r="I10" i="3"/>
  <c r="H10" i="3"/>
  <c r="I9" i="3"/>
  <c r="H9" i="3"/>
  <c r="I8" i="3"/>
  <c r="I7" i="3"/>
  <c r="H7" i="3"/>
  <c r="D21" i="2"/>
  <c r="G11" i="2"/>
  <c r="F11" i="2"/>
  <c r="E11" i="2"/>
  <c r="D11" i="2"/>
  <c r="I10" i="2"/>
  <c r="H10" i="2"/>
  <c r="I9" i="2"/>
  <c r="H9" i="2"/>
  <c r="I8" i="2"/>
  <c r="H8" i="2"/>
  <c r="I7" i="2"/>
  <c r="H7" i="2"/>
  <c r="I6" i="2"/>
  <c r="H6" i="2"/>
  <c r="H11" i="2" s="1"/>
  <c r="D16" i="2" s="1"/>
  <c r="H11" i="3" l="1"/>
  <c r="D16" i="3" s="1"/>
  <c r="E21" i="3" s="1"/>
  <c r="D20" i="3"/>
  <c r="J19" i="3" s="1"/>
  <c r="I19" i="12"/>
  <c r="I19" i="10"/>
  <c r="D20" i="9"/>
  <c r="J19" i="9" s="1"/>
  <c r="I19" i="7"/>
  <c r="I19" i="6"/>
  <c r="I19" i="4"/>
  <c r="D20" i="2"/>
  <c r="J19" i="2" s="1"/>
  <c r="E20" i="14"/>
  <c r="F20" i="14" s="1"/>
  <c r="E21" i="12"/>
  <c r="E19" i="12"/>
  <c r="F19" i="12" s="1"/>
  <c r="E21" i="11"/>
  <c r="E19" i="11"/>
  <c r="F19" i="11" s="1"/>
  <c r="I19" i="11"/>
  <c r="E21" i="10"/>
  <c r="E19" i="10"/>
  <c r="F19" i="10" s="1"/>
  <c r="E21" i="9"/>
  <c r="E19" i="9"/>
  <c r="F19" i="9" s="1"/>
  <c r="E21" i="8"/>
  <c r="E19" i="8"/>
  <c r="F19" i="8" s="1"/>
  <c r="I19" i="8"/>
  <c r="E21" i="7"/>
  <c r="E19" i="7"/>
  <c r="F19" i="7" s="1"/>
  <c r="E21" i="6"/>
  <c r="E19" i="6"/>
  <c r="F19" i="6" s="1"/>
  <c r="E21" i="4"/>
  <c r="E19" i="4"/>
  <c r="F19" i="4" s="1"/>
  <c r="E19" i="3"/>
  <c r="F19" i="3" s="1"/>
  <c r="I19" i="3"/>
  <c r="E21" i="2"/>
  <c r="E19" i="2"/>
  <c r="F19" i="2" s="1"/>
  <c r="G19" i="14" l="1"/>
  <c r="I19" i="9"/>
  <c r="I19" i="2"/>
  <c r="E20" i="10"/>
  <c r="F20" i="10" s="1"/>
  <c r="E20" i="12"/>
  <c r="F20" i="12" s="1"/>
  <c r="E20" i="11"/>
  <c r="F20" i="11" s="1"/>
  <c r="E20" i="9"/>
  <c r="F20" i="9" s="1"/>
  <c r="E20" i="8"/>
  <c r="F20" i="8" s="1"/>
  <c r="E20" i="7"/>
  <c r="F20" i="7" s="1"/>
  <c r="E20" i="6"/>
  <c r="F20" i="6" s="1"/>
  <c r="E20" i="4"/>
  <c r="F20" i="4" s="1"/>
  <c r="E20" i="3"/>
  <c r="F20" i="3" s="1"/>
  <c r="E20" i="2"/>
  <c r="F20" i="2" s="1"/>
  <c r="G19" i="12" l="1"/>
  <c r="G19" i="11"/>
  <c r="G19" i="10"/>
  <c r="G19" i="9"/>
  <c r="G19" i="8"/>
  <c r="G19" i="7"/>
  <c r="G19" i="6"/>
  <c r="G19" i="4"/>
  <c r="G19" i="3"/>
  <c r="G19" i="2"/>
</calcChain>
</file>

<file path=xl/sharedStrings.xml><?xml version="1.0" encoding="utf-8"?>
<sst xmlns="http://schemas.openxmlformats.org/spreadsheetml/2006/main" count="508" uniqueCount="49">
  <si>
    <t>14 HST</t>
  </si>
  <si>
    <t>Perlakuan</t>
  </si>
  <si>
    <t>Ulangan</t>
  </si>
  <si>
    <t>Jumlah</t>
  </si>
  <si>
    <t>Rata-rata</t>
  </si>
  <si>
    <t>t=treatment(perlakuan)</t>
  </si>
  <si>
    <t>r(ulangan)</t>
  </si>
  <si>
    <t>FK</t>
  </si>
  <si>
    <t>SK</t>
  </si>
  <si>
    <t>db</t>
  </si>
  <si>
    <t>JK</t>
  </si>
  <si>
    <t>KT</t>
  </si>
  <si>
    <t>Fhitung</t>
  </si>
  <si>
    <t>Notasi</t>
  </si>
  <si>
    <t>F0.05</t>
  </si>
  <si>
    <t>F0.01</t>
  </si>
  <si>
    <t>Error (Galat)</t>
  </si>
  <si>
    <t>Total</t>
  </si>
  <si>
    <t>21 HST</t>
  </si>
  <si>
    <t>28 HST</t>
  </si>
  <si>
    <t>35 HST</t>
  </si>
  <si>
    <t>42 HST</t>
  </si>
  <si>
    <t>49 HST</t>
  </si>
  <si>
    <t>56 HST</t>
  </si>
  <si>
    <t>63 HST</t>
  </si>
  <si>
    <t>70 HST</t>
  </si>
  <si>
    <t>77 HST</t>
  </si>
  <si>
    <t>84 HST</t>
  </si>
  <si>
    <t>91 HST</t>
  </si>
  <si>
    <t>M1</t>
  </si>
  <si>
    <t>M2</t>
  </si>
  <si>
    <t>M3</t>
  </si>
  <si>
    <t>M4</t>
  </si>
  <si>
    <t>M0</t>
  </si>
  <si>
    <t>BNJ 5%</t>
  </si>
  <si>
    <t>BNJ</t>
  </si>
  <si>
    <t>PERLAKUAN</t>
  </si>
  <si>
    <t>RATA-RATA</t>
  </si>
  <si>
    <t>RATARATA+BNJ</t>
  </si>
  <si>
    <t>SIMBOL</t>
  </si>
  <si>
    <t>20.8</t>
  </si>
  <si>
    <t>**</t>
  </si>
  <si>
    <t>sd (5,15)</t>
  </si>
  <si>
    <t>bnj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</si>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</sst>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0" fillId="3" borderId="0" xfId="0" applyFill="1"/>
    <xf numFmtId="165" fontId="0" fillId="0" borderId="1" xfId="0" applyNumberFormat="1" applyBorder="1"/>
    <xf numFmtId="165" fontId="0" fillId="4" borderId="1" xfId="0" applyNumberFormat="1" applyFill="1" applyBorder="1"/>
    <xf numFmtId="165" fontId="0" fillId="0" borderId="2" xfId="0" applyNumberFormat="1" applyBorder="1"/>
    <xf numFmtId="165" fontId="0" fillId="5" borderId="0" xfId="0" applyNumberFormat="1" applyFill="1"/>
    <xf numFmtId="0" fontId="0" fillId="5" borderId="0" xfId="0" applyFill="1"/>
    <xf numFmtId="0" fontId="0" fillId="0" borderId="1" xfId="0" applyBorder="1" applyAlignment="1"/>
    <xf numFmtId="0" fontId="2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3" max="3" width="11.42578125" customWidth="1"/>
    <col min="13" max="16" width="18.140625" customWidth="1"/>
  </cols>
  <sheetData>
    <row r="3" spans="3:14" x14ac:dyDescent="0.25">
      <c r="C3" s="1" t="s">
        <v>0</v>
      </c>
      <c r="H3" s="2"/>
      <c r="I3" s="2"/>
    </row>
    <row r="4" spans="3:14" x14ac:dyDescent="0.25">
      <c r="C4" s="16" t="s">
        <v>1</v>
      </c>
      <c r="D4" s="13" t="s">
        <v>2</v>
      </c>
      <c r="E4" s="13"/>
      <c r="F4" s="13"/>
      <c r="G4" s="13"/>
      <c r="H4" s="16" t="s">
        <v>3</v>
      </c>
      <c r="I4" s="17" t="s">
        <v>4</v>
      </c>
    </row>
    <row r="5" spans="3:14" x14ac:dyDescent="0.25">
      <c r="C5" s="16"/>
      <c r="D5" s="3">
        <v>1</v>
      </c>
      <c r="E5" s="3">
        <v>2</v>
      </c>
      <c r="F5" s="3">
        <v>3</v>
      </c>
      <c r="G5" s="3">
        <v>4</v>
      </c>
      <c r="H5" s="16"/>
      <c r="I5" s="17"/>
    </row>
    <row r="6" spans="3:14" x14ac:dyDescent="0.25">
      <c r="C6" s="20" t="s">
        <v>33</v>
      </c>
      <c r="D6" s="4">
        <v>9.6</v>
      </c>
      <c r="E6" s="4">
        <v>10.3</v>
      </c>
      <c r="F6" s="4">
        <v>18.5</v>
      </c>
      <c r="G6" s="4">
        <v>19.600000000000001</v>
      </c>
      <c r="H6" s="5">
        <f t="shared" ref="H6:H10" si="0">SUM(D6:G6)</f>
        <v>58</v>
      </c>
      <c r="I6" s="5">
        <f t="shared" ref="I6:I10" si="1">AVERAGE(D6:G6)</f>
        <v>14.5</v>
      </c>
    </row>
    <row r="7" spans="3:14" x14ac:dyDescent="0.25">
      <c r="C7" s="20" t="s">
        <v>29</v>
      </c>
      <c r="D7" s="4">
        <v>24.5</v>
      </c>
      <c r="E7" s="4">
        <v>27.1</v>
      </c>
      <c r="F7" s="4">
        <v>25.7</v>
      </c>
      <c r="G7" s="4">
        <v>26.5</v>
      </c>
      <c r="H7" s="5">
        <f t="shared" si="0"/>
        <v>103.8</v>
      </c>
      <c r="I7" s="5">
        <f t="shared" si="1"/>
        <v>25.95</v>
      </c>
    </row>
    <row r="8" spans="3:14" x14ac:dyDescent="0.25">
      <c r="C8" s="20" t="s">
        <v>30</v>
      </c>
      <c r="D8" s="4">
        <v>23.1</v>
      </c>
      <c r="E8" s="4">
        <v>25.5</v>
      </c>
      <c r="F8" s="4">
        <v>28.1</v>
      </c>
      <c r="G8" s="4">
        <v>25.5</v>
      </c>
      <c r="H8" s="5">
        <f t="shared" si="0"/>
        <v>102.2</v>
      </c>
      <c r="I8" s="5">
        <f t="shared" si="1"/>
        <v>25.55</v>
      </c>
    </row>
    <row r="9" spans="3:14" x14ac:dyDescent="0.25">
      <c r="C9" s="20" t="s">
        <v>31</v>
      </c>
      <c r="D9" s="14">
        <v>15.8</v>
      </c>
      <c r="E9" s="14">
        <v>11.5</v>
      </c>
      <c r="F9" s="15">
        <v>8.5</v>
      </c>
      <c r="G9" s="14">
        <v>8.5</v>
      </c>
      <c r="H9" s="5">
        <f t="shared" si="0"/>
        <v>44.3</v>
      </c>
      <c r="I9" s="5">
        <f t="shared" si="1"/>
        <v>11.074999999999999</v>
      </c>
    </row>
    <row r="10" spans="3:14" x14ac:dyDescent="0.25">
      <c r="C10" s="20" t="s">
        <v>32</v>
      </c>
      <c r="D10" s="4">
        <v>17.2</v>
      </c>
      <c r="E10" s="4">
        <v>15.2</v>
      </c>
      <c r="F10" s="4">
        <v>15.1</v>
      </c>
      <c r="G10" s="4">
        <v>15.1</v>
      </c>
      <c r="H10" s="5">
        <f t="shared" si="0"/>
        <v>62.6</v>
      </c>
      <c r="I10" s="5">
        <f t="shared" si="1"/>
        <v>15.65</v>
      </c>
    </row>
    <row r="11" spans="3:14" x14ac:dyDescent="0.25">
      <c r="C11" s="3" t="s">
        <v>3</v>
      </c>
      <c r="D11" s="4">
        <f>SUM(D6:D9)</f>
        <v>73</v>
      </c>
      <c r="E11" s="4">
        <f t="shared" ref="E11:G11" si="2">SUM(E6:E9)</f>
        <v>74.400000000000006</v>
      </c>
      <c r="F11" s="4">
        <f t="shared" si="2"/>
        <v>80.800000000000011</v>
      </c>
      <c r="G11" s="4">
        <f t="shared" si="2"/>
        <v>80.099999999999994</v>
      </c>
      <c r="H11" s="4">
        <f>SUM(H6:H10)</f>
        <v>370.90000000000003</v>
      </c>
      <c r="I11" s="5"/>
    </row>
    <row r="13" spans="3:14" x14ac:dyDescent="0.25">
      <c r="C13" s="6" t="s">
        <v>5</v>
      </c>
      <c r="D13" s="6">
        <v>5</v>
      </c>
      <c r="H13" s="2"/>
      <c r="I13" s="2"/>
      <c r="M13" t="s">
        <v>42</v>
      </c>
      <c r="N13">
        <v>4.37</v>
      </c>
    </row>
    <row r="14" spans="3:14" x14ac:dyDescent="0.25">
      <c r="C14" s="6" t="s">
        <v>6</v>
      </c>
      <c r="D14" s="6">
        <v>4</v>
      </c>
      <c r="H14" s="2"/>
      <c r="I14" s="2"/>
      <c r="M14" t="s">
        <v>43</v>
      </c>
      <c r="N14">
        <f>N13*((F20/4)^0.5)</f>
        <v>6.6499066957740522</v>
      </c>
    </row>
    <row r="16" spans="3:14" x14ac:dyDescent="0.25">
      <c r="C16" s="3" t="s">
        <v>7</v>
      </c>
      <c r="D16" s="3">
        <f>SUMSQ(H11)/(D13*D14)</f>
        <v>6878.3405000000012</v>
      </c>
    </row>
    <row r="17" spans="3:16" x14ac:dyDescent="0.25">
      <c r="C17" s="7"/>
      <c r="H17" s="18"/>
      <c r="I17" s="1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737.79199999999855</v>
      </c>
      <c r="F19" s="8">
        <f>E19/D19</f>
        <v>184.44799999999964</v>
      </c>
      <c r="G19" s="8">
        <f>F19/F20</f>
        <v>19.913414304992951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3">
        <f>N13*((F20/4)^0.5)</f>
        <v>6.6499066957740522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138.93750000000182</v>
      </c>
      <c r="F20" s="8">
        <f>E20/D20</f>
        <v>9.2625000000001219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876.72950000000037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21">
        <v>11.074999999999999</v>
      </c>
      <c r="O22" s="21">
        <f>N22+M19</f>
        <v>17.724906695774052</v>
      </c>
      <c r="P22" s="21" t="s">
        <v>44</v>
      </c>
    </row>
    <row r="23" spans="3:16" x14ac:dyDescent="0.25">
      <c r="M23" s="21" t="s">
        <v>29</v>
      </c>
      <c r="N23" s="21">
        <v>14.5</v>
      </c>
      <c r="O23" s="21">
        <f>N23+M19</f>
        <v>21.149906695774053</v>
      </c>
      <c r="P23" s="21" t="s">
        <v>44</v>
      </c>
    </row>
    <row r="24" spans="3:16" x14ac:dyDescent="0.25">
      <c r="M24" s="21" t="s">
        <v>30</v>
      </c>
      <c r="N24" s="21">
        <v>15.65</v>
      </c>
      <c r="O24" s="21">
        <f>N24+M19</f>
        <v>22.299906695774052</v>
      </c>
      <c r="P24" s="21" t="s">
        <v>44</v>
      </c>
    </row>
    <row r="25" spans="3:16" x14ac:dyDescent="0.25">
      <c r="M25" s="21" t="s">
        <v>31</v>
      </c>
      <c r="N25" s="21">
        <v>25.55</v>
      </c>
      <c r="O25" s="21">
        <f>N25+M19</f>
        <v>32.199906695774054</v>
      </c>
      <c r="P25" s="21" t="s">
        <v>45</v>
      </c>
    </row>
    <row r="26" spans="3:16" x14ac:dyDescent="0.25">
      <c r="M26" s="21" t="s">
        <v>32</v>
      </c>
      <c r="N26" s="21">
        <v>25.95</v>
      </c>
      <c r="O26" s="21">
        <f>N26+M19</f>
        <v>32.599906695774052</v>
      </c>
      <c r="P26" s="21" t="s">
        <v>45</v>
      </c>
    </row>
  </sheetData>
  <sortState ref="N22:N26">
    <sortCondition ref="N22"/>
  </sortState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B4" workbookViewId="0">
      <selection activeCell="P26" sqref="P26"/>
    </sheetView>
  </sheetViews>
  <sheetFormatPr defaultRowHeight="15" x14ac:dyDescent="0.25"/>
  <cols>
    <col min="5" max="6" width="12" customWidth="1"/>
    <col min="13" max="16" width="16.5703125" customWidth="1"/>
  </cols>
  <sheetData>
    <row r="3" spans="3:14" x14ac:dyDescent="0.25">
      <c r="C3" s="1" t="s">
        <v>26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43.2</v>
      </c>
      <c r="E6" s="4">
        <v>47.8</v>
      </c>
      <c r="F6" s="4">
        <v>50.8</v>
      </c>
      <c r="G6" s="4">
        <v>52.1</v>
      </c>
      <c r="H6" s="5">
        <f t="shared" ref="H6:H10" si="0">SUM(D6:G6)</f>
        <v>193.9</v>
      </c>
      <c r="I6" s="5">
        <f t="shared" ref="I6:I10" si="1">AVERAGE(D6:G6)</f>
        <v>48.475000000000001</v>
      </c>
    </row>
    <row r="7" spans="3:14" x14ac:dyDescent="0.25">
      <c r="C7" s="20" t="s">
        <v>29</v>
      </c>
      <c r="D7" s="4">
        <v>111.5</v>
      </c>
      <c r="E7" s="4">
        <v>100.5</v>
      </c>
      <c r="F7" s="4">
        <v>74.5</v>
      </c>
      <c r="G7" s="4">
        <v>101.1</v>
      </c>
      <c r="H7" s="5">
        <f t="shared" si="0"/>
        <v>387.6</v>
      </c>
      <c r="I7" s="5">
        <f t="shared" si="1"/>
        <v>96.9</v>
      </c>
    </row>
    <row r="8" spans="3:14" x14ac:dyDescent="0.25">
      <c r="C8" s="20" t="s">
        <v>30</v>
      </c>
      <c r="D8" s="4">
        <v>136.9</v>
      </c>
      <c r="E8" s="4">
        <v>131.6</v>
      </c>
      <c r="F8" s="4">
        <v>134.19999999999999</v>
      </c>
      <c r="G8" s="4">
        <v>108.5</v>
      </c>
      <c r="H8" s="5">
        <f t="shared" si="0"/>
        <v>511.2</v>
      </c>
      <c r="I8" s="5">
        <f t="shared" si="1"/>
        <v>127.8</v>
      </c>
    </row>
    <row r="9" spans="3:14" x14ac:dyDescent="0.25">
      <c r="C9" s="20" t="s">
        <v>31</v>
      </c>
      <c r="D9" s="4">
        <v>138.30000000000001</v>
      </c>
      <c r="E9" s="4">
        <v>135.69999999999999</v>
      </c>
      <c r="F9" s="4">
        <v>145.1</v>
      </c>
      <c r="G9" s="4">
        <v>145.1</v>
      </c>
      <c r="H9" s="5">
        <f t="shared" si="0"/>
        <v>564.20000000000005</v>
      </c>
      <c r="I9" s="5">
        <f t="shared" si="1"/>
        <v>141.05000000000001</v>
      </c>
    </row>
    <row r="10" spans="3:14" x14ac:dyDescent="0.25">
      <c r="C10" s="20" t="s">
        <v>32</v>
      </c>
      <c r="D10" s="4">
        <v>140.69999999999999</v>
      </c>
      <c r="E10" s="4">
        <v>146.69999999999999</v>
      </c>
      <c r="F10" s="4">
        <v>143.9</v>
      </c>
      <c r="G10" s="4">
        <v>143.9</v>
      </c>
      <c r="H10" s="5">
        <f t="shared" si="0"/>
        <v>575.19999999999993</v>
      </c>
      <c r="I10" s="5">
        <f t="shared" si="1"/>
        <v>143.79999999999998</v>
      </c>
    </row>
    <row r="11" spans="3:14" x14ac:dyDescent="0.25">
      <c r="C11" s="3" t="s">
        <v>3</v>
      </c>
      <c r="D11" s="4">
        <f>SUM(D6:D9)</f>
        <v>429.90000000000003</v>
      </c>
      <c r="E11" s="4">
        <f t="shared" ref="E11:G11" si="2">SUM(E6:E9)</f>
        <v>415.59999999999997</v>
      </c>
      <c r="F11" s="4">
        <f t="shared" si="2"/>
        <v>404.6</v>
      </c>
      <c r="G11" s="4">
        <f t="shared" si="2"/>
        <v>406.79999999999995</v>
      </c>
      <c r="H11" s="4">
        <f>SUM(H6:H10)</f>
        <v>2232.1</v>
      </c>
      <c r="I11" s="5"/>
    </row>
    <row r="12" spans="3:14" x14ac:dyDescent="0.25">
      <c r="M12" t="s">
        <v>42</v>
      </c>
      <c r="N12">
        <v>4.37</v>
      </c>
    </row>
    <row r="13" spans="3:14" x14ac:dyDescent="0.25">
      <c r="C13" s="6" t="s">
        <v>5</v>
      </c>
      <c r="D13" s="6">
        <v>5</v>
      </c>
      <c r="H13" s="2"/>
      <c r="I13" s="2"/>
      <c r="N13">
        <f>N12*((F20/4)^0.5)</f>
        <v>21.034167050202818</v>
      </c>
    </row>
    <row r="14" spans="3:14" x14ac:dyDescent="0.25">
      <c r="C14" s="6" t="s">
        <v>6</v>
      </c>
      <c r="D14" s="6">
        <v>4</v>
      </c>
      <c r="H14" s="2"/>
      <c r="I14" s="2"/>
    </row>
    <row r="16" spans="3:14" x14ac:dyDescent="0.25">
      <c r="C16" s="3" t="s">
        <v>7</v>
      </c>
      <c r="D16" s="3">
        <f>SUMSQ(H11)/(D13*D14)</f>
        <v>249113.52049999996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25469.752000000008</v>
      </c>
      <c r="F19" s="8">
        <f>E19/D19</f>
        <v>6367.4380000000019</v>
      </c>
      <c r="G19" s="8">
        <f>F19/F20</f>
        <v>68.709528785264908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21.034167050202818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1390.077500000014</v>
      </c>
      <c r="F20" s="8">
        <f>E20/D20</f>
        <v>92.671833333334263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26859.829500000022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19">
        <v>48.475000000000001</v>
      </c>
      <c r="O22" s="23">
        <f>M19+N22</f>
        <v>69.509167050202819</v>
      </c>
      <c r="P22" s="21" t="s">
        <v>44</v>
      </c>
    </row>
    <row r="23" spans="3:16" x14ac:dyDescent="0.25">
      <c r="M23" s="21" t="s">
        <v>29</v>
      </c>
      <c r="N23" s="19">
        <v>96.9</v>
      </c>
      <c r="O23" s="23">
        <f>N23+M19</f>
        <v>117.93416705020283</v>
      </c>
      <c r="P23" s="21" t="s">
        <v>45</v>
      </c>
    </row>
    <row r="24" spans="3:16" x14ac:dyDescent="0.25">
      <c r="M24" s="21" t="s">
        <v>30</v>
      </c>
      <c r="N24" s="19">
        <v>127.8</v>
      </c>
      <c r="O24" s="23">
        <f>N24+M19</f>
        <v>148.83416705020281</v>
      </c>
      <c r="P24" s="21" t="s">
        <v>46</v>
      </c>
    </row>
    <row r="25" spans="3:16" x14ac:dyDescent="0.25">
      <c r="M25" s="21" t="s">
        <v>31</v>
      </c>
      <c r="N25" s="19">
        <v>141.05000000000001</v>
      </c>
      <c r="O25" s="23">
        <f>N25+M19</f>
        <v>162.08416705020284</v>
      </c>
      <c r="P25" s="21" t="s">
        <v>47</v>
      </c>
    </row>
    <row r="26" spans="3:16" x14ac:dyDescent="0.25">
      <c r="M26" s="21" t="s">
        <v>32</v>
      </c>
      <c r="N26" s="19">
        <v>143.79999999999998</v>
      </c>
      <c r="O26" s="23">
        <f>N26+M19</f>
        <v>164.83416705020281</v>
      </c>
      <c r="P26" s="21" t="s">
        <v>48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5" max="6" width="12" customWidth="1"/>
    <col min="12" max="12" width="11.5703125" customWidth="1"/>
    <col min="13" max="16" width="14.28515625" customWidth="1"/>
  </cols>
  <sheetData>
    <row r="3" spans="3:14" x14ac:dyDescent="0.25">
      <c r="C3" s="1" t="s">
        <v>27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45.4</v>
      </c>
      <c r="E6" s="4">
        <v>50.4</v>
      </c>
      <c r="F6" s="4">
        <v>54.5</v>
      </c>
      <c r="G6" s="4">
        <v>56.3</v>
      </c>
      <c r="H6" s="5">
        <f t="shared" ref="H6:H10" si="0">SUM(D6:G6)</f>
        <v>206.60000000000002</v>
      </c>
      <c r="I6" s="5">
        <f t="shared" ref="I6:I10" si="1">AVERAGE(D6:G6)</f>
        <v>51.650000000000006</v>
      </c>
    </row>
    <row r="7" spans="3:14" x14ac:dyDescent="0.25">
      <c r="C7" s="20" t="s">
        <v>29</v>
      </c>
      <c r="D7" s="4">
        <v>123.6</v>
      </c>
      <c r="E7" s="4">
        <v>110.5</v>
      </c>
      <c r="F7" s="4">
        <v>82.3</v>
      </c>
      <c r="G7" s="4">
        <v>113.4</v>
      </c>
      <c r="H7" s="5">
        <f t="shared" si="0"/>
        <v>429.79999999999995</v>
      </c>
      <c r="I7" s="5">
        <f t="shared" si="1"/>
        <v>107.44999999999999</v>
      </c>
    </row>
    <row r="8" spans="3:14" x14ac:dyDescent="0.25">
      <c r="C8" s="20" t="s">
        <v>30</v>
      </c>
      <c r="D8" s="4">
        <v>151.1</v>
      </c>
      <c r="E8" s="4">
        <v>149.1</v>
      </c>
      <c r="F8" s="4">
        <v>151.69999999999999</v>
      </c>
      <c r="G8" s="4">
        <v>119.8</v>
      </c>
      <c r="H8" s="5">
        <f t="shared" si="0"/>
        <v>571.69999999999993</v>
      </c>
      <c r="I8" s="5">
        <f t="shared" si="1"/>
        <v>142.92499999999998</v>
      </c>
    </row>
    <row r="9" spans="3:14" x14ac:dyDescent="0.25">
      <c r="C9" s="20" t="s">
        <v>31</v>
      </c>
      <c r="D9" s="4">
        <v>156.4</v>
      </c>
      <c r="E9" s="4">
        <v>155.69999999999999</v>
      </c>
      <c r="F9" s="4">
        <v>155.9</v>
      </c>
      <c r="G9" s="4">
        <v>155.9</v>
      </c>
      <c r="H9" s="5">
        <f t="shared" si="0"/>
        <v>623.9</v>
      </c>
      <c r="I9" s="5">
        <f t="shared" si="1"/>
        <v>155.97499999999999</v>
      </c>
    </row>
    <row r="10" spans="3:14" x14ac:dyDescent="0.25">
      <c r="C10" s="20" t="s">
        <v>32</v>
      </c>
      <c r="D10" s="4">
        <v>158.69999999999999</v>
      </c>
      <c r="E10" s="4">
        <v>160.19999999999999</v>
      </c>
      <c r="F10" s="4">
        <v>159.4</v>
      </c>
      <c r="G10" s="4">
        <v>159.4</v>
      </c>
      <c r="H10" s="5">
        <f t="shared" si="0"/>
        <v>637.69999999999993</v>
      </c>
      <c r="I10" s="5">
        <f t="shared" si="1"/>
        <v>159.42499999999998</v>
      </c>
    </row>
    <row r="11" spans="3:14" x14ac:dyDescent="0.25">
      <c r="C11" s="3" t="s">
        <v>3</v>
      </c>
      <c r="D11" s="4">
        <f>SUM(D6:D9)</f>
        <v>476.5</v>
      </c>
      <c r="E11" s="4">
        <f t="shared" ref="E11:G11" si="2">SUM(E6:E9)</f>
        <v>465.7</v>
      </c>
      <c r="F11" s="4">
        <f t="shared" si="2"/>
        <v>444.4</v>
      </c>
      <c r="G11" s="4">
        <f t="shared" si="2"/>
        <v>445.4</v>
      </c>
      <c r="H11" s="4">
        <f>SUM(H6:H10)</f>
        <v>2469.6999999999998</v>
      </c>
      <c r="I11" s="5"/>
    </row>
    <row r="12" spans="3:14" x14ac:dyDescent="0.25">
      <c r="M12" t="s">
        <v>42</v>
      </c>
      <c r="N12">
        <v>4.37</v>
      </c>
    </row>
    <row r="13" spans="3:14" x14ac:dyDescent="0.25">
      <c r="C13" s="6" t="s">
        <v>5</v>
      </c>
      <c r="D13" s="6">
        <v>5</v>
      </c>
      <c r="H13" s="2"/>
      <c r="I13" s="2"/>
      <c r="M13" t="s">
        <v>34</v>
      </c>
      <c r="N13">
        <f>N12*((F20/4)^0.5)</f>
        <v>23.441988492250982</v>
      </c>
    </row>
    <row r="14" spans="3:14" x14ac:dyDescent="0.25">
      <c r="C14" s="6" t="s">
        <v>6</v>
      </c>
      <c r="D14" s="6">
        <v>4</v>
      </c>
      <c r="H14" s="2"/>
      <c r="I14" s="2"/>
    </row>
    <row r="16" spans="3:14" x14ac:dyDescent="0.25">
      <c r="C16" s="3" t="s">
        <v>7</v>
      </c>
      <c r="D16" s="3">
        <f>SUMSQ(H11)/(D13*D14)</f>
        <v>304970.90449999995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32570.342999999993</v>
      </c>
      <c r="F19" s="8">
        <f>E19/D19</f>
        <v>8142.5857499999984</v>
      </c>
      <c r="G19" s="8">
        <f>F19/F20</f>
        <v>70.741835923530004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23.441988492250982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1726.5424999999814</v>
      </c>
      <c r="F20" s="8">
        <f>E20/D20</f>
        <v>115.10283333333209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34296.885499999975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19">
        <v>51.650000000000006</v>
      </c>
      <c r="O22" s="23">
        <f>N22+M19</f>
        <v>75.091988492250991</v>
      </c>
      <c r="P22" s="21" t="s">
        <v>44</v>
      </c>
    </row>
    <row r="23" spans="3:16" x14ac:dyDescent="0.25">
      <c r="M23" s="21" t="s">
        <v>29</v>
      </c>
      <c r="N23" s="19">
        <v>107.44999999999999</v>
      </c>
      <c r="O23" s="23">
        <f>N23+M19</f>
        <v>130.89198849225096</v>
      </c>
      <c r="P23" s="21" t="s">
        <v>45</v>
      </c>
    </row>
    <row r="24" spans="3:16" x14ac:dyDescent="0.25">
      <c r="M24" s="21" t="s">
        <v>30</v>
      </c>
      <c r="N24" s="19">
        <v>142.92499999999998</v>
      </c>
      <c r="O24" s="23">
        <f>N24+M19</f>
        <v>166.36698849225095</v>
      </c>
      <c r="P24" s="21" t="s">
        <v>46</v>
      </c>
    </row>
    <row r="25" spans="3:16" x14ac:dyDescent="0.25">
      <c r="M25" s="21" t="s">
        <v>31</v>
      </c>
      <c r="N25" s="19">
        <v>155.97499999999999</v>
      </c>
      <c r="O25" s="23">
        <f>N25+M19</f>
        <v>179.41698849225097</v>
      </c>
      <c r="P25" s="21" t="s">
        <v>47</v>
      </c>
    </row>
    <row r="26" spans="3:16" x14ac:dyDescent="0.25">
      <c r="M26" s="21" t="s">
        <v>32</v>
      </c>
      <c r="N26" s="19">
        <v>159.42499999999998</v>
      </c>
      <c r="O26" s="23">
        <f>N26+M19</f>
        <v>182.86698849225095</v>
      </c>
      <c r="P26" s="21" t="s">
        <v>48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abSelected="1" topLeftCell="B4" workbookViewId="0">
      <selection activeCell="P24" sqref="P24"/>
    </sheetView>
  </sheetViews>
  <sheetFormatPr defaultRowHeight="15" x14ac:dyDescent="0.25"/>
  <cols>
    <col min="3" max="3" width="19.28515625" customWidth="1"/>
    <col min="4" max="4" width="11.5703125" customWidth="1"/>
    <col min="5" max="6" width="13.85546875" customWidth="1"/>
    <col min="13" max="16" width="15" customWidth="1"/>
  </cols>
  <sheetData>
    <row r="3" spans="3:14" x14ac:dyDescent="0.25">
      <c r="C3" s="1" t="s">
        <v>28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49.8</v>
      </c>
      <c r="E6" s="4">
        <v>54.7</v>
      </c>
      <c r="F6" s="4">
        <v>59.7</v>
      </c>
      <c r="G6" s="4">
        <v>60.1</v>
      </c>
      <c r="H6" s="5">
        <f t="shared" ref="H6:H10" si="0">SUM(D6:G6)</f>
        <v>224.29999999999998</v>
      </c>
      <c r="I6" s="5">
        <f t="shared" ref="I6:I10" si="1">AVERAGE(D6:G6)</f>
        <v>56.074999999999996</v>
      </c>
    </row>
    <row r="7" spans="3:14" x14ac:dyDescent="0.25">
      <c r="C7" s="20" t="s">
        <v>29</v>
      </c>
      <c r="D7" s="4">
        <v>133.69999999999999</v>
      </c>
      <c r="E7" s="4">
        <v>120.1</v>
      </c>
      <c r="F7" s="4">
        <v>90.5</v>
      </c>
      <c r="G7" s="4">
        <v>126.4</v>
      </c>
      <c r="H7" s="5">
        <f t="shared" si="0"/>
        <v>470.69999999999993</v>
      </c>
      <c r="I7" s="5">
        <f t="shared" si="1"/>
        <v>117.67499999999998</v>
      </c>
    </row>
    <row r="8" spans="3:14" x14ac:dyDescent="0.25">
      <c r="C8" s="20" t="s">
        <v>30</v>
      </c>
      <c r="D8" s="4">
        <v>163.5</v>
      </c>
      <c r="E8" s="4">
        <v>167.5</v>
      </c>
      <c r="F8" s="4">
        <v>168.1</v>
      </c>
      <c r="G8" s="4">
        <v>130.5</v>
      </c>
      <c r="H8" s="5">
        <f t="shared" si="0"/>
        <v>629.6</v>
      </c>
      <c r="I8" s="5">
        <f t="shared" si="1"/>
        <v>157.4</v>
      </c>
    </row>
    <row r="9" spans="3:14" x14ac:dyDescent="0.25">
      <c r="C9" s="20" t="s">
        <v>31</v>
      </c>
      <c r="D9" s="4">
        <v>162.80000000000001</v>
      </c>
      <c r="E9" s="4">
        <v>160.1</v>
      </c>
      <c r="F9" s="4">
        <v>163.1</v>
      </c>
      <c r="G9" s="4">
        <v>163.1</v>
      </c>
      <c r="H9" s="5">
        <f t="shared" si="0"/>
        <v>649.1</v>
      </c>
      <c r="I9" s="5">
        <f t="shared" si="1"/>
        <v>162.27500000000001</v>
      </c>
    </row>
    <row r="10" spans="3:14" x14ac:dyDescent="0.25">
      <c r="C10" s="20" t="s">
        <v>32</v>
      </c>
      <c r="D10" s="4">
        <v>165.3</v>
      </c>
      <c r="E10" s="4">
        <v>165.9</v>
      </c>
      <c r="F10" s="4">
        <v>166.2</v>
      </c>
      <c r="G10" s="4">
        <v>166.2</v>
      </c>
      <c r="H10" s="5">
        <f t="shared" si="0"/>
        <v>663.6</v>
      </c>
      <c r="I10" s="5">
        <f t="shared" si="1"/>
        <v>165.9</v>
      </c>
    </row>
    <row r="11" spans="3:14" x14ac:dyDescent="0.25">
      <c r="C11" s="3" t="s">
        <v>3</v>
      </c>
      <c r="D11" s="4">
        <f>SUM(D6:D9)</f>
        <v>509.8</v>
      </c>
      <c r="E11" s="4">
        <f t="shared" ref="E11:G11" si="2">SUM(E6:E9)</f>
        <v>502.4</v>
      </c>
      <c r="F11" s="4">
        <f t="shared" si="2"/>
        <v>481.4</v>
      </c>
      <c r="G11" s="4">
        <f t="shared" si="2"/>
        <v>480.1</v>
      </c>
      <c r="H11" s="4">
        <f>SUM(H6:H10)</f>
        <v>2637.2999999999997</v>
      </c>
      <c r="I11" s="5"/>
    </row>
    <row r="13" spans="3:14" x14ac:dyDescent="0.25">
      <c r="C13" s="6" t="s">
        <v>5</v>
      </c>
      <c r="D13" s="6">
        <v>5</v>
      </c>
      <c r="H13" s="2"/>
      <c r="I13" s="2"/>
      <c r="M13" t="s">
        <v>42</v>
      </c>
      <c r="N13">
        <v>4.37</v>
      </c>
    </row>
    <row r="14" spans="3:14" x14ac:dyDescent="0.25">
      <c r="C14" s="6" t="s">
        <v>6</v>
      </c>
      <c r="D14" s="6">
        <v>4</v>
      </c>
      <c r="H14" s="2"/>
      <c r="I14" s="2"/>
      <c r="M14" t="s">
        <v>35</v>
      </c>
      <c r="N14">
        <f>N13*((F20/4)^0.5)</f>
        <v>26.050249573420942</v>
      </c>
    </row>
    <row r="16" spans="3:14" x14ac:dyDescent="0.25">
      <c r="C16" s="3" t="s">
        <v>7</v>
      </c>
      <c r="D16" s="3">
        <f>SUMSQ(H11)/(D13*D14)</f>
        <v>347767.56449999992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34722.663000000059</v>
      </c>
      <c r="F19" s="8">
        <f>E19/D19</f>
        <v>8680.6657500000147</v>
      </c>
      <c r="G19" s="8">
        <f>F19/F20</f>
        <v>61.07059338757356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26.050249573420942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2132.1225000000559</v>
      </c>
      <c r="F20" s="8">
        <f>E20/D20</f>
        <v>142.14150000000373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36854.785500000115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19">
        <v>56.074999999999996</v>
      </c>
      <c r="O22" s="23">
        <f>N22+M19</f>
        <v>82.125249573420945</v>
      </c>
      <c r="P22" s="21" t="s">
        <v>44</v>
      </c>
    </row>
    <row r="23" spans="3:16" x14ac:dyDescent="0.25">
      <c r="M23" s="21" t="s">
        <v>29</v>
      </c>
      <c r="N23" s="19">
        <v>117.67499999999998</v>
      </c>
      <c r="O23" s="23">
        <f>N23+M19</f>
        <v>143.72524957342091</v>
      </c>
      <c r="P23" s="21" t="s">
        <v>45</v>
      </c>
    </row>
    <row r="24" spans="3:16" x14ac:dyDescent="0.25">
      <c r="M24" s="21" t="s">
        <v>30</v>
      </c>
      <c r="N24" s="19">
        <v>157.4</v>
      </c>
      <c r="O24" s="23">
        <f>N24+M19</f>
        <v>183.45024957342093</v>
      </c>
      <c r="P24" s="21" t="s">
        <v>45</v>
      </c>
    </row>
    <row r="25" spans="3:16" x14ac:dyDescent="0.25">
      <c r="M25" s="21" t="s">
        <v>31</v>
      </c>
      <c r="N25" s="19">
        <v>162.27500000000001</v>
      </c>
      <c r="O25" s="23">
        <f>N25+M19</f>
        <v>188.32524957342093</v>
      </c>
      <c r="P25" s="21" t="s">
        <v>46</v>
      </c>
    </row>
    <row r="26" spans="3:16" x14ac:dyDescent="0.25">
      <c r="M26" s="21" t="s">
        <v>32</v>
      </c>
      <c r="N26" s="19">
        <v>165.9</v>
      </c>
      <c r="O26" s="23">
        <f>N26+M19</f>
        <v>191.95024957342093</v>
      </c>
      <c r="P26" s="21" t="s">
        <v>46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3" sqref="P23"/>
    </sheetView>
  </sheetViews>
  <sheetFormatPr defaultRowHeight="15" x14ac:dyDescent="0.25"/>
  <cols>
    <col min="13" max="16" width="15.28515625" customWidth="1"/>
  </cols>
  <sheetData>
    <row r="3" spans="3:14" x14ac:dyDescent="0.25">
      <c r="C3" s="1" t="s">
        <v>18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11.2</v>
      </c>
      <c r="E6" s="4">
        <v>13.5</v>
      </c>
      <c r="F6" s="4">
        <v>20.100000000000001</v>
      </c>
      <c r="G6" s="4">
        <v>20.9</v>
      </c>
      <c r="H6" s="5">
        <f t="shared" ref="H6:H10" si="0">SUM(D6:G6)</f>
        <v>65.699999999999989</v>
      </c>
      <c r="I6" s="5">
        <f t="shared" ref="I6:I10" si="1">AVERAGE(D6:G6)</f>
        <v>16.424999999999997</v>
      </c>
    </row>
    <row r="7" spans="3:14" x14ac:dyDescent="0.25">
      <c r="C7" s="20" t="s">
        <v>29</v>
      </c>
      <c r="D7" s="4">
        <v>34.1</v>
      </c>
      <c r="E7" s="4">
        <v>34.5</v>
      </c>
      <c r="F7" s="4">
        <v>26.8</v>
      </c>
      <c r="G7" s="4">
        <v>26.8</v>
      </c>
      <c r="H7" s="5">
        <f t="shared" si="0"/>
        <v>122.19999999999999</v>
      </c>
      <c r="I7" s="5">
        <f t="shared" si="1"/>
        <v>30.549999999999997</v>
      </c>
    </row>
    <row r="8" spans="3:14" x14ac:dyDescent="0.25">
      <c r="C8" s="20" t="s">
        <v>30</v>
      </c>
      <c r="D8" s="4">
        <v>31.3</v>
      </c>
      <c r="E8" s="4">
        <v>34.5</v>
      </c>
      <c r="F8" s="4">
        <v>29.1</v>
      </c>
      <c r="G8" s="4">
        <v>29.1</v>
      </c>
      <c r="H8" s="5">
        <f>SUM(D8:G8)</f>
        <v>124</v>
      </c>
      <c r="I8" s="5">
        <f t="shared" si="1"/>
        <v>31</v>
      </c>
    </row>
    <row r="9" spans="3:14" x14ac:dyDescent="0.25">
      <c r="C9" s="20" t="s">
        <v>31</v>
      </c>
      <c r="D9" s="4">
        <v>25.1</v>
      </c>
      <c r="E9" s="4">
        <v>28.1</v>
      </c>
      <c r="F9" s="4">
        <v>18.399999999999999</v>
      </c>
      <c r="G9" s="4">
        <v>18.399999999999999</v>
      </c>
      <c r="H9" s="5">
        <f t="shared" si="0"/>
        <v>90</v>
      </c>
      <c r="I9" s="5">
        <f t="shared" si="1"/>
        <v>22.5</v>
      </c>
    </row>
    <row r="10" spans="3:14" x14ac:dyDescent="0.25">
      <c r="C10" s="20" t="s">
        <v>32</v>
      </c>
      <c r="D10" s="4">
        <v>32.1</v>
      </c>
      <c r="E10" s="4">
        <v>30.8</v>
      </c>
      <c r="F10" s="4">
        <v>31.2</v>
      </c>
      <c r="G10" s="4">
        <v>31.2</v>
      </c>
      <c r="H10" s="5">
        <f t="shared" si="0"/>
        <v>125.30000000000001</v>
      </c>
      <c r="I10" s="5">
        <f t="shared" si="1"/>
        <v>31.325000000000003</v>
      </c>
    </row>
    <row r="11" spans="3:14" x14ac:dyDescent="0.25">
      <c r="C11" s="3" t="s">
        <v>3</v>
      </c>
      <c r="D11" s="4">
        <f>SUM(D6:D9)</f>
        <v>101.69999999999999</v>
      </c>
      <c r="E11" s="4">
        <f>SUM(E6:E9)</f>
        <v>110.6</v>
      </c>
      <c r="F11" s="4">
        <f>SUM(F6:F9)</f>
        <v>94.4</v>
      </c>
      <c r="G11" s="4">
        <f>SUM(G6:G9)</f>
        <v>95.200000000000017</v>
      </c>
      <c r="H11" s="4">
        <f>SUM(H6:H10)</f>
        <v>527.20000000000005</v>
      </c>
      <c r="I11" s="5"/>
    </row>
    <row r="13" spans="3:14" x14ac:dyDescent="0.25">
      <c r="C13" s="6" t="s">
        <v>5</v>
      </c>
      <c r="D13" s="6">
        <v>5</v>
      </c>
      <c r="H13" s="2"/>
      <c r="I13" s="2"/>
    </row>
    <row r="14" spans="3:14" x14ac:dyDescent="0.25">
      <c r="C14" s="6" t="s">
        <v>6</v>
      </c>
      <c r="D14" s="6">
        <v>4</v>
      </c>
      <c r="H14" s="2"/>
      <c r="I14" s="2"/>
      <c r="M14" t="s">
        <v>42</v>
      </c>
      <c r="N14">
        <v>4.37</v>
      </c>
    </row>
    <row r="15" spans="3:14" x14ac:dyDescent="0.25">
      <c r="N15">
        <f>N14*((F20/4)^0.5)</f>
        <v>8.3283571134007985</v>
      </c>
    </row>
    <row r="16" spans="3:14" x14ac:dyDescent="0.25">
      <c r="C16" s="3" t="s">
        <v>7</v>
      </c>
      <c r="D16" s="3">
        <f>SUMSQ(H11)/(D13*D14)</f>
        <v>13896.992000000002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709.36299999999756</v>
      </c>
      <c r="F19" s="8">
        <f>E19/D19</f>
        <v>177.34074999999939</v>
      </c>
      <c r="G19" s="8">
        <f>F19/F20</f>
        <v>12.206544682803614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8.3283571134007985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217.92500000000109</v>
      </c>
      <c r="F20" s="8">
        <f>E20/D20</f>
        <v>14.528333333333405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927.28799999999865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21">
        <v>16.424999999999997</v>
      </c>
      <c r="O22" s="21">
        <f>N22+M19</f>
        <v>24.753357113400796</v>
      </c>
      <c r="P22" s="21" t="s">
        <v>44</v>
      </c>
    </row>
    <row r="23" spans="3:16" x14ac:dyDescent="0.25">
      <c r="M23" s="21" t="s">
        <v>31</v>
      </c>
      <c r="N23" s="21">
        <v>22.5</v>
      </c>
      <c r="O23" s="21">
        <f>N23+M19</f>
        <v>30.828357113400799</v>
      </c>
      <c r="P23" s="21" t="s">
        <v>44</v>
      </c>
    </row>
    <row r="24" spans="3:16" x14ac:dyDescent="0.25">
      <c r="M24" s="21" t="s">
        <v>29</v>
      </c>
      <c r="N24" s="21">
        <v>30.55</v>
      </c>
      <c r="O24" s="21">
        <f>N24+M19</f>
        <v>38.878357113400796</v>
      </c>
      <c r="P24" s="21" t="s">
        <v>45</v>
      </c>
    </row>
    <row r="25" spans="3:16" x14ac:dyDescent="0.25">
      <c r="M25" s="21" t="s">
        <v>30</v>
      </c>
      <c r="N25" s="21">
        <v>31</v>
      </c>
      <c r="O25" s="21">
        <f>N25+M19</f>
        <v>39.328357113400799</v>
      </c>
      <c r="P25" s="21" t="s">
        <v>45</v>
      </c>
    </row>
    <row r="26" spans="3:16" x14ac:dyDescent="0.25">
      <c r="M26" s="21" t="s">
        <v>32</v>
      </c>
      <c r="N26" s="21">
        <v>31.325000000000003</v>
      </c>
      <c r="O26" s="21">
        <f>N26+M19</f>
        <v>39.653357113400801</v>
      </c>
      <c r="P26" s="21" t="s">
        <v>45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13" max="16" width="18.85546875" customWidth="1"/>
  </cols>
  <sheetData>
    <row r="3" spans="3:14" x14ac:dyDescent="0.25">
      <c r="C3" s="1" t="s">
        <v>19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15.4</v>
      </c>
      <c r="E6" s="4">
        <v>16.3</v>
      </c>
      <c r="F6" s="4">
        <v>23.8</v>
      </c>
      <c r="G6" s="4">
        <v>25.4</v>
      </c>
      <c r="H6" s="5">
        <f t="shared" ref="H6:H10" si="0">SUM(D6:G6)</f>
        <v>80.900000000000006</v>
      </c>
      <c r="I6" s="5">
        <f t="shared" ref="I6:I10" si="1">AVERAGE(D6:G6)</f>
        <v>20.225000000000001</v>
      </c>
    </row>
    <row r="7" spans="3:14" x14ac:dyDescent="0.25">
      <c r="C7" s="20" t="s">
        <v>29</v>
      </c>
      <c r="D7" s="4">
        <v>45.5</v>
      </c>
      <c r="E7" s="4">
        <v>39.1</v>
      </c>
      <c r="F7" s="4">
        <v>27.5</v>
      </c>
      <c r="G7" s="4">
        <v>37.1</v>
      </c>
      <c r="H7" s="5">
        <f t="shared" si="0"/>
        <v>149.19999999999999</v>
      </c>
      <c r="I7" s="5">
        <f t="shared" si="1"/>
        <v>37.299999999999997</v>
      </c>
    </row>
    <row r="8" spans="3:14" x14ac:dyDescent="0.25">
      <c r="C8" s="20" t="s">
        <v>30</v>
      </c>
      <c r="D8" s="4">
        <v>46.4</v>
      </c>
      <c r="E8" s="4">
        <v>50.1</v>
      </c>
      <c r="F8" s="4">
        <v>33.5</v>
      </c>
      <c r="G8" s="4">
        <v>37.5</v>
      </c>
      <c r="H8" s="5">
        <f t="shared" si="0"/>
        <v>167.5</v>
      </c>
      <c r="I8" s="5">
        <f t="shared" si="1"/>
        <v>41.875</v>
      </c>
    </row>
    <row r="9" spans="3:14" x14ac:dyDescent="0.25">
      <c r="C9" s="20" t="s">
        <v>31</v>
      </c>
      <c r="D9" s="4">
        <v>47.5</v>
      </c>
      <c r="E9" s="4">
        <v>56.1</v>
      </c>
      <c r="F9" s="4">
        <v>34.9</v>
      </c>
      <c r="G9" s="4">
        <v>34.9</v>
      </c>
      <c r="H9" s="5">
        <f t="shared" si="0"/>
        <v>173.4</v>
      </c>
      <c r="I9" s="5">
        <f t="shared" si="1"/>
        <v>43.35</v>
      </c>
    </row>
    <row r="10" spans="3:14" x14ac:dyDescent="0.25">
      <c r="C10" s="20" t="s">
        <v>32</v>
      </c>
      <c r="D10" s="4">
        <v>62.8</v>
      </c>
      <c r="E10" s="4">
        <v>60.1</v>
      </c>
      <c r="F10" s="4">
        <v>62.5</v>
      </c>
      <c r="G10" s="4">
        <v>62.5</v>
      </c>
      <c r="H10" s="5">
        <f t="shared" si="0"/>
        <v>247.9</v>
      </c>
      <c r="I10" s="5">
        <f t="shared" si="1"/>
        <v>61.975000000000001</v>
      </c>
    </row>
    <row r="11" spans="3:14" x14ac:dyDescent="0.25">
      <c r="C11" s="3" t="s">
        <v>3</v>
      </c>
      <c r="D11" s="4">
        <f>SUM(D6:D9)</f>
        <v>154.80000000000001</v>
      </c>
      <c r="E11" s="4">
        <f t="shared" ref="E11:G11" si="2">SUM(E6:E9)</f>
        <v>161.6</v>
      </c>
      <c r="F11" s="4">
        <f t="shared" si="2"/>
        <v>119.69999999999999</v>
      </c>
      <c r="G11" s="4">
        <f t="shared" si="2"/>
        <v>134.9</v>
      </c>
      <c r="H11" s="4">
        <f>SUM(H6:H10)</f>
        <v>818.9</v>
      </c>
      <c r="I11" s="5"/>
    </row>
    <row r="13" spans="3:14" x14ac:dyDescent="0.25">
      <c r="C13" s="6" t="s">
        <v>5</v>
      </c>
      <c r="D13" s="6">
        <v>5</v>
      </c>
      <c r="H13" s="2"/>
      <c r="I13" s="2"/>
    </row>
    <row r="14" spans="3:14" x14ac:dyDescent="0.25">
      <c r="C14" s="6" t="s">
        <v>6</v>
      </c>
      <c r="D14" s="6">
        <v>4</v>
      </c>
      <c r="H14" s="2"/>
      <c r="I14" s="2"/>
      <c r="M14" t="s">
        <v>42</v>
      </c>
      <c r="N14">
        <v>4.37</v>
      </c>
    </row>
    <row r="15" spans="3:14" x14ac:dyDescent="0.25">
      <c r="N15">
        <f>N14*((F20/4)^0.5)</f>
        <v>15.445673146683054</v>
      </c>
    </row>
    <row r="16" spans="3:14" x14ac:dyDescent="0.25">
      <c r="C16" s="3" t="s">
        <v>7</v>
      </c>
      <c r="D16" s="3">
        <f>SUMSQ(H11)/(D13*D14)</f>
        <v>33529.860499999995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3566.0570000000007</v>
      </c>
      <c r="F19" s="8">
        <f>E19/D19</f>
        <v>891.51425000000017</v>
      </c>
      <c r="G19" s="8">
        <f>F19/F20</f>
        <v>17.840930088286065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15.445673146683054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749.55249999999796</v>
      </c>
      <c r="F20" s="8">
        <f>E20/D20</f>
        <v>49.970166666666529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4315.6094999999987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21">
        <v>20.225000000000001</v>
      </c>
      <c r="O22" s="21">
        <f>N22+N15</f>
        <v>35.670673146683058</v>
      </c>
      <c r="P22" s="21" t="s">
        <v>44</v>
      </c>
    </row>
    <row r="23" spans="3:16" x14ac:dyDescent="0.25">
      <c r="M23" s="21" t="s">
        <v>29</v>
      </c>
      <c r="N23" s="21">
        <v>37.299999999999997</v>
      </c>
      <c r="O23" s="21">
        <f>N23+M19</f>
        <v>52.745673146683053</v>
      </c>
      <c r="P23" s="21" t="s">
        <v>44</v>
      </c>
    </row>
    <row r="24" spans="3:16" x14ac:dyDescent="0.25">
      <c r="M24" s="21" t="s">
        <v>30</v>
      </c>
      <c r="N24" s="21">
        <v>41.875</v>
      </c>
      <c r="O24" s="21">
        <f>N24+M19</f>
        <v>57.320673146683056</v>
      </c>
      <c r="P24" s="21" t="s">
        <v>44</v>
      </c>
    </row>
    <row r="25" spans="3:16" x14ac:dyDescent="0.25">
      <c r="M25" s="21" t="s">
        <v>31</v>
      </c>
      <c r="N25" s="21">
        <v>43.35</v>
      </c>
      <c r="O25" s="21">
        <f>N25+M19</f>
        <v>58.795673146683058</v>
      </c>
      <c r="P25" s="21" t="s">
        <v>44</v>
      </c>
    </row>
    <row r="26" spans="3:16" x14ac:dyDescent="0.25">
      <c r="M26" s="21" t="s">
        <v>32</v>
      </c>
      <c r="N26" s="21">
        <v>61.975000000000001</v>
      </c>
      <c r="O26" s="21">
        <f>N26+M19</f>
        <v>77.420673146683058</v>
      </c>
      <c r="P26" s="21" t="s">
        <v>44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3" sqref="P23"/>
    </sheetView>
  </sheetViews>
  <sheetFormatPr defaultRowHeight="15" x14ac:dyDescent="0.25"/>
  <cols>
    <col min="5" max="6" width="12" customWidth="1"/>
    <col min="13" max="16" width="15.7109375" customWidth="1"/>
  </cols>
  <sheetData>
    <row r="3" spans="3:14" x14ac:dyDescent="0.25">
      <c r="C3" s="1" t="s">
        <v>20</v>
      </c>
      <c r="H3" s="2"/>
      <c r="I3" s="2"/>
    </row>
    <row r="4" spans="3:14" x14ac:dyDescent="0.25">
      <c r="C4" s="29" t="s">
        <v>1</v>
      </c>
      <c r="D4" s="13" t="s">
        <v>2</v>
      </c>
      <c r="E4" s="13"/>
      <c r="F4" s="13"/>
      <c r="G4" s="13"/>
      <c r="H4" s="29" t="s">
        <v>3</v>
      </c>
      <c r="I4" s="31" t="s">
        <v>4</v>
      </c>
    </row>
    <row r="5" spans="3:14" x14ac:dyDescent="0.25">
      <c r="C5" s="30"/>
      <c r="D5" s="3">
        <v>1</v>
      </c>
      <c r="E5" s="3">
        <v>2</v>
      </c>
      <c r="F5" s="3">
        <v>3</v>
      </c>
      <c r="G5" s="3">
        <v>4</v>
      </c>
      <c r="H5" s="30"/>
      <c r="I5" s="32"/>
    </row>
    <row r="6" spans="3:14" x14ac:dyDescent="0.25">
      <c r="C6" s="20" t="s">
        <v>33</v>
      </c>
      <c r="D6" s="4">
        <v>18.399999999999999</v>
      </c>
      <c r="E6" s="15" t="s">
        <v>40</v>
      </c>
      <c r="F6" s="4">
        <v>27.8</v>
      </c>
      <c r="G6" s="4">
        <v>29.6</v>
      </c>
      <c r="H6" s="5">
        <f t="shared" ref="H6:H10" si="0">SUM(D6:G6)</f>
        <v>75.800000000000011</v>
      </c>
      <c r="I6" s="5">
        <f t="shared" ref="I6:I10" si="1">AVERAGE(D6:G6)</f>
        <v>25.266666666666669</v>
      </c>
    </row>
    <row r="7" spans="3:14" x14ac:dyDescent="0.25">
      <c r="C7" s="20" t="s">
        <v>29</v>
      </c>
      <c r="D7" s="4">
        <v>50.5</v>
      </c>
      <c r="E7" s="4">
        <v>57.3</v>
      </c>
      <c r="F7" s="4">
        <v>31.3</v>
      </c>
      <c r="G7" s="4">
        <v>52.1</v>
      </c>
      <c r="H7" s="5">
        <f t="shared" si="0"/>
        <v>191.2</v>
      </c>
      <c r="I7" s="5">
        <f t="shared" si="1"/>
        <v>47.8</v>
      </c>
    </row>
    <row r="8" spans="3:14" x14ac:dyDescent="0.25">
      <c r="C8" s="20" t="s">
        <v>30</v>
      </c>
      <c r="D8" s="4">
        <v>51.1</v>
      </c>
      <c r="E8" s="4">
        <v>56.1</v>
      </c>
      <c r="F8" s="4">
        <v>40.200000000000003</v>
      </c>
      <c r="G8" s="4">
        <v>47.5</v>
      </c>
      <c r="H8" s="5">
        <f t="shared" si="0"/>
        <v>194.9</v>
      </c>
      <c r="I8" s="5">
        <f t="shared" si="1"/>
        <v>48.725000000000001</v>
      </c>
    </row>
    <row r="9" spans="3:14" x14ac:dyDescent="0.25">
      <c r="C9" s="20" t="s">
        <v>31</v>
      </c>
      <c r="D9" s="4">
        <v>75.5</v>
      </c>
      <c r="E9" s="4">
        <v>84.3</v>
      </c>
      <c r="F9" s="4">
        <v>50.9</v>
      </c>
      <c r="G9" s="4">
        <v>50.9</v>
      </c>
      <c r="H9" s="5">
        <f t="shared" si="0"/>
        <v>261.60000000000002</v>
      </c>
      <c r="I9" s="5">
        <f t="shared" si="1"/>
        <v>65.400000000000006</v>
      </c>
    </row>
    <row r="10" spans="3:14" x14ac:dyDescent="0.25">
      <c r="C10" s="20" t="s">
        <v>32</v>
      </c>
      <c r="D10" s="4">
        <v>90.3</v>
      </c>
      <c r="E10" s="4">
        <v>90.1</v>
      </c>
      <c r="F10" s="4">
        <v>63.5</v>
      </c>
      <c r="G10" s="4">
        <v>63.5</v>
      </c>
      <c r="H10" s="5">
        <f t="shared" si="0"/>
        <v>307.39999999999998</v>
      </c>
      <c r="I10" s="5">
        <f t="shared" si="1"/>
        <v>76.849999999999994</v>
      </c>
    </row>
    <row r="11" spans="3:14" x14ac:dyDescent="0.25">
      <c r="C11" s="3" t="s">
        <v>3</v>
      </c>
      <c r="D11" s="4">
        <f>SUM(D6:D9)</f>
        <v>195.5</v>
      </c>
      <c r="E11" s="4">
        <f>SUM(E6:E9)</f>
        <v>197.7</v>
      </c>
      <c r="F11" s="4">
        <f>SUM(F6:F9)</f>
        <v>150.20000000000002</v>
      </c>
      <c r="G11" s="4">
        <f>SUM(G6:G9)</f>
        <v>180.1</v>
      </c>
      <c r="H11" s="4">
        <f>SUM(H6:H10)</f>
        <v>1030.9000000000001</v>
      </c>
      <c r="I11" s="5"/>
    </row>
    <row r="13" spans="3:14" x14ac:dyDescent="0.25">
      <c r="C13" s="6" t="s">
        <v>5</v>
      </c>
      <c r="D13" s="6">
        <v>5</v>
      </c>
      <c r="H13" s="2"/>
      <c r="I13" s="2"/>
      <c r="M13" t="s">
        <v>42</v>
      </c>
      <c r="N13">
        <v>4.37</v>
      </c>
    </row>
    <row r="14" spans="3:14" x14ac:dyDescent="0.25">
      <c r="C14" s="6" t="s">
        <v>6</v>
      </c>
      <c r="D14" s="6">
        <v>4</v>
      </c>
      <c r="H14" s="2"/>
      <c r="I14" s="2"/>
      <c r="N14">
        <f>N13*((F20/4)^0.5)</f>
        <v>29.131152803814079</v>
      </c>
    </row>
    <row r="16" spans="3:14" x14ac:dyDescent="0.25">
      <c r="C16" s="3" t="s">
        <v>7</v>
      </c>
      <c r="D16" s="3">
        <f>SUMSQ(H11)/(D13*D14)</f>
        <v>53137.740500000014</v>
      </c>
    </row>
    <row r="17" spans="3:16" x14ac:dyDescent="0.25">
      <c r="C17" s="7"/>
      <c r="H17" s="33"/>
      <c r="I17" s="33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7666.8619999999864</v>
      </c>
      <c r="F19" s="8">
        <f>E19/D19</f>
        <v>1916.7154999999966</v>
      </c>
      <c r="G19" s="8">
        <f>F19/F20</f>
        <v>10.783138788587419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29.131152803814079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2666.2674999999945</v>
      </c>
      <c r="F20" s="8">
        <f>E20/D20</f>
        <v>177.75116666666631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10333.129499999981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23">
        <v>25.266666666666669</v>
      </c>
      <c r="O22" s="23">
        <f>M19+N22</f>
        <v>54.397819470480748</v>
      </c>
      <c r="P22" s="21" t="s">
        <v>44</v>
      </c>
    </row>
    <row r="23" spans="3:16" x14ac:dyDescent="0.25">
      <c r="M23" s="21" t="s">
        <v>29</v>
      </c>
      <c r="N23" s="21">
        <v>47.8</v>
      </c>
      <c r="O23" s="21">
        <f>N23+M19</f>
        <v>76.931152803814072</v>
      </c>
      <c r="P23" s="21" t="s">
        <v>44</v>
      </c>
    </row>
    <row r="24" spans="3:16" x14ac:dyDescent="0.25">
      <c r="M24" s="21" t="s">
        <v>30</v>
      </c>
      <c r="N24" s="21">
        <v>48.725000000000001</v>
      </c>
      <c r="O24" s="21">
        <f>N24+M19</f>
        <v>77.856152803814084</v>
      </c>
      <c r="P24" s="21" t="s">
        <v>44</v>
      </c>
    </row>
    <row r="25" spans="3:16" x14ac:dyDescent="0.25">
      <c r="M25" s="21" t="s">
        <v>31</v>
      </c>
      <c r="N25" s="21">
        <v>65.400000000000006</v>
      </c>
      <c r="O25" s="21">
        <f>N25+M19</f>
        <v>94.531152803814081</v>
      </c>
      <c r="P25" s="21" t="s">
        <v>45</v>
      </c>
    </row>
    <row r="26" spans="3:16" x14ac:dyDescent="0.25">
      <c r="M26" s="21" t="s">
        <v>32</v>
      </c>
      <c r="N26" s="21">
        <v>76.849999999999994</v>
      </c>
      <c r="O26" s="21">
        <f>N26+M19</f>
        <v>105.98115280381407</v>
      </c>
      <c r="P26" s="21" t="s">
        <v>45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5" max="6" width="11.85546875" customWidth="1"/>
    <col min="13" max="16" width="13.85546875" customWidth="1"/>
  </cols>
  <sheetData>
    <row r="3" spans="3:14" x14ac:dyDescent="0.25">
      <c r="C3" s="1" t="s">
        <v>21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22.3</v>
      </c>
      <c r="E6" s="4">
        <v>25.7</v>
      </c>
      <c r="F6" s="4">
        <v>30.5</v>
      </c>
      <c r="G6" s="4">
        <v>33.700000000000003</v>
      </c>
      <c r="H6" s="5">
        <f t="shared" ref="H6:H10" si="0">SUM(D6:G6)</f>
        <v>112.2</v>
      </c>
      <c r="I6" s="5">
        <f t="shared" ref="I6:I10" si="1">AVERAGE(D6:G6)</f>
        <v>28.05</v>
      </c>
    </row>
    <row r="7" spans="3:14" x14ac:dyDescent="0.25">
      <c r="C7" s="20" t="s">
        <v>29</v>
      </c>
      <c r="D7" s="4">
        <v>54.9</v>
      </c>
      <c r="E7" s="4">
        <v>58.1</v>
      </c>
      <c r="F7" s="4">
        <v>38.5</v>
      </c>
      <c r="G7" s="4">
        <v>67.5</v>
      </c>
      <c r="H7" s="5">
        <f t="shared" si="0"/>
        <v>219</v>
      </c>
      <c r="I7" s="5">
        <f t="shared" si="1"/>
        <v>54.75</v>
      </c>
    </row>
    <row r="8" spans="3:14" x14ac:dyDescent="0.25">
      <c r="C8" s="20" t="s">
        <v>30</v>
      </c>
      <c r="D8" s="4">
        <v>58.5</v>
      </c>
      <c r="E8" s="4">
        <v>67.900000000000006</v>
      </c>
      <c r="F8" s="4">
        <v>55.5</v>
      </c>
      <c r="G8" s="4">
        <v>57.1</v>
      </c>
      <c r="H8" s="5">
        <f t="shared" si="0"/>
        <v>239</v>
      </c>
      <c r="I8" s="5">
        <f t="shared" si="1"/>
        <v>59.75</v>
      </c>
    </row>
    <row r="9" spans="3:14" x14ac:dyDescent="0.25">
      <c r="C9" s="20" t="s">
        <v>31</v>
      </c>
      <c r="D9" s="4">
        <v>89.6</v>
      </c>
      <c r="E9" s="4">
        <v>96.5</v>
      </c>
      <c r="F9" s="4">
        <v>67.5</v>
      </c>
      <c r="G9" s="4">
        <v>67.5</v>
      </c>
      <c r="H9" s="5">
        <f t="shared" si="0"/>
        <v>321.10000000000002</v>
      </c>
      <c r="I9" s="5">
        <f t="shared" si="1"/>
        <v>80.275000000000006</v>
      </c>
    </row>
    <row r="10" spans="3:14" x14ac:dyDescent="0.25">
      <c r="C10" s="20" t="s">
        <v>32</v>
      </c>
      <c r="D10" s="4">
        <v>83.7</v>
      </c>
      <c r="E10" s="4">
        <v>89.1</v>
      </c>
      <c r="F10" s="4">
        <v>78.3</v>
      </c>
      <c r="G10" s="4">
        <v>78.3</v>
      </c>
      <c r="H10" s="5">
        <f t="shared" si="0"/>
        <v>329.40000000000003</v>
      </c>
      <c r="I10" s="5">
        <f t="shared" si="1"/>
        <v>82.350000000000009</v>
      </c>
    </row>
    <row r="11" spans="3:14" x14ac:dyDescent="0.25">
      <c r="C11" s="3" t="s">
        <v>3</v>
      </c>
      <c r="D11" s="4">
        <f>SUM(D6:D9)</f>
        <v>225.29999999999998</v>
      </c>
      <c r="E11" s="4">
        <f t="shared" ref="E11:G11" si="2">SUM(E6:E9)</f>
        <v>248.2</v>
      </c>
      <c r="F11" s="4">
        <f t="shared" si="2"/>
        <v>192</v>
      </c>
      <c r="G11" s="4">
        <f t="shared" si="2"/>
        <v>225.8</v>
      </c>
      <c r="H11" s="4">
        <f>SUM(H6:H10)</f>
        <v>1220.7</v>
      </c>
      <c r="I11" s="5"/>
    </row>
    <row r="13" spans="3:14" x14ac:dyDescent="0.25">
      <c r="C13" s="6" t="s">
        <v>5</v>
      </c>
      <c r="D13" s="6">
        <v>5</v>
      </c>
      <c r="H13" s="2"/>
      <c r="I13" s="2"/>
      <c r="M13" t="s">
        <v>42</v>
      </c>
      <c r="N13">
        <v>4.37</v>
      </c>
    </row>
    <row r="14" spans="3:14" x14ac:dyDescent="0.25">
      <c r="C14" s="6" t="s">
        <v>6</v>
      </c>
      <c r="D14" s="6">
        <v>4</v>
      </c>
      <c r="H14" s="2"/>
      <c r="I14" s="2"/>
      <c r="N14">
        <f>N13*((F20/4)^0.5)</f>
        <v>20.837825415475404</v>
      </c>
    </row>
    <row r="16" spans="3:14" x14ac:dyDescent="0.25">
      <c r="C16" s="3" t="s">
        <v>7</v>
      </c>
      <c r="D16" s="3">
        <f>SUMSQ(H11)/(D13*D14)</f>
        <v>74505.424500000008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7814.6779999999999</v>
      </c>
      <c r="F19" s="8">
        <f>E19/D19</f>
        <v>1953.6695</v>
      </c>
      <c r="G19" s="8">
        <f>F19/F20</f>
        <v>21.480737549454958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20.837825415475404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1364.2474999999977</v>
      </c>
      <c r="F20" s="8">
        <f>E20/D20</f>
        <v>90.949833333333174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9178.9254999999976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21">
        <v>28.05</v>
      </c>
      <c r="O22" s="21">
        <f>N22+M19</f>
        <v>48.887825415475405</v>
      </c>
      <c r="P22" s="21" t="s">
        <v>44</v>
      </c>
    </row>
    <row r="23" spans="3:16" x14ac:dyDescent="0.25">
      <c r="M23" s="21" t="s">
        <v>29</v>
      </c>
      <c r="N23" s="21">
        <v>54.75</v>
      </c>
      <c r="O23" s="21">
        <f>N23+M19</f>
        <v>75.587825415475407</v>
      </c>
      <c r="P23" s="21" t="s">
        <v>44</v>
      </c>
    </row>
    <row r="24" spans="3:16" x14ac:dyDescent="0.25">
      <c r="M24" s="21" t="s">
        <v>30</v>
      </c>
      <c r="N24" s="21">
        <v>59.75</v>
      </c>
      <c r="O24" s="21">
        <f>N24+M19</f>
        <v>80.587825415475407</v>
      </c>
      <c r="P24" s="21" t="s">
        <v>45</v>
      </c>
    </row>
    <row r="25" spans="3:16" x14ac:dyDescent="0.25">
      <c r="M25" s="21" t="s">
        <v>31</v>
      </c>
      <c r="N25" s="21">
        <v>80.275000000000006</v>
      </c>
      <c r="O25" s="21">
        <f>N25+M19</f>
        <v>101.11282541547541</v>
      </c>
      <c r="P25" s="21" t="s">
        <v>46</v>
      </c>
    </row>
    <row r="26" spans="3:16" x14ac:dyDescent="0.25">
      <c r="M26" s="21" t="s">
        <v>32</v>
      </c>
      <c r="N26" s="21">
        <v>82.350000000000009</v>
      </c>
      <c r="O26" s="21">
        <f>N26+M19</f>
        <v>103.18782541547542</v>
      </c>
      <c r="P26" s="21" t="s">
        <v>46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5" max="6" width="11.42578125" customWidth="1"/>
    <col min="13" max="16" width="15.28515625" customWidth="1"/>
  </cols>
  <sheetData>
    <row r="3" spans="3:14" x14ac:dyDescent="0.25">
      <c r="C3" s="1" t="s">
        <v>22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24.7</v>
      </c>
      <c r="E6" s="4">
        <v>28.9</v>
      </c>
      <c r="F6" s="4">
        <v>35.4</v>
      </c>
      <c r="G6" s="4">
        <v>36.9</v>
      </c>
      <c r="H6" s="5">
        <f t="shared" ref="H6:H10" si="0">SUM(D6:G6)</f>
        <v>125.9</v>
      </c>
      <c r="I6" s="5">
        <f t="shared" ref="I6:I10" si="1">AVERAGE(D6:G6)</f>
        <v>31.475000000000001</v>
      </c>
    </row>
    <row r="7" spans="3:14" x14ac:dyDescent="0.25">
      <c r="C7" s="20" t="s">
        <v>29</v>
      </c>
      <c r="D7" s="4">
        <v>59.3</v>
      </c>
      <c r="E7" s="4">
        <v>71.099999999999994</v>
      </c>
      <c r="F7" s="4">
        <v>45.5</v>
      </c>
      <c r="G7" s="4">
        <v>82.9</v>
      </c>
      <c r="H7" s="5">
        <f t="shared" si="0"/>
        <v>258.79999999999995</v>
      </c>
      <c r="I7" s="5">
        <f t="shared" si="1"/>
        <v>64.699999999999989</v>
      </c>
    </row>
    <row r="8" spans="3:14" x14ac:dyDescent="0.25">
      <c r="C8" s="20" t="s">
        <v>30</v>
      </c>
      <c r="D8" s="4">
        <v>73.099999999999994</v>
      </c>
      <c r="E8" s="4">
        <v>78.5</v>
      </c>
      <c r="F8" s="4">
        <v>70.599999999999994</v>
      </c>
      <c r="G8" s="4">
        <v>67.2</v>
      </c>
      <c r="H8" s="5">
        <f t="shared" si="0"/>
        <v>289.39999999999998</v>
      </c>
      <c r="I8" s="5">
        <f t="shared" si="1"/>
        <v>72.349999999999994</v>
      </c>
    </row>
    <row r="9" spans="3:14" x14ac:dyDescent="0.25">
      <c r="C9" s="20" t="s">
        <v>31</v>
      </c>
      <c r="D9" s="4">
        <v>100.1</v>
      </c>
      <c r="E9" s="4">
        <v>108.2</v>
      </c>
      <c r="F9" s="4">
        <v>84.3</v>
      </c>
      <c r="G9" s="4">
        <v>84.3</v>
      </c>
      <c r="H9" s="5">
        <f t="shared" si="0"/>
        <v>376.90000000000003</v>
      </c>
      <c r="I9" s="5">
        <f t="shared" si="1"/>
        <v>94.225000000000009</v>
      </c>
    </row>
    <row r="10" spans="3:14" x14ac:dyDescent="0.25">
      <c r="C10" s="20" t="s">
        <v>32</v>
      </c>
      <c r="D10" s="4">
        <v>116.8</v>
      </c>
      <c r="E10" s="4">
        <v>114.9</v>
      </c>
      <c r="F10" s="4">
        <v>93.5</v>
      </c>
      <c r="G10" s="4">
        <v>93.5</v>
      </c>
      <c r="H10" s="5">
        <f t="shared" si="0"/>
        <v>418.7</v>
      </c>
      <c r="I10" s="5">
        <f t="shared" si="1"/>
        <v>104.675</v>
      </c>
    </row>
    <row r="11" spans="3:14" x14ac:dyDescent="0.25">
      <c r="C11" s="3" t="s">
        <v>3</v>
      </c>
      <c r="D11" s="4">
        <f>SUM(D6:D9)</f>
        <v>257.2</v>
      </c>
      <c r="E11" s="4">
        <f t="shared" ref="E11:G11" si="2">SUM(E6:E9)</f>
        <v>286.7</v>
      </c>
      <c r="F11" s="4">
        <f t="shared" si="2"/>
        <v>235.8</v>
      </c>
      <c r="G11" s="4">
        <f t="shared" si="2"/>
        <v>271.3</v>
      </c>
      <c r="H11" s="4">
        <f>SUM(H6:H10)</f>
        <v>1469.7</v>
      </c>
      <c r="I11" s="5"/>
    </row>
    <row r="13" spans="3:14" x14ac:dyDescent="0.25">
      <c r="C13" s="6" t="s">
        <v>5</v>
      </c>
      <c r="D13" s="6">
        <v>5</v>
      </c>
      <c r="H13" s="2"/>
      <c r="I13" s="2"/>
      <c r="M13" t="s">
        <v>42</v>
      </c>
      <c r="N13">
        <v>4.37</v>
      </c>
    </row>
    <row r="14" spans="3:14" x14ac:dyDescent="0.25">
      <c r="C14" s="6" t="s">
        <v>6</v>
      </c>
      <c r="D14" s="6">
        <v>4</v>
      </c>
      <c r="H14" s="2"/>
      <c r="I14" s="2"/>
      <c r="N14">
        <f>N13*((F20/4)^0.5)</f>
        <v>24.353962690306396</v>
      </c>
    </row>
    <row r="16" spans="3:14" x14ac:dyDescent="0.25">
      <c r="C16" s="3" t="s">
        <v>7</v>
      </c>
      <c r="D16" s="3">
        <f>SUMSQ(H11)/(D13*D14)</f>
        <v>108000.90450000002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12985.072999999975</v>
      </c>
      <c r="F19" s="8">
        <f>E19/D19</f>
        <v>3246.2682499999937</v>
      </c>
      <c r="G19" s="8">
        <f>F19/F20</f>
        <v>26.13051769728062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24.353962690306396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1863.4925000000076</v>
      </c>
      <c r="F20" s="8">
        <f>E20/D20</f>
        <v>124.23283333333384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14848.565499999982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21">
        <v>31.475000000000001</v>
      </c>
      <c r="O22" s="21">
        <f>N22+M19</f>
        <v>55.828962690306398</v>
      </c>
      <c r="P22" s="21" t="s">
        <v>44</v>
      </c>
    </row>
    <row r="23" spans="3:16" x14ac:dyDescent="0.25">
      <c r="M23" s="21" t="s">
        <v>29</v>
      </c>
      <c r="N23" s="21">
        <v>64.699999999999989</v>
      </c>
      <c r="O23" s="21">
        <f>N23+M19</f>
        <v>89.053962690306378</v>
      </c>
      <c r="P23" s="21" t="s">
        <v>45</v>
      </c>
    </row>
    <row r="24" spans="3:16" x14ac:dyDescent="0.25">
      <c r="M24" s="21" t="s">
        <v>30</v>
      </c>
      <c r="N24" s="21">
        <v>72.349999999999994</v>
      </c>
      <c r="O24" s="21">
        <f>N24+M19</f>
        <v>96.703962690306383</v>
      </c>
      <c r="P24" s="21" t="s">
        <v>45</v>
      </c>
    </row>
    <row r="25" spans="3:16" x14ac:dyDescent="0.25">
      <c r="M25" s="21" t="s">
        <v>31</v>
      </c>
      <c r="N25" s="21">
        <v>94.225000000000009</v>
      </c>
      <c r="O25" s="21">
        <f>N25+M19</f>
        <v>118.57896269030641</v>
      </c>
      <c r="P25" s="21" t="s">
        <v>46</v>
      </c>
    </row>
    <row r="26" spans="3:16" x14ac:dyDescent="0.25">
      <c r="M26" s="21" t="s">
        <v>32</v>
      </c>
      <c r="N26" s="21">
        <v>104.675</v>
      </c>
      <c r="O26" s="21">
        <f>N26+M19</f>
        <v>129.0289626903064</v>
      </c>
      <c r="P26" s="21" t="s">
        <v>46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5" max="6" width="13.140625" customWidth="1"/>
    <col min="13" max="16" width="16" customWidth="1"/>
  </cols>
  <sheetData>
    <row r="3" spans="3:14" x14ac:dyDescent="0.25">
      <c r="C3" s="1" t="s">
        <v>23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28.6</v>
      </c>
      <c r="E6" s="4">
        <v>34.6</v>
      </c>
      <c r="F6" s="4">
        <v>39.700000000000003</v>
      </c>
      <c r="G6" s="4">
        <v>40.200000000000003</v>
      </c>
      <c r="H6" s="5">
        <f t="shared" ref="H6:H10" si="0">SUM(D6:G6)</f>
        <v>143.10000000000002</v>
      </c>
      <c r="I6" s="5">
        <f t="shared" ref="I6:I10" si="1">AVERAGE(D6:G6)</f>
        <v>35.775000000000006</v>
      </c>
    </row>
    <row r="7" spans="3:14" x14ac:dyDescent="0.25">
      <c r="C7" s="20" t="s">
        <v>29</v>
      </c>
      <c r="D7" s="4">
        <v>67.099999999999994</v>
      </c>
      <c r="E7" s="4">
        <v>69.900000000000006</v>
      </c>
      <c r="F7" s="4">
        <v>52.3</v>
      </c>
      <c r="G7" s="4">
        <v>77.099999999999994</v>
      </c>
      <c r="H7" s="5">
        <f t="shared" si="0"/>
        <v>266.39999999999998</v>
      </c>
      <c r="I7" s="5">
        <f t="shared" si="1"/>
        <v>66.599999999999994</v>
      </c>
    </row>
    <row r="8" spans="3:14" x14ac:dyDescent="0.25">
      <c r="C8" s="20" t="s">
        <v>30</v>
      </c>
      <c r="D8" s="4">
        <v>88.5</v>
      </c>
      <c r="E8" s="4">
        <v>89.1</v>
      </c>
      <c r="F8" s="4">
        <v>84.2</v>
      </c>
      <c r="G8" s="4">
        <v>77.099999999999994</v>
      </c>
      <c r="H8" s="5">
        <f t="shared" si="0"/>
        <v>338.9</v>
      </c>
      <c r="I8" s="5">
        <f t="shared" si="1"/>
        <v>84.724999999999994</v>
      </c>
    </row>
    <row r="9" spans="3:14" x14ac:dyDescent="0.25">
      <c r="C9" s="20" t="s">
        <v>31</v>
      </c>
      <c r="D9" s="4">
        <v>115.9</v>
      </c>
      <c r="E9" s="4">
        <v>80.099999999999994</v>
      </c>
      <c r="F9" s="4">
        <v>101.5</v>
      </c>
      <c r="G9" s="4">
        <v>101.5</v>
      </c>
      <c r="H9" s="5">
        <f t="shared" si="0"/>
        <v>399</v>
      </c>
      <c r="I9" s="5">
        <f t="shared" si="1"/>
        <v>99.75</v>
      </c>
    </row>
    <row r="10" spans="3:14" x14ac:dyDescent="0.25">
      <c r="C10" s="20" t="s">
        <v>32</v>
      </c>
      <c r="D10" s="4">
        <v>123.7</v>
      </c>
      <c r="E10" s="4">
        <v>114.6</v>
      </c>
      <c r="F10" s="4">
        <v>108.4</v>
      </c>
      <c r="G10" s="4">
        <v>108.4</v>
      </c>
      <c r="H10" s="5">
        <f t="shared" si="0"/>
        <v>455.1</v>
      </c>
      <c r="I10" s="5">
        <f t="shared" si="1"/>
        <v>113.77500000000001</v>
      </c>
    </row>
    <row r="11" spans="3:14" x14ac:dyDescent="0.25">
      <c r="C11" s="3" t="s">
        <v>3</v>
      </c>
      <c r="D11" s="4">
        <f>SUM(D6:D9)</f>
        <v>300.10000000000002</v>
      </c>
      <c r="E11" s="4">
        <f t="shared" ref="E11:G11" si="2">SUM(E6:E9)</f>
        <v>273.7</v>
      </c>
      <c r="F11" s="4">
        <f t="shared" si="2"/>
        <v>277.7</v>
      </c>
      <c r="G11" s="4">
        <f t="shared" si="2"/>
        <v>295.89999999999998</v>
      </c>
      <c r="H11" s="4">
        <f>SUM(H6:H10)</f>
        <v>1602.5</v>
      </c>
      <c r="I11" s="5"/>
    </row>
    <row r="12" spans="3:14" x14ac:dyDescent="0.25">
      <c r="M12" t="s">
        <v>42</v>
      </c>
      <c r="N12">
        <v>4.37</v>
      </c>
    </row>
    <row r="13" spans="3:14" x14ac:dyDescent="0.25">
      <c r="C13" s="6" t="s">
        <v>5</v>
      </c>
      <c r="D13" s="6">
        <v>5</v>
      </c>
      <c r="H13" s="2"/>
      <c r="I13" s="2"/>
      <c r="N13">
        <f>N12*((F20/4)^0.5)</f>
        <v>20.462712623717</v>
      </c>
    </row>
    <row r="14" spans="3:14" x14ac:dyDescent="0.25">
      <c r="C14" s="6" t="s">
        <v>6</v>
      </c>
      <c r="D14" s="6">
        <v>4</v>
      </c>
      <c r="H14" s="2"/>
      <c r="I14" s="2"/>
    </row>
    <row r="16" spans="3:14" x14ac:dyDescent="0.25">
      <c r="C16" s="3" t="s">
        <v>7</v>
      </c>
      <c r="D16" s="3">
        <f>SUMSQ(H11)/(D13*D14)</f>
        <v>128400.3125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14753.885000000009</v>
      </c>
      <c r="F19" s="8">
        <f>E19/D19</f>
        <v>3688.4712500000023</v>
      </c>
      <c r="G19" s="8">
        <f>F19/F20</f>
        <v>42.055507203138454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20.462712623717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1315.5724999999802</v>
      </c>
      <c r="F20" s="8">
        <f>E20/D20</f>
        <v>87.704833333332019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16069.45749999999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19">
        <v>35.775000000000006</v>
      </c>
      <c r="O22" s="23">
        <f>N22+M19</f>
        <v>56.237712623717002</v>
      </c>
      <c r="P22" s="21" t="s">
        <v>44</v>
      </c>
    </row>
    <row r="23" spans="3:16" x14ac:dyDescent="0.25">
      <c r="M23" s="21" t="s">
        <v>29</v>
      </c>
      <c r="N23" s="19">
        <v>66.599999999999994</v>
      </c>
      <c r="O23" s="23">
        <f>N23+M19</f>
        <v>87.06271262371699</v>
      </c>
      <c r="P23" s="21" t="s">
        <v>44</v>
      </c>
    </row>
    <row r="24" spans="3:16" x14ac:dyDescent="0.25">
      <c r="M24" s="21" t="s">
        <v>30</v>
      </c>
      <c r="N24" s="19">
        <v>84.724999999999994</v>
      </c>
      <c r="O24" s="23">
        <f>N24+M19</f>
        <v>105.18771262371699</v>
      </c>
      <c r="P24" s="21" t="s">
        <v>44</v>
      </c>
    </row>
    <row r="25" spans="3:16" x14ac:dyDescent="0.25">
      <c r="M25" s="21" t="s">
        <v>31</v>
      </c>
      <c r="N25" s="19">
        <v>99.75</v>
      </c>
      <c r="O25" s="23">
        <f>M19+N25</f>
        <v>120.212712623717</v>
      </c>
      <c r="P25" s="21" t="s">
        <v>45</v>
      </c>
    </row>
    <row r="26" spans="3:16" x14ac:dyDescent="0.25">
      <c r="M26" s="21" t="s">
        <v>32</v>
      </c>
      <c r="N26" s="19">
        <v>113.77500000000001</v>
      </c>
      <c r="O26" s="23">
        <f>N26+M19</f>
        <v>134.23771262371702</v>
      </c>
      <c r="P26" s="21" t="s">
        <v>45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5" max="6" width="13" customWidth="1"/>
    <col min="13" max="16" width="14.5703125" customWidth="1"/>
  </cols>
  <sheetData>
    <row r="3" spans="3:14" x14ac:dyDescent="0.25">
      <c r="C3" s="1" t="s">
        <v>24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33.4</v>
      </c>
      <c r="E6" s="4">
        <v>39.4</v>
      </c>
      <c r="F6" s="4">
        <v>44.5</v>
      </c>
      <c r="G6" s="4">
        <v>46.8</v>
      </c>
      <c r="H6" s="5">
        <f t="shared" ref="H6:H10" si="0">SUM(D6:G6)</f>
        <v>164.1</v>
      </c>
      <c r="I6" s="5">
        <f t="shared" ref="I6:I10" si="1">AVERAGE(D6:G6)</f>
        <v>41.024999999999999</v>
      </c>
    </row>
    <row r="7" spans="3:14" x14ac:dyDescent="0.25">
      <c r="C7" s="20" t="s">
        <v>29</v>
      </c>
      <c r="D7" s="4">
        <v>75.5</v>
      </c>
      <c r="E7" s="4">
        <v>65.099999999999994</v>
      </c>
      <c r="F7" s="4">
        <v>59.5</v>
      </c>
      <c r="G7" s="4">
        <v>80.400000000000006</v>
      </c>
      <c r="H7" s="5">
        <f t="shared" si="0"/>
        <v>280.5</v>
      </c>
      <c r="I7" s="5">
        <f t="shared" si="1"/>
        <v>70.125</v>
      </c>
    </row>
    <row r="8" spans="3:14" x14ac:dyDescent="0.25">
      <c r="C8" s="20" t="s">
        <v>30</v>
      </c>
      <c r="D8" s="4">
        <v>79.5</v>
      </c>
      <c r="E8" s="4">
        <v>98.9</v>
      </c>
      <c r="F8" s="4">
        <v>93.3</v>
      </c>
      <c r="G8" s="4">
        <v>87.1</v>
      </c>
      <c r="H8" s="5">
        <f t="shared" si="0"/>
        <v>358.79999999999995</v>
      </c>
      <c r="I8" s="5">
        <f t="shared" si="1"/>
        <v>89.699999999999989</v>
      </c>
    </row>
    <row r="9" spans="3:14" x14ac:dyDescent="0.25">
      <c r="C9" s="20" t="s">
        <v>31</v>
      </c>
      <c r="D9" s="4">
        <v>110.9</v>
      </c>
      <c r="E9" s="4">
        <v>104.9</v>
      </c>
      <c r="F9" s="4">
        <v>118.7</v>
      </c>
      <c r="G9" s="4">
        <v>118.7</v>
      </c>
      <c r="H9" s="5">
        <f t="shared" si="0"/>
        <v>453.2</v>
      </c>
      <c r="I9" s="5">
        <f t="shared" si="1"/>
        <v>113.3</v>
      </c>
    </row>
    <row r="10" spans="3:14" x14ac:dyDescent="0.25">
      <c r="C10" s="20" t="s">
        <v>32</v>
      </c>
      <c r="D10" s="4">
        <v>121.7</v>
      </c>
      <c r="E10" s="4">
        <v>127.8</v>
      </c>
      <c r="F10" s="4">
        <v>123.6</v>
      </c>
      <c r="G10" s="4">
        <v>123.6</v>
      </c>
      <c r="H10" s="5">
        <f t="shared" si="0"/>
        <v>496.70000000000005</v>
      </c>
      <c r="I10" s="5">
        <f t="shared" si="1"/>
        <v>124.17500000000001</v>
      </c>
    </row>
    <row r="11" spans="3:14" x14ac:dyDescent="0.25">
      <c r="C11" s="3" t="s">
        <v>3</v>
      </c>
      <c r="D11" s="4">
        <f>SUM(D6:D9)</f>
        <v>299.3</v>
      </c>
      <c r="E11" s="4">
        <f t="shared" ref="E11:G11" si="2">SUM(E6:E9)</f>
        <v>308.3</v>
      </c>
      <c r="F11" s="4">
        <f t="shared" si="2"/>
        <v>316</v>
      </c>
      <c r="G11" s="4">
        <f t="shared" si="2"/>
        <v>333</v>
      </c>
      <c r="H11" s="4">
        <f>SUM(H6:H10)</f>
        <v>1753.3</v>
      </c>
      <c r="I11" s="5"/>
    </row>
    <row r="13" spans="3:14" x14ac:dyDescent="0.25">
      <c r="C13" s="6" t="s">
        <v>5</v>
      </c>
      <c r="D13" s="6">
        <v>5</v>
      </c>
      <c r="H13" s="2"/>
      <c r="I13" s="2"/>
      <c r="M13" t="s">
        <v>42</v>
      </c>
      <c r="N13">
        <v>4.37</v>
      </c>
    </row>
    <row r="14" spans="3:14" x14ac:dyDescent="0.25">
      <c r="C14" s="6" t="s">
        <v>6</v>
      </c>
      <c r="D14" s="6">
        <v>4</v>
      </c>
      <c r="H14" s="2"/>
      <c r="I14" s="2"/>
      <c r="N14">
        <f>N13*((F20/4)^0.5)</f>
        <v>15.365408240725888</v>
      </c>
    </row>
    <row r="16" spans="3:14" x14ac:dyDescent="0.25">
      <c r="C16" s="3" t="s">
        <v>7</v>
      </c>
      <c r="D16" s="3">
        <f>SUMSQ(H11)/(D13*D14)</f>
        <v>153703.04449999999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17908.863000000012</v>
      </c>
      <c r="F19" s="8">
        <f>E19/D19</f>
        <v>4477.215750000003</v>
      </c>
      <c r="G19" s="8">
        <f>F19/F20</f>
        <v>90.53629096129923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15.365408240725888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741.78250000000116</v>
      </c>
      <c r="F20" s="8">
        <f>E20/D20</f>
        <v>49.452166666666741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18650.645500000013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19">
        <v>41.024999999999999</v>
      </c>
      <c r="O22" s="23">
        <f>M19+N22</f>
        <v>56.39040824072589</v>
      </c>
      <c r="P22" s="21" t="s">
        <v>44</v>
      </c>
    </row>
    <row r="23" spans="3:16" x14ac:dyDescent="0.25">
      <c r="M23" s="21" t="s">
        <v>29</v>
      </c>
      <c r="N23" s="19">
        <v>70.125</v>
      </c>
      <c r="O23" s="23">
        <f>N23+M19</f>
        <v>85.490408240725884</v>
      </c>
      <c r="P23" s="21" t="s">
        <v>45</v>
      </c>
    </row>
    <row r="24" spans="3:16" x14ac:dyDescent="0.25">
      <c r="M24" s="21" t="s">
        <v>30</v>
      </c>
      <c r="N24" s="19">
        <v>89.699999999999989</v>
      </c>
      <c r="O24" s="23">
        <f>N24+M19</f>
        <v>105.06540824072587</v>
      </c>
      <c r="P24" s="21" t="s">
        <v>46</v>
      </c>
    </row>
    <row r="25" spans="3:16" x14ac:dyDescent="0.25">
      <c r="M25" s="21" t="s">
        <v>31</v>
      </c>
      <c r="N25" s="19">
        <v>113.3</v>
      </c>
      <c r="O25" s="23">
        <f>N25+M19</f>
        <v>128.6654082407259</v>
      </c>
      <c r="P25" s="21" t="s">
        <v>47</v>
      </c>
    </row>
    <row r="26" spans="3:16" x14ac:dyDescent="0.25">
      <c r="M26" s="21" t="s">
        <v>32</v>
      </c>
      <c r="N26" s="19">
        <v>124.17500000000001</v>
      </c>
      <c r="O26" s="23">
        <f>N26+M19</f>
        <v>139.5404082407259</v>
      </c>
      <c r="P26" s="21" t="s">
        <v>48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C3" workbookViewId="0">
      <selection activeCell="P26" sqref="P26"/>
    </sheetView>
  </sheetViews>
  <sheetFormatPr defaultRowHeight="15" x14ac:dyDescent="0.25"/>
  <cols>
    <col min="5" max="6" width="14.28515625" customWidth="1"/>
    <col min="13" max="16" width="20.140625" customWidth="1"/>
  </cols>
  <sheetData>
    <row r="3" spans="3:14" x14ac:dyDescent="0.25">
      <c r="C3" s="1" t="s">
        <v>25</v>
      </c>
      <c r="H3" s="2"/>
      <c r="I3" s="2"/>
    </row>
    <row r="4" spans="3:14" x14ac:dyDescent="0.25">
      <c r="C4" s="26" t="s">
        <v>1</v>
      </c>
      <c r="D4" s="13" t="s">
        <v>2</v>
      </c>
      <c r="E4" s="13"/>
      <c r="F4" s="13"/>
      <c r="G4" s="13"/>
      <c r="H4" s="26" t="s">
        <v>3</v>
      </c>
      <c r="I4" s="27" t="s">
        <v>4</v>
      </c>
    </row>
    <row r="5" spans="3:14" x14ac:dyDescent="0.25">
      <c r="C5" s="26"/>
      <c r="D5" s="3">
        <v>1</v>
      </c>
      <c r="E5" s="3">
        <v>2</v>
      </c>
      <c r="F5" s="3">
        <v>3</v>
      </c>
      <c r="G5" s="3">
        <v>4</v>
      </c>
      <c r="H5" s="26"/>
      <c r="I5" s="27"/>
    </row>
    <row r="6" spans="3:14" x14ac:dyDescent="0.25">
      <c r="C6" s="20" t="s">
        <v>33</v>
      </c>
      <c r="D6" s="4">
        <v>38.4</v>
      </c>
      <c r="E6" s="4">
        <v>44.2</v>
      </c>
      <c r="F6" s="4">
        <v>47.6</v>
      </c>
      <c r="G6" s="4">
        <v>49.8</v>
      </c>
      <c r="H6" s="5">
        <f t="shared" ref="H6:H10" si="0">SUM(D6:G6)</f>
        <v>180</v>
      </c>
      <c r="I6" s="5">
        <f t="shared" ref="I6:I10" si="1">AVERAGE(D6:G6)</f>
        <v>45</v>
      </c>
    </row>
    <row r="7" spans="3:14" x14ac:dyDescent="0.25">
      <c r="C7" s="20" t="s">
        <v>29</v>
      </c>
      <c r="D7" s="4">
        <v>98.3</v>
      </c>
      <c r="E7" s="4">
        <v>93.6</v>
      </c>
      <c r="F7" s="4">
        <v>66.099999999999994</v>
      </c>
      <c r="G7" s="4">
        <v>81.099999999999994</v>
      </c>
      <c r="H7" s="5">
        <f t="shared" si="0"/>
        <v>339.1</v>
      </c>
      <c r="I7" s="5">
        <f t="shared" si="1"/>
        <v>84.775000000000006</v>
      </c>
    </row>
    <row r="8" spans="3:14" x14ac:dyDescent="0.25">
      <c r="C8" s="20" t="s">
        <v>30</v>
      </c>
      <c r="D8" s="4">
        <v>121.7</v>
      </c>
      <c r="E8" s="4">
        <v>116.4</v>
      </c>
      <c r="F8" s="4">
        <v>116.9</v>
      </c>
      <c r="G8" s="4">
        <v>97.1</v>
      </c>
      <c r="H8" s="5">
        <f t="shared" si="0"/>
        <v>452.1</v>
      </c>
      <c r="I8" s="5">
        <f t="shared" si="1"/>
        <v>113.02500000000001</v>
      </c>
    </row>
    <row r="9" spans="3:14" x14ac:dyDescent="0.25">
      <c r="C9" s="20" t="s">
        <v>31</v>
      </c>
      <c r="D9" s="4">
        <v>131.5</v>
      </c>
      <c r="E9" s="4">
        <v>128.1</v>
      </c>
      <c r="F9" s="4">
        <v>132.19999999999999</v>
      </c>
      <c r="G9" s="4">
        <v>132.19999999999999</v>
      </c>
      <c r="H9" s="5">
        <f t="shared" si="0"/>
        <v>524</v>
      </c>
      <c r="I9" s="5">
        <f t="shared" si="1"/>
        <v>131</v>
      </c>
    </row>
    <row r="10" spans="3:14" x14ac:dyDescent="0.25">
      <c r="C10" s="20" t="s">
        <v>32</v>
      </c>
      <c r="D10" s="4">
        <v>134.30000000000001</v>
      </c>
      <c r="E10" s="4">
        <v>140.19999999999999</v>
      </c>
      <c r="F10" s="4">
        <v>138.80000000000001</v>
      </c>
      <c r="G10" s="4">
        <v>138.80000000000001</v>
      </c>
      <c r="H10" s="5">
        <f t="shared" si="0"/>
        <v>552.1</v>
      </c>
      <c r="I10" s="5">
        <f t="shared" si="1"/>
        <v>138.02500000000001</v>
      </c>
    </row>
    <row r="11" spans="3:14" x14ac:dyDescent="0.25">
      <c r="C11" s="3" t="s">
        <v>3</v>
      </c>
      <c r="D11" s="4">
        <f>SUM(D6:D9)</f>
        <v>389.9</v>
      </c>
      <c r="E11" s="4">
        <f t="shared" ref="E11:G11" si="2">SUM(E6:E9)</f>
        <v>382.3</v>
      </c>
      <c r="F11" s="4">
        <f t="shared" si="2"/>
        <v>362.79999999999995</v>
      </c>
      <c r="G11" s="4">
        <f t="shared" si="2"/>
        <v>360.19999999999993</v>
      </c>
      <c r="H11" s="4">
        <f>SUM(H6:H10)</f>
        <v>2047.3000000000002</v>
      </c>
      <c r="I11" s="5"/>
    </row>
    <row r="12" spans="3:14" x14ac:dyDescent="0.25">
      <c r="M12" t="s">
        <v>42</v>
      </c>
      <c r="N12">
        <v>4.37</v>
      </c>
    </row>
    <row r="13" spans="3:14" x14ac:dyDescent="0.25">
      <c r="C13" s="6" t="s">
        <v>5</v>
      </c>
      <c r="D13" s="6">
        <v>5</v>
      </c>
      <c r="H13" s="2"/>
      <c r="I13" s="2"/>
      <c r="N13">
        <f>N12*((F20/4)^0.5)</f>
        <v>18.571921608640785</v>
      </c>
    </row>
    <row r="14" spans="3:14" x14ac:dyDescent="0.25">
      <c r="C14" s="6" t="s">
        <v>6</v>
      </c>
      <c r="D14" s="6">
        <v>4</v>
      </c>
      <c r="H14" s="2"/>
      <c r="I14" s="2"/>
    </row>
    <row r="16" spans="3:14" x14ac:dyDescent="0.25">
      <c r="C16" s="3" t="s">
        <v>7</v>
      </c>
      <c r="D16" s="3">
        <f>SUMSQ(H11)/(D13*D14)</f>
        <v>209571.86450000005</v>
      </c>
    </row>
    <row r="17" spans="3:16" x14ac:dyDescent="0.25">
      <c r="C17" s="7"/>
      <c r="H17" s="28"/>
      <c r="I17" s="28"/>
    </row>
    <row r="18" spans="3:16" x14ac:dyDescent="0.25">
      <c r="C18" s="3" t="s">
        <v>8</v>
      </c>
      <c r="D18" s="3" t="s">
        <v>9</v>
      </c>
      <c r="E18" s="3" t="s">
        <v>10</v>
      </c>
      <c r="F18" s="3" t="s">
        <v>11</v>
      </c>
      <c r="G18" s="3" t="s">
        <v>12</v>
      </c>
      <c r="H18" s="3" t="s">
        <v>13</v>
      </c>
      <c r="I18" s="3" t="s">
        <v>14</v>
      </c>
      <c r="J18" s="3" t="s">
        <v>15</v>
      </c>
      <c r="M18" s="21" t="s">
        <v>35</v>
      </c>
      <c r="N18" s="24"/>
      <c r="O18" s="24"/>
      <c r="P18" s="22"/>
    </row>
    <row r="19" spans="3:16" x14ac:dyDescent="0.25">
      <c r="C19" s="3" t="s">
        <v>1</v>
      </c>
      <c r="D19" s="3">
        <f>D13-1</f>
        <v>4</v>
      </c>
      <c r="E19" s="8">
        <f>SUMSQ(H6:H10)/D14-D16</f>
        <v>23221.542999999947</v>
      </c>
      <c r="F19" s="8">
        <f>E19/D19</f>
        <v>5805.3857499999867</v>
      </c>
      <c r="G19" s="8">
        <f>F19/F20</f>
        <v>80.356364756282559</v>
      </c>
      <c r="H19" s="9" t="s">
        <v>41</v>
      </c>
      <c r="I19" s="10">
        <f>FINV(0.05,D19,D20)</f>
        <v>3.055568275906595</v>
      </c>
      <c r="J19" s="10">
        <f>FINV(0.01, D19, D20)</f>
        <v>4.8932095893215815</v>
      </c>
      <c r="M19" s="21">
        <v>18.571921608640785</v>
      </c>
      <c r="N19" s="24"/>
      <c r="O19" s="25"/>
      <c r="P19" s="22"/>
    </row>
    <row r="20" spans="3:16" x14ac:dyDescent="0.25">
      <c r="C20" s="3" t="s">
        <v>16</v>
      </c>
      <c r="D20" s="3">
        <f>D21-D19</f>
        <v>15</v>
      </c>
      <c r="E20" s="8">
        <f>E21-E19</f>
        <v>1083.6824999999953</v>
      </c>
      <c r="F20" s="8">
        <f>E20/D20</f>
        <v>72.245499999999694</v>
      </c>
      <c r="G20" s="11"/>
      <c r="H20" s="11"/>
      <c r="I20" s="11"/>
      <c r="J20" s="11"/>
      <c r="M20" s="22"/>
      <c r="N20" s="22"/>
      <c r="O20" s="22"/>
      <c r="P20" s="22"/>
    </row>
    <row r="21" spans="3:16" x14ac:dyDescent="0.25">
      <c r="C21" s="3" t="s">
        <v>17</v>
      </c>
      <c r="D21" s="3">
        <f>((D13*D14)-1)</f>
        <v>19</v>
      </c>
      <c r="E21" s="8">
        <f>SUMSQ(D6:G10)-D16</f>
        <v>24305.225499999942</v>
      </c>
      <c r="F21" s="12"/>
      <c r="G21" s="12"/>
      <c r="H21" s="12"/>
      <c r="I21" s="12"/>
      <c r="J21" s="12"/>
      <c r="M21" s="21" t="s">
        <v>36</v>
      </c>
      <c r="N21" s="21" t="s">
        <v>37</v>
      </c>
      <c r="O21" s="21" t="s">
        <v>38</v>
      </c>
      <c r="P21" s="21" t="s">
        <v>39</v>
      </c>
    </row>
    <row r="22" spans="3:16" x14ac:dyDescent="0.25">
      <c r="M22" s="21" t="s">
        <v>33</v>
      </c>
      <c r="N22" s="19">
        <v>45</v>
      </c>
      <c r="O22" s="23">
        <f>N22+M19</f>
        <v>63.571921608640785</v>
      </c>
      <c r="P22" s="21" t="s">
        <v>44</v>
      </c>
    </row>
    <row r="23" spans="3:16" x14ac:dyDescent="0.25">
      <c r="M23" s="21" t="s">
        <v>29</v>
      </c>
      <c r="N23" s="19">
        <v>84.775000000000006</v>
      </c>
      <c r="O23" s="23">
        <f>N23+M19</f>
        <v>103.3469216086408</v>
      </c>
      <c r="P23" s="21" t="s">
        <v>45</v>
      </c>
    </row>
    <row r="24" spans="3:16" x14ac:dyDescent="0.25">
      <c r="M24" s="21" t="s">
        <v>30</v>
      </c>
      <c r="N24" s="19">
        <v>113.02500000000001</v>
      </c>
      <c r="O24" s="23">
        <f>N24+M19</f>
        <v>131.5969216086408</v>
      </c>
      <c r="P24" s="21" t="s">
        <v>46</v>
      </c>
    </row>
    <row r="25" spans="3:16" x14ac:dyDescent="0.25">
      <c r="M25" s="21" t="s">
        <v>31</v>
      </c>
      <c r="N25" s="19">
        <v>131</v>
      </c>
      <c r="O25" s="23">
        <f>N25+M19</f>
        <v>149.57192160864079</v>
      </c>
      <c r="P25" s="21" t="s">
        <v>47</v>
      </c>
    </row>
    <row r="26" spans="3:16" x14ac:dyDescent="0.25">
      <c r="M26" s="21" t="s">
        <v>32</v>
      </c>
      <c r="N26" s="19">
        <v>138.02500000000001</v>
      </c>
      <c r="O26" s="23">
        <f>N26+M19</f>
        <v>156.5969216086408</v>
      </c>
      <c r="P26" s="21" t="s">
        <v>48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14 HST</vt:lpstr>
      <vt:lpstr>21 HST</vt:lpstr>
      <vt:lpstr>28 HST</vt:lpstr>
      <vt:lpstr>35 HST</vt:lpstr>
      <vt:lpstr>42 HST</vt:lpstr>
      <vt:lpstr>49 HST</vt:lpstr>
      <vt:lpstr>56 HST</vt:lpstr>
      <vt:lpstr>63 HST</vt:lpstr>
      <vt:lpstr>70 HST</vt:lpstr>
      <vt:lpstr>77 HST</vt:lpstr>
      <vt:lpstr>84 HST</vt:lpstr>
      <vt:lpstr>91 HST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zainur ridwan</cp:lastModifiedBy>
  <dcterms:created xsi:type="dcterms:W3CDTF">2022-10-28T03:32:59Z</dcterms:created>
  <dcterms:modified xsi:type="dcterms:W3CDTF">2008-12-31T17:51:16Z</dcterms:modified>
</cp:coreProperties>
</file>