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RDI\akhir target\data pengamatan\TARGET BUAH PENANTIAN\variabel pengamatan\perbandingan\HITUNG\"/>
    </mc:Choice>
  </mc:AlternateContent>
  <bookViews>
    <workbookView xWindow="-120" yWindow="-120" windowWidth="20730" windowHeight="11160"/>
  </bookViews>
  <sheets>
    <sheet name="14 HST" sheetId="2" r:id="rId1"/>
    <sheet name="21 HST" sheetId="3" r:id="rId2"/>
    <sheet name="28 HST" sheetId="4" r:id="rId3"/>
    <sheet name="35 HST" sheetId="5" r:id="rId4"/>
    <sheet name="42 HST" sheetId="6" r:id="rId5"/>
    <sheet name="49 HST" sheetId="7" r:id="rId6"/>
    <sheet name="56 HST" sheetId="8" r:id="rId7"/>
    <sheet name="63 HST" sheetId="9" r:id="rId8"/>
    <sheet name="70 HST" sheetId="10" r:id="rId9"/>
    <sheet name="77 HST" sheetId="11" r:id="rId10"/>
    <sheet name="84 HST" sheetId="12" r:id="rId11"/>
    <sheet name="91 HST" sheetId="14" r:id="rId1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4" l="1"/>
  <c r="J20" i="2"/>
  <c r="I20" i="2"/>
  <c r="G20" i="2"/>
  <c r="F21" i="2"/>
  <c r="F20" i="2"/>
  <c r="E21" i="2"/>
  <c r="E22" i="2"/>
  <c r="D22" i="2"/>
  <c r="G20" i="3"/>
  <c r="I20" i="7" l="1"/>
  <c r="I20" i="6"/>
  <c r="I20" i="5"/>
  <c r="I20" i="4"/>
  <c r="I20" i="3"/>
  <c r="J20" i="4"/>
  <c r="J20" i="3"/>
  <c r="G12" i="14"/>
  <c r="F12" i="14"/>
  <c r="E12" i="14"/>
  <c r="G12" i="12"/>
  <c r="F12" i="12"/>
  <c r="E12" i="12"/>
  <c r="D12" i="12"/>
  <c r="G12" i="11"/>
  <c r="F12" i="11"/>
  <c r="E12" i="11"/>
  <c r="D12" i="11"/>
  <c r="G12" i="10"/>
  <c r="F12" i="10"/>
  <c r="E12" i="10"/>
  <c r="D12" i="10"/>
  <c r="G12" i="9"/>
  <c r="F12" i="9"/>
  <c r="E12" i="9"/>
  <c r="D12" i="9"/>
  <c r="G12" i="8"/>
  <c r="F12" i="8"/>
  <c r="E12" i="8"/>
  <c r="D12" i="8"/>
  <c r="H12" i="7"/>
  <c r="G12" i="7"/>
  <c r="F12" i="7"/>
  <c r="E12" i="7"/>
  <c r="D12" i="7"/>
  <c r="G12" i="6"/>
  <c r="F12" i="6"/>
  <c r="E12" i="6"/>
  <c r="D12" i="6"/>
  <c r="G12" i="5"/>
  <c r="F12" i="5"/>
  <c r="E12" i="5"/>
  <c r="D12" i="5"/>
  <c r="I11" i="4"/>
  <c r="H12" i="4"/>
  <c r="G12" i="3"/>
  <c r="F12" i="3"/>
  <c r="E12" i="3"/>
  <c r="D12" i="3"/>
  <c r="E22" i="3"/>
  <c r="F21" i="3"/>
  <c r="F20" i="3"/>
  <c r="E20" i="3"/>
  <c r="D20" i="3"/>
  <c r="H12" i="2"/>
  <c r="G12" i="2"/>
  <c r="F12" i="2"/>
  <c r="E12" i="2"/>
  <c r="D12" i="2"/>
  <c r="H6" i="2"/>
  <c r="D21" i="2"/>
  <c r="D20" i="2"/>
  <c r="O22" i="14"/>
  <c r="O24" i="12"/>
  <c r="O19" i="5"/>
  <c r="O22" i="3"/>
  <c r="M19" i="3"/>
  <c r="I6" i="2"/>
  <c r="H7" i="2"/>
  <c r="I7" i="2"/>
  <c r="H8" i="2"/>
  <c r="I8" i="2"/>
  <c r="H9" i="2"/>
  <c r="I9" i="2"/>
  <c r="H10" i="2"/>
  <c r="I10" i="2"/>
  <c r="H11" i="2"/>
  <c r="I11" i="2"/>
  <c r="D17" i="2"/>
  <c r="E20" i="2" s="1"/>
  <c r="O25" i="10" l="1"/>
  <c r="O24" i="10"/>
  <c r="O23" i="10"/>
  <c r="O23" i="3"/>
  <c r="M19" i="14" l="1"/>
  <c r="M19" i="12"/>
  <c r="M19" i="11"/>
  <c r="M19" i="10"/>
  <c r="M19" i="9"/>
  <c r="M19" i="8"/>
  <c r="M19" i="6"/>
  <c r="M19" i="5"/>
  <c r="O23" i="14" l="1"/>
  <c r="O23" i="12"/>
  <c r="O19" i="14"/>
  <c r="O24" i="14" s="1"/>
  <c r="O19" i="12"/>
  <c r="O19" i="11"/>
  <c r="O24" i="11" s="1"/>
  <c r="O19" i="10"/>
  <c r="O25" i="8"/>
  <c r="O23" i="8"/>
  <c r="O19" i="9"/>
  <c r="O26" i="9" s="1"/>
  <c r="O19" i="8"/>
  <c r="O24" i="8" s="1"/>
  <c r="O25" i="6"/>
  <c r="O23" i="6"/>
  <c r="O19" i="6"/>
  <c r="O24" i="6" s="1"/>
  <c r="O25" i="5"/>
  <c r="I6" i="4"/>
  <c r="O25" i="9" l="1"/>
  <c r="O23" i="9"/>
  <c r="O22" i="12"/>
  <c r="O23" i="11"/>
  <c r="O22" i="11"/>
  <c r="O22" i="10"/>
  <c r="O22" i="9"/>
  <c r="O24" i="9"/>
  <c r="O22" i="8"/>
  <c r="O22" i="6"/>
  <c r="O22" i="5"/>
  <c r="O24" i="5"/>
  <c r="O23" i="5"/>
  <c r="D22" i="14"/>
  <c r="D21" i="14" s="1"/>
  <c r="J20" i="14" s="1"/>
  <c r="D20" i="14"/>
  <c r="I20" i="14" s="1"/>
  <c r="I11" i="14"/>
  <c r="H11" i="14"/>
  <c r="I10" i="14"/>
  <c r="H10" i="14"/>
  <c r="I9" i="14"/>
  <c r="H9" i="14"/>
  <c r="I8" i="14"/>
  <c r="H8" i="14"/>
  <c r="I7" i="14"/>
  <c r="H7" i="14"/>
  <c r="I6" i="14"/>
  <c r="H6" i="14"/>
  <c r="H12" i="14" s="1"/>
  <c r="D17" i="14" s="1"/>
  <c r="E22" i="14" l="1"/>
  <c r="E20" i="14"/>
  <c r="F20" i="14" s="1"/>
  <c r="D22" i="12"/>
  <c r="D21" i="12" s="1"/>
  <c r="J20" i="12" s="1"/>
  <c r="D20" i="12"/>
  <c r="I20" i="12" s="1"/>
  <c r="I11" i="12"/>
  <c r="H11" i="12"/>
  <c r="I10" i="12"/>
  <c r="H10" i="12"/>
  <c r="I9" i="12"/>
  <c r="H9" i="12"/>
  <c r="I8" i="12"/>
  <c r="H8" i="12"/>
  <c r="I7" i="12"/>
  <c r="H7" i="12"/>
  <c r="I6" i="12"/>
  <c r="H6" i="12"/>
  <c r="H12" i="12" s="1"/>
  <c r="D17" i="12" s="1"/>
  <c r="D22" i="11"/>
  <c r="D21" i="11" s="1"/>
  <c r="J20" i="11" s="1"/>
  <c r="D20" i="11"/>
  <c r="I11" i="11"/>
  <c r="H11" i="11"/>
  <c r="I10" i="11"/>
  <c r="H10" i="11"/>
  <c r="I9" i="11"/>
  <c r="H9" i="11"/>
  <c r="I8" i="11"/>
  <c r="H8" i="11"/>
  <c r="I7" i="11"/>
  <c r="H7" i="11"/>
  <c r="I6" i="11"/>
  <c r="H6" i="11"/>
  <c r="H12" i="11" s="1"/>
  <c r="D17" i="11" s="1"/>
  <c r="D22" i="10"/>
  <c r="D21" i="10" s="1"/>
  <c r="J20" i="10" s="1"/>
  <c r="D20" i="10"/>
  <c r="I20" i="10" s="1"/>
  <c r="I11" i="10"/>
  <c r="H11" i="10"/>
  <c r="I10" i="10"/>
  <c r="H10" i="10"/>
  <c r="I9" i="10"/>
  <c r="H9" i="10"/>
  <c r="I8" i="10"/>
  <c r="H8" i="10"/>
  <c r="I7" i="10"/>
  <c r="H7" i="10"/>
  <c r="I6" i="10"/>
  <c r="H6" i="10"/>
  <c r="H12" i="10" s="1"/>
  <c r="D17" i="10" s="1"/>
  <c r="D22" i="9"/>
  <c r="D21" i="9" s="1"/>
  <c r="J20" i="9" s="1"/>
  <c r="D20" i="9"/>
  <c r="I20" i="9" s="1"/>
  <c r="I11" i="9"/>
  <c r="H11" i="9"/>
  <c r="I10" i="9"/>
  <c r="H10" i="9"/>
  <c r="I9" i="9"/>
  <c r="H9" i="9"/>
  <c r="I8" i="9"/>
  <c r="H8" i="9"/>
  <c r="I7" i="9"/>
  <c r="H7" i="9"/>
  <c r="I6" i="9"/>
  <c r="H6" i="9"/>
  <c r="H12" i="9" s="1"/>
  <c r="D17" i="9" s="1"/>
  <c r="D22" i="8"/>
  <c r="D21" i="8" s="1"/>
  <c r="J20" i="8" s="1"/>
  <c r="D20" i="8"/>
  <c r="I11" i="8"/>
  <c r="H11" i="8"/>
  <c r="I10" i="8"/>
  <c r="H10" i="8"/>
  <c r="I9" i="8"/>
  <c r="H9" i="8"/>
  <c r="I8" i="8"/>
  <c r="H8" i="8"/>
  <c r="I7" i="8"/>
  <c r="H7" i="8"/>
  <c r="I6" i="8"/>
  <c r="H6" i="8"/>
  <c r="H12" i="8" s="1"/>
  <c r="D17" i="8" s="1"/>
  <c r="D22" i="7"/>
  <c r="D21" i="7" s="1"/>
  <c r="J20" i="7" s="1"/>
  <c r="D20" i="7"/>
  <c r="I11" i="7"/>
  <c r="H11" i="7"/>
  <c r="I10" i="7"/>
  <c r="H10" i="7"/>
  <c r="I9" i="7"/>
  <c r="H9" i="7"/>
  <c r="I8" i="7"/>
  <c r="H8" i="7"/>
  <c r="I7" i="7"/>
  <c r="H7" i="7"/>
  <c r="I6" i="7"/>
  <c r="H6" i="7"/>
  <c r="D17" i="7" s="1"/>
  <c r="D22" i="6"/>
  <c r="D21" i="6" s="1"/>
  <c r="J20" i="6" s="1"/>
  <c r="D20" i="6"/>
  <c r="I11" i="6"/>
  <c r="H11" i="6"/>
  <c r="I10" i="6"/>
  <c r="H10" i="6"/>
  <c r="I9" i="6"/>
  <c r="H9" i="6"/>
  <c r="I8" i="6"/>
  <c r="H8" i="6"/>
  <c r="I7" i="6"/>
  <c r="H7" i="6"/>
  <c r="I6" i="6"/>
  <c r="H6" i="6"/>
  <c r="H12" i="6" s="1"/>
  <c r="D17" i="6" s="1"/>
  <c r="D22" i="5"/>
  <c r="D21" i="5" s="1"/>
  <c r="J20" i="5" s="1"/>
  <c r="D20" i="5"/>
  <c r="I11" i="5"/>
  <c r="H11" i="5"/>
  <c r="I10" i="5"/>
  <c r="H10" i="5"/>
  <c r="I9" i="5"/>
  <c r="H9" i="5"/>
  <c r="I8" i="5"/>
  <c r="H8" i="5"/>
  <c r="I7" i="5"/>
  <c r="H7" i="5"/>
  <c r="I6" i="5"/>
  <c r="H6" i="5"/>
  <c r="H12" i="5" s="1"/>
  <c r="D17" i="5" s="1"/>
  <c r="D22" i="4"/>
  <c r="D21" i="4" s="1"/>
  <c r="D20" i="4"/>
  <c r="G12" i="4"/>
  <c r="F12" i="4"/>
  <c r="E12" i="4"/>
  <c r="D12" i="4"/>
  <c r="H11" i="4"/>
  <c r="I10" i="4"/>
  <c r="H10" i="4"/>
  <c r="I9" i="4"/>
  <c r="H9" i="4"/>
  <c r="I8" i="4"/>
  <c r="H8" i="4"/>
  <c r="I7" i="4"/>
  <c r="H7" i="4"/>
  <c r="H6" i="4"/>
  <c r="D17" i="4" s="1"/>
  <c r="D22" i="3"/>
  <c r="I11" i="3"/>
  <c r="H11" i="3"/>
  <c r="I10" i="3"/>
  <c r="H10" i="3"/>
  <c r="I9" i="3"/>
  <c r="H9" i="3"/>
  <c r="I8" i="3"/>
  <c r="H8" i="3"/>
  <c r="I7" i="3"/>
  <c r="H7" i="3"/>
  <c r="I6" i="3"/>
  <c r="H6" i="3"/>
  <c r="H12" i="3" s="1"/>
  <c r="D17" i="3" s="1"/>
  <c r="D21" i="3" l="1"/>
  <c r="E21" i="14"/>
  <c r="F21" i="14" s="1"/>
  <c r="G20" i="14" s="1"/>
  <c r="E22" i="12"/>
  <c r="E20" i="12"/>
  <c r="F20" i="12" s="1"/>
  <c r="E22" i="11"/>
  <c r="E20" i="11"/>
  <c r="F20" i="11" s="1"/>
  <c r="I20" i="11"/>
  <c r="E22" i="10"/>
  <c r="E20" i="10"/>
  <c r="F20" i="10" s="1"/>
  <c r="E22" i="9"/>
  <c r="E20" i="9"/>
  <c r="F20" i="9" s="1"/>
  <c r="E22" i="8"/>
  <c r="E20" i="8"/>
  <c r="F20" i="8" s="1"/>
  <c r="I20" i="8"/>
  <c r="E22" i="7"/>
  <c r="E20" i="7"/>
  <c r="F20" i="7" s="1"/>
  <c r="E22" i="6"/>
  <c r="E20" i="6"/>
  <c r="F20" i="6" s="1"/>
  <c r="E22" i="5"/>
  <c r="E20" i="5"/>
  <c r="F20" i="5" s="1"/>
  <c r="E22" i="4"/>
  <c r="E20" i="4"/>
  <c r="F20" i="4" s="1"/>
  <c r="E21" i="10" l="1"/>
  <c r="F21" i="10" s="1"/>
  <c r="G20" i="10" s="1"/>
  <c r="E21" i="12"/>
  <c r="F21" i="12" s="1"/>
  <c r="G20" i="12" s="1"/>
  <c r="E21" i="11"/>
  <c r="F21" i="11" s="1"/>
  <c r="G20" i="11" s="1"/>
  <c r="E21" i="9"/>
  <c r="F21" i="9" s="1"/>
  <c r="G20" i="9" s="1"/>
  <c r="E21" i="8"/>
  <c r="F21" i="8" s="1"/>
  <c r="G20" i="8" s="1"/>
  <c r="E21" i="7"/>
  <c r="F21" i="7" s="1"/>
  <c r="E21" i="6"/>
  <c r="F21" i="6" s="1"/>
  <c r="G20" i="6" s="1"/>
  <c r="E21" i="5"/>
  <c r="F21" i="5" s="1"/>
  <c r="G20" i="5" s="1"/>
  <c r="E21" i="4"/>
  <c r="F21" i="4" s="1"/>
  <c r="E21" i="3"/>
  <c r="G20" i="7" l="1"/>
  <c r="M19" i="7"/>
  <c r="O19" i="7" s="1"/>
  <c r="G20" i="4"/>
  <c r="M19" i="4"/>
  <c r="O19" i="4" s="1"/>
  <c r="O19" i="3"/>
  <c r="M19" i="2"/>
  <c r="O19" i="2" s="1"/>
  <c r="O24" i="7" l="1"/>
  <c r="O23" i="7"/>
  <c r="O22" i="7"/>
  <c r="O25" i="7"/>
  <c r="O25" i="4"/>
  <c r="O24" i="4"/>
  <c r="O26" i="4"/>
  <c r="O22" i="4"/>
  <c r="O23" i="4"/>
  <c r="O25" i="2"/>
  <c r="O23" i="2"/>
  <c r="O24" i="2"/>
  <c r="O22" i="2"/>
</calcChain>
</file>

<file path=xl/sharedStrings.xml><?xml version="1.0" encoding="utf-8"?>
<sst xmlns="http://schemas.openxmlformats.org/spreadsheetml/2006/main" count="552" uniqueCount="57">
  <si>
    <t>14 HST</t>
  </si>
  <si>
    <t>Perlakuan</t>
  </si>
  <si>
    <t>Ulangan</t>
  </si>
  <si>
    <t>Jumlah</t>
  </si>
  <si>
    <t>Rata-rata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</si>
  <si>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</si>
  <si>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</si>
  <si>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</si>
  <si>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</si>
  <si>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</si>
  <si>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</si>
  <si>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</si>
  <si>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</si>
  <si>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</si>
  <si>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</si>
  <si>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</si>
  <si>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*</t>
  </si>
  <si>
    <t>Error (Galat)</t>
  </si>
  <si>
    <t>Total</t>
  </si>
  <si>
    <t>k1</t>
  </si>
  <si>
    <t>k2</t>
  </si>
  <si>
    <t>k3</t>
  </si>
  <si>
    <t>k4</t>
  </si>
  <si>
    <t>k5</t>
  </si>
  <si>
    <t>k6</t>
  </si>
  <si>
    <t>21 HST</t>
  </si>
  <si>
    <t>28 HST</t>
  </si>
  <si>
    <t>35 HST</t>
  </si>
  <si>
    <t>42 HST</t>
  </si>
  <si>
    <t>49 HST</t>
  </si>
  <si>
    <t>56 HST</t>
  </si>
  <si>
    <t>63 HST</t>
  </si>
  <si>
    <t>70 HST</t>
  </si>
  <si>
    <t>77 HST</t>
  </si>
  <si>
    <t>84 HST</t>
  </si>
  <si>
    <t>91 HST</t>
  </si>
  <si>
    <t>SD</t>
  </si>
  <si>
    <t>BNJ 5%</t>
  </si>
  <si>
    <t>BNJ</t>
  </si>
  <si>
    <t>PERLAKUAN</t>
  </si>
  <si>
    <t>RATA-RATA</t>
  </si>
  <si>
    <t>RATARATA+BNJ</t>
  </si>
  <si>
    <t>SIMBOL</t>
  </si>
  <si>
    <t>K1</t>
  </si>
  <si>
    <t>K2</t>
  </si>
  <si>
    <t>K3</t>
  </si>
  <si>
    <t>K4</t>
  </si>
  <si>
    <t>K5</t>
  </si>
  <si>
    <t>K6</t>
  </si>
  <si>
    <t>a</t>
  </si>
  <si>
    <t>ab</t>
  </si>
  <si>
    <t>d</t>
  </si>
  <si>
    <t>c</t>
  </si>
  <si>
    <t>b</t>
  </si>
  <si>
    <t>bc</t>
  </si>
  <si>
    <t>cd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</si>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</sst>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1" xfId="0" applyBorder="1" applyAlignment="1"/>
    <xf numFmtId="0" fontId="2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3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8"/>
  <sheetViews>
    <sheetView tabSelected="1" topLeftCell="A6" workbookViewId="0">
      <selection activeCell="O22" sqref="O22"/>
    </sheetView>
  </sheetViews>
  <sheetFormatPr defaultRowHeight="15" x14ac:dyDescent="0.25"/>
  <cols>
    <col min="13" max="14" width="14.85546875" customWidth="1"/>
    <col min="15" max="15" width="16.7109375" customWidth="1"/>
    <col min="16" max="16" width="14.85546875" customWidth="1"/>
  </cols>
  <sheetData>
    <row r="3" spans="3:9" x14ac:dyDescent="0.25">
      <c r="C3" s="1" t="s">
        <v>0</v>
      </c>
      <c r="H3" s="2"/>
      <c r="I3" s="2"/>
    </row>
    <row r="4" spans="3:9" x14ac:dyDescent="0.25">
      <c r="C4" s="22" t="s">
        <v>1</v>
      </c>
      <c r="D4" s="13" t="s">
        <v>2</v>
      </c>
      <c r="E4" s="13"/>
      <c r="F4" s="13"/>
      <c r="G4" s="13"/>
      <c r="H4" s="22" t="s">
        <v>3</v>
      </c>
      <c r="I4" s="24" t="s">
        <v>4</v>
      </c>
    </row>
    <row r="5" spans="3:9" x14ac:dyDescent="0.25">
      <c r="C5" s="23"/>
      <c r="D5" s="3">
        <v>1</v>
      </c>
      <c r="E5" s="3">
        <v>2</v>
      </c>
      <c r="F5" s="3">
        <v>3</v>
      </c>
      <c r="G5" s="3">
        <v>4</v>
      </c>
      <c r="H5" s="23"/>
      <c r="I5" s="25"/>
    </row>
    <row r="6" spans="3:9" x14ac:dyDescent="0.25">
      <c r="C6" s="3" t="s">
        <v>19</v>
      </c>
      <c r="D6" s="4">
        <v>18.5</v>
      </c>
      <c r="E6" s="4">
        <v>27.1</v>
      </c>
      <c r="F6" s="4">
        <v>24.1</v>
      </c>
      <c r="G6" s="4">
        <v>23.5</v>
      </c>
      <c r="H6" s="5">
        <f>SUM(D6:G6)</f>
        <v>93.2</v>
      </c>
      <c r="I6" s="5">
        <f t="shared" ref="I6:I11" si="0">AVERAGE(D6:G6)</f>
        <v>23.3</v>
      </c>
    </row>
    <row r="7" spans="3:9" x14ac:dyDescent="0.25">
      <c r="C7" s="3" t="s">
        <v>20</v>
      </c>
      <c r="D7" s="4">
        <v>24.5</v>
      </c>
      <c r="E7" s="4">
        <v>27.1</v>
      </c>
      <c r="F7" s="4">
        <v>25.7</v>
      </c>
      <c r="G7" s="4">
        <v>26.5</v>
      </c>
      <c r="H7" s="5">
        <f t="shared" ref="H7:H11" si="1">SUM(D7:G7)</f>
        <v>103.8</v>
      </c>
      <c r="I7" s="5">
        <f t="shared" si="0"/>
        <v>25.95</v>
      </c>
    </row>
    <row r="8" spans="3:9" x14ac:dyDescent="0.25">
      <c r="C8" s="3" t="s">
        <v>21</v>
      </c>
      <c r="D8" s="4">
        <v>23.1</v>
      </c>
      <c r="E8" s="4">
        <v>25.5</v>
      </c>
      <c r="F8" s="4">
        <v>28.1</v>
      </c>
      <c r="G8" s="4">
        <v>25.5</v>
      </c>
      <c r="H8" s="5">
        <f t="shared" si="1"/>
        <v>102.2</v>
      </c>
      <c r="I8" s="5">
        <f t="shared" si="0"/>
        <v>25.55</v>
      </c>
    </row>
    <row r="9" spans="3:9" x14ac:dyDescent="0.25">
      <c r="C9" s="3" t="s">
        <v>22</v>
      </c>
      <c r="D9" s="14">
        <v>15.8</v>
      </c>
      <c r="E9" s="14">
        <v>11.5</v>
      </c>
      <c r="F9" s="15">
        <v>8.5</v>
      </c>
      <c r="G9" s="14">
        <v>8.5</v>
      </c>
      <c r="H9" s="5">
        <f t="shared" si="1"/>
        <v>44.3</v>
      </c>
      <c r="I9" s="5">
        <f t="shared" si="0"/>
        <v>11.074999999999999</v>
      </c>
    </row>
    <row r="10" spans="3:9" x14ac:dyDescent="0.25">
      <c r="C10" s="3" t="s">
        <v>23</v>
      </c>
      <c r="D10" s="4">
        <v>17.2</v>
      </c>
      <c r="E10" s="4">
        <v>15.2</v>
      </c>
      <c r="F10" s="4">
        <v>15.1</v>
      </c>
      <c r="G10" s="4">
        <v>15.1</v>
      </c>
      <c r="H10" s="5">
        <f t="shared" si="1"/>
        <v>62.6</v>
      </c>
      <c r="I10" s="5">
        <f t="shared" si="0"/>
        <v>15.65</v>
      </c>
    </row>
    <row r="11" spans="3:9" x14ac:dyDescent="0.25">
      <c r="C11" s="3" t="s">
        <v>24</v>
      </c>
      <c r="D11" s="4">
        <v>16.100000000000001</v>
      </c>
      <c r="E11" s="4">
        <v>12.1</v>
      </c>
      <c r="F11" s="4">
        <v>13.5</v>
      </c>
      <c r="G11" s="4">
        <v>13.5</v>
      </c>
      <c r="H11" s="5">
        <f t="shared" si="1"/>
        <v>55.2</v>
      </c>
      <c r="I11" s="5">
        <f t="shared" si="0"/>
        <v>13.8</v>
      </c>
    </row>
    <row r="12" spans="3:9" x14ac:dyDescent="0.25">
      <c r="C12" s="3" t="s">
        <v>3</v>
      </c>
      <c r="D12" s="4">
        <f>SUM(D6:D11)</f>
        <v>115.19999999999999</v>
      </c>
      <c r="E12" s="4">
        <f>SUM(E6:E11)</f>
        <v>118.5</v>
      </c>
      <c r="F12" s="4">
        <f>SUM(F6:F11)</f>
        <v>115</v>
      </c>
      <c r="G12" s="4">
        <f>SUM(G6:G11)</f>
        <v>112.6</v>
      </c>
      <c r="H12" s="4">
        <f>SUM(H6:H11)</f>
        <v>461.3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8866.5704166666674</v>
      </c>
    </row>
    <row r="18" spans="3:16" x14ac:dyDescent="0.25">
      <c r="C18" s="7"/>
      <c r="H18" s="26"/>
      <c r="I18" s="26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1.1890559981206308</v>
      </c>
      <c r="N19" s="17">
        <v>4.28</v>
      </c>
      <c r="O19" s="19">
        <f>M19*N19</f>
        <v>5.0891596719562999</v>
      </c>
      <c r="P19" s="16"/>
    </row>
    <row r="20" spans="3:16" x14ac:dyDescent="0.25">
      <c r="C20" s="3" t="s">
        <v>1</v>
      </c>
      <c r="D20" s="3">
        <f>D14-1</f>
        <v>5</v>
      </c>
      <c r="E20" s="5">
        <f>SUMSQ(H6:H11)/D15-D17</f>
        <v>841.88208333333387</v>
      </c>
      <c r="F20" s="5">
        <f>E20/D20</f>
        <v>168.37641666666678</v>
      </c>
      <c r="G20" s="5">
        <f>F20/F21</f>
        <v>29.772592647167553</v>
      </c>
      <c r="H20" s="30" t="s">
        <v>56</v>
      </c>
      <c r="I20" s="18">
        <f>FINV(0.05,D20,D21)</f>
        <v>2.77285315299783</v>
      </c>
      <c r="J20" s="18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5">
        <f>E22-E20</f>
        <v>101.79749999999876</v>
      </c>
      <c r="F21" s="5">
        <f>E21/D21</f>
        <v>5.6554166666665981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5">
        <f>SUMSQ(D6:G11)-D17</f>
        <v>943.67958333333263</v>
      </c>
      <c r="F22" s="12"/>
      <c r="G22" s="12"/>
      <c r="H22" s="12"/>
      <c r="I22" s="12"/>
      <c r="J22" s="12"/>
      <c r="M22" s="17" t="s">
        <v>46</v>
      </c>
      <c r="N22" s="17">
        <v>11.074999999999999</v>
      </c>
      <c r="O22" s="19">
        <f>N22+O19</f>
        <v>16.164159671956298</v>
      </c>
      <c r="P22" s="17" t="s">
        <v>49</v>
      </c>
    </row>
    <row r="23" spans="3:16" x14ac:dyDescent="0.25">
      <c r="M23" s="17" t="s">
        <v>48</v>
      </c>
      <c r="N23" s="17">
        <v>13.8</v>
      </c>
      <c r="O23" s="19">
        <f>N23+O19</f>
        <v>18.8891596719563</v>
      </c>
      <c r="P23" s="17" t="s">
        <v>49</v>
      </c>
    </row>
    <row r="24" spans="3:16" x14ac:dyDescent="0.25">
      <c r="M24" s="17" t="s">
        <v>47</v>
      </c>
      <c r="N24" s="17">
        <v>15.65</v>
      </c>
      <c r="O24" s="19">
        <f>N24+O19</f>
        <v>20.739159671956301</v>
      </c>
      <c r="P24" s="17" t="s">
        <v>49</v>
      </c>
    </row>
    <row r="25" spans="3:16" x14ac:dyDescent="0.25">
      <c r="M25" s="17" t="s">
        <v>43</v>
      </c>
      <c r="N25" s="17">
        <v>23.3</v>
      </c>
      <c r="O25" s="19">
        <f>N25+O19</f>
        <v>28.3891596719563</v>
      </c>
      <c r="P25" s="17" t="s">
        <v>53</v>
      </c>
    </row>
    <row r="26" spans="3:16" x14ac:dyDescent="0.25">
      <c r="M26" s="17" t="s">
        <v>45</v>
      </c>
      <c r="N26" s="17">
        <v>25.55</v>
      </c>
      <c r="O26" s="17"/>
      <c r="P26" s="17" t="s">
        <v>53</v>
      </c>
    </row>
    <row r="27" spans="3:16" x14ac:dyDescent="0.25">
      <c r="M27" s="21" t="s">
        <v>20</v>
      </c>
      <c r="N27" s="21">
        <v>25.95</v>
      </c>
      <c r="O27" s="21"/>
      <c r="P27" s="21" t="s">
        <v>53</v>
      </c>
    </row>
    <row r="28" spans="3:16" x14ac:dyDescent="0.25">
      <c r="E28" s="16"/>
      <c r="F28" s="16"/>
      <c r="G28" s="16"/>
      <c r="H28" s="16"/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B1" workbookViewId="0">
      <selection activeCell="H20" sqref="H20"/>
    </sheetView>
  </sheetViews>
  <sheetFormatPr defaultRowHeight="15" x14ac:dyDescent="0.25"/>
  <cols>
    <col min="5" max="5" width="11" customWidth="1"/>
    <col min="13" max="16" width="16.28515625" customWidth="1"/>
  </cols>
  <sheetData>
    <row r="3" spans="3:9" x14ac:dyDescent="0.25">
      <c r="C3" s="1" t="s">
        <v>33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90.9</v>
      </c>
      <c r="E6" s="4">
        <v>64.8</v>
      </c>
      <c r="F6" s="4">
        <v>100.6</v>
      </c>
      <c r="G6" s="4">
        <v>83.7</v>
      </c>
      <c r="H6" s="5">
        <f t="shared" ref="H6:H11" si="0">SUM(D6:G6)</f>
        <v>339.99999999999994</v>
      </c>
      <c r="I6" s="5">
        <f t="shared" ref="I6:I11" si="1">AVERAGE(D6:G6)</f>
        <v>84.999999999999986</v>
      </c>
    </row>
    <row r="7" spans="3:9" x14ac:dyDescent="0.25">
      <c r="C7" s="3" t="s">
        <v>20</v>
      </c>
      <c r="D7" s="4">
        <v>111.5</v>
      </c>
      <c r="E7" s="4">
        <v>100.5</v>
      </c>
      <c r="F7" s="4">
        <v>74.5</v>
      </c>
      <c r="G7" s="4">
        <v>101.1</v>
      </c>
      <c r="H7" s="5">
        <f t="shared" si="0"/>
        <v>387.6</v>
      </c>
      <c r="I7" s="5">
        <f t="shared" si="1"/>
        <v>96.9</v>
      </c>
    </row>
    <row r="8" spans="3:9" x14ac:dyDescent="0.25">
      <c r="C8" s="3" t="s">
        <v>21</v>
      </c>
      <c r="D8" s="4">
        <v>136.9</v>
      </c>
      <c r="E8" s="4">
        <v>131.6</v>
      </c>
      <c r="F8" s="4">
        <v>134.19999999999999</v>
      </c>
      <c r="G8" s="4">
        <v>108.5</v>
      </c>
      <c r="H8" s="5">
        <f t="shared" si="0"/>
        <v>511.2</v>
      </c>
      <c r="I8" s="5">
        <f t="shared" si="1"/>
        <v>127.8</v>
      </c>
    </row>
    <row r="9" spans="3:9" x14ac:dyDescent="0.25">
      <c r="C9" s="3" t="s">
        <v>22</v>
      </c>
      <c r="D9" s="4">
        <v>138.30000000000001</v>
      </c>
      <c r="E9" s="4">
        <v>135.69999999999999</v>
      </c>
      <c r="F9" s="4">
        <v>145.1</v>
      </c>
      <c r="G9" s="4">
        <v>145.1</v>
      </c>
      <c r="H9" s="5">
        <f t="shared" si="0"/>
        <v>564.20000000000005</v>
      </c>
      <c r="I9" s="5">
        <f t="shared" si="1"/>
        <v>141.05000000000001</v>
      </c>
    </row>
    <row r="10" spans="3:9" x14ac:dyDescent="0.25">
      <c r="C10" s="3" t="s">
        <v>23</v>
      </c>
      <c r="D10" s="4">
        <v>140.69999999999999</v>
      </c>
      <c r="E10" s="4">
        <v>146.69999999999999</v>
      </c>
      <c r="F10" s="4">
        <v>143.9</v>
      </c>
      <c r="G10" s="4">
        <v>143.9</v>
      </c>
      <c r="H10" s="5">
        <f t="shared" si="0"/>
        <v>575.19999999999993</v>
      </c>
      <c r="I10" s="5">
        <f t="shared" si="1"/>
        <v>143.79999999999998</v>
      </c>
    </row>
    <row r="11" spans="3:9" x14ac:dyDescent="0.25">
      <c r="C11" s="3" t="s">
        <v>24</v>
      </c>
      <c r="D11" s="4">
        <v>143.19999999999999</v>
      </c>
      <c r="E11" s="4">
        <v>143.6</v>
      </c>
      <c r="F11" s="4">
        <v>144.19999999999999</v>
      </c>
      <c r="G11" s="4">
        <v>144.19999999999999</v>
      </c>
      <c r="H11" s="5">
        <f t="shared" si="0"/>
        <v>575.19999999999993</v>
      </c>
      <c r="I11" s="5">
        <f t="shared" si="1"/>
        <v>143.79999999999998</v>
      </c>
    </row>
    <row r="12" spans="3:9" x14ac:dyDescent="0.25">
      <c r="C12" s="3" t="s">
        <v>3</v>
      </c>
      <c r="D12" s="4">
        <f>SUM(D6:D11)</f>
        <v>761.5</v>
      </c>
      <c r="E12" s="4">
        <f>SUM(E6:E11)</f>
        <v>722.9</v>
      </c>
      <c r="F12" s="4">
        <f>SUM(F6:F11)</f>
        <v>742.5</v>
      </c>
      <c r="G12" s="4">
        <f>SUM(G6:G11)</f>
        <v>726.5</v>
      </c>
      <c r="H12" s="4">
        <f>SUM(H6:H11)</f>
        <v>2953.3999999999996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363440.48166666663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5.3122892115045293</v>
      </c>
      <c r="N19" s="17">
        <v>4.28</v>
      </c>
      <c r="O19" s="17">
        <f>M19*N19</f>
        <v>22.736597825239386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13357.248333333351</v>
      </c>
      <c r="F20" s="8">
        <f>E20/D20</f>
        <v>2671.4496666666701</v>
      </c>
      <c r="G20" s="8">
        <f>F20/F21</f>
        <v>23.665930399089898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2031.8700000000536</v>
      </c>
      <c r="F21" s="8">
        <f>E21/D21</f>
        <v>112.88166666666964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15389.118333333405</v>
      </c>
      <c r="F22" s="12"/>
      <c r="G22" s="12"/>
      <c r="H22" s="12"/>
      <c r="I22" s="12"/>
      <c r="J22" s="12"/>
      <c r="M22" s="17" t="s">
        <v>43</v>
      </c>
      <c r="N22" s="17">
        <v>84.999999999999986</v>
      </c>
      <c r="O22" s="17">
        <f>N22+O19</f>
        <v>107.73659782523937</v>
      </c>
      <c r="P22" s="17" t="s">
        <v>49</v>
      </c>
    </row>
    <row r="23" spans="3:16" x14ac:dyDescent="0.25">
      <c r="M23" s="17" t="s">
        <v>44</v>
      </c>
      <c r="N23" s="17">
        <v>96.9</v>
      </c>
      <c r="O23" s="17">
        <f>N23+O19</f>
        <v>119.63659782523939</v>
      </c>
      <c r="P23" s="17" t="s">
        <v>49</v>
      </c>
    </row>
    <row r="24" spans="3:16" x14ac:dyDescent="0.25">
      <c r="M24" s="17" t="s">
        <v>45</v>
      </c>
      <c r="N24" s="17">
        <v>127.8</v>
      </c>
      <c r="O24" s="17">
        <f>N24+O19</f>
        <v>150.53659782523937</v>
      </c>
      <c r="P24" s="17" t="s">
        <v>53</v>
      </c>
    </row>
    <row r="25" spans="3:16" x14ac:dyDescent="0.25">
      <c r="M25" s="17" t="s">
        <v>46</v>
      </c>
      <c r="N25" s="17">
        <v>141.05000000000001</v>
      </c>
      <c r="O25" s="17"/>
      <c r="P25" s="17" t="s">
        <v>53</v>
      </c>
    </row>
    <row r="26" spans="3:16" x14ac:dyDescent="0.25">
      <c r="M26" s="17" t="s">
        <v>23</v>
      </c>
      <c r="N26" s="17">
        <v>143.79999999999998</v>
      </c>
      <c r="O26" s="17"/>
      <c r="P26" s="17" t="s">
        <v>53</v>
      </c>
    </row>
    <row r="27" spans="3:16" x14ac:dyDescent="0.25">
      <c r="M27" s="17" t="s">
        <v>24</v>
      </c>
      <c r="N27" s="17">
        <v>143.79999999999998</v>
      </c>
      <c r="O27" s="17"/>
      <c r="P27" s="17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H20" sqref="H20"/>
    </sheetView>
  </sheetViews>
  <sheetFormatPr defaultRowHeight="15" x14ac:dyDescent="0.25"/>
  <cols>
    <col min="5" max="5" width="10.5703125" customWidth="1"/>
    <col min="13" max="16" width="14.85546875" customWidth="1"/>
  </cols>
  <sheetData>
    <row r="3" spans="3:9" x14ac:dyDescent="0.25">
      <c r="C3" s="1" t="s">
        <v>34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99.5</v>
      </c>
      <c r="E6" s="4">
        <v>71.599999999999994</v>
      </c>
      <c r="F6" s="4">
        <v>112.1</v>
      </c>
      <c r="G6" s="4">
        <v>91.5</v>
      </c>
      <c r="H6" s="5">
        <f t="shared" ref="H6:H11" si="0">SUM(D6:G6)</f>
        <v>374.7</v>
      </c>
      <c r="I6" s="5">
        <f t="shared" ref="I6:I11" si="1">AVERAGE(D6:G6)</f>
        <v>93.674999999999997</v>
      </c>
    </row>
    <row r="7" spans="3:9" x14ac:dyDescent="0.25">
      <c r="C7" s="3" t="s">
        <v>20</v>
      </c>
      <c r="D7" s="4">
        <v>123.6</v>
      </c>
      <c r="E7" s="4">
        <v>110.5</v>
      </c>
      <c r="F7" s="4">
        <v>82.3</v>
      </c>
      <c r="G7" s="4">
        <v>113.4</v>
      </c>
      <c r="H7" s="5">
        <f t="shared" si="0"/>
        <v>429.79999999999995</v>
      </c>
      <c r="I7" s="5">
        <f t="shared" si="1"/>
        <v>107.44999999999999</v>
      </c>
    </row>
    <row r="8" spans="3:9" x14ac:dyDescent="0.25">
      <c r="C8" s="3" t="s">
        <v>21</v>
      </c>
      <c r="D8" s="4">
        <v>151.1</v>
      </c>
      <c r="E8" s="4">
        <v>149.1</v>
      </c>
      <c r="F8" s="4">
        <v>151.69999999999999</v>
      </c>
      <c r="G8" s="4">
        <v>119.8</v>
      </c>
      <c r="H8" s="5">
        <f t="shared" si="0"/>
        <v>571.69999999999993</v>
      </c>
      <c r="I8" s="5">
        <f t="shared" si="1"/>
        <v>142.92499999999998</v>
      </c>
    </row>
    <row r="9" spans="3:9" x14ac:dyDescent="0.25">
      <c r="C9" s="3" t="s">
        <v>22</v>
      </c>
      <c r="D9" s="4">
        <v>156.4</v>
      </c>
      <c r="E9" s="4">
        <v>155.69999999999999</v>
      </c>
      <c r="F9" s="4">
        <v>155.9</v>
      </c>
      <c r="G9" s="4">
        <v>155.9</v>
      </c>
      <c r="H9" s="5">
        <f t="shared" si="0"/>
        <v>623.9</v>
      </c>
      <c r="I9" s="5">
        <f t="shared" si="1"/>
        <v>155.97499999999999</v>
      </c>
    </row>
    <row r="10" spans="3:9" x14ac:dyDescent="0.25">
      <c r="C10" s="3" t="s">
        <v>23</v>
      </c>
      <c r="D10" s="4">
        <v>158.69999999999999</v>
      </c>
      <c r="E10" s="4">
        <v>160.19999999999999</v>
      </c>
      <c r="F10" s="4">
        <v>159.4</v>
      </c>
      <c r="G10" s="4">
        <v>159.4</v>
      </c>
      <c r="H10" s="5">
        <f t="shared" si="0"/>
        <v>637.69999999999993</v>
      </c>
      <c r="I10" s="5">
        <f t="shared" si="1"/>
        <v>159.42499999999998</v>
      </c>
    </row>
    <row r="11" spans="3:9" x14ac:dyDescent="0.25">
      <c r="C11" s="3" t="s">
        <v>24</v>
      </c>
      <c r="D11" s="4">
        <v>152.5</v>
      </c>
      <c r="E11" s="4">
        <v>150.6</v>
      </c>
      <c r="F11" s="4">
        <v>153.1</v>
      </c>
      <c r="G11" s="4">
        <v>153.1</v>
      </c>
      <c r="H11" s="5">
        <f t="shared" si="0"/>
        <v>609.30000000000007</v>
      </c>
      <c r="I11" s="5">
        <f t="shared" si="1"/>
        <v>152.32500000000002</v>
      </c>
    </row>
    <row r="12" spans="3:9" x14ac:dyDescent="0.25">
      <c r="C12" s="3" t="s">
        <v>3</v>
      </c>
      <c r="D12" s="4">
        <f>SUM(D6:D11)</f>
        <v>841.8</v>
      </c>
      <c r="E12" s="4">
        <f>SUM(E6:E11)</f>
        <v>797.69999999999993</v>
      </c>
      <c r="F12" s="4">
        <f>SUM(F6:F11)</f>
        <v>814.5</v>
      </c>
      <c r="G12" s="4">
        <f>SUM(G6:G11)</f>
        <v>793.1</v>
      </c>
      <c r="H12" s="4">
        <f>SUM(H6:H11)</f>
        <v>3247.1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439319.10041666665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5.9229163002696055</v>
      </c>
      <c r="N19" s="17">
        <v>4.28</v>
      </c>
      <c r="O19" s="17">
        <f>M19*N19</f>
        <v>25.350081765153913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15462.902083333291</v>
      </c>
      <c r="F20" s="8">
        <f>E20/D20</f>
        <v>3092.580416666658</v>
      </c>
      <c r="G20" s="8">
        <f>F20/F21</f>
        <v>22.038895173958167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2525.8274999999558</v>
      </c>
      <c r="F21" s="8">
        <f>E21/D21</f>
        <v>140.32374999999755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17988.729583333246</v>
      </c>
      <c r="F22" s="12"/>
      <c r="G22" s="12"/>
      <c r="H22" s="12"/>
      <c r="I22" s="12"/>
      <c r="J22" s="12"/>
      <c r="M22" s="17" t="s">
        <v>43</v>
      </c>
      <c r="N22" s="17">
        <v>93.674999999999997</v>
      </c>
      <c r="O22" s="17">
        <f>N22+O19</f>
        <v>119.02508176515391</v>
      </c>
      <c r="P22" s="17" t="s">
        <v>49</v>
      </c>
    </row>
    <row r="23" spans="3:16" x14ac:dyDescent="0.25">
      <c r="M23" s="17" t="s">
        <v>44</v>
      </c>
      <c r="N23" s="17">
        <v>107.44999999999999</v>
      </c>
      <c r="O23" s="17">
        <f>N23+O19</f>
        <v>132.80008176515389</v>
      </c>
      <c r="P23" s="17" t="s">
        <v>49</v>
      </c>
    </row>
    <row r="24" spans="3:16" x14ac:dyDescent="0.25">
      <c r="M24" s="17" t="s">
        <v>45</v>
      </c>
      <c r="N24" s="17">
        <v>142.92499999999998</v>
      </c>
      <c r="O24" s="17">
        <f>N24+O19</f>
        <v>168.27508176515389</v>
      </c>
      <c r="P24" s="17" t="s">
        <v>53</v>
      </c>
    </row>
    <row r="25" spans="3:16" x14ac:dyDescent="0.25">
      <c r="M25" s="17" t="s">
        <v>24</v>
      </c>
      <c r="N25" s="17">
        <v>152.32500000000002</v>
      </c>
      <c r="O25" s="17"/>
      <c r="P25" s="17" t="s">
        <v>53</v>
      </c>
    </row>
    <row r="26" spans="3:16" x14ac:dyDescent="0.25">
      <c r="M26" s="17" t="s">
        <v>46</v>
      </c>
      <c r="N26" s="17">
        <v>155.97499999999999</v>
      </c>
      <c r="O26" s="17"/>
      <c r="P26" s="17" t="s">
        <v>53</v>
      </c>
    </row>
    <row r="27" spans="3:16" x14ac:dyDescent="0.25">
      <c r="M27" s="17" t="s">
        <v>23</v>
      </c>
      <c r="N27" s="17">
        <v>159.42499999999998</v>
      </c>
      <c r="O27" s="17"/>
      <c r="P27" s="17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B4" workbookViewId="0">
      <selection activeCell="K13" sqref="K13"/>
    </sheetView>
  </sheetViews>
  <sheetFormatPr defaultRowHeight="15" x14ac:dyDescent="0.25"/>
  <cols>
    <col min="5" max="5" width="10.42578125" customWidth="1"/>
    <col min="13" max="16" width="17" customWidth="1"/>
  </cols>
  <sheetData>
    <row r="3" spans="3:9" x14ac:dyDescent="0.25">
      <c r="C3" s="1" t="s">
        <v>35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110.5</v>
      </c>
      <c r="E6" s="4">
        <v>80.599999999999994</v>
      </c>
      <c r="F6" s="4">
        <v>125.3</v>
      </c>
      <c r="G6" s="4">
        <v>100.1</v>
      </c>
      <c r="H6" s="5">
        <f t="shared" ref="H6:H11" si="0">SUM(D6:G6)</f>
        <v>416.5</v>
      </c>
      <c r="I6" s="5">
        <f t="shared" ref="I6:I11" si="1">AVERAGE(D6:G6)</f>
        <v>104.125</v>
      </c>
    </row>
    <row r="7" spans="3:9" x14ac:dyDescent="0.25">
      <c r="C7" s="3" t="s">
        <v>20</v>
      </c>
      <c r="D7" s="4">
        <v>133.69999999999999</v>
      </c>
      <c r="E7" s="4">
        <v>120.1</v>
      </c>
      <c r="F7" s="4">
        <v>90.5</v>
      </c>
      <c r="G7" s="4">
        <v>126.4</v>
      </c>
      <c r="H7" s="5">
        <f t="shared" si="0"/>
        <v>470.69999999999993</v>
      </c>
      <c r="I7" s="5">
        <f t="shared" si="1"/>
        <v>117.67499999999998</v>
      </c>
    </row>
    <row r="8" spans="3:9" x14ac:dyDescent="0.25">
      <c r="C8" s="3" t="s">
        <v>21</v>
      </c>
      <c r="D8" s="4">
        <v>163.5</v>
      </c>
      <c r="E8" s="4">
        <v>167.5</v>
      </c>
      <c r="F8" s="4">
        <v>168.1</v>
      </c>
      <c r="G8" s="4">
        <v>130.5</v>
      </c>
      <c r="H8" s="5">
        <f t="shared" si="0"/>
        <v>629.6</v>
      </c>
      <c r="I8" s="5">
        <f t="shared" si="1"/>
        <v>157.4</v>
      </c>
    </row>
    <row r="9" spans="3:9" x14ac:dyDescent="0.25">
      <c r="C9" s="3" t="s">
        <v>22</v>
      </c>
      <c r="D9" s="4">
        <v>162.80000000000001</v>
      </c>
      <c r="E9" s="4">
        <v>160.1</v>
      </c>
      <c r="F9" s="4">
        <v>163.1</v>
      </c>
      <c r="G9" s="4">
        <v>163.1</v>
      </c>
      <c r="H9" s="5">
        <f t="shared" si="0"/>
        <v>649.1</v>
      </c>
      <c r="I9" s="5">
        <f t="shared" si="1"/>
        <v>162.27500000000001</v>
      </c>
    </row>
    <row r="10" spans="3:9" x14ac:dyDescent="0.25">
      <c r="C10" s="3" t="s">
        <v>23</v>
      </c>
      <c r="D10" s="4">
        <v>165.3</v>
      </c>
      <c r="E10" s="4">
        <v>165.9</v>
      </c>
      <c r="F10" s="4">
        <v>166.2</v>
      </c>
      <c r="G10" s="4">
        <v>166.2</v>
      </c>
      <c r="H10" s="5">
        <f t="shared" si="0"/>
        <v>663.6</v>
      </c>
      <c r="I10" s="5">
        <f t="shared" si="1"/>
        <v>165.9</v>
      </c>
    </row>
    <row r="11" spans="3:9" x14ac:dyDescent="0.25">
      <c r="C11" s="3" t="s">
        <v>24</v>
      </c>
      <c r="D11" s="4">
        <v>162.5</v>
      </c>
      <c r="E11" s="4">
        <v>158.19999999999999</v>
      </c>
      <c r="F11" s="4">
        <v>162.30000000000001</v>
      </c>
      <c r="G11" s="4">
        <v>162.30000000000001</v>
      </c>
      <c r="H11" s="5">
        <f t="shared" si="0"/>
        <v>645.29999999999995</v>
      </c>
      <c r="I11" s="5">
        <f t="shared" si="1"/>
        <v>161.32499999999999</v>
      </c>
    </row>
    <row r="12" spans="3:9" x14ac:dyDescent="0.25">
      <c r="C12" s="3" t="s">
        <v>3</v>
      </c>
      <c r="D12" s="4">
        <f>SUM(D6:D11)</f>
        <v>898.3</v>
      </c>
      <c r="E12" s="4">
        <f>SUM(E6:E11)</f>
        <v>852.39999999999986</v>
      </c>
      <c r="F12" s="4">
        <f>SUM(F6:F11)</f>
        <v>875.5</v>
      </c>
      <c r="G12" s="4">
        <f>SUM(G6:G11)</f>
        <v>848.59999999999991</v>
      </c>
      <c r="H12" s="4">
        <f>SUM(H6:H11)</f>
        <v>3474.8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503093.12666666671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6.5967268819889648</v>
      </c>
      <c r="N19" s="17">
        <v>4.28</v>
      </c>
      <c r="O19" s="17">
        <f>M19*N19</f>
        <v>28.233991054912771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14290.563333333237</v>
      </c>
      <c r="F20" s="8">
        <f>E20/D20</f>
        <v>2858.1126666666473</v>
      </c>
      <c r="G20" s="8">
        <f>F20/F21</f>
        <v>16.419591409448874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3133.210000000021</v>
      </c>
      <c r="F21" s="8">
        <f>E21/D21</f>
        <v>174.06722222222339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17423.773333333258</v>
      </c>
      <c r="F22" s="12"/>
      <c r="G22" s="12"/>
      <c r="H22" s="12"/>
      <c r="I22" s="12"/>
      <c r="J22" s="12"/>
      <c r="M22" s="17" t="s">
        <v>43</v>
      </c>
      <c r="N22" s="17">
        <v>104.125</v>
      </c>
      <c r="O22" s="17">
        <f>N22+O19</f>
        <v>132.35899105491276</v>
      </c>
      <c r="P22" s="17" t="s">
        <v>49</v>
      </c>
    </row>
    <row r="23" spans="3:16" x14ac:dyDescent="0.25">
      <c r="M23" s="17" t="s">
        <v>44</v>
      </c>
      <c r="N23" s="17">
        <v>117.67499999999998</v>
      </c>
      <c r="O23" s="17">
        <f>N23+O19</f>
        <v>145.90899105491275</v>
      </c>
      <c r="P23" s="17" t="s">
        <v>49</v>
      </c>
    </row>
    <row r="24" spans="3:16" x14ac:dyDescent="0.25">
      <c r="M24" s="17" t="s">
        <v>45</v>
      </c>
      <c r="N24" s="17">
        <v>157.4</v>
      </c>
      <c r="O24" s="17">
        <f>N24+O19</f>
        <v>185.63399105491277</v>
      </c>
      <c r="P24" s="17" t="s">
        <v>53</v>
      </c>
    </row>
    <row r="25" spans="3:16" x14ac:dyDescent="0.25">
      <c r="M25" s="17" t="s">
        <v>46</v>
      </c>
      <c r="N25" s="17">
        <v>162.27500000000001</v>
      </c>
      <c r="O25" s="17"/>
      <c r="P25" s="17" t="s">
        <v>53</v>
      </c>
    </row>
    <row r="26" spans="3:16" x14ac:dyDescent="0.25">
      <c r="M26" s="17" t="s">
        <v>23</v>
      </c>
      <c r="N26" s="17">
        <v>165.9</v>
      </c>
      <c r="O26" s="17"/>
      <c r="P26" s="17" t="s">
        <v>53</v>
      </c>
    </row>
    <row r="27" spans="3:16" x14ac:dyDescent="0.25">
      <c r="M27" s="17" t="s">
        <v>24</v>
      </c>
      <c r="N27" s="17">
        <v>161.32499999999999</v>
      </c>
      <c r="O27" s="17"/>
      <c r="P27" s="17" t="s">
        <v>53</v>
      </c>
    </row>
  </sheetData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M9" sqref="M9"/>
    </sheetView>
  </sheetViews>
  <sheetFormatPr defaultRowHeight="15" x14ac:dyDescent="0.25"/>
  <cols>
    <col min="13" max="16" width="15.28515625" customWidth="1"/>
  </cols>
  <sheetData>
    <row r="3" spans="3:9" x14ac:dyDescent="0.25">
      <c r="C3" s="1" t="s">
        <v>25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21.4</v>
      </c>
      <c r="E6" s="4">
        <v>32.799999999999997</v>
      </c>
      <c r="F6" s="4">
        <v>29.5</v>
      </c>
      <c r="G6" s="4">
        <v>29.5</v>
      </c>
      <c r="H6" s="5">
        <f t="shared" ref="H6:H11" si="0">SUM(D6:G6)</f>
        <v>113.19999999999999</v>
      </c>
      <c r="I6" s="5">
        <f t="shared" ref="I6:I11" si="1">AVERAGE(D6:G6)</f>
        <v>28.299999999999997</v>
      </c>
    </row>
    <row r="7" spans="3:9" x14ac:dyDescent="0.25">
      <c r="C7" s="3" t="s">
        <v>20</v>
      </c>
      <c r="D7" s="4">
        <v>34.1</v>
      </c>
      <c r="E7" s="4">
        <v>34.5</v>
      </c>
      <c r="F7" s="4">
        <v>26.8</v>
      </c>
      <c r="G7" s="4">
        <v>26.8</v>
      </c>
      <c r="H7" s="5">
        <f t="shared" si="0"/>
        <v>122.19999999999999</v>
      </c>
      <c r="I7" s="5">
        <f t="shared" si="1"/>
        <v>30.549999999999997</v>
      </c>
    </row>
    <row r="8" spans="3:9" x14ac:dyDescent="0.25">
      <c r="C8" s="3" t="s">
        <v>21</v>
      </c>
      <c r="D8" s="4">
        <v>31.3</v>
      </c>
      <c r="E8" s="4">
        <v>34.5</v>
      </c>
      <c r="F8" s="4">
        <v>29.1</v>
      </c>
      <c r="G8" s="4">
        <v>29.1</v>
      </c>
      <c r="H8" s="5">
        <f t="shared" si="0"/>
        <v>124</v>
      </c>
      <c r="I8" s="5">
        <f t="shared" si="1"/>
        <v>31</v>
      </c>
    </row>
    <row r="9" spans="3:9" x14ac:dyDescent="0.25">
      <c r="C9" s="3" t="s">
        <v>22</v>
      </c>
      <c r="D9" s="4">
        <v>25.1</v>
      </c>
      <c r="E9" s="4">
        <v>28.1</v>
      </c>
      <c r="F9" s="4">
        <v>18.399999999999999</v>
      </c>
      <c r="G9" s="4">
        <v>18.399999999999999</v>
      </c>
      <c r="H9" s="5">
        <f t="shared" si="0"/>
        <v>90</v>
      </c>
      <c r="I9" s="5">
        <f t="shared" si="1"/>
        <v>22.5</v>
      </c>
    </row>
    <row r="10" spans="3:9" x14ac:dyDescent="0.25">
      <c r="C10" s="3" t="s">
        <v>23</v>
      </c>
      <c r="D10" s="4">
        <v>32.1</v>
      </c>
      <c r="E10" s="4">
        <v>30.8</v>
      </c>
      <c r="F10" s="4">
        <v>31.2</v>
      </c>
      <c r="G10" s="4">
        <v>31.2</v>
      </c>
      <c r="H10" s="5">
        <f t="shared" si="0"/>
        <v>125.30000000000001</v>
      </c>
      <c r="I10" s="5">
        <f t="shared" si="1"/>
        <v>31.325000000000003</v>
      </c>
    </row>
    <row r="11" spans="3:9" x14ac:dyDescent="0.25">
      <c r="C11" s="3" t="s">
        <v>24</v>
      </c>
      <c r="D11" s="4">
        <v>30.4</v>
      </c>
      <c r="E11" s="4">
        <v>26.9</v>
      </c>
      <c r="F11" s="4">
        <v>23.5</v>
      </c>
      <c r="G11" s="4">
        <v>23.5</v>
      </c>
      <c r="H11" s="5">
        <f t="shared" si="0"/>
        <v>104.3</v>
      </c>
      <c r="I11" s="5">
        <f t="shared" si="1"/>
        <v>26.074999999999999</v>
      </c>
    </row>
    <row r="12" spans="3:9" x14ac:dyDescent="0.25">
      <c r="C12" s="3" t="s">
        <v>3</v>
      </c>
      <c r="D12" s="4">
        <f>SUM(D6:D11)</f>
        <v>174.4</v>
      </c>
      <c r="E12" s="4">
        <f>SUM(E6:E11)</f>
        <v>187.60000000000002</v>
      </c>
      <c r="F12" s="4">
        <f>SUM(F6:F11)</f>
        <v>158.5</v>
      </c>
      <c r="G12" s="4">
        <f>SUM(G6:G11)</f>
        <v>158.5</v>
      </c>
      <c r="H12" s="4">
        <f>SUM(H6:H11)</f>
        <v>679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19210.041666666668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1.8705502755428074</v>
      </c>
      <c r="N19" s="17">
        <v>4.28</v>
      </c>
      <c r="O19" s="19">
        <f>M19*N19</f>
        <v>8.005955179323216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240.37333333333299</v>
      </c>
      <c r="F20" s="8">
        <f>E20/D20</f>
        <v>48.074666666666602</v>
      </c>
      <c r="G20" s="8">
        <f>F20/F21</f>
        <v>3.434927061625539</v>
      </c>
      <c r="H20" s="9" t="s">
        <v>16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251.92499999999563</v>
      </c>
      <c r="F21" s="8">
        <f>E21/D21</f>
        <v>13.99583333333309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492.29833333332863</v>
      </c>
      <c r="F22" s="12"/>
      <c r="G22" s="12"/>
      <c r="H22" s="12"/>
      <c r="I22" s="12"/>
      <c r="J22" s="12"/>
      <c r="M22" s="20" t="s">
        <v>22</v>
      </c>
      <c r="N22" s="17">
        <v>22.5</v>
      </c>
      <c r="O22" s="19">
        <f>N22+O19</f>
        <v>30.505955179323216</v>
      </c>
      <c r="P22" s="17" t="s">
        <v>49</v>
      </c>
    </row>
    <row r="23" spans="3:16" x14ac:dyDescent="0.25">
      <c r="M23" s="20" t="s">
        <v>24</v>
      </c>
      <c r="N23" s="17">
        <v>26.074999999999999</v>
      </c>
      <c r="O23" s="19">
        <f>N23+O19</f>
        <v>34.080955179323212</v>
      </c>
      <c r="P23" s="17" t="s">
        <v>50</v>
      </c>
    </row>
    <row r="24" spans="3:16" x14ac:dyDescent="0.25">
      <c r="M24" s="20" t="s">
        <v>19</v>
      </c>
      <c r="N24" s="17">
        <v>28.299999999999997</v>
      </c>
      <c r="O24" s="17"/>
      <c r="P24" s="17" t="s">
        <v>50</v>
      </c>
    </row>
    <row r="25" spans="3:16" x14ac:dyDescent="0.25">
      <c r="M25" s="20" t="s">
        <v>20</v>
      </c>
      <c r="N25" s="17">
        <v>30.549999999999997</v>
      </c>
      <c r="O25" s="17"/>
      <c r="P25" s="17" t="s">
        <v>53</v>
      </c>
    </row>
    <row r="26" spans="3:16" x14ac:dyDescent="0.25">
      <c r="M26" s="20" t="s">
        <v>21</v>
      </c>
      <c r="N26" s="17">
        <v>31</v>
      </c>
      <c r="O26" s="17"/>
      <c r="P26" s="17" t="s">
        <v>53</v>
      </c>
    </row>
    <row r="27" spans="3:16" x14ac:dyDescent="0.25">
      <c r="M27" s="20" t="s">
        <v>23</v>
      </c>
      <c r="N27" s="17">
        <v>31.325000000000003</v>
      </c>
      <c r="O27" s="17"/>
      <c r="P27" s="17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H20" sqref="H20"/>
    </sheetView>
  </sheetViews>
  <sheetFormatPr defaultRowHeight="15" x14ac:dyDescent="0.25"/>
  <cols>
    <col min="13" max="16" width="15.28515625" customWidth="1"/>
  </cols>
  <sheetData>
    <row r="3" spans="3:9" x14ac:dyDescent="0.25">
      <c r="C3" s="1" t="s">
        <v>26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40.1</v>
      </c>
      <c r="E6" s="4">
        <v>37.5</v>
      </c>
      <c r="F6" s="4">
        <v>35.6</v>
      </c>
      <c r="G6" s="4">
        <v>26.7</v>
      </c>
      <c r="H6" s="5">
        <f t="shared" ref="H6:H11" si="0">SUM(D6:G6)</f>
        <v>139.89999999999998</v>
      </c>
      <c r="I6" s="5">
        <f>AVERAGE(D6:G6)</f>
        <v>34.974999999999994</v>
      </c>
    </row>
    <row r="7" spans="3:9" x14ac:dyDescent="0.25">
      <c r="C7" s="3" t="s">
        <v>20</v>
      </c>
      <c r="D7" s="4">
        <v>45.5</v>
      </c>
      <c r="E7" s="4">
        <v>39.1</v>
      </c>
      <c r="F7" s="4">
        <v>27.5</v>
      </c>
      <c r="G7" s="4">
        <v>37.1</v>
      </c>
      <c r="H7" s="5">
        <f t="shared" si="0"/>
        <v>149.19999999999999</v>
      </c>
      <c r="I7" s="5">
        <f t="shared" ref="I7:I10" si="1">AVERAGE(D7:G7)</f>
        <v>37.299999999999997</v>
      </c>
    </row>
    <row r="8" spans="3:9" x14ac:dyDescent="0.25">
      <c r="C8" s="3" t="s">
        <v>21</v>
      </c>
      <c r="D8" s="4">
        <v>46.4</v>
      </c>
      <c r="E8" s="4">
        <v>50.1</v>
      </c>
      <c r="F8" s="4">
        <v>33.5</v>
      </c>
      <c r="G8" s="4">
        <v>37.5</v>
      </c>
      <c r="H8" s="5">
        <f t="shared" si="0"/>
        <v>167.5</v>
      </c>
      <c r="I8" s="5">
        <f t="shared" si="1"/>
        <v>41.875</v>
      </c>
    </row>
    <row r="9" spans="3:9" x14ac:dyDescent="0.25">
      <c r="C9" s="3" t="s">
        <v>22</v>
      </c>
      <c r="D9" s="4">
        <v>47.5</v>
      </c>
      <c r="E9" s="4">
        <v>56.1</v>
      </c>
      <c r="F9" s="4">
        <v>34.9</v>
      </c>
      <c r="G9" s="4">
        <v>34.9</v>
      </c>
      <c r="H9" s="5">
        <f t="shared" si="0"/>
        <v>173.4</v>
      </c>
      <c r="I9" s="5">
        <f t="shared" si="1"/>
        <v>43.35</v>
      </c>
    </row>
    <row r="10" spans="3:9" x14ac:dyDescent="0.25">
      <c r="C10" s="3" t="s">
        <v>23</v>
      </c>
      <c r="D10" s="4">
        <v>62.8</v>
      </c>
      <c r="E10" s="4">
        <v>60.1</v>
      </c>
      <c r="F10" s="4">
        <v>62.5</v>
      </c>
      <c r="G10" s="4">
        <v>62.5</v>
      </c>
      <c r="H10" s="5">
        <f t="shared" si="0"/>
        <v>247.9</v>
      </c>
      <c r="I10" s="5">
        <f t="shared" si="1"/>
        <v>61.975000000000001</v>
      </c>
    </row>
    <row r="11" spans="3:9" x14ac:dyDescent="0.25">
      <c r="C11" s="3" t="s">
        <v>24</v>
      </c>
      <c r="D11" s="4">
        <v>60.1</v>
      </c>
      <c r="E11" s="4">
        <v>52.4</v>
      </c>
      <c r="F11" s="4">
        <v>44.1</v>
      </c>
      <c r="G11" s="4">
        <v>44.1</v>
      </c>
      <c r="H11" s="5">
        <f t="shared" si="0"/>
        <v>200.7</v>
      </c>
      <c r="I11" s="5">
        <f>AVERAGE(D11:G11)</f>
        <v>50.174999999999997</v>
      </c>
    </row>
    <row r="12" spans="3:9" x14ac:dyDescent="0.25">
      <c r="C12" s="3" t="s">
        <v>3</v>
      </c>
      <c r="D12" s="4">
        <f>SUM(D6:D9)</f>
        <v>179.5</v>
      </c>
      <c r="E12" s="4">
        <f t="shared" ref="E12:G12" si="2">SUM(E6:E9)</f>
        <v>182.79999999999998</v>
      </c>
      <c r="F12" s="4">
        <f t="shared" si="2"/>
        <v>131.5</v>
      </c>
      <c r="G12" s="4">
        <f t="shared" si="2"/>
        <v>136.19999999999999</v>
      </c>
      <c r="H12" s="4">
        <f>SUM(H6:H11)</f>
        <v>1078.5999999999999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48474.081666666658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3.6325687268867437</v>
      </c>
      <c r="N19" s="17">
        <v>4.28</v>
      </c>
      <c r="O19" s="17">
        <f>M19*N19</f>
        <v>15.547394151075263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1948.7583333333387</v>
      </c>
      <c r="F20" s="8">
        <f>E20/D20</f>
        <v>389.75166666666775</v>
      </c>
      <c r="G20" s="8">
        <f>F20/F21</f>
        <v>7.3841465981812133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950.08000000000175</v>
      </c>
      <c r="F21" s="8">
        <f>E21/D21</f>
        <v>52.782222222222316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2898.8383333333404</v>
      </c>
      <c r="F22" s="12"/>
      <c r="G22" s="12"/>
      <c r="H22" s="12"/>
      <c r="I22" s="12"/>
      <c r="J22" s="12"/>
      <c r="M22" s="17" t="s">
        <v>43</v>
      </c>
      <c r="N22" s="17">
        <v>34.974999999999994</v>
      </c>
      <c r="O22" s="17">
        <f>N22+O19</f>
        <v>50.522394151075261</v>
      </c>
      <c r="P22" s="17" t="s">
        <v>49</v>
      </c>
    </row>
    <row r="23" spans="3:16" x14ac:dyDescent="0.25">
      <c r="M23" s="17" t="s">
        <v>44</v>
      </c>
      <c r="N23" s="17">
        <v>37.299999999999997</v>
      </c>
      <c r="O23" s="17">
        <f>N23+O19</f>
        <v>52.847394151075264</v>
      </c>
      <c r="P23" s="17" t="s">
        <v>49</v>
      </c>
    </row>
    <row r="24" spans="3:16" x14ac:dyDescent="0.25">
      <c r="M24" s="17" t="s">
        <v>45</v>
      </c>
      <c r="N24" s="17">
        <v>41.875</v>
      </c>
      <c r="O24" s="17">
        <f>N24+O19</f>
        <v>57.422394151075267</v>
      </c>
      <c r="P24" s="17" t="s">
        <v>49</v>
      </c>
    </row>
    <row r="25" spans="3:16" x14ac:dyDescent="0.25">
      <c r="M25" s="17" t="s">
        <v>46</v>
      </c>
      <c r="N25" s="17">
        <v>43.35</v>
      </c>
      <c r="O25" s="17">
        <f>N25+O19</f>
        <v>58.897394151075261</v>
      </c>
      <c r="P25" s="17" t="s">
        <v>49</v>
      </c>
    </row>
    <row r="26" spans="3:16" x14ac:dyDescent="0.25">
      <c r="M26" s="17" t="s">
        <v>48</v>
      </c>
      <c r="N26" s="17">
        <v>50.174999999999997</v>
      </c>
      <c r="O26" s="17">
        <f>N26+O19</f>
        <v>65.722394151075264</v>
      </c>
      <c r="P26" s="17" t="s">
        <v>50</v>
      </c>
    </row>
    <row r="27" spans="3:16" x14ac:dyDescent="0.25">
      <c r="M27" s="17" t="s">
        <v>47</v>
      </c>
      <c r="N27" s="17">
        <v>61.975000000000001</v>
      </c>
      <c r="O27" s="17"/>
      <c r="P27" s="17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workbookViewId="0">
      <selection activeCell="H20" sqref="H20"/>
    </sheetView>
  </sheetViews>
  <sheetFormatPr defaultRowHeight="15" x14ac:dyDescent="0.25"/>
  <cols>
    <col min="13" max="16" width="17.28515625" customWidth="1"/>
  </cols>
  <sheetData>
    <row r="3" spans="3:9" x14ac:dyDescent="0.25">
      <c r="C3" s="1" t="s">
        <v>27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45.5</v>
      </c>
      <c r="E6" s="4">
        <v>40.6</v>
      </c>
      <c r="F6" s="4">
        <v>45.2</v>
      </c>
      <c r="G6" s="4">
        <v>34.200000000000003</v>
      </c>
      <c r="H6" s="5">
        <f t="shared" ref="H6:H11" si="0">SUM(D6:G6)</f>
        <v>165.5</v>
      </c>
      <c r="I6" s="5">
        <f t="shared" ref="I6:I11" si="1">AVERAGE(D6:G6)</f>
        <v>41.375</v>
      </c>
    </row>
    <row r="7" spans="3:9" x14ac:dyDescent="0.25">
      <c r="C7" s="3" t="s">
        <v>20</v>
      </c>
      <c r="D7" s="4">
        <v>50.5</v>
      </c>
      <c r="E7" s="4">
        <v>57.3</v>
      </c>
      <c r="F7" s="4">
        <v>31.3</v>
      </c>
      <c r="G7" s="4">
        <v>52.1</v>
      </c>
      <c r="H7" s="5">
        <f t="shared" si="0"/>
        <v>191.2</v>
      </c>
      <c r="I7" s="5">
        <f t="shared" si="1"/>
        <v>47.8</v>
      </c>
    </row>
    <row r="8" spans="3:9" x14ac:dyDescent="0.25">
      <c r="C8" s="3" t="s">
        <v>21</v>
      </c>
      <c r="D8" s="4">
        <v>51.1</v>
      </c>
      <c r="E8" s="4">
        <v>56.1</v>
      </c>
      <c r="F8" s="4">
        <v>40.200000000000003</v>
      </c>
      <c r="G8" s="4">
        <v>47.5</v>
      </c>
      <c r="H8" s="5">
        <f t="shared" si="0"/>
        <v>194.9</v>
      </c>
      <c r="I8" s="5">
        <f t="shared" si="1"/>
        <v>48.725000000000001</v>
      </c>
    </row>
    <row r="9" spans="3:9" x14ac:dyDescent="0.25">
      <c r="C9" s="3" t="s">
        <v>22</v>
      </c>
      <c r="D9" s="4">
        <v>75.5</v>
      </c>
      <c r="E9" s="4">
        <v>84.3</v>
      </c>
      <c r="F9" s="4">
        <v>50.9</v>
      </c>
      <c r="G9" s="4">
        <v>50.9</v>
      </c>
      <c r="H9" s="5">
        <f t="shared" si="0"/>
        <v>261.60000000000002</v>
      </c>
      <c r="I9" s="5">
        <f t="shared" si="1"/>
        <v>65.400000000000006</v>
      </c>
    </row>
    <row r="10" spans="3:9" x14ac:dyDescent="0.25">
      <c r="C10" s="3" t="s">
        <v>23</v>
      </c>
      <c r="D10" s="4">
        <v>90.3</v>
      </c>
      <c r="E10" s="4">
        <v>90.1</v>
      </c>
      <c r="F10" s="4">
        <v>63.5</v>
      </c>
      <c r="G10" s="4">
        <v>63.5</v>
      </c>
      <c r="H10" s="5">
        <f t="shared" si="0"/>
        <v>307.39999999999998</v>
      </c>
      <c r="I10" s="5">
        <f t="shared" si="1"/>
        <v>76.849999999999994</v>
      </c>
    </row>
    <row r="11" spans="3:9" x14ac:dyDescent="0.25">
      <c r="C11" s="3" t="s">
        <v>24</v>
      </c>
      <c r="D11" s="4">
        <v>90.5</v>
      </c>
      <c r="E11" s="4">
        <v>78.099999999999994</v>
      </c>
      <c r="F11" s="4">
        <v>65.099999999999994</v>
      </c>
      <c r="G11" s="4">
        <v>65.099999999999994</v>
      </c>
      <c r="H11" s="5">
        <f t="shared" si="0"/>
        <v>298.79999999999995</v>
      </c>
      <c r="I11" s="5">
        <f t="shared" si="1"/>
        <v>74.699999999999989</v>
      </c>
    </row>
    <row r="12" spans="3:9" x14ac:dyDescent="0.25">
      <c r="C12" s="3" t="s">
        <v>3</v>
      </c>
      <c r="D12" s="4">
        <f>SUM(D6:D11)</f>
        <v>403.4</v>
      </c>
      <c r="E12" s="4">
        <f>SUM(E6:E11)</f>
        <v>406.5</v>
      </c>
      <c r="F12" s="4">
        <f>SUM(F6:F11)</f>
        <v>296.2</v>
      </c>
      <c r="G12" s="4">
        <f>SUM(G6:G11)</f>
        <v>313.3</v>
      </c>
      <c r="H12" s="4">
        <f>SUM(H6:H11)</f>
        <v>1419.3999999999999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83945.681666666656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6.060304585304813</v>
      </c>
      <c r="N19" s="17">
        <v>4.28</v>
      </c>
      <c r="O19" s="17">
        <f>M19*N19</f>
        <v>25.938103625104603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4590.4333333333343</v>
      </c>
      <c r="F20" s="8">
        <f>E20/D20</f>
        <v>918.08666666666682</v>
      </c>
      <c r="G20" s="8">
        <f>F20/F21</f>
        <v>6.2493490875881585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2644.3649999999907</v>
      </c>
      <c r="F21" s="8">
        <f>E21/D21</f>
        <v>146.90916666666615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7234.798333333325</v>
      </c>
      <c r="F22" s="12"/>
      <c r="G22" s="12"/>
      <c r="H22" s="12"/>
      <c r="I22" s="12"/>
      <c r="J22" s="12"/>
      <c r="M22" s="17" t="s">
        <v>43</v>
      </c>
      <c r="N22" s="17">
        <v>41.375</v>
      </c>
      <c r="O22" s="17">
        <f>N22+O19</f>
        <v>67.313103625104603</v>
      </c>
      <c r="P22" s="17" t="s">
        <v>49</v>
      </c>
    </row>
    <row r="23" spans="3:16" x14ac:dyDescent="0.25">
      <c r="M23" s="17" t="s">
        <v>44</v>
      </c>
      <c r="N23" s="17">
        <v>47.8</v>
      </c>
      <c r="O23" s="17">
        <f>N23+O19</f>
        <v>73.7381036251046</v>
      </c>
      <c r="P23" s="17" t="s">
        <v>49</v>
      </c>
    </row>
    <row r="24" spans="3:16" x14ac:dyDescent="0.25">
      <c r="M24" s="17" t="s">
        <v>45</v>
      </c>
      <c r="N24" s="17">
        <v>48.725000000000001</v>
      </c>
      <c r="O24" s="17">
        <f>N24+O19</f>
        <v>74.663103625104611</v>
      </c>
      <c r="P24" s="17" t="s">
        <v>49</v>
      </c>
    </row>
    <row r="25" spans="3:16" x14ac:dyDescent="0.25">
      <c r="M25" s="17" t="s">
        <v>46</v>
      </c>
      <c r="N25" s="17">
        <v>65.400000000000006</v>
      </c>
      <c r="O25" s="17">
        <f>N25+O19</f>
        <v>91.338103625104608</v>
      </c>
      <c r="P25" s="17" t="s">
        <v>50</v>
      </c>
    </row>
    <row r="26" spans="3:16" x14ac:dyDescent="0.25">
      <c r="M26" s="17" t="s">
        <v>48</v>
      </c>
      <c r="N26" s="17">
        <v>74.699999999999989</v>
      </c>
      <c r="O26" s="17"/>
      <c r="P26" s="17" t="s">
        <v>53</v>
      </c>
    </row>
    <row r="27" spans="3:16" x14ac:dyDescent="0.25">
      <c r="M27" s="17" t="s">
        <v>47</v>
      </c>
      <c r="N27" s="17">
        <v>76.849999999999994</v>
      </c>
      <c r="O27" s="17"/>
      <c r="P27" s="17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H20" sqref="H20"/>
    </sheetView>
  </sheetViews>
  <sheetFormatPr defaultRowHeight="15" x14ac:dyDescent="0.25"/>
  <cols>
    <col min="13" max="16" width="15" customWidth="1"/>
  </cols>
  <sheetData>
    <row r="3" spans="3:9" x14ac:dyDescent="0.25">
      <c r="C3" s="1" t="s">
        <v>28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50.5</v>
      </c>
      <c r="E6" s="4">
        <v>44.5</v>
      </c>
      <c r="F6" s="4">
        <v>61.1</v>
      </c>
      <c r="G6" s="4">
        <v>42.2</v>
      </c>
      <c r="H6" s="5">
        <f t="shared" ref="H6:H11" si="0">SUM(D6:G6)</f>
        <v>198.3</v>
      </c>
      <c r="I6" s="5">
        <f t="shared" ref="I6:I11" si="1">AVERAGE(D6:G6)</f>
        <v>49.575000000000003</v>
      </c>
    </row>
    <row r="7" spans="3:9" x14ac:dyDescent="0.25">
      <c r="C7" s="3" t="s">
        <v>20</v>
      </c>
      <c r="D7" s="4">
        <v>54.9</v>
      </c>
      <c r="E7" s="4">
        <v>58.1</v>
      </c>
      <c r="F7" s="4">
        <v>38.5</v>
      </c>
      <c r="G7" s="4">
        <v>67.5</v>
      </c>
      <c r="H7" s="5">
        <f t="shared" si="0"/>
        <v>219</v>
      </c>
      <c r="I7" s="5">
        <f t="shared" si="1"/>
        <v>54.75</v>
      </c>
    </row>
    <row r="8" spans="3:9" x14ac:dyDescent="0.25">
      <c r="C8" s="3" t="s">
        <v>21</v>
      </c>
      <c r="D8" s="4">
        <v>58.5</v>
      </c>
      <c r="E8" s="4">
        <v>67.900000000000006</v>
      </c>
      <c r="F8" s="4">
        <v>55.5</v>
      </c>
      <c r="G8" s="4">
        <v>57.1</v>
      </c>
      <c r="H8" s="5">
        <f t="shared" si="0"/>
        <v>239</v>
      </c>
      <c r="I8" s="5">
        <f t="shared" si="1"/>
        <v>59.75</v>
      </c>
    </row>
    <row r="9" spans="3:9" x14ac:dyDescent="0.25">
      <c r="C9" s="3" t="s">
        <v>22</v>
      </c>
      <c r="D9" s="4">
        <v>89.6</v>
      </c>
      <c r="E9" s="4">
        <v>96.5</v>
      </c>
      <c r="F9" s="4">
        <v>67.5</v>
      </c>
      <c r="G9" s="4">
        <v>67.5</v>
      </c>
      <c r="H9" s="5">
        <f t="shared" si="0"/>
        <v>321.10000000000002</v>
      </c>
      <c r="I9" s="5">
        <f t="shared" si="1"/>
        <v>80.275000000000006</v>
      </c>
    </row>
    <row r="10" spans="3:9" x14ac:dyDescent="0.25">
      <c r="C10" s="3" t="s">
        <v>23</v>
      </c>
      <c r="D10" s="4">
        <v>83.7</v>
      </c>
      <c r="E10" s="4">
        <v>89.1</v>
      </c>
      <c r="F10" s="4">
        <v>78.3</v>
      </c>
      <c r="G10" s="4">
        <v>78.3</v>
      </c>
      <c r="H10" s="5">
        <f t="shared" si="0"/>
        <v>329.40000000000003</v>
      </c>
      <c r="I10" s="5">
        <f t="shared" si="1"/>
        <v>82.350000000000009</v>
      </c>
    </row>
    <row r="11" spans="3:9" x14ac:dyDescent="0.25">
      <c r="C11" s="3" t="s">
        <v>24</v>
      </c>
      <c r="D11" s="4">
        <v>100.1</v>
      </c>
      <c r="E11" s="4">
        <v>91.7</v>
      </c>
      <c r="F11" s="4">
        <v>81.7</v>
      </c>
      <c r="G11" s="4">
        <v>81.7</v>
      </c>
      <c r="H11" s="5">
        <f t="shared" si="0"/>
        <v>355.2</v>
      </c>
      <c r="I11" s="5">
        <f t="shared" si="1"/>
        <v>88.8</v>
      </c>
    </row>
    <row r="12" spans="3:9" x14ac:dyDescent="0.25">
      <c r="C12" s="3" t="s">
        <v>3</v>
      </c>
      <c r="D12" s="4">
        <f>SUM(D6:D11)</f>
        <v>437.29999999999995</v>
      </c>
      <c r="E12" s="4">
        <f>SUM(E6:E11)</f>
        <v>447.8</v>
      </c>
      <c r="F12" s="4">
        <f>SUM(F6:F11)</f>
        <v>382.59999999999997</v>
      </c>
      <c r="G12" s="4">
        <f>SUM(G6:G11)</f>
        <v>394.3</v>
      </c>
      <c r="H12" s="4">
        <f>SUM(H6:H11)</f>
        <v>1662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115093.5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4.913819797265627</v>
      </c>
      <c r="N19" s="17">
        <v>4.28</v>
      </c>
      <c r="O19" s="17">
        <f>M19*N19</f>
        <v>21.031148732296884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5451.8750000000146</v>
      </c>
      <c r="F20" s="8">
        <f>E20/D20</f>
        <v>1090.375000000003</v>
      </c>
      <c r="G20" s="8">
        <f>F20/F21</f>
        <v>11.28957109207176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1738.4849999999715</v>
      </c>
      <c r="F21" s="8">
        <f>E21/D21</f>
        <v>96.582499999998419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7190.359999999986</v>
      </c>
      <c r="F22" s="12"/>
      <c r="G22" s="12"/>
      <c r="H22" s="12"/>
      <c r="I22" s="12"/>
      <c r="J22" s="12"/>
      <c r="M22" s="17" t="s">
        <v>43</v>
      </c>
      <c r="N22" s="17">
        <v>49.575000000000003</v>
      </c>
      <c r="O22" s="17">
        <f>N22+O19</f>
        <v>70.606148732296887</v>
      </c>
      <c r="P22" s="17" t="s">
        <v>49</v>
      </c>
    </row>
    <row r="23" spans="3:16" x14ac:dyDescent="0.25">
      <c r="M23" s="17" t="s">
        <v>44</v>
      </c>
      <c r="N23" s="17">
        <v>54.75</v>
      </c>
      <c r="O23" s="17">
        <f>N23+O19</f>
        <v>75.781148732296884</v>
      </c>
      <c r="P23" s="17" t="s">
        <v>49</v>
      </c>
    </row>
    <row r="24" spans="3:16" x14ac:dyDescent="0.25">
      <c r="M24" s="17" t="s">
        <v>45</v>
      </c>
      <c r="N24" s="17">
        <v>59.75</v>
      </c>
      <c r="O24" s="17">
        <f>N24+O19</f>
        <v>80.781148732296884</v>
      </c>
      <c r="P24" s="17" t="s">
        <v>50</v>
      </c>
    </row>
    <row r="25" spans="3:16" x14ac:dyDescent="0.25">
      <c r="M25" s="17" t="s">
        <v>46</v>
      </c>
      <c r="N25" s="17">
        <v>80.275000000000006</v>
      </c>
      <c r="O25" s="17">
        <f>N25+O19</f>
        <v>101.30614873229689</v>
      </c>
      <c r="P25" s="17" t="s">
        <v>54</v>
      </c>
    </row>
    <row r="26" spans="3:16" x14ac:dyDescent="0.25">
      <c r="M26" s="17" t="s">
        <v>47</v>
      </c>
      <c r="N26" s="17">
        <v>82.350000000000009</v>
      </c>
      <c r="O26" s="17"/>
      <c r="P26" s="17" t="s">
        <v>52</v>
      </c>
    </row>
    <row r="27" spans="3:16" x14ac:dyDescent="0.25">
      <c r="M27" s="17" t="s">
        <v>48</v>
      </c>
      <c r="N27" s="17">
        <v>88.8</v>
      </c>
      <c r="O27" s="17"/>
      <c r="P27" s="17" t="s">
        <v>52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B5" workbookViewId="0">
      <selection activeCell="H20" sqref="H20"/>
    </sheetView>
  </sheetViews>
  <sheetFormatPr defaultRowHeight="15" x14ac:dyDescent="0.25"/>
  <cols>
    <col min="3" max="10" width="12" customWidth="1"/>
    <col min="13" max="16" width="14.85546875" customWidth="1"/>
  </cols>
  <sheetData>
    <row r="3" spans="3:9" x14ac:dyDescent="0.25">
      <c r="C3" s="1" t="s">
        <v>29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56.5</v>
      </c>
      <c r="E6" s="4">
        <v>48.8</v>
      </c>
      <c r="F6" s="4">
        <v>59.5</v>
      </c>
      <c r="G6" s="4">
        <v>50.1</v>
      </c>
      <c r="H6" s="5">
        <f t="shared" ref="H6:H11" si="0">SUM(D6:G6)</f>
        <v>214.9</v>
      </c>
      <c r="I6" s="5">
        <f t="shared" ref="I6:I11" si="1">AVERAGE(D6:G6)</f>
        <v>53.725000000000001</v>
      </c>
    </row>
    <row r="7" spans="3:9" x14ac:dyDescent="0.25">
      <c r="C7" s="3" t="s">
        <v>20</v>
      </c>
      <c r="D7" s="4">
        <v>59.3</v>
      </c>
      <c r="E7" s="4">
        <v>71.099999999999994</v>
      </c>
      <c r="F7" s="4">
        <v>45.5</v>
      </c>
      <c r="G7" s="4">
        <v>82.9</v>
      </c>
      <c r="H7" s="5">
        <f t="shared" si="0"/>
        <v>258.79999999999995</v>
      </c>
      <c r="I7" s="5">
        <f t="shared" si="1"/>
        <v>64.699999999999989</v>
      </c>
    </row>
    <row r="8" spans="3:9" x14ac:dyDescent="0.25">
      <c r="C8" s="3" t="s">
        <v>21</v>
      </c>
      <c r="D8" s="4">
        <v>73.099999999999994</v>
      </c>
      <c r="E8" s="4">
        <v>78.5</v>
      </c>
      <c r="F8" s="4">
        <v>70.599999999999994</v>
      </c>
      <c r="G8" s="4">
        <v>67.2</v>
      </c>
      <c r="H8" s="5">
        <f t="shared" si="0"/>
        <v>289.39999999999998</v>
      </c>
      <c r="I8" s="5">
        <f t="shared" si="1"/>
        <v>72.349999999999994</v>
      </c>
    </row>
    <row r="9" spans="3:9" x14ac:dyDescent="0.25">
      <c r="C9" s="3" t="s">
        <v>22</v>
      </c>
      <c r="D9" s="4">
        <v>100.1</v>
      </c>
      <c r="E9" s="4">
        <v>108.2</v>
      </c>
      <c r="F9" s="4">
        <v>84.3</v>
      </c>
      <c r="G9" s="4">
        <v>84.3</v>
      </c>
      <c r="H9" s="5">
        <f t="shared" si="0"/>
        <v>376.90000000000003</v>
      </c>
      <c r="I9" s="5">
        <f t="shared" si="1"/>
        <v>94.225000000000009</v>
      </c>
    </row>
    <row r="10" spans="3:9" x14ac:dyDescent="0.25">
      <c r="C10" s="3" t="s">
        <v>23</v>
      </c>
      <c r="D10" s="4">
        <v>116.8</v>
      </c>
      <c r="E10" s="4">
        <v>114.9</v>
      </c>
      <c r="F10" s="4">
        <v>93.5</v>
      </c>
      <c r="G10" s="4">
        <v>93.5</v>
      </c>
      <c r="H10" s="5">
        <f t="shared" si="0"/>
        <v>418.7</v>
      </c>
      <c r="I10" s="5">
        <f t="shared" si="1"/>
        <v>104.675</v>
      </c>
    </row>
    <row r="11" spans="3:9" x14ac:dyDescent="0.25">
      <c r="C11" s="3" t="s">
        <v>24</v>
      </c>
      <c r="D11" s="4">
        <v>110.5</v>
      </c>
      <c r="E11" s="4">
        <v>104.1</v>
      </c>
      <c r="F11" s="4">
        <v>97.5</v>
      </c>
      <c r="G11" s="4">
        <v>97.5</v>
      </c>
      <c r="H11" s="5">
        <f t="shared" si="0"/>
        <v>409.6</v>
      </c>
      <c r="I11" s="5">
        <f t="shared" si="1"/>
        <v>102.4</v>
      </c>
    </row>
    <row r="12" spans="3:9" x14ac:dyDescent="0.25">
      <c r="C12" s="3" t="s">
        <v>3</v>
      </c>
      <c r="D12" s="4">
        <f>SUM(D6:D11)</f>
        <v>516.29999999999995</v>
      </c>
      <c r="E12" s="4">
        <f>SUM(E6:E11)</f>
        <v>525.6</v>
      </c>
      <c r="F12" s="4">
        <f>SUM(F6:F11)</f>
        <v>450.9</v>
      </c>
      <c r="G12" s="4">
        <f>SUM(G6:G11)</f>
        <v>475.5</v>
      </c>
      <c r="H12" s="4">
        <f>SUM(H6:H11)</f>
        <v>1968.3000000000002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161425.20375000002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5.2189458546083154</v>
      </c>
      <c r="N19" s="17">
        <v>4.28</v>
      </c>
      <c r="O19" s="17">
        <f>M19*N19</f>
        <v>22.33708825772359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9086.6137499999895</v>
      </c>
      <c r="F20" s="8">
        <f>E20/D20</f>
        <v>1817.322749999998</v>
      </c>
      <c r="G20" s="8">
        <f>F20/F21</f>
        <v>16.680401102956633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1961.0924999999988</v>
      </c>
      <c r="F21" s="8">
        <f>E21/D21</f>
        <v>108.94958333333327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11047.706249999988</v>
      </c>
      <c r="F22" s="12"/>
      <c r="G22" s="12"/>
      <c r="H22" s="12"/>
      <c r="I22" s="12"/>
      <c r="J22" s="12"/>
      <c r="M22" s="17" t="s">
        <v>43</v>
      </c>
      <c r="N22" s="17">
        <v>53.725000000000001</v>
      </c>
      <c r="O22" s="17">
        <f>N22+O19</f>
        <v>76.062088257723588</v>
      </c>
      <c r="P22" s="17" t="s">
        <v>49</v>
      </c>
    </row>
    <row r="23" spans="3:16" x14ac:dyDescent="0.25">
      <c r="M23" s="17" t="s">
        <v>44</v>
      </c>
      <c r="N23" s="17">
        <v>64.699999999999989</v>
      </c>
      <c r="O23" s="17">
        <f>N23+O19</f>
        <v>87.037088257723582</v>
      </c>
      <c r="P23" s="17" t="s">
        <v>49</v>
      </c>
    </row>
    <row r="24" spans="3:16" x14ac:dyDescent="0.25">
      <c r="M24" s="17" t="s">
        <v>45</v>
      </c>
      <c r="N24" s="17">
        <v>72.349999999999994</v>
      </c>
      <c r="O24" s="17">
        <f>N24+O19</f>
        <v>94.687088257723588</v>
      </c>
      <c r="P24" s="17" t="s">
        <v>50</v>
      </c>
    </row>
    <row r="25" spans="3:16" x14ac:dyDescent="0.25">
      <c r="M25" s="17" t="s">
        <v>46</v>
      </c>
      <c r="N25" s="17">
        <v>94.225000000000009</v>
      </c>
      <c r="O25" s="17">
        <f>N25+O19</f>
        <v>116.5620882577236</v>
      </c>
      <c r="P25" s="17" t="s">
        <v>54</v>
      </c>
    </row>
    <row r="26" spans="3:16" x14ac:dyDescent="0.25">
      <c r="M26" s="17" t="s">
        <v>48</v>
      </c>
      <c r="N26" s="17">
        <v>102.4</v>
      </c>
      <c r="O26" s="17"/>
      <c r="P26" s="17" t="s">
        <v>52</v>
      </c>
    </row>
    <row r="27" spans="3:16" x14ac:dyDescent="0.25">
      <c r="M27" s="17" t="s">
        <v>47</v>
      </c>
      <c r="N27" s="17">
        <v>104.675</v>
      </c>
      <c r="O27" s="17"/>
      <c r="P27" s="17" t="s">
        <v>52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2" workbookViewId="0">
      <selection activeCell="H20" sqref="H20"/>
    </sheetView>
  </sheetViews>
  <sheetFormatPr defaultRowHeight="15" x14ac:dyDescent="0.25"/>
  <cols>
    <col min="5" max="5" width="11.140625" customWidth="1"/>
    <col min="13" max="16" width="14.42578125" customWidth="1"/>
  </cols>
  <sheetData>
    <row r="3" spans="3:9" x14ac:dyDescent="0.25">
      <c r="C3" s="1" t="s">
        <v>30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63.1</v>
      </c>
      <c r="E6" s="4">
        <v>52.5</v>
      </c>
      <c r="F6" s="4">
        <v>69.5</v>
      </c>
      <c r="G6" s="4">
        <v>58.5</v>
      </c>
      <c r="H6" s="5">
        <f t="shared" ref="H6:H11" si="0">SUM(D6:G6)</f>
        <v>243.6</v>
      </c>
      <c r="I6" s="5">
        <f t="shared" ref="I6:I11" si="1">AVERAGE(D6:G6)</f>
        <v>60.9</v>
      </c>
    </row>
    <row r="7" spans="3:9" x14ac:dyDescent="0.25">
      <c r="C7" s="3" t="s">
        <v>20</v>
      </c>
      <c r="D7" s="4">
        <v>67.099999999999994</v>
      </c>
      <c r="E7" s="4">
        <v>69.900000000000006</v>
      </c>
      <c r="F7" s="4">
        <v>52.3</v>
      </c>
      <c r="G7" s="4">
        <v>77.099999999999994</v>
      </c>
      <c r="H7" s="5">
        <f t="shared" si="0"/>
        <v>266.39999999999998</v>
      </c>
      <c r="I7" s="5">
        <f t="shared" si="1"/>
        <v>66.599999999999994</v>
      </c>
    </row>
    <row r="8" spans="3:9" x14ac:dyDescent="0.25">
      <c r="C8" s="3" t="s">
        <v>21</v>
      </c>
      <c r="D8" s="4">
        <v>88.5</v>
      </c>
      <c r="E8" s="4">
        <v>89.1</v>
      </c>
      <c r="F8" s="4">
        <v>84.2</v>
      </c>
      <c r="G8" s="4">
        <v>77.099999999999994</v>
      </c>
      <c r="H8" s="5">
        <f t="shared" si="0"/>
        <v>338.9</v>
      </c>
      <c r="I8" s="5">
        <f t="shared" si="1"/>
        <v>84.724999999999994</v>
      </c>
    </row>
    <row r="9" spans="3:9" x14ac:dyDescent="0.25">
      <c r="C9" s="3" t="s">
        <v>22</v>
      </c>
      <c r="D9" s="4">
        <v>115.9</v>
      </c>
      <c r="E9" s="4">
        <v>80.099999999999994</v>
      </c>
      <c r="F9" s="4">
        <v>101.5</v>
      </c>
      <c r="G9" s="4">
        <v>101.5</v>
      </c>
      <c r="H9" s="5">
        <f t="shared" si="0"/>
        <v>399</v>
      </c>
      <c r="I9" s="5">
        <f t="shared" si="1"/>
        <v>99.75</v>
      </c>
    </row>
    <row r="10" spans="3:9" x14ac:dyDescent="0.25">
      <c r="C10" s="3" t="s">
        <v>23</v>
      </c>
      <c r="D10" s="4">
        <v>123.7</v>
      </c>
      <c r="E10" s="4">
        <v>114.6</v>
      </c>
      <c r="F10" s="4">
        <v>108.4</v>
      </c>
      <c r="G10" s="4">
        <v>108.4</v>
      </c>
      <c r="H10" s="5">
        <f t="shared" si="0"/>
        <v>455.1</v>
      </c>
      <c r="I10" s="5">
        <f t="shared" si="1"/>
        <v>113.77500000000001</v>
      </c>
    </row>
    <row r="11" spans="3:9" x14ac:dyDescent="0.25">
      <c r="C11" s="3" t="s">
        <v>24</v>
      </c>
      <c r="D11" s="4">
        <v>120.5</v>
      </c>
      <c r="E11" s="4">
        <v>117.8</v>
      </c>
      <c r="F11" s="4">
        <v>113.7</v>
      </c>
      <c r="G11" s="4">
        <v>113.7</v>
      </c>
      <c r="H11" s="5">
        <f t="shared" si="0"/>
        <v>465.7</v>
      </c>
      <c r="I11" s="5">
        <f t="shared" si="1"/>
        <v>116.425</v>
      </c>
    </row>
    <row r="12" spans="3:9" x14ac:dyDescent="0.25">
      <c r="C12" s="3" t="s">
        <v>3</v>
      </c>
      <c r="D12" s="4">
        <f>SUM(D6:D11)</f>
        <v>578.79999999999995</v>
      </c>
      <c r="E12" s="4">
        <f>SUM(E6:E11)</f>
        <v>524</v>
      </c>
      <c r="F12" s="4">
        <f>SUM(F6:F11)</f>
        <v>529.6</v>
      </c>
      <c r="G12" s="4">
        <f>SUM(G6:G11)</f>
        <v>536.30000000000007</v>
      </c>
      <c r="H12" s="4">
        <f>SUM(H6:H11)</f>
        <v>2168.6999999999998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195969.15374999997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4.4350129963482452</v>
      </c>
      <c r="N19" s="17">
        <v>4.28</v>
      </c>
      <c r="O19" s="17">
        <f>M19*N19</f>
        <v>18.981855624370489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11120.003750000033</v>
      </c>
      <c r="F20" s="8">
        <f>E20/D20</f>
        <v>2224.0007500000065</v>
      </c>
      <c r="G20" s="8">
        <f>F20/F21</f>
        <v>28.267353131724668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1416.1925000000047</v>
      </c>
      <c r="F21" s="8">
        <f>E21/D21</f>
        <v>78.677361111111367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12536.196250000037</v>
      </c>
      <c r="F22" s="12"/>
      <c r="G22" s="12"/>
      <c r="H22" s="12"/>
      <c r="I22" s="12"/>
      <c r="J22" s="12"/>
      <c r="M22" s="17" t="s">
        <v>43</v>
      </c>
      <c r="N22" s="17">
        <v>60.9</v>
      </c>
      <c r="O22" s="17">
        <f>N22+O19</f>
        <v>79.881855624370488</v>
      </c>
      <c r="P22" s="17" t="s">
        <v>49</v>
      </c>
    </row>
    <row r="23" spans="3:16" x14ac:dyDescent="0.25">
      <c r="M23" s="17" t="s">
        <v>44</v>
      </c>
      <c r="N23" s="17">
        <v>66.599999999999994</v>
      </c>
      <c r="O23" s="17">
        <f>N23+O19</f>
        <v>85.58185562437049</v>
      </c>
      <c r="P23" s="17" t="s">
        <v>50</v>
      </c>
    </row>
    <row r="24" spans="3:16" x14ac:dyDescent="0.25">
      <c r="M24" s="17" t="s">
        <v>45</v>
      </c>
      <c r="N24" s="17">
        <v>84.724999999999994</v>
      </c>
      <c r="O24" s="17">
        <f>N24+O19</f>
        <v>103.70685562437049</v>
      </c>
      <c r="P24" s="17" t="s">
        <v>54</v>
      </c>
    </row>
    <row r="25" spans="3:16" x14ac:dyDescent="0.25">
      <c r="M25" s="17" t="s">
        <v>46</v>
      </c>
      <c r="N25" s="17">
        <v>99.75</v>
      </c>
      <c r="O25" s="17">
        <f>N25+O19</f>
        <v>118.7318556243705</v>
      </c>
      <c r="P25" s="17" t="s">
        <v>55</v>
      </c>
    </row>
    <row r="26" spans="3:16" x14ac:dyDescent="0.25">
      <c r="M26" s="17" t="s">
        <v>47</v>
      </c>
      <c r="N26" s="17">
        <v>113.77500000000001</v>
      </c>
      <c r="O26" s="17"/>
      <c r="P26" s="17" t="s">
        <v>51</v>
      </c>
    </row>
    <row r="27" spans="3:16" x14ac:dyDescent="0.25">
      <c r="M27" s="17" t="s">
        <v>48</v>
      </c>
      <c r="N27" s="17">
        <v>116.425</v>
      </c>
      <c r="O27" s="17"/>
      <c r="P27" s="17" t="s">
        <v>51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H20" sqref="H20"/>
    </sheetView>
  </sheetViews>
  <sheetFormatPr defaultRowHeight="15" x14ac:dyDescent="0.25"/>
  <cols>
    <col min="5" max="5" width="11.42578125" customWidth="1"/>
    <col min="13" max="16" width="13.7109375" customWidth="1"/>
  </cols>
  <sheetData>
    <row r="3" spans="3:9" x14ac:dyDescent="0.25">
      <c r="C3" s="1" t="s">
        <v>31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72.400000000000006</v>
      </c>
      <c r="E6" s="4">
        <v>56.9</v>
      </c>
      <c r="F6" s="4">
        <v>79.8</v>
      </c>
      <c r="G6" s="4">
        <v>66.599999999999994</v>
      </c>
      <c r="H6" s="5">
        <f t="shared" ref="H6:H11" si="0">SUM(D6:G6)</f>
        <v>275.70000000000005</v>
      </c>
      <c r="I6" s="5">
        <f t="shared" ref="I6:I11" si="1">AVERAGE(D6:G6)</f>
        <v>68.925000000000011</v>
      </c>
    </row>
    <row r="7" spans="3:9" x14ac:dyDescent="0.25">
      <c r="C7" s="3" t="s">
        <v>20</v>
      </c>
      <c r="D7" s="4">
        <v>75.5</v>
      </c>
      <c r="E7" s="4">
        <v>65.099999999999994</v>
      </c>
      <c r="F7" s="4">
        <v>59.5</v>
      </c>
      <c r="G7" s="4">
        <v>80.400000000000006</v>
      </c>
      <c r="H7" s="5">
        <f t="shared" si="0"/>
        <v>280.5</v>
      </c>
      <c r="I7" s="5">
        <f t="shared" si="1"/>
        <v>70.125</v>
      </c>
    </row>
    <row r="8" spans="3:9" x14ac:dyDescent="0.25">
      <c r="C8" s="3" t="s">
        <v>21</v>
      </c>
      <c r="D8" s="4">
        <v>79.5</v>
      </c>
      <c r="E8" s="4">
        <v>98.9</v>
      </c>
      <c r="F8" s="4">
        <v>93.3</v>
      </c>
      <c r="G8" s="4">
        <v>87.1</v>
      </c>
      <c r="H8" s="5">
        <f t="shared" si="0"/>
        <v>358.79999999999995</v>
      </c>
      <c r="I8" s="5">
        <f t="shared" si="1"/>
        <v>89.699999999999989</v>
      </c>
    </row>
    <row r="9" spans="3:9" x14ac:dyDescent="0.25">
      <c r="C9" s="3" t="s">
        <v>22</v>
      </c>
      <c r="D9" s="4">
        <v>110.9</v>
      </c>
      <c r="E9" s="4">
        <v>104.9</v>
      </c>
      <c r="F9" s="4">
        <v>118.7</v>
      </c>
      <c r="G9" s="4">
        <v>118.7</v>
      </c>
      <c r="H9" s="5">
        <f t="shared" si="0"/>
        <v>453.2</v>
      </c>
      <c r="I9" s="5">
        <f t="shared" si="1"/>
        <v>113.3</v>
      </c>
    </row>
    <row r="10" spans="3:9" x14ac:dyDescent="0.25">
      <c r="C10" s="3" t="s">
        <v>23</v>
      </c>
      <c r="D10" s="4">
        <v>121.7</v>
      </c>
      <c r="E10" s="4">
        <v>127.8</v>
      </c>
      <c r="F10" s="4">
        <v>123.6</v>
      </c>
      <c r="G10" s="4">
        <v>123.6</v>
      </c>
      <c r="H10" s="5">
        <f t="shared" si="0"/>
        <v>496.70000000000005</v>
      </c>
      <c r="I10" s="5">
        <f t="shared" si="1"/>
        <v>124.17500000000001</v>
      </c>
    </row>
    <row r="11" spans="3:9" x14ac:dyDescent="0.25">
      <c r="C11" s="3" t="s">
        <v>24</v>
      </c>
      <c r="D11" s="4">
        <v>130.9</v>
      </c>
      <c r="E11" s="4">
        <v>130.4</v>
      </c>
      <c r="F11" s="4">
        <v>129.30000000000001</v>
      </c>
      <c r="G11" s="4">
        <v>129.30000000000001</v>
      </c>
      <c r="H11" s="5">
        <f t="shared" si="0"/>
        <v>519.90000000000009</v>
      </c>
      <c r="I11" s="5">
        <f t="shared" si="1"/>
        <v>129.97500000000002</v>
      </c>
    </row>
    <row r="12" spans="3:9" x14ac:dyDescent="0.25">
      <c r="C12" s="3" t="s">
        <v>3</v>
      </c>
      <c r="D12" s="4">
        <f>SUM(D6:D11)</f>
        <v>590.9</v>
      </c>
      <c r="E12" s="4">
        <f>SUM(E6:E11)</f>
        <v>584</v>
      </c>
      <c r="F12" s="4">
        <f>SUM(F6:F11)</f>
        <v>604.20000000000005</v>
      </c>
      <c r="G12" s="4">
        <f>SUM(G6:G11)</f>
        <v>605.70000000000005</v>
      </c>
      <c r="H12" s="4">
        <f>SUM(H6:H11)</f>
        <v>2384.8000000000002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236969.62666666671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3.5704613769713256</v>
      </c>
      <c r="N19" s="17">
        <v>4.28</v>
      </c>
      <c r="O19" s="17">
        <f>M19*N19</f>
        <v>15.281574693437275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14486.703333333309</v>
      </c>
      <c r="F20" s="8">
        <f>E20/D20</f>
        <v>2897.3406666666619</v>
      </c>
      <c r="G20" s="8">
        <f>F20/F21</f>
        <v>56.81864752089276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917.86999999996624</v>
      </c>
      <c r="F21" s="8">
        <f>E21/D21</f>
        <v>50.992777777775899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15404.573333333276</v>
      </c>
      <c r="F22" s="12"/>
      <c r="G22" s="12"/>
      <c r="H22" s="12"/>
      <c r="I22" s="12"/>
      <c r="J22" s="12"/>
      <c r="M22" s="17" t="s">
        <v>43</v>
      </c>
      <c r="N22" s="17">
        <v>68.925000000000011</v>
      </c>
      <c r="O22" s="17">
        <f>N22+O19</f>
        <v>84.20657469343729</v>
      </c>
      <c r="P22" s="17" t="s">
        <v>49</v>
      </c>
    </row>
    <row r="23" spans="3:16" x14ac:dyDescent="0.25">
      <c r="M23" s="17" t="s">
        <v>44</v>
      </c>
      <c r="N23" s="17">
        <v>70.125</v>
      </c>
      <c r="O23" s="17">
        <f>N23+O19</f>
        <v>85.406574693437278</v>
      </c>
      <c r="P23" s="17" t="s">
        <v>49</v>
      </c>
    </row>
    <row r="24" spans="3:16" x14ac:dyDescent="0.25">
      <c r="M24" s="17" t="s">
        <v>45</v>
      </c>
      <c r="N24" s="17">
        <v>89.699999999999989</v>
      </c>
      <c r="O24" s="17">
        <f>N24+O19</f>
        <v>104.98157469343727</v>
      </c>
      <c r="P24" s="17" t="s">
        <v>53</v>
      </c>
    </row>
    <row r="25" spans="3:16" x14ac:dyDescent="0.25">
      <c r="M25" s="17" t="s">
        <v>46</v>
      </c>
      <c r="N25" s="17">
        <v>113.3</v>
      </c>
      <c r="O25" s="17">
        <f>N25+O19</f>
        <v>128.58157469343726</v>
      </c>
      <c r="P25" s="17" t="s">
        <v>52</v>
      </c>
    </row>
    <row r="26" spans="3:16" x14ac:dyDescent="0.25">
      <c r="M26" s="17" t="s">
        <v>47</v>
      </c>
      <c r="N26" s="17">
        <v>124.175</v>
      </c>
      <c r="O26" s="17">
        <f>N26+O19</f>
        <v>139.45657469343726</v>
      </c>
      <c r="P26" s="17" t="s">
        <v>55</v>
      </c>
    </row>
    <row r="27" spans="3:16" x14ac:dyDescent="0.25">
      <c r="M27" s="17" t="s">
        <v>48</v>
      </c>
      <c r="N27" s="17">
        <v>129.97500000000002</v>
      </c>
      <c r="O27" s="17"/>
      <c r="P27" s="17" t="s">
        <v>51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H20" sqref="H20"/>
    </sheetView>
  </sheetViews>
  <sheetFormatPr defaultRowHeight="15" x14ac:dyDescent="0.25"/>
  <cols>
    <col min="5" max="5" width="12" customWidth="1"/>
    <col min="13" max="16" width="13" customWidth="1"/>
  </cols>
  <sheetData>
    <row r="3" spans="3:9" x14ac:dyDescent="0.25">
      <c r="C3" s="1" t="s">
        <v>32</v>
      </c>
      <c r="H3" s="2"/>
      <c r="I3" s="2"/>
    </row>
    <row r="4" spans="3:9" x14ac:dyDescent="0.25">
      <c r="C4" s="27" t="s">
        <v>1</v>
      </c>
      <c r="D4" s="13" t="s">
        <v>2</v>
      </c>
      <c r="E4" s="13"/>
      <c r="F4" s="13"/>
      <c r="G4" s="13"/>
      <c r="H4" s="27" t="s">
        <v>3</v>
      </c>
      <c r="I4" s="28" t="s">
        <v>4</v>
      </c>
    </row>
    <row r="5" spans="3:9" x14ac:dyDescent="0.25">
      <c r="C5" s="27"/>
      <c r="D5" s="3">
        <v>1</v>
      </c>
      <c r="E5" s="3">
        <v>2</v>
      </c>
      <c r="F5" s="3">
        <v>3</v>
      </c>
      <c r="G5" s="3">
        <v>4</v>
      </c>
      <c r="H5" s="27"/>
      <c r="I5" s="28"/>
    </row>
    <row r="6" spans="3:9" x14ac:dyDescent="0.25">
      <c r="C6" s="3" t="s">
        <v>19</v>
      </c>
      <c r="D6" s="4">
        <v>81.5</v>
      </c>
      <c r="E6" s="4">
        <v>60.1</v>
      </c>
      <c r="F6" s="4">
        <v>44.8</v>
      </c>
      <c r="G6" s="4">
        <v>74.5</v>
      </c>
      <c r="H6" s="5">
        <f t="shared" ref="H6:H11" si="0">SUM(D6:G6)</f>
        <v>260.89999999999998</v>
      </c>
      <c r="I6" s="5">
        <f t="shared" ref="I6:I11" si="1">AVERAGE(D6:G6)</f>
        <v>65.224999999999994</v>
      </c>
    </row>
    <row r="7" spans="3:9" x14ac:dyDescent="0.25">
      <c r="C7" s="3" t="s">
        <v>20</v>
      </c>
      <c r="D7" s="4">
        <v>98.3</v>
      </c>
      <c r="E7" s="4">
        <v>93.6</v>
      </c>
      <c r="F7" s="4">
        <v>66.099999999999994</v>
      </c>
      <c r="G7" s="4">
        <v>81.099999999999994</v>
      </c>
      <c r="H7" s="5">
        <f t="shared" si="0"/>
        <v>339.1</v>
      </c>
      <c r="I7" s="5">
        <f t="shared" si="1"/>
        <v>84.775000000000006</v>
      </c>
    </row>
    <row r="8" spans="3:9" x14ac:dyDescent="0.25">
      <c r="C8" s="3" t="s">
        <v>21</v>
      </c>
      <c r="D8" s="4">
        <v>121.7</v>
      </c>
      <c r="E8" s="4">
        <v>116.4</v>
      </c>
      <c r="F8" s="4">
        <v>116.9</v>
      </c>
      <c r="G8" s="4">
        <v>97.1</v>
      </c>
      <c r="H8" s="5">
        <f t="shared" si="0"/>
        <v>452.1</v>
      </c>
      <c r="I8" s="5">
        <f t="shared" si="1"/>
        <v>113.02500000000001</v>
      </c>
    </row>
    <row r="9" spans="3:9" x14ac:dyDescent="0.25">
      <c r="C9" s="3" t="s">
        <v>22</v>
      </c>
      <c r="D9" s="4">
        <v>131.5</v>
      </c>
      <c r="E9" s="4">
        <v>128.1</v>
      </c>
      <c r="F9" s="4">
        <v>132.19999999999999</v>
      </c>
      <c r="G9" s="4">
        <v>132.19999999999999</v>
      </c>
      <c r="H9" s="5">
        <f t="shared" si="0"/>
        <v>524</v>
      </c>
      <c r="I9" s="5">
        <f t="shared" si="1"/>
        <v>131</v>
      </c>
    </row>
    <row r="10" spans="3:9" x14ac:dyDescent="0.25">
      <c r="C10" s="3" t="s">
        <v>23</v>
      </c>
      <c r="D10" s="4">
        <v>134.30000000000001</v>
      </c>
      <c r="E10" s="4">
        <v>140.19999999999999</v>
      </c>
      <c r="F10" s="4">
        <v>138.80000000000001</v>
      </c>
      <c r="G10" s="4">
        <v>138.80000000000001</v>
      </c>
      <c r="H10" s="5">
        <f t="shared" si="0"/>
        <v>552.1</v>
      </c>
      <c r="I10" s="5">
        <f t="shared" si="1"/>
        <v>138.02500000000001</v>
      </c>
    </row>
    <row r="11" spans="3:9" x14ac:dyDescent="0.25">
      <c r="C11" s="3" t="s">
        <v>24</v>
      </c>
      <c r="D11" s="4">
        <v>138.5</v>
      </c>
      <c r="E11" s="4">
        <v>136.5</v>
      </c>
      <c r="F11" s="4">
        <v>137.4</v>
      </c>
      <c r="G11" s="4">
        <v>137.4</v>
      </c>
      <c r="H11" s="5">
        <f t="shared" si="0"/>
        <v>549.79999999999995</v>
      </c>
      <c r="I11" s="5">
        <f t="shared" si="1"/>
        <v>137.44999999999999</v>
      </c>
    </row>
    <row r="12" spans="3:9" x14ac:dyDescent="0.25">
      <c r="C12" s="3" t="s">
        <v>3</v>
      </c>
      <c r="D12" s="4">
        <f>SUM(D6:D11)</f>
        <v>705.8</v>
      </c>
      <c r="E12" s="4">
        <f>SUM(E6:E11)</f>
        <v>674.90000000000009</v>
      </c>
      <c r="F12" s="4">
        <f>SUM(F6:F11)</f>
        <v>636.20000000000005</v>
      </c>
      <c r="G12" s="4">
        <f>SUM(G6:G11)</f>
        <v>661.1</v>
      </c>
      <c r="H12" s="4">
        <f>SUM(H6:H11)</f>
        <v>2678</v>
      </c>
      <c r="I12" s="5"/>
    </row>
    <row r="14" spans="3:9" x14ac:dyDescent="0.25">
      <c r="C14" s="6" t="s">
        <v>5</v>
      </c>
      <c r="D14" s="6">
        <v>6</v>
      </c>
      <c r="H14" s="2"/>
      <c r="I14" s="2"/>
    </row>
    <row r="15" spans="3:9" x14ac:dyDescent="0.25">
      <c r="C15" s="6" t="s">
        <v>6</v>
      </c>
      <c r="D15" s="6">
        <v>4</v>
      </c>
      <c r="H15" s="2"/>
      <c r="I15" s="2"/>
    </row>
    <row r="17" spans="3:16" x14ac:dyDescent="0.25">
      <c r="C17" s="3" t="s">
        <v>7</v>
      </c>
      <c r="D17" s="3">
        <f>SUMSQ(H12)/(D14*D15)</f>
        <v>298820.16666666669</v>
      </c>
    </row>
    <row r="18" spans="3:16" x14ac:dyDescent="0.25">
      <c r="C18" s="7"/>
      <c r="H18" s="29"/>
      <c r="I18" s="29"/>
      <c r="M18" s="17" t="s">
        <v>36</v>
      </c>
      <c r="N18" s="17" t="s">
        <v>37</v>
      </c>
      <c r="O18" s="17" t="s">
        <v>38</v>
      </c>
      <c r="P18" s="16"/>
    </row>
    <row r="19" spans="3:16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 t="s">
        <v>12</v>
      </c>
      <c r="H19" s="3" t="s">
        <v>13</v>
      </c>
      <c r="I19" s="3" t="s">
        <v>14</v>
      </c>
      <c r="J19" s="3" t="s">
        <v>15</v>
      </c>
      <c r="M19" s="17">
        <f>SQRT(F21/4)</f>
        <v>5.0083818633256598</v>
      </c>
      <c r="N19" s="17">
        <v>4.28</v>
      </c>
      <c r="O19" s="17">
        <f>M19*N19</f>
        <v>21.435874375033826</v>
      </c>
      <c r="P19" s="16"/>
    </row>
    <row r="20" spans="3:16" x14ac:dyDescent="0.25">
      <c r="C20" s="3" t="s">
        <v>1</v>
      </c>
      <c r="D20" s="3">
        <f>D14-1</f>
        <v>5</v>
      </c>
      <c r="E20" s="8">
        <f>SUMSQ(H6:H11)/D15-D17</f>
        <v>18460.453333333309</v>
      </c>
      <c r="F20" s="8">
        <f>E20/D20</f>
        <v>3692.0906666666619</v>
      </c>
      <c r="G20" s="8">
        <f>F20/F21</f>
        <v>36.797430843169892</v>
      </c>
      <c r="H20" s="9" t="s">
        <v>56</v>
      </c>
      <c r="I20" s="10">
        <f>FINV(0.05,D20,D21)</f>
        <v>2.77285315299783</v>
      </c>
      <c r="J20" s="10">
        <f>FINV(0.01, D20, D21)</f>
        <v>4.2478821502317352</v>
      </c>
      <c r="M20" s="16"/>
      <c r="N20" s="16"/>
      <c r="O20" s="16"/>
      <c r="P20" s="16"/>
    </row>
    <row r="21" spans="3:16" x14ac:dyDescent="0.25">
      <c r="C21" s="3" t="s">
        <v>17</v>
      </c>
      <c r="D21" s="3">
        <f>D22-D20</f>
        <v>18</v>
      </c>
      <c r="E21" s="8">
        <f>E22-E20</f>
        <v>1806.0400000000373</v>
      </c>
      <c r="F21" s="8">
        <f>E21/D21</f>
        <v>100.33555555555762</v>
      </c>
      <c r="G21" s="11"/>
      <c r="H21" s="11"/>
      <c r="I21" s="11"/>
      <c r="J21" s="11"/>
      <c r="M21" s="17" t="s">
        <v>39</v>
      </c>
      <c r="N21" s="17" t="s">
        <v>40</v>
      </c>
      <c r="O21" s="17" t="s">
        <v>41</v>
      </c>
      <c r="P21" s="17" t="s">
        <v>42</v>
      </c>
    </row>
    <row r="22" spans="3:16" x14ac:dyDescent="0.25">
      <c r="C22" s="3" t="s">
        <v>18</v>
      </c>
      <c r="D22" s="3">
        <f>((D14*D15)-1)</f>
        <v>23</v>
      </c>
      <c r="E22" s="8">
        <f>SUMSQ(D6:G11)-D17</f>
        <v>20266.493333333347</v>
      </c>
      <c r="F22" s="12"/>
      <c r="G22" s="12"/>
      <c r="H22" s="12"/>
      <c r="I22" s="12"/>
      <c r="J22" s="12"/>
      <c r="M22" s="17" t="s">
        <v>43</v>
      </c>
      <c r="N22" s="17">
        <v>65.224999999999994</v>
      </c>
      <c r="O22" s="17">
        <f>N22+O19</f>
        <v>86.660874375033814</v>
      </c>
      <c r="P22" s="17" t="s">
        <v>49</v>
      </c>
    </row>
    <row r="23" spans="3:16" x14ac:dyDescent="0.25">
      <c r="M23" s="17" t="s">
        <v>44</v>
      </c>
      <c r="N23" s="17">
        <v>84.775000000000006</v>
      </c>
      <c r="O23" s="17">
        <f>N23+O19</f>
        <v>106.21087437503382</v>
      </c>
      <c r="P23" s="17" t="s">
        <v>49</v>
      </c>
    </row>
    <row r="24" spans="3:16" x14ac:dyDescent="0.25">
      <c r="M24" s="17" t="s">
        <v>45</v>
      </c>
      <c r="N24" s="17">
        <v>113.02500000000001</v>
      </c>
      <c r="O24" s="17">
        <f>N24+O19</f>
        <v>134.46087437503382</v>
      </c>
      <c r="P24" s="17" t="s">
        <v>53</v>
      </c>
    </row>
    <row r="25" spans="3:16" x14ac:dyDescent="0.25">
      <c r="M25" s="17" t="s">
        <v>46</v>
      </c>
      <c r="N25" s="17">
        <v>131</v>
      </c>
      <c r="O25" s="17">
        <f>N25+O19</f>
        <v>152.43587437503382</v>
      </c>
      <c r="P25" s="17" t="s">
        <v>54</v>
      </c>
    </row>
    <row r="26" spans="3:16" x14ac:dyDescent="0.25">
      <c r="M26" s="17" t="s">
        <v>48</v>
      </c>
      <c r="N26" s="17">
        <v>137.44999999999999</v>
      </c>
      <c r="O26" s="17"/>
      <c r="P26" s="17" t="s">
        <v>52</v>
      </c>
    </row>
    <row r="27" spans="3:16" x14ac:dyDescent="0.25">
      <c r="M27" s="17" t="s">
        <v>47</v>
      </c>
      <c r="N27" s="17">
        <v>138.02500000000001</v>
      </c>
      <c r="O27" s="17"/>
      <c r="P27" s="17" t="s">
        <v>52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14 HST</vt:lpstr>
      <vt:lpstr>21 HST</vt:lpstr>
      <vt:lpstr>28 HST</vt:lpstr>
      <vt:lpstr>35 HST</vt:lpstr>
      <vt:lpstr>42 HST</vt:lpstr>
      <vt:lpstr>49 HST</vt:lpstr>
      <vt:lpstr>56 HST</vt:lpstr>
      <vt:lpstr>63 HST</vt:lpstr>
      <vt:lpstr>70 HST</vt:lpstr>
      <vt:lpstr>77 HST</vt:lpstr>
      <vt:lpstr>84 HST</vt:lpstr>
      <vt:lpstr>91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2022-10-28T03:32:59Z</dcterms:created>
  <dcterms:modified xsi:type="dcterms:W3CDTF">2023-01-16T05:48:33Z</dcterms:modified>
</cp:coreProperties>
</file>