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LENOVO\Downloads\"/>
    </mc:Choice>
  </mc:AlternateContent>
  <xr:revisionPtr revIDLastSave="0" documentId="13_ncr:1_{AA312C6E-DE7E-47D8-9629-47C4D1DC34CE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jumlah buah" sheetId="1" r:id="rId1"/>
    <sheet name="vitamin c" sheetId="2" r:id="rId2"/>
    <sheet name="kemanisan" sheetId="3" r:id="rId3"/>
    <sheet name="diameter" sheetId="4" r:id="rId4"/>
    <sheet name="panjang buah" sheetId="5" r:id="rId5"/>
    <sheet name="berat buah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27" i="1" l="1"/>
  <c r="O26" i="1"/>
  <c r="O25" i="1"/>
  <c r="O24" i="1"/>
  <c r="O23" i="1"/>
  <c r="O22" i="1"/>
  <c r="D12" i="4"/>
  <c r="G12" i="6" l="1"/>
  <c r="F12" i="6"/>
  <c r="E12" i="6"/>
  <c r="D12" i="6"/>
  <c r="G12" i="5"/>
  <c r="F12" i="5"/>
  <c r="E12" i="5"/>
  <c r="D12" i="5"/>
  <c r="G12" i="4"/>
  <c r="F12" i="4"/>
  <c r="E12" i="4"/>
  <c r="G12" i="3"/>
  <c r="F12" i="3"/>
  <c r="E12" i="3"/>
  <c r="D12" i="3"/>
  <c r="G12" i="2"/>
  <c r="F12" i="2"/>
  <c r="E12" i="2"/>
  <c r="D12" i="2"/>
  <c r="G12" i="1"/>
  <c r="F12" i="1"/>
  <c r="E12" i="1"/>
  <c r="D12" i="1"/>
  <c r="D22" i="6" l="1"/>
  <c r="D20" i="6"/>
  <c r="I11" i="6"/>
  <c r="H11" i="6"/>
  <c r="I10" i="6"/>
  <c r="H10" i="6"/>
  <c r="I9" i="6"/>
  <c r="H9" i="6"/>
  <c r="I8" i="6"/>
  <c r="H8" i="6"/>
  <c r="I7" i="6"/>
  <c r="H7" i="6"/>
  <c r="I6" i="6"/>
  <c r="H6" i="6"/>
  <c r="D22" i="5"/>
  <c r="D21" i="5" s="1"/>
  <c r="J20" i="5" s="1"/>
  <c r="D20" i="5"/>
  <c r="I11" i="5"/>
  <c r="H11" i="5"/>
  <c r="I10" i="5"/>
  <c r="H10" i="5"/>
  <c r="I9" i="5"/>
  <c r="H9" i="5"/>
  <c r="I8" i="5"/>
  <c r="H8" i="5"/>
  <c r="I7" i="5"/>
  <c r="H7" i="5"/>
  <c r="I6" i="5"/>
  <c r="H6" i="5"/>
  <c r="D22" i="4"/>
  <c r="D20" i="4"/>
  <c r="I11" i="4"/>
  <c r="H11" i="4"/>
  <c r="I10" i="4"/>
  <c r="H10" i="4"/>
  <c r="I9" i="4"/>
  <c r="H9" i="4"/>
  <c r="I8" i="4"/>
  <c r="H8" i="4"/>
  <c r="I7" i="4"/>
  <c r="H7" i="4"/>
  <c r="I6" i="4"/>
  <c r="H6" i="4"/>
  <c r="D22" i="3"/>
  <c r="D21" i="3" s="1"/>
  <c r="J20" i="3" s="1"/>
  <c r="D20" i="3"/>
  <c r="I11" i="3"/>
  <c r="H11" i="3"/>
  <c r="I10" i="3"/>
  <c r="H10" i="3"/>
  <c r="I9" i="3"/>
  <c r="H9" i="3"/>
  <c r="I8" i="3"/>
  <c r="H8" i="3"/>
  <c r="I7" i="3"/>
  <c r="H7" i="3"/>
  <c r="I6" i="3"/>
  <c r="H6" i="3"/>
  <c r="H10" i="2"/>
  <c r="H11" i="2"/>
  <c r="H12" i="4" l="1"/>
  <c r="D17" i="4" s="1"/>
  <c r="E20" i="4" s="1"/>
  <c r="F20" i="4" s="1"/>
  <c r="H12" i="6"/>
  <c r="D17" i="6" s="1"/>
  <c r="E22" i="6" s="1"/>
  <c r="H12" i="3"/>
  <c r="D17" i="3" s="1"/>
  <c r="E22" i="3" s="1"/>
  <c r="I20" i="3"/>
  <c r="H12" i="5"/>
  <c r="D17" i="5" s="1"/>
  <c r="E20" i="5" s="1"/>
  <c r="F20" i="5" s="1"/>
  <c r="I20" i="5"/>
  <c r="D21" i="4"/>
  <c r="J20" i="4" s="1"/>
  <c r="D21" i="6"/>
  <c r="J20" i="6" s="1"/>
  <c r="E22" i="4" l="1"/>
  <c r="E21" i="4" s="1"/>
  <c r="F21" i="4" s="1"/>
  <c r="E22" i="5"/>
  <c r="E21" i="5" s="1"/>
  <c r="F21" i="5" s="1"/>
  <c r="E20" i="3"/>
  <c r="F20" i="3" s="1"/>
  <c r="E20" i="6"/>
  <c r="F20" i="6" s="1"/>
  <c r="I20" i="6"/>
  <c r="I20" i="4"/>
  <c r="E21" i="3"/>
  <c r="F21" i="3" s="1"/>
  <c r="D22" i="2"/>
  <c r="D21" i="2" s="1"/>
  <c r="J20" i="2" s="1"/>
  <c r="D20" i="2"/>
  <c r="I11" i="2"/>
  <c r="I10" i="2"/>
  <c r="I9" i="2"/>
  <c r="H9" i="2"/>
  <c r="I8" i="2"/>
  <c r="H8" i="2"/>
  <c r="I7" i="2"/>
  <c r="H7" i="2"/>
  <c r="I6" i="2"/>
  <c r="H6" i="2"/>
  <c r="H12" i="2" s="1"/>
  <c r="D17" i="2" s="1"/>
  <c r="D22" i="1"/>
  <c r="D21" i="1" s="1"/>
  <c r="J20" i="1" s="1"/>
  <c r="D20" i="1"/>
  <c r="I11" i="1"/>
  <c r="H11" i="1"/>
  <c r="I10" i="1"/>
  <c r="H10" i="1"/>
  <c r="I9" i="1"/>
  <c r="H9" i="1"/>
  <c r="I8" i="1"/>
  <c r="H8" i="1"/>
  <c r="I7" i="1"/>
  <c r="H7" i="1"/>
  <c r="I6" i="1"/>
  <c r="H6" i="1"/>
  <c r="E21" i="6" l="1"/>
  <c r="F21" i="6" s="1"/>
  <c r="M19" i="6" s="1"/>
  <c r="O19" i="6" s="1"/>
  <c r="G20" i="3"/>
  <c r="M19" i="3"/>
  <c r="O19" i="3" s="1"/>
  <c r="G20" i="4"/>
  <c r="M19" i="4"/>
  <c r="O19" i="4" s="1"/>
  <c r="I20" i="1"/>
  <c r="I20" i="2"/>
  <c r="G20" i="5"/>
  <c r="M19" i="5"/>
  <c r="O19" i="5" s="1"/>
  <c r="E22" i="2"/>
  <c r="E20" i="2"/>
  <c r="F20" i="2" s="1"/>
  <c r="H12" i="1"/>
  <c r="D17" i="1" s="1"/>
  <c r="E22" i="1" s="1"/>
  <c r="G20" i="6" l="1"/>
  <c r="O26" i="6"/>
  <c r="O25" i="6"/>
  <c r="O24" i="6"/>
  <c r="O23" i="6"/>
  <c r="O22" i="6"/>
  <c r="O23" i="5"/>
  <c r="O22" i="5"/>
  <c r="O23" i="4"/>
  <c r="O24" i="4"/>
  <c r="O22" i="4"/>
  <c r="O27" i="4"/>
  <c r="O26" i="4"/>
  <c r="O25" i="4"/>
  <c r="O25" i="3"/>
  <c r="O24" i="3"/>
  <c r="O23" i="3"/>
  <c r="O26" i="3"/>
  <c r="O22" i="3"/>
  <c r="E21" i="2"/>
  <c r="F21" i="2" s="1"/>
  <c r="E20" i="1"/>
  <c r="F20" i="1" s="1"/>
  <c r="G20" i="2" l="1"/>
  <c r="M19" i="2"/>
  <c r="O19" i="2" s="1"/>
  <c r="E21" i="1"/>
  <c r="F21" i="1" s="1"/>
  <c r="G20" i="1" l="1"/>
  <c r="M19" i="1"/>
  <c r="O19" i="1" s="1"/>
  <c r="O25" i="2"/>
  <c r="O23" i="2"/>
  <c r="O24" i="2"/>
  <c r="O22" i="2"/>
</calcChain>
</file>

<file path=xl/sharedStrings.xml><?xml version="1.0" encoding="utf-8"?>
<sst xmlns="http://schemas.openxmlformats.org/spreadsheetml/2006/main" count="276" uniqueCount="47">
  <si>
    <t>Perlakuan</t>
  </si>
  <si>
    <t>Ulangan</t>
  </si>
  <si>
    <t>Jumlah</t>
  </si>
  <si>
    <t>Rata-rata</t>
  </si>
  <si>
    <t>k1</t>
  </si>
  <si>
    <t>k2</t>
  </si>
  <si>
    <t>k3</t>
  </si>
  <si>
    <t>k4</t>
  </si>
  <si>
    <t>k5</t>
  </si>
  <si>
    <t>k6</t>
  </si>
  <si>
    <t>t=treatment(perlakuan)</t>
  </si>
  <si>
    <t>r(ulangan)</t>
  </si>
  <si>
    <t>FK</t>
  </si>
  <si>
    <t>SK</t>
  </si>
  <si>
    <t>db</t>
  </si>
  <si>
    <t>JK</t>
  </si>
  <si>
    <t>KT</t>
  </si>
  <si>
    <t>Fhitung</t>
  </si>
  <si>
    <t>Notasi</t>
  </si>
  <si>
    <t>F0.05</t>
  </si>
  <si>
    <t>F0.01</t>
  </si>
  <si>
    <t>*</t>
  </si>
  <si>
    <t>Error (Galat)</t>
  </si>
  <si>
    <t>Total</t>
  </si>
  <si>
    <t>JB</t>
  </si>
  <si>
    <t>vit. C</t>
  </si>
  <si>
    <t>kemanisan</t>
  </si>
  <si>
    <t>diameter</t>
  </si>
  <si>
    <t>panjang buah</t>
  </si>
  <si>
    <t>berat</t>
  </si>
  <si>
    <t>SD</t>
  </si>
  <si>
    <t>BNJ 5%</t>
  </si>
  <si>
    <t>BNJ</t>
  </si>
  <si>
    <t>PERLAKUAN</t>
  </si>
  <si>
    <t>RATA-RATA</t>
  </si>
  <si>
    <t>RATARATA+BNJ</t>
  </si>
  <si>
    <t>SIMBOL</t>
  </si>
  <si>
    <t>K1</t>
  </si>
  <si>
    <t>K2</t>
  </si>
  <si>
    <t>K3</t>
  </si>
  <si>
    <t>K4</t>
  </si>
  <si>
    <t>a</t>
  </si>
  <si>
    <t>ab</t>
  </si>
  <si>
    <t>c</t>
  </si>
  <si>
    <t>b</t>
  </si>
  <si>
    <t>bc</t>
  </si>
  <si>
    <t>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</si>
</sst>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0" xfId="0" applyFont="1" applyFill="1"/>
    <xf numFmtId="2" fontId="0" fillId="0" borderId="0" xfId="0" applyNumberFormat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0" fontId="1" fillId="0" borderId="1" xfId="0" applyFont="1" applyBorder="1"/>
    <xf numFmtId="0" fontId="0" fillId="3" borderId="0" xfId="0" applyFill="1"/>
    <xf numFmtId="165" fontId="0" fillId="0" borderId="1" xfId="0" applyNumberFormat="1" applyBorder="1"/>
    <xf numFmtId="165" fontId="0" fillId="4" borderId="1" xfId="0" applyNumberFormat="1" applyFill="1" applyBorder="1"/>
    <xf numFmtId="165" fontId="0" fillId="0" borderId="2" xfId="0" applyNumberFormat="1" applyBorder="1"/>
    <xf numFmtId="165" fontId="0" fillId="5" borderId="0" xfId="0" applyNumberFormat="1" applyFill="1"/>
    <xf numFmtId="0" fontId="0" fillId="5" borderId="0" xfId="0" applyFill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3:P27"/>
  <sheetViews>
    <sheetView tabSelected="1" topLeftCell="A11" workbookViewId="0">
      <selection activeCell="O28" sqref="O28"/>
    </sheetView>
  </sheetViews>
  <sheetFormatPr defaultRowHeight="14.5" x14ac:dyDescent="0.35"/>
  <cols>
    <col min="5" max="5" width="11.1796875" customWidth="1"/>
    <col min="6" max="6" width="10.26953125" customWidth="1"/>
    <col min="13" max="16" width="15.81640625" customWidth="1"/>
  </cols>
  <sheetData>
    <row r="3" spans="3:9" x14ac:dyDescent="0.35">
      <c r="C3" s="1" t="s">
        <v>24</v>
      </c>
      <c r="H3" s="2"/>
      <c r="I3" s="2"/>
    </row>
    <row r="4" spans="3:9" x14ac:dyDescent="0.35">
      <c r="C4" s="18" t="s">
        <v>0</v>
      </c>
      <c r="D4" s="3" t="s">
        <v>1</v>
      </c>
      <c r="E4" s="3"/>
      <c r="F4" s="3"/>
      <c r="G4" s="3"/>
      <c r="H4" s="18" t="s">
        <v>2</v>
      </c>
      <c r="I4" s="19" t="s">
        <v>3</v>
      </c>
    </row>
    <row r="5" spans="3:9" x14ac:dyDescent="0.35">
      <c r="C5" s="18"/>
      <c r="D5" s="3">
        <v>1</v>
      </c>
      <c r="E5" s="3">
        <v>2</v>
      </c>
      <c r="F5" s="3">
        <v>3</v>
      </c>
      <c r="G5" s="3">
        <v>4</v>
      </c>
      <c r="H5" s="18"/>
      <c r="I5" s="19"/>
    </row>
    <row r="6" spans="3:9" x14ac:dyDescent="0.35">
      <c r="C6" s="3" t="s">
        <v>4</v>
      </c>
      <c r="D6" s="4">
        <v>70</v>
      </c>
      <c r="E6" s="4">
        <v>78</v>
      </c>
      <c r="F6" s="4">
        <v>76</v>
      </c>
      <c r="G6" s="4">
        <v>80</v>
      </c>
      <c r="H6" s="5">
        <f t="shared" ref="H6:H11" si="0">SUM(D6:G6)</f>
        <v>304</v>
      </c>
      <c r="I6" s="5">
        <f t="shared" ref="I6:I11" si="1">AVERAGE(D6:G6)</f>
        <v>76</v>
      </c>
    </row>
    <row r="7" spans="3:9" x14ac:dyDescent="0.35">
      <c r="C7" s="3" t="s">
        <v>5</v>
      </c>
      <c r="D7" s="4">
        <v>79</v>
      </c>
      <c r="E7" s="4">
        <v>89</v>
      </c>
      <c r="F7" s="4">
        <v>88</v>
      </c>
      <c r="G7" s="4">
        <v>86</v>
      </c>
      <c r="H7" s="5">
        <f t="shared" si="0"/>
        <v>342</v>
      </c>
      <c r="I7" s="5">
        <f t="shared" si="1"/>
        <v>85.5</v>
      </c>
    </row>
    <row r="8" spans="3:9" x14ac:dyDescent="0.35">
      <c r="C8" s="3" t="s">
        <v>6</v>
      </c>
      <c r="D8" s="4">
        <v>88</v>
      </c>
      <c r="E8" s="4">
        <v>98</v>
      </c>
      <c r="F8" s="4">
        <v>90</v>
      </c>
      <c r="G8" s="4">
        <v>98</v>
      </c>
      <c r="H8" s="5">
        <f t="shared" si="0"/>
        <v>374</v>
      </c>
      <c r="I8" s="5">
        <f t="shared" si="1"/>
        <v>93.5</v>
      </c>
    </row>
    <row r="9" spans="3:9" x14ac:dyDescent="0.35">
      <c r="C9" s="3" t="s">
        <v>7</v>
      </c>
      <c r="D9" s="4">
        <v>80</v>
      </c>
      <c r="E9" s="4">
        <v>100</v>
      </c>
      <c r="F9" s="4">
        <v>130</v>
      </c>
      <c r="G9" s="4">
        <v>120</v>
      </c>
      <c r="H9" s="5">
        <f t="shared" si="0"/>
        <v>430</v>
      </c>
      <c r="I9" s="5">
        <f t="shared" si="1"/>
        <v>107.5</v>
      </c>
    </row>
    <row r="10" spans="3:9" x14ac:dyDescent="0.35">
      <c r="C10" s="3" t="s">
        <v>8</v>
      </c>
      <c r="D10" s="4">
        <v>86</v>
      </c>
      <c r="E10" s="4">
        <v>171</v>
      </c>
      <c r="F10" s="4">
        <v>157</v>
      </c>
      <c r="G10" s="4">
        <v>157</v>
      </c>
      <c r="H10" s="5">
        <f t="shared" si="0"/>
        <v>571</v>
      </c>
      <c r="I10" s="5">
        <f t="shared" si="1"/>
        <v>142.75</v>
      </c>
    </row>
    <row r="11" spans="3:9" x14ac:dyDescent="0.35">
      <c r="C11" s="3" t="s">
        <v>9</v>
      </c>
      <c r="D11" s="4">
        <v>142</v>
      </c>
      <c r="E11" s="4">
        <v>185</v>
      </c>
      <c r="F11" s="4">
        <v>192</v>
      </c>
      <c r="G11" s="4">
        <v>192</v>
      </c>
      <c r="H11" s="5">
        <f t="shared" si="0"/>
        <v>711</v>
      </c>
      <c r="I11" s="5">
        <f t="shared" si="1"/>
        <v>177.75</v>
      </c>
    </row>
    <row r="12" spans="3:9" x14ac:dyDescent="0.35">
      <c r="C12" s="3" t="s">
        <v>2</v>
      </c>
      <c r="D12" s="4">
        <f>SUM(D6:D11)</f>
        <v>545</v>
      </c>
      <c r="E12" s="4">
        <f>SUM(E6:E11)</f>
        <v>721</v>
      </c>
      <c r="F12" s="4">
        <f>SUM(F6:F11)</f>
        <v>733</v>
      </c>
      <c r="G12" s="4">
        <f>SUM(G6:G11)</f>
        <v>733</v>
      </c>
      <c r="H12" s="4">
        <f>SUM(H6:H11)</f>
        <v>2732</v>
      </c>
      <c r="I12" s="5"/>
    </row>
    <row r="14" spans="3:9" x14ac:dyDescent="0.35">
      <c r="C14" s="6" t="s">
        <v>10</v>
      </c>
      <c r="D14" s="6">
        <v>6</v>
      </c>
      <c r="H14" s="2"/>
      <c r="I14" s="2"/>
    </row>
    <row r="15" spans="3:9" x14ac:dyDescent="0.35">
      <c r="C15" s="6" t="s">
        <v>11</v>
      </c>
      <c r="D15" s="6">
        <v>4</v>
      </c>
      <c r="H15" s="2"/>
      <c r="I15" s="2"/>
    </row>
    <row r="17" spans="3:16" x14ac:dyDescent="0.35">
      <c r="C17" s="3" t="s">
        <v>12</v>
      </c>
      <c r="D17" s="3">
        <f>SUMSQ(H12)/(D14*D15)</f>
        <v>310992.66666666669</v>
      </c>
    </row>
    <row r="18" spans="3:16" x14ac:dyDescent="0.35">
      <c r="C18" s="7"/>
      <c r="H18" s="20"/>
      <c r="I18" s="20"/>
      <c r="M18" s="13" t="s">
        <v>30</v>
      </c>
      <c r="N18" s="13" t="s">
        <v>31</v>
      </c>
      <c r="O18" s="13" t="s">
        <v>32</v>
      </c>
      <c r="P18" s="14"/>
    </row>
    <row r="19" spans="3:16" x14ac:dyDescent="0.35">
      <c r="C19" s="3" t="s">
        <v>13</v>
      </c>
      <c r="D19" s="3" t="s">
        <v>14</v>
      </c>
      <c r="E19" s="3" t="s">
        <v>15</v>
      </c>
      <c r="F19" s="3" t="s">
        <v>16</v>
      </c>
      <c r="G19" s="3" t="s">
        <v>17</v>
      </c>
      <c r="H19" s="3" t="s">
        <v>18</v>
      </c>
      <c r="I19" s="3" t="s">
        <v>19</v>
      </c>
      <c r="J19" s="3" t="s">
        <v>20</v>
      </c>
      <c r="M19" s="13">
        <f>SQRT(F21/4)</f>
        <v>10.432654397504873</v>
      </c>
      <c r="N19" s="13">
        <v>4.28</v>
      </c>
      <c r="O19" s="17">
        <f>M19*N19</f>
        <v>44.651760821320856</v>
      </c>
      <c r="P19" s="14"/>
    </row>
    <row r="20" spans="3:16" x14ac:dyDescent="0.35">
      <c r="C20" s="3" t="s">
        <v>0</v>
      </c>
      <c r="D20" s="3">
        <f>D14-1</f>
        <v>5</v>
      </c>
      <c r="E20" s="8">
        <f>SUMSQ(H6:H11)/D15-D17</f>
        <v>30436.833333333314</v>
      </c>
      <c r="F20" s="8">
        <f>E20/D20</f>
        <v>6087.3666666666631</v>
      </c>
      <c r="G20" s="8">
        <f>F20/F21</f>
        <v>13.9823390544248</v>
      </c>
      <c r="H20" s="9" t="s">
        <v>46</v>
      </c>
      <c r="I20" s="10">
        <f>FINV(0.05,D20,D21)</f>
        <v>2.77285315299783</v>
      </c>
      <c r="J20" s="10">
        <f>FINV(0.01, D20, D21)</f>
        <v>4.2478821502317352</v>
      </c>
      <c r="M20" s="14"/>
      <c r="N20" s="14"/>
      <c r="O20" s="14"/>
      <c r="P20" s="14"/>
    </row>
    <row r="21" spans="3:16" x14ac:dyDescent="0.35">
      <c r="C21" s="3" t="s">
        <v>22</v>
      </c>
      <c r="D21" s="3">
        <f>D22-D20</f>
        <v>18</v>
      </c>
      <c r="E21" s="8">
        <f>E22-E20</f>
        <v>7836.5</v>
      </c>
      <c r="F21" s="8">
        <f>E21/D21</f>
        <v>435.36111111111109</v>
      </c>
      <c r="G21" s="11"/>
      <c r="H21" s="11"/>
      <c r="I21" s="11"/>
      <c r="J21" s="11"/>
      <c r="M21" s="13" t="s">
        <v>33</v>
      </c>
      <c r="N21" s="13" t="s">
        <v>34</v>
      </c>
      <c r="O21" s="13" t="s">
        <v>35</v>
      </c>
      <c r="P21" s="13" t="s">
        <v>36</v>
      </c>
    </row>
    <row r="22" spans="3:16" x14ac:dyDescent="0.35">
      <c r="C22" s="3" t="s">
        <v>23</v>
      </c>
      <c r="D22" s="3">
        <f>((D14*D15)-1)</f>
        <v>23</v>
      </c>
      <c r="E22" s="8">
        <f>SUMSQ(D6:G11)-D17</f>
        <v>38273.333333333314</v>
      </c>
      <c r="F22" s="12"/>
      <c r="G22" s="12"/>
      <c r="H22" s="12"/>
      <c r="I22" s="12"/>
      <c r="J22" s="12"/>
      <c r="M22" s="13" t="s">
        <v>37</v>
      </c>
      <c r="N22" s="13">
        <v>19.25</v>
      </c>
      <c r="O22" s="17">
        <f>N22+O19</f>
        <v>63.901760821320856</v>
      </c>
      <c r="P22" s="13" t="s">
        <v>41</v>
      </c>
    </row>
    <row r="23" spans="3:16" x14ac:dyDescent="0.35">
      <c r="M23" s="13" t="s">
        <v>38</v>
      </c>
      <c r="N23" s="13">
        <v>33</v>
      </c>
      <c r="O23" s="17">
        <f>N23+O19</f>
        <v>77.651760821320863</v>
      </c>
      <c r="P23" s="13" t="s">
        <v>41</v>
      </c>
    </row>
    <row r="24" spans="3:16" x14ac:dyDescent="0.35">
      <c r="M24" s="13" t="s">
        <v>39</v>
      </c>
      <c r="N24" s="13">
        <v>35</v>
      </c>
      <c r="O24" s="17">
        <f>N24+O19</f>
        <v>79.651760821320863</v>
      </c>
      <c r="P24" s="13" t="s">
        <v>41</v>
      </c>
    </row>
    <row r="25" spans="3:16" x14ac:dyDescent="0.35">
      <c r="M25" s="13" t="s">
        <v>40</v>
      </c>
      <c r="N25" s="13">
        <v>78.25</v>
      </c>
      <c r="O25" s="17">
        <f>N25+O19</f>
        <v>122.90176082132086</v>
      </c>
      <c r="P25" s="13" t="s">
        <v>44</v>
      </c>
    </row>
    <row r="26" spans="3:16" x14ac:dyDescent="0.35">
      <c r="M26" s="13" t="s">
        <v>8</v>
      </c>
      <c r="N26" s="13">
        <v>142.75</v>
      </c>
      <c r="O26" s="17">
        <f>N26+O19</f>
        <v>187.40176082132086</v>
      </c>
      <c r="P26" s="13" t="s">
        <v>43</v>
      </c>
    </row>
    <row r="27" spans="3:16" x14ac:dyDescent="0.35">
      <c r="M27" s="13" t="s">
        <v>9</v>
      </c>
      <c r="N27" s="13">
        <v>177.75</v>
      </c>
      <c r="O27" s="17">
        <f>N27+O19</f>
        <v>222.40176082132086</v>
      </c>
      <c r="P27" s="13" t="s">
        <v>43</v>
      </c>
    </row>
  </sheetData>
  <sortState xmlns:xlrd2="http://schemas.microsoft.com/office/spreadsheetml/2017/richdata2" ref="M22:P27">
    <sortCondition ref="N22"/>
  </sortState>
  <mergeCells count="4">
    <mergeCell ref="C4:C5"/>
    <mergeCell ref="H4:H5"/>
    <mergeCell ref="I4:I5"/>
    <mergeCell ref="H18:I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3:P27"/>
  <sheetViews>
    <sheetView topLeftCell="A10" workbookViewId="0">
      <selection activeCell="O19" sqref="O19"/>
    </sheetView>
  </sheetViews>
  <sheetFormatPr defaultRowHeight="14.5" x14ac:dyDescent="0.35"/>
  <cols>
    <col min="13" max="16" width="15.1796875" customWidth="1"/>
  </cols>
  <sheetData>
    <row r="3" spans="3:9" x14ac:dyDescent="0.35">
      <c r="C3" s="1" t="s">
        <v>25</v>
      </c>
      <c r="H3" s="2"/>
      <c r="I3" s="2"/>
    </row>
    <row r="4" spans="3:9" x14ac:dyDescent="0.35">
      <c r="C4" s="18" t="s">
        <v>0</v>
      </c>
      <c r="D4" s="3" t="s">
        <v>1</v>
      </c>
      <c r="E4" s="3"/>
      <c r="F4" s="3"/>
      <c r="G4" s="3"/>
      <c r="H4" s="18" t="s">
        <v>2</v>
      </c>
      <c r="I4" s="19" t="s">
        <v>3</v>
      </c>
    </row>
    <row r="5" spans="3:9" x14ac:dyDescent="0.35">
      <c r="C5" s="18"/>
      <c r="D5" s="3">
        <v>1</v>
      </c>
      <c r="E5" s="3">
        <v>2</v>
      </c>
      <c r="F5" s="3">
        <v>3</v>
      </c>
      <c r="G5" s="3">
        <v>4</v>
      </c>
      <c r="H5" s="18"/>
      <c r="I5" s="19"/>
    </row>
    <row r="6" spans="3:9" x14ac:dyDescent="0.35">
      <c r="C6" s="3" t="s">
        <v>4</v>
      </c>
      <c r="D6" s="4">
        <v>17.600000000000001</v>
      </c>
      <c r="E6" s="4">
        <v>17.600000000000001</v>
      </c>
      <c r="F6" s="4">
        <v>17.600000000000001</v>
      </c>
      <c r="G6" s="4">
        <v>17.600000000000001</v>
      </c>
      <c r="H6" s="5">
        <f t="shared" ref="H6:H11" si="0">SUM(D6:G6)</f>
        <v>70.400000000000006</v>
      </c>
      <c r="I6" s="5">
        <f t="shared" ref="I6:I11" si="1">AVERAGE(D6:G6)</f>
        <v>17.600000000000001</v>
      </c>
    </row>
    <row r="7" spans="3:9" x14ac:dyDescent="0.35">
      <c r="C7" s="3" t="s">
        <v>5</v>
      </c>
      <c r="D7" s="4">
        <v>17.600000000000001</v>
      </c>
      <c r="E7" s="4">
        <v>17.600000000000001</v>
      </c>
      <c r="F7" s="4">
        <v>17.600000000000001</v>
      </c>
      <c r="G7" s="4">
        <v>17.600000000000001</v>
      </c>
      <c r="H7" s="5">
        <f t="shared" si="0"/>
        <v>70.400000000000006</v>
      </c>
      <c r="I7" s="5">
        <f t="shared" si="1"/>
        <v>17.600000000000001</v>
      </c>
    </row>
    <row r="8" spans="3:9" x14ac:dyDescent="0.35">
      <c r="C8" s="3" t="s">
        <v>6</v>
      </c>
      <c r="D8" s="4">
        <v>35.200000000000003</v>
      </c>
      <c r="E8" s="4">
        <v>17.600000000000001</v>
      </c>
      <c r="F8" s="4">
        <v>35.200000000000003</v>
      </c>
      <c r="G8" s="4">
        <v>17.600000000000001</v>
      </c>
      <c r="H8" s="5">
        <f t="shared" si="0"/>
        <v>105.6</v>
      </c>
      <c r="I8" s="5">
        <f t="shared" si="1"/>
        <v>26.4</v>
      </c>
    </row>
    <row r="9" spans="3:9" x14ac:dyDescent="0.35">
      <c r="C9" s="3" t="s">
        <v>7</v>
      </c>
      <c r="D9" s="4">
        <v>8.8000000000000007</v>
      </c>
      <c r="E9" s="4">
        <v>8.8000000000000007</v>
      </c>
      <c r="F9" s="4">
        <v>8.8000000000000007</v>
      </c>
      <c r="G9" s="4">
        <v>8.8000000000000007</v>
      </c>
      <c r="H9" s="5">
        <f t="shared" si="0"/>
        <v>35.200000000000003</v>
      </c>
      <c r="I9" s="5">
        <f t="shared" si="1"/>
        <v>8.8000000000000007</v>
      </c>
    </row>
    <row r="10" spans="3:9" x14ac:dyDescent="0.35">
      <c r="C10" s="3" t="s">
        <v>8</v>
      </c>
      <c r="D10" s="4">
        <v>8.8000000000000007</v>
      </c>
      <c r="E10" s="4">
        <v>8.8000000000000007</v>
      </c>
      <c r="F10" s="4">
        <v>8.8000000000000007</v>
      </c>
      <c r="G10" s="4">
        <v>8.8000000000000007</v>
      </c>
      <c r="H10" s="5">
        <f t="shared" si="0"/>
        <v>35.200000000000003</v>
      </c>
      <c r="I10" s="5">
        <f t="shared" si="1"/>
        <v>8.8000000000000007</v>
      </c>
    </row>
    <row r="11" spans="3:9" x14ac:dyDescent="0.35">
      <c r="C11" s="3" t="s">
        <v>9</v>
      </c>
      <c r="D11" s="4">
        <v>8.8000000000000007</v>
      </c>
      <c r="E11" s="4">
        <v>8.8000000000000007</v>
      </c>
      <c r="F11" s="4">
        <v>8.8000000000000007</v>
      </c>
      <c r="G11" s="4">
        <v>8.8000000000000007</v>
      </c>
      <c r="H11" s="5">
        <f t="shared" si="0"/>
        <v>35.200000000000003</v>
      </c>
      <c r="I11" s="5">
        <f t="shared" si="1"/>
        <v>8.8000000000000007</v>
      </c>
    </row>
    <row r="12" spans="3:9" x14ac:dyDescent="0.35">
      <c r="C12" s="3" t="s">
        <v>2</v>
      </c>
      <c r="D12" s="4">
        <f>SUM(D6:D11)</f>
        <v>96.8</v>
      </c>
      <c r="E12" s="4">
        <f>SUM(E6:E11)</f>
        <v>79.2</v>
      </c>
      <c r="F12" s="4">
        <f>SUM(F6:F11)</f>
        <v>96.8</v>
      </c>
      <c r="G12" s="4">
        <f>SUM(G6:G11)</f>
        <v>79.2</v>
      </c>
      <c r="H12" s="4">
        <f>SUM(H6:H11)</f>
        <v>352</v>
      </c>
      <c r="I12" s="5"/>
    </row>
    <row r="14" spans="3:9" x14ac:dyDescent="0.35">
      <c r="C14" s="6" t="s">
        <v>10</v>
      </c>
      <c r="D14" s="6">
        <v>6</v>
      </c>
      <c r="H14" s="2"/>
      <c r="I14" s="2"/>
    </row>
    <row r="15" spans="3:9" x14ac:dyDescent="0.35">
      <c r="C15" s="6" t="s">
        <v>11</v>
      </c>
      <c r="D15" s="6">
        <v>4</v>
      </c>
      <c r="H15" s="2"/>
      <c r="I15" s="2"/>
    </row>
    <row r="17" spans="3:16" x14ac:dyDescent="0.35">
      <c r="C17" s="3" t="s">
        <v>12</v>
      </c>
      <c r="D17" s="3">
        <f>SUMSQ(H12)/(D14*D15)</f>
        <v>5162.666666666667</v>
      </c>
    </row>
    <row r="18" spans="3:16" x14ac:dyDescent="0.35">
      <c r="C18" s="7"/>
      <c r="H18" s="20"/>
      <c r="I18" s="20"/>
      <c r="M18" s="13" t="s">
        <v>30</v>
      </c>
      <c r="N18" s="13" t="s">
        <v>31</v>
      </c>
      <c r="O18" s="13" t="s">
        <v>32</v>
      </c>
      <c r="P18" s="14"/>
    </row>
    <row r="19" spans="3:16" x14ac:dyDescent="0.35">
      <c r="C19" s="3" t="s">
        <v>13</v>
      </c>
      <c r="D19" s="3" t="s">
        <v>14</v>
      </c>
      <c r="E19" s="3" t="s">
        <v>15</v>
      </c>
      <c r="F19" s="3" t="s">
        <v>16</v>
      </c>
      <c r="G19" s="3" t="s">
        <v>17</v>
      </c>
      <c r="H19" s="3" t="s">
        <v>18</v>
      </c>
      <c r="I19" s="3" t="s">
        <v>19</v>
      </c>
      <c r="J19" s="3" t="s">
        <v>20</v>
      </c>
      <c r="M19" s="13">
        <f>SQRT(F21/4)</f>
        <v>2.074179891480525</v>
      </c>
      <c r="N19" s="13">
        <v>4.28</v>
      </c>
      <c r="O19" s="17">
        <f>M19*N19</f>
        <v>8.8774899355366479</v>
      </c>
      <c r="P19" s="14"/>
    </row>
    <row r="20" spans="3:16" x14ac:dyDescent="0.35">
      <c r="C20" s="3" t="s">
        <v>0</v>
      </c>
      <c r="D20" s="3">
        <f>D14-1</f>
        <v>5</v>
      </c>
      <c r="E20" s="8">
        <f>SUMSQ(H6:H11)/D15-D17</f>
        <v>1032.5333333333338</v>
      </c>
      <c r="F20" s="8">
        <f>E20/D20</f>
        <v>206.50666666666675</v>
      </c>
      <c r="G20" s="8">
        <f>F20/F21</f>
        <v>12.000000000000172</v>
      </c>
      <c r="H20" s="9" t="s">
        <v>46</v>
      </c>
      <c r="I20" s="10">
        <f>FINV(0.05,D20,D21)</f>
        <v>2.77285315299783</v>
      </c>
      <c r="J20" s="10">
        <f>FINV(0.01, D20, D21)</f>
        <v>4.2478821502317352</v>
      </c>
      <c r="M20" s="14"/>
      <c r="N20" s="14"/>
      <c r="O20" s="14"/>
      <c r="P20" s="14"/>
    </row>
    <row r="21" spans="3:16" x14ac:dyDescent="0.35">
      <c r="C21" s="3" t="s">
        <v>22</v>
      </c>
      <c r="D21" s="3">
        <f>D22-D20</f>
        <v>18</v>
      </c>
      <c r="E21" s="8">
        <f>E22-E20</f>
        <v>309.75999999999567</v>
      </c>
      <c r="F21" s="8">
        <f>E21/D21</f>
        <v>17.208888888888648</v>
      </c>
      <c r="G21" s="11"/>
      <c r="H21" s="11"/>
      <c r="I21" s="11"/>
      <c r="J21" s="11"/>
      <c r="M21" s="13" t="s">
        <v>33</v>
      </c>
      <c r="N21" s="13" t="s">
        <v>34</v>
      </c>
      <c r="O21" s="13" t="s">
        <v>35</v>
      </c>
      <c r="P21" s="13" t="s">
        <v>36</v>
      </c>
    </row>
    <row r="22" spans="3:16" x14ac:dyDescent="0.35">
      <c r="C22" s="3" t="s">
        <v>23</v>
      </c>
      <c r="D22" s="3">
        <f>((D14*D15)-1)</f>
        <v>23</v>
      </c>
      <c r="E22" s="8">
        <f>SUMSQ(D6:G11)-D17</f>
        <v>1342.2933333333294</v>
      </c>
      <c r="F22" s="12"/>
      <c r="G22" s="12"/>
      <c r="H22" s="12"/>
      <c r="I22" s="12"/>
      <c r="J22" s="12"/>
      <c r="M22" s="13" t="s">
        <v>40</v>
      </c>
      <c r="N22" s="13">
        <v>8.8000000000000007</v>
      </c>
      <c r="O22" s="13">
        <f>N22+O19</f>
        <v>17.677489935536649</v>
      </c>
      <c r="P22" s="13" t="s">
        <v>41</v>
      </c>
    </row>
    <row r="23" spans="3:16" x14ac:dyDescent="0.35">
      <c r="M23" s="13" t="s">
        <v>8</v>
      </c>
      <c r="N23" s="13">
        <v>8.8000000000000007</v>
      </c>
      <c r="O23" s="13">
        <f>N23+O19</f>
        <v>17.677489935536649</v>
      </c>
      <c r="P23" s="13" t="s">
        <v>41</v>
      </c>
    </row>
    <row r="24" spans="3:16" x14ac:dyDescent="0.35">
      <c r="M24" s="13" t="s">
        <v>9</v>
      </c>
      <c r="N24" s="13">
        <v>8.8000000000000007</v>
      </c>
      <c r="O24" s="13">
        <f>N24+O19</f>
        <v>17.677489935536649</v>
      </c>
      <c r="P24" s="13" t="s">
        <v>41</v>
      </c>
    </row>
    <row r="25" spans="3:16" x14ac:dyDescent="0.35">
      <c r="M25" s="13" t="s">
        <v>37</v>
      </c>
      <c r="N25" s="13">
        <v>17.600000000000001</v>
      </c>
      <c r="O25" s="13">
        <f>N25+O19</f>
        <v>26.477489935536649</v>
      </c>
      <c r="P25" s="13" t="s">
        <v>42</v>
      </c>
    </row>
    <row r="26" spans="3:16" x14ac:dyDescent="0.35">
      <c r="M26" s="13" t="s">
        <v>38</v>
      </c>
      <c r="N26" s="13">
        <v>17.600000000000001</v>
      </c>
      <c r="O26" s="13"/>
      <c r="P26" s="13" t="s">
        <v>42</v>
      </c>
    </row>
    <row r="27" spans="3:16" x14ac:dyDescent="0.35">
      <c r="M27" s="13" t="s">
        <v>39</v>
      </c>
      <c r="N27" s="13">
        <v>26.4</v>
      </c>
      <c r="O27" s="13"/>
      <c r="P27" s="13" t="s">
        <v>44</v>
      </c>
    </row>
  </sheetData>
  <sortState xmlns:xlrd2="http://schemas.microsoft.com/office/spreadsheetml/2017/richdata2" ref="M22:P27">
    <sortCondition ref="N22"/>
  </sortState>
  <mergeCells count="4">
    <mergeCell ref="C4:C5"/>
    <mergeCell ref="H4:H5"/>
    <mergeCell ref="I4:I5"/>
    <mergeCell ref="H18:I1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3:P27"/>
  <sheetViews>
    <sheetView topLeftCell="A5" workbookViewId="0">
      <selection activeCell="O19" sqref="O19"/>
    </sheetView>
  </sheetViews>
  <sheetFormatPr defaultRowHeight="14.5" x14ac:dyDescent="0.35"/>
  <cols>
    <col min="13" max="16" width="15.7265625" customWidth="1"/>
  </cols>
  <sheetData>
    <row r="3" spans="3:9" x14ac:dyDescent="0.35">
      <c r="C3" s="1" t="s">
        <v>26</v>
      </c>
      <c r="H3" s="2"/>
      <c r="I3" s="2"/>
    </row>
    <row r="4" spans="3:9" x14ac:dyDescent="0.35">
      <c r="C4" s="18" t="s">
        <v>0</v>
      </c>
      <c r="D4" s="3" t="s">
        <v>1</v>
      </c>
      <c r="E4" s="3"/>
      <c r="F4" s="3"/>
      <c r="G4" s="3"/>
      <c r="H4" s="18" t="s">
        <v>2</v>
      </c>
      <c r="I4" s="19" t="s">
        <v>3</v>
      </c>
    </row>
    <row r="5" spans="3:9" x14ac:dyDescent="0.35">
      <c r="C5" s="18"/>
      <c r="D5" s="3">
        <v>1</v>
      </c>
      <c r="E5" s="3">
        <v>2</v>
      </c>
      <c r="F5" s="3">
        <v>3</v>
      </c>
      <c r="G5" s="3">
        <v>4</v>
      </c>
      <c r="H5" s="18"/>
      <c r="I5" s="19"/>
    </row>
    <row r="6" spans="3:9" x14ac:dyDescent="0.35">
      <c r="C6" s="3" t="s">
        <v>4</v>
      </c>
      <c r="D6" s="4">
        <v>7</v>
      </c>
      <c r="E6" s="4">
        <v>6</v>
      </c>
      <c r="F6" s="4">
        <v>5</v>
      </c>
      <c r="G6" s="4">
        <v>7</v>
      </c>
      <c r="H6" s="5">
        <f t="shared" ref="H6:H11" si="0">SUM(D6:G6)</f>
        <v>25</v>
      </c>
      <c r="I6" s="5">
        <f t="shared" ref="I6:I11" si="1">AVERAGE(D6:G6)</f>
        <v>6.25</v>
      </c>
    </row>
    <row r="7" spans="3:9" x14ac:dyDescent="0.35">
      <c r="C7" s="3" t="s">
        <v>5</v>
      </c>
      <c r="D7" s="4">
        <v>5</v>
      </c>
      <c r="E7" s="4">
        <v>6</v>
      </c>
      <c r="F7" s="4">
        <v>7</v>
      </c>
      <c r="G7" s="4">
        <v>8</v>
      </c>
      <c r="H7" s="5">
        <f t="shared" si="0"/>
        <v>26</v>
      </c>
      <c r="I7" s="5">
        <f t="shared" si="1"/>
        <v>6.5</v>
      </c>
    </row>
    <row r="8" spans="3:9" x14ac:dyDescent="0.35">
      <c r="C8" s="3" t="s">
        <v>6</v>
      </c>
      <c r="D8" s="4">
        <v>6</v>
      </c>
      <c r="E8" s="4">
        <v>7</v>
      </c>
      <c r="F8" s="4">
        <v>7</v>
      </c>
      <c r="G8" s="4">
        <v>8</v>
      </c>
      <c r="H8" s="5">
        <f t="shared" si="0"/>
        <v>28</v>
      </c>
      <c r="I8" s="5">
        <f t="shared" si="1"/>
        <v>7</v>
      </c>
    </row>
    <row r="9" spans="3:9" x14ac:dyDescent="0.35">
      <c r="C9" s="3" t="s">
        <v>7</v>
      </c>
      <c r="D9" s="4">
        <v>5</v>
      </c>
      <c r="E9" s="4">
        <v>5</v>
      </c>
      <c r="F9" s="4">
        <v>5</v>
      </c>
      <c r="G9" s="4">
        <v>5</v>
      </c>
      <c r="H9" s="5">
        <f t="shared" si="0"/>
        <v>20</v>
      </c>
      <c r="I9" s="5">
        <f t="shared" si="1"/>
        <v>5</v>
      </c>
    </row>
    <row r="10" spans="3:9" x14ac:dyDescent="0.35">
      <c r="C10" s="3" t="s">
        <v>8</v>
      </c>
      <c r="D10" s="4">
        <v>6</v>
      </c>
      <c r="E10" s="4">
        <v>6</v>
      </c>
      <c r="F10" s="4">
        <v>6</v>
      </c>
      <c r="G10" s="4">
        <v>6</v>
      </c>
      <c r="H10" s="5">
        <f t="shared" si="0"/>
        <v>24</v>
      </c>
      <c r="I10" s="5">
        <f t="shared" si="1"/>
        <v>6</v>
      </c>
    </row>
    <row r="11" spans="3:9" x14ac:dyDescent="0.35">
      <c r="C11" s="3" t="s">
        <v>9</v>
      </c>
      <c r="D11" s="4">
        <v>8</v>
      </c>
      <c r="E11" s="4">
        <v>8</v>
      </c>
      <c r="F11" s="4">
        <v>8</v>
      </c>
      <c r="G11" s="4">
        <v>8</v>
      </c>
      <c r="H11" s="5">
        <f t="shared" si="0"/>
        <v>32</v>
      </c>
      <c r="I11" s="5">
        <f t="shared" si="1"/>
        <v>8</v>
      </c>
    </row>
    <row r="12" spans="3:9" x14ac:dyDescent="0.35">
      <c r="C12" s="3" t="s">
        <v>2</v>
      </c>
      <c r="D12" s="4">
        <f>SUM(D6:D11)</f>
        <v>37</v>
      </c>
      <c r="E12" s="4">
        <f>SUM(E6:E11)</f>
        <v>38</v>
      </c>
      <c r="F12" s="4">
        <f>SUM(F6:F11)</f>
        <v>38</v>
      </c>
      <c r="G12" s="4">
        <f>SUM(G6:G11)</f>
        <v>42</v>
      </c>
      <c r="H12" s="4">
        <f>SUM(H6:H11)</f>
        <v>155</v>
      </c>
      <c r="I12" s="5"/>
    </row>
    <row r="14" spans="3:9" x14ac:dyDescent="0.35">
      <c r="C14" s="6" t="s">
        <v>10</v>
      </c>
      <c r="D14" s="6">
        <v>6</v>
      </c>
      <c r="H14" s="2"/>
      <c r="I14" s="2"/>
    </row>
    <row r="15" spans="3:9" x14ac:dyDescent="0.35">
      <c r="C15" s="6" t="s">
        <v>11</v>
      </c>
      <c r="D15" s="6">
        <v>4</v>
      </c>
      <c r="H15" s="2"/>
      <c r="I15" s="2"/>
    </row>
    <row r="17" spans="3:16" x14ac:dyDescent="0.35">
      <c r="C17" s="3" t="s">
        <v>12</v>
      </c>
      <c r="D17" s="3">
        <f>SUMSQ(H12)/(D14*D15)</f>
        <v>1001.0416666666666</v>
      </c>
    </row>
    <row r="18" spans="3:16" x14ac:dyDescent="0.35">
      <c r="C18" s="7"/>
      <c r="H18" s="20"/>
      <c r="I18" s="20"/>
      <c r="M18" s="13" t="s">
        <v>30</v>
      </c>
      <c r="N18" s="13" t="s">
        <v>31</v>
      </c>
      <c r="O18" s="13" t="s">
        <v>32</v>
      </c>
      <c r="P18" s="14"/>
    </row>
    <row r="19" spans="3:16" x14ac:dyDescent="0.35">
      <c r="C19" s="3" t="s">
        <v>13</v>
      </c>
      <c r="D19" s="3" t="s">
        <v>14</v>
      </c>
      <c r="E19" s="3" t="s">
        <v>15</v>
      </c>
      <c r="F19" s="3" t="s">
        <v>16</v>
      </c>
      <c r="G19" s="3" t="s">
        <v>17</v>
      </c>
      <c r="H19" s="3" t="s">
        <v>18</v>
      </c>
      <c r="I19" s="3" t="s">
        <v>19</v>
      </c>
      <c r="J19" s="3" t="s">
        <v>20</v>
      </c>
      <c r="M19" s="13">
        <f>SQRT(F21/4)</f>
        <v>0.3679900360969936</v>
      </c>
      <c r="N19" s="13">
        <v>4.28</v>
      </c>
      <c r="O19" s="17">
        <f>M19*N19</f>
        <v>1.5749973544951328</v>
      </c>
      <c r="P19" s="14"/>
    </row>
    <row r="20" spans="3:16" x14ac:dyDescent="0.35">
      <c r="C20" s="3" t="s">
        <v>0</v>
      </c>
      <c r="D20" s="3">
        <f>D14-1</f>
        <v>5</v>
      </c>
      <c r="E20" s="8">
        <f>SUMSQ(H6:H11)/D15-D17</f>
        <v>20.208333333333371</v>
      </c>
      <c r="F20" s="8">
        <f>E20/D20</f>
        <v>4.0416666666666741</v>
      </c>
      <c r="G20" s="8">
        <f>F20/F21</f>
        <v>7.4615384615384759</v>
      </c>
      <c r="H20" s="9" t="s">
        <v>46</v>
      </c>
      <c r="I20" s="10">
        <f>FINV(0.05,D20,D21)</f>
        <v>2.77285315299783</v>
      </c>
      <c r="J20" s="10">
        <f>FINV(0.01, D20, D21)</f>
        <v>4.2478821502317352</v>
      </c>
      <c r="M20" s="14"/>
      <c r="N20" s="14"/>
      <c r="O20" s="14"/>
      <c r="P20" s="14"/>
    </row>
    <row r="21" spans="3:16" x14ac:dyDescent="0.35">
      <c r="C21" s="3" t="s">
        <v>22</v>
      </c>
      <c r="D21" s="3">
        <f>D22-D20</f>
        <v>18</v>
      </c>
      <c r="E21" s="8">
        <f>E22-E20</f>
        <v>9.75</v>
      </c>
      <c r="F21" s="8">
        <f>E21/D21</f>
        <v>0.54166666666666663</v>
      </c>
      <c r="G21" s="11"/>
      <c r="H21" s="11"/>
      <c r="I21" s="11"/>
      <c r="J21" s="11"/>
      <c r="M21" s="13" t="s">
        <v>33</v>
      </c>
      <c r="N21" s="13" t="s">
        <v>34</v>
      </c>
      <c r="O21" s="13" t="s">
        <v>35</v>
      </c>
      <c r="P21" s="13" t="s">
        <v>36</v>
      </c>
    </row>
    <row r="22" spans="3:16" x14ac:dyDescent="0.35">
      <c r="C22" s="3" t="s">
        <v>23</v>
      </c>
      <c r="D22" s="3">
        <f>((D14*D15)-1)</f>
        <v>23</v>
      </c>
      <c r="E22" s="8">
        <f>SUMSQ(D6:G11)-D17</f>
        <v>29.958333333333371</v>
      </c>
      <c r="F22" s="12"/>
      <c r="G22" s="12"/>
      <c r="H22" s="12"/>
      <c r="I22" s="12"/>
      <c r="J22" s="12"/>
      <c r="M22" s="13" t="s">
        <v>8</v>
      </c>
      <c r="N22" s="16">
        <v>5</v>
      </c>
      <c r="O22" s="16">
        <f>N22+O19</f>
        <v>6.5749973544951326</v>
      </c>
      <c r="P22" s="13" t="s">
        <v>41</v>
      </c>
    </row>
    <row r="23" spans="3:16" x14ac:dyDescent="0.35">
      <c r="M23" s="13" t="s">
        <v>9</v>
      </c>
      <c r="N23" s="16">
        <v>6</v>
      </c>
      <c r="O23" s="16">
        <f>N23+O19</f>
        <v>7.5749973544951326</v>
      </c>
      <c r="P23" s="13" t="s">
        <v>42</v>
      </c>
    </row>
    <row r="24" spans="3:16" x14ac:dyDescent="0.35">
      <c r="M24" s="13" t="s">
        <v>37</v>
      </c>
      <c r="N24" s="16">
        <v>6.25</v>
      </c>
      <c r="O24" s="16">
        <f>N24+O19</f>
        <v>7.8249973544951326</v>
      </c>
      <c r="P24" s="13" t="s">
        <v>42</v>
      </c>
    </row>
    <row r="25" spans="3:16" x14ac:dyDescent="0.35">
      <c r="M25" s="13" t="s">
        <v>38</v>
      </c>
      <c r="N25" s="16">
        <v>6.5</v>
      </c>
      <c r="O25" s="16">
        <f>N25+O19</f>
        <v>8.0749973544951335</v>
      </c>
      <c r="P25" s="13" t="s">
        <v>42</v>
      </c>
    </row>
    <row r="26" spans="3:16" x14ac:dyDescent="0.35">
      <c r="M26" s="13" t="s">
        <v>40</v>
      </c>
      <c r="N26" s="16">
        <v>7</v>
      </c>
      <c r="O26" s="16">
        <f>N26+O19</f>
        <v>8.5749973544951335</v>
      </c>
      <c r="P26" s="13" t="s">
        <v>45</v>
      </c>
    </row>
    <row r="27" spans="3:16" x14ac:dyDescent="0.35">
      <c r="M27" s="13" t="s">
        <v>39</v>
      </c>
      <c r="N27" s="16">
        <v>8</v>
      </c>
      <c r="O27" s="13"/>
      <c r="P27" s="13" t="s">
        <v>43</v>
      </c>
    </row>
  </sheetData>
  <sortState xmlns:xlrd2="http://schemas.microsoft.com/office/spreadsheetml/2017/richdata2" ref="M22:P27">
    <sortCondition ref="N22"/>
  </sortState>
  <mergeCells count="4">
    <mergeCell ref="C4:C5"/>
    <mergeCell ref="H4:H5"/>
    <mergeCell ref="I4:I5"/>
    <mergeCell ref="H18:I1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C3:P27"/>
  <sheetViews>
    <sheetView topLeftCell="A5" workbookViewId="0">
      <selection activeCell="O25" sqref="O25"/>
    </sheetView>
  </sheetViews>
  <sheetFormatPr defaultRowHeight="14.5" x14ac:dyDescent="0.35"/>
  <cols>
    <col min="13" max="16" width="14.54296875" customWidth="1"/>
  </cols>
  <sheetData>
    <row r="3" spans="3:9" x14ac:dyDescent="0.35">
      <c r="C3" s="1" t="s">
        <v>27</v>
      </c>
      <c r="H3" s="2"/>
      <c r="I3" s="2"/>
    </row>
    <row r="4" spans="3:9" x14ac:dyDescent="0.35">
      <c r="C4" s="18" t="s">
        <v>0</v>
      </c>
      <c r="D4" s="3" t="s">
        <v>1</v>
      </c>
      <c r="E4" s="3"/>
      <c r="F4" s="3"/>
      <c r="G4" s="3"/>
      <c r="H4" s="18" t="s">
        <v>2</v>
      </c>
      <c r="I4" s="19" t="s">
        <v>3</v>
      </c>
    </row>
    <row r="5" spans="3:9" x14ac:dyDescent="0.35">
      <c r="C5" s="18"/>
      <c r="D5" s="3">
        <v>1</v>
      </c>
      <c r="E5" s="3">
        <v>2</v>
      </c>
      <c r="F5" s="3">
        <v>3</v>
      </c>
      <c r="G5" s="3">
        <v>4</v>
      </c>
      <c r="H5" s="18"/>
      <c r="I5" s="19"/>
    </row>
    <row r="6" spans="3:9" x14ac:dyDescent="0.35">
      <c r="C6" s="3" t="s">
        <v>4</v>
      </c>
      <c r="D6" s="4">
        <v>22.4</v>
      </c>
      <c r="E6" s="4">
        <v>23.5</v>
      </c>
      <c r="F6" s="4">
        <v>20.100000000000001</v>
      </c>
      <c r="G6" s="4">
        <v>15.1</v>
      </c>
      <c r="H6" s="5">
        <f t="shared" ref="H6:H11" si="0">SUM(D6:G6)</f>
        <v>81.099999999999994</v>
      </c>
      <c r="I6" s="5">
        <f t="shared" ref="I6:I11" si="1">AVERAGE(D6:G6)</f>
        <v>20.274999999999999</v>
      </c>
    </row>
    <row r="7" spans="3:9" x14ac:dyDescent="0.35">
      <c r="C7" s="3" t="s">
        <v>5</v>
      </c>
      <c r="D7" s="4">
        <v>23.1</v>
      </c>
      <c r="E7" s="4">
        <v>22.3</v>
      </c>
      <c r="F7" s="4">
        <v>19.100000000000001</v>
      </c>
      <c r="G7" s="4">
        <v>20.8</v>
      </c>
      <c r="H7" s="5">
        <f t="shared" si="0"/>
        <v>85.3</v>
      </c>
      <c r="I7" s="5">
        <f t="shared" si="1"/>
        <v>21.324999999999999</v>
      </c>
    </row>
    <row r="8" spans="3:9" x14ac:dyDescent="0.35">
      <c r="C8" s="3" t="s">
        <v>6</v>
      </c>
      <c r="D8" s="4">
        <v>23.1</v>
      </c>
      <c r="E8" s="4">
        <v>20.9</v>
      </c>
      <c r="F8" s="4">
        <v>19.5</v>
      </c>
      <c r="G8" s="4">
        <v>21.8</v>
      </c>
      <c r="H8" s="5">
        <f t="shared" si="0"/>
        <v>85.3</v>
      </c>
      <c r="I8" s="5">
        <f t="shared" si="1"/>
        <v>21.324999999999999</v>
      </c>
    </row>
    <row r="9" spans="3:9" x14ac:dyDescent="0.35">
      <c r="C9" s="3" t="s">
        <v>7</v>
      </c>
      <c r="D9" s="4">
        <v>23.4</v>
      </c>
      <c r="E9" s="4">
        <v>22.1</v>
      </c>
      <c r="F9" s="4">
        <v>21.5</v>
      </c>
      <c r="G9" s="4">
        <v>21.5</v>
      </c>
      <c r="H9" s="5">
        <f t="shared" si="0"/>
        <v>88.5</v>
      </c>
      <c r="I9" s="5">
        <f t="shared" si="1"/>
        <v>22.125</v>
      </c>
    </row>
    <row r="10" spans="3:9" x14ac:dyDescent="0.35">
      <c r="C10" s="3" t="s">
        <v>8</v>
      </c>
      <c r="D10" s="4">
        <v>23.8</v>
      </c>
      <c r="E10" s="4">
        <v>24.1</v>
      </c>
      <c r="F10" s="4">
        <v>23.1</v>
      </c>
      <c r="G10" s="4">
        <v>23.1</v>
      </c>
      <c r="H10" s="5">
        <f t="shared" si="0"/>
        <v>94.1</v>
      </c>
      <c r="I10" s="5">
        <f t="shared" si="1"/>
        <v>23.524999999999999</v>
      </c>
    </row>
    <row r="11" spans="3:9" x14ac:dyDescent="0.35">
      <c r="C11" s="3" t="s">
        <v>9</v>
      </c>
      <c r="D11" s="4">
        <v>24.5</v>
      </c>
      <c r="E11" s="4">
        <v>23.5</v>
      </c>
      <c r="F11" s="4">
        <v>23.8</v>
      </c>
      <c r="G11" s="4">
        <v>23.8</v>
      </c>
      <c r="H11" s="5">
        <f t="shared" si="0"/>
        <v>95.6</v>
      </c>
      <c r="I11" s="5">
        <f t="shared" si="1"/>
        <v>23.9</v>
      </c>
    </row>
    <row r="12" spans="3:9" x14ac:dyDescent="0.35">
      <c r="C12" s="3" t="s">
        <v>2</v>
      </c>
      <c r="D12" s="4">
        <f>SUM(D6:D11)</f>
        <v>140.30000000000001</v>
      </c>
      <c r="E12" s="4">
        <f>SUM(E6:E11)</f>
        <v>136.39999999999998</v>
      </c>
      <c r="F12" s="4">
        <f>SUM(F6:F11)</f>
        <v>127.10000000000001</v>
      </c>
      <c r="G12" s="4">
        <f>SUM(G6:G11)</f>
        <v>126.10000000000001</v>
      </c>
      <c r="H12" s="4">
        <f>SUM(H6:H11)</f>
        <v>529.9</v>
      </c>
      <c r="I12" s="5"/>
    </row>
    <row r="14" spans="3:9" x14ac:dyDescent="0.35">
      <c r="C14" s="6" t="s">
        <v>10</v>
      </c>
      <c r="D14" s="6">
        <v>6</v>
      </c>
      <c r="H14" s="2"/>
      <c r="I14" s="2"/>
    </row>
    <row r="15" spans="3:9" x14ac:dyDescent="0.35">
      <c r="C15" s="6" t="s">
        <v>11</v>
      </c>
      <c r="D15" s="6">
        <v>4</v>
      </c>
      <c r="H15" s="2"/>
      <c r="I15" s="2"/>
    </row>
    <row r="17" spans="3:16" x14ac:dyDescent="0.35">
      <c r="C17" s="3" t="s">
        <v>12</v>
      </c>
      <c r="D17" s="3">
        <f>SUMSQ(H12)/(D14*D15)</f>
        <v>11699.750416666664</v>
      </c>
    </row>
    <row r="18" spans="3:16" x14ac:dyDescent="0.35">
      <c r="C18" s="7"/>
      <c r="H18" s="20"/>
      <c r="I18" s="20"/>
      <c r="M18" s="13" t="s">
        <v>30</v>
      </c>
      <c r="N18" s="13" t="s">
        <v>31</v>
      </c>
      <c r="O18" s="13" t="s">
        <v>32</v>
      </c>
      <c r="P18" s="14"/>
    </row>
    <row r="19" spans="3:16" x14ac:dyDescent="0.35">
      <c r="C19" s="3" t="s">
        <v>13</v>
      </c>
      <c r="D19" s="3" t="s">
        <v>14</v>
      </c>
      <c r="E19" s="3" t="s">
        <v>15</v>
      </c>
      <c r="F19" s="3" t="s">
        <v>16</v>
      </c>
      <c r="G19" s="3" t="s">
        <v>17</v>
      </c>
      <c r="H19" s="3" t="s">
        <v>18</v>
      </c>
      <c r="I19" s="3" t="s">
        <v>19</v>
      </c>
      <c r="J19" s="3" t="s">
        <v>20</v>
      </c>
      <c r="M19" s="13">
        <f>SQRT(F21/4)</f>
        <v>0.92539406020715453</v>
      </c>
      <c r="N19" s="13">
        <v>4.28</v>
      </c>
      <c r="O19" s="17">
        <f>M19*N19</f>
        <v>3.9606865776866216</v>
      </c>
      <c r="P19" s="14"/>
    </row>
    <row r="20" spans="3:16" x14ac:dyDescent="0.35">
      <c r="C20" s="3" t="s">
        <v>0</v>
      </c>
      <c r="D20" s="3">
        <f>D14-1</f>
        <v>5</v>
      </c>
      <c r="E20" s="8">
        <f>SUMSQ(H6:H11)/D15-D17</f>
        <v>39.202083333335395</v>
      </c>
      <c r="F20" s="8">
        <f>E20/D20</f>
        <v>7.8404166666670791</v>
      </c>
      <c r="G20" s="8">
        <f>F20/F21</f>
        <v>2.2888942950979971</v>
      </c>
      <c r="H20" s="9" t="s">
        <v>21</v>
      </c>
      <c r="I20" s="10">
        <f>FINV(0.05,D20,D21)</f>
        <v>2.77285315299783</v>
      </c>
      <c r="J20" s="10">
        <f>FINV(0.01, D20, D21)</f>
        <v>4.2478821502317352</v>
      </c>
      <c r="M20" s="14"/>
      <c r="N20" s="14"/>
      <c r="O20" s="14"/>
      <c r="P20" s="14"/>
    </row>
    <row r="21" spans="3:16" x14ac:dyDescent="0.35">
      <c r="C21" s="3" t="s">
        <v>22</v>
      </c>
      <c r="D21" s="3">
        <f>D22-D20</f>
        <v>18</v>
      </c>
      <c r="E21" s="8">
        <f>E22-E20</f>
        <v>61.657500000001164</v>
      </c>
      <c r="F21" s="8">
        <f>E21/D21</f>
        <v>3.4254166666667314</v>
      </c>
      <c r="G21" s="11"/>
      <c r="H21" s="11"/>
      <c r="I21" s="11"/>
      <c r="J21" s="11"/>
      <c r="M21" s="13" t="s">
        <v>33</v>
      </c>
      <c r="N21" s="13" t="s">
        <v>34</v>
      </c>
      <c r="O21" s="13" t="s">
        <v>35</v>
      </c>
      <c r="P21" s="13" t="s">
        <v>36</v>
      </c>
    </row>
    <row r="22" spans="3:16" x14ac:dyDescent="0.35">
      <c r="C22" s="3" t="s">
        <v>23</v>
      </c>
      <c r="D22" s="3">
        <f>((D14*D15)-1)</f>
        <v>23</v>
      </c>
      <c r="E22" s="8">
        <f>SUMSQ(D6:G11)-D17</f>
        <v>100.85958333333656</v>
      </c>
      <c r="F22" s="12"/>
      <c r="G22" s="12"/>
      <c r="H22" s="12"/>
      <c r="I22" s="12"/>
      <c r="J22" s="12"/>
      <c r="M22" s="13" t="s">
        <v>4</v>
      </c>
      <c r="N22" s="16">
        <v>20.274999999999999</v>
      </c>
      <c r="O22" s="16">
        <f>N22+O19</f>
        <v>24.235686577686621</v>
      </c>
      <c r="P22" s="13" t="s">
        <v>41</v>
      </c>
    </row>
    <row r="23" spans="3:16" x14ac:dyDescent="0.35">
      <c r="M23" s="13" t="s">
        <v>5</v>
      </c>
      <c r="N23" s="16">
        <v>21.324999999999999</v>
      </c>
      <c r="O23" s="16">
        <f>N23+O19</f>
        <v>25.285686577686622</v>
      </c>
      <c r="P23" s="13" t="s">
        <v>41</v>
      </c>
    </row>
    <row r="24" spans="3:16" x14ac:dyDescent="0.35">
      <c r="M24" s="13" t="s">
        <v>6</v>
      </c>
      <c r="N24" s="16">
        <v>21.324999999999999</v>
      </c>
      <c r="O24" s="16">
        <f>N24+O19</f>
        <v>25.285686577686622</v>
      </c>
      <c r="P24" s="13" t="s">
        <v>41</v>
      </c>
    </row>
    <row r="25" spans="3:16" x14ac:dyDescent="0.35">
      <c r="M25" s="13" t="s">
        <v>7</v>
      </c>
      <c r="N25" s="16">
        <v>22.125</v>
      </c>
      <c r="O25" s="16">
        <f>N25+O19</f>
        <v>26.085686577686623</v>
      </c>
      <c r="P25" s="13" t="s">
        <v>41</v>
      </c>
    </row>
    <row r="26" spans="3:16" x14ac:dyDescent="0.35">
      <c r="M26" s="13" t="s">
        <v>8</v>
      </c>
      <c r="N26" s="16">
        <v>23.524999999999999</v>
      </c>
      <c r="O26" s="16">
        <f>N26+O19</f>
        <v>27.485686577686621</v>
      </c>
      <c r="P26" s="13" t="s">
        <v>41</v>
      </c>
    </row>
    <row r="27" spans="3:16" x14ac:dyDescent="0.35">
      <c r="M27" s="13" t="s">
        <v>9</v>
      </c>
      <c r="N27" s="16">
        <v>23.9</v>
      </c>
      <c r="O27" s="16">
        <f>N27+O19</f>
        <v>27.860686577686621</v>
      </c>
      <c r="P27" s="13" t="s">
        <v>41</v>
      </c>
    </row>
  </sheetData>
  <sortState xmlns:xlrd2="http://schemas.microsoft.com/office/spreadsheetml/2017/richdata2" ref="M22:P27">
    <sortCondition ref="N22"/>
  </sortState>
  <mergeCells count="4">
    <mergeCell ref="C4:C5"/>
    <mergeCell ref="H4:H5"/>
    <mergeCell ref="I4:I5"/>
    <mergeCell ref="H18:I1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C3:P27"/>
  <sheetViews>
    <sheetView workbookViewId="0">
      <selection activeCell="O19" sqref="O19"/>
    </sheetView>
  </sheetViews>
  <sheetFormatPr defaultRowHeight="14.5" x14ac:dyDescent="0.35"/>
  <cols>
    <col min="13" max="16" width="15.453125" customWidth="1"/>
  </cols>
  <sheetData>
    <row r="3" spans="3:9" x14ac:dyDescent="0.35">
      <c r="C3" s="1" t="s">
        <v>28</v>
      </c>
      <c r="H3" s="2"/>
      <c r="I3" s="2"/>
    </row>
    <row r="4" spans="3:9" x14ac:dyDescent="0.35">
      <c r="C4" s="18" t="s">
        <v>0</v>
      </c>
      <c r="D4" s="3" t="s">
        <v>1</v>
      </c>
      <c r="E4" s="3"/>
      <c r="F4" s="3"/>
      <c r="G4" s="3"/>
      <c r="H4" s="18" t="s">
        <v>2</v>
      </c>
      <c r="I4" s="19" t="s">
        <v>3</v>
      </c>
    </row>
    <row r="5" spans="3:9" x14ac:dyDescent="0.35">
      <c r="C5" s="18"/>
      <c r="D5" s="3">
        <v>1</v>
      </c>
      <c r="E5" s="3">
        <v>2</v>
      </c>
      <c r="F5" s="3">
        <v>3</v>
      </c>
      <c r="G5" s="3">
        <v>4</v>
      </c>
      <c r="H5" s="18"/>
      <c r="I5" s="19"/>
    </row>
    <row r="6" spans="3:9" x14ac:dyDescent="0.35">
      <c r="C6" s="3" t="s">
        <v>4</v>
      </c>
      <c r="D6" s="4">
        <v>34.700000000000003</v>
      </c>
      <c r="E6" s="4">
        <v>37.1</v>
      </c>
      <c r="F6" s="4">
        <v>28.3</v>
      </c>
      <c r="G6" s="4">
        <v>29.2</v>
      </c>
      <c r="H6" s="5">
        <f t="shared" ref="H6:H11" si="0">SUM(D6:G6)</f>
        <v>129.30000000000001</v>
      </c>
      <c r="I6" s="5">
        <f t="shared" ref="I6:I11" si="1">AVERAGE(D6:G6)</f>
        <v>32.325000000000003</v>
      </c>
    </row>
    <row r="7" spans="3:9" x14ac:dyDescent="0.35">
      <c r="C7" s="3" t="s">
        <v>5</v>
      </c>
      <c r="D7" s="4">
        <v>30.7</v>
      </c>
      <c r="E7" s="4">
        <v>31.6</v>
      </c>
      <c r="F7" s="4">
        <v>27.6</v>
      </c>
      <c r="G7" s="4">
        <v>32.5</v>
      </c>
      <c r="H7" s="5">
        <f t="shared" si="0"/>
        <v>122.4</v>
      </c>
      <c r="I7" s="5">
        <f t="shared" si="1"/>
        <v>30.6</v>
      </c>
    </row>
    <row r="8" spans="3:9" x14ac:dyDescent="0.35">
      <c r="C8" s="3" t="s">
        <v>6</v>
      </c>
      <c r="D8" s="4">
        <v>36.6</v>
      </c>
      <c r="E8" s="4">
        <v>32.299999999999997</v>
      </c>
      <c r="F8" s="4">
        <v>33.9</v>
      </c>
      <c r="G8" s="4">
        <v>31.6</v>
      </c>
      <c r="H8" s="5">
        <f t="shared" si="0"/>
        <v>134.4</v>
      </c>
      <c r="I8" s="5">
        <f t="shared" si="1"/>
        <v>33.6</v>
      </c>
    </row>
    <row r="9" spans="3:9" x14ac:dyDescent="0.35">
      <c r="C9" s="3" t="s">
        <v>7</v>
      </c>
      <c r="D9" s="4">
        <v>34.799999999999997</v>
      </c>
      <c r="E9" s="4">
        <v>35.1</v>
      </c>
      <c r="F9" s="4">
        <v>36.200000000000003</v>
      </c>
      <c r="G9" s="4">
        <v>36.200000000000003</v>
      </c>
      <c r="H9" s="5">
        <f t="shared" si="0"/>
        <v>142.30000000000001</v>
      </c>
      <c r="I9" s="5">
        <f t="shared" si="1"/>
        <v>35.575000000000003</v>
      </c>
    </row>
    <row r="10" spans="3:9" x14ac:dyDescent="0.35">
      <c r="C10" s="3" t="s">
        <v>8</v>
      </c>
      <c r="D10" s="4">
        <v>36.700000000000003</v>
      </c>
      <c r="E10" s="4">
        <v>34.5</v>
      </c>
      <c r="F10" s="4">
        <v>34.5</v>
      </c>
      <c r="G10" s="4">
        <v>34.5</v>
      </c>
      <c r="H10" s="5">
        <f t="shared" si="0"/>
        <v>140.19999999999999</v>
      </c>
      <c r="I10" s="5">
        <f t="shared" si="1"/>
        <v>35.049999999999997</v>
      </c>
    </row>
    <row r="11" spans="3:9" x14ac:dyDescent="0.35">
      <c r="C11" s="3" t="s">
        <v>9</v>
      </c>
      <c r="D11" s="4">
        <v>33.200000000000003</v>
      </c>
      <c r="E11" s="4">
        <v>33.9</v>
      </c>
      <c r="F11" s="4">
        <v>35.700000000000003</v>
      </c>
      <c r="G11" s="4">
        <v>35.700000000000003</v>
      </c>
      <c r="H11" s="5">
        <f t="shared" si="0"/>
        <v>138.5</v>
      </c>
      <c r="I11" s="5">
        <f t="shared" si="1"/>
        <v>34.625</v>
      </c>
    </row>
    <row r="12" spans="3:9" x14ac:dyDescent="0.35">
      <c r="C12" s="3" t="s">
        <v>2</v>
      </c>
      <c r="D12" s="4">
        <f>SUM(D6:D11)</f>
        <v>206.7</v>
      </c>
      <c r="E12" s="4">
        <f>SUM(E6:E11)</f>
        <v>204.5</v>
      </c>
      <c r="F12" s="4">
        <f>SUM(F6:F11)</f>
        <v>196.2</v>
      </c>
      <c r="G12" s="4">
        <f>SUM(G6:G11)</f>
        <v>199.7</v>
      </c>
      <c r="H12" s="4">
        <f>SUM(H6:H11)</f>
        <v>807.10000000000014</v>
      </c>
      <c r="I12" s="5"/>
    </row>
    <row r="14" spans="3:9" x14ac:dyDescent="0.35">
      <c r="C14" s="6" t="s">
        <v>10</v>
      </c>
      <c r="D14" s="6">
        <v>6</v>
      </c>
      <c r="H14" s="2"/>
      <c r="I14" s="2"/>
    </row>
    <row r="15" spans="3:9" x14ac:dyDescent="0.35">
      <c r="C15" s="6" t="s">
        <v>11</v>
      </c>
      <c r="D15" s="6">
        <v>4</v>
      </c>
      <c r="H15" s="2"/>
      <c r="I15" s="2"/>
    </row>
    <row r="17" spans="3:16" x14ac:dyDescent="0.35">
      <c r="C17" s="3" t="s">
        <v>12</v>
      </c>
      <c r="D17" s="3">
        <f>SUMSQ(H12)/(D14*D15)</f>
        <v>27142.100416666679</v>
      </c>
    </row>
    <row r="18" spans="3:16" x14ac:dyDescent="0.35">
      <c r="C18" s="7"/>
      <c r="H18" s="20"/>
      <c r="I18" s="20"/>
      <c r="M18" s="13" t="s">
        <v>30</v>
      </c>
      <c r="N18" s="13" t="s">
        <v>31</v>
      </c>
      <c r="O18" s="13" t="s">
        <v>32</v>
      </c>
      <c r="P18" s="14"/>
    </row>
    <row r="19" spans="3:16" x14ac:dyDescent="0.35">
      <c r="C19" s="3" t="s">
        <v>13</v>
      </c>
      <c r="D19" s="3" t="s">
        <v>14</v>
      </c>
      <c r="E19" s="3" t="s">
        <v>15</v>
      </c>
      <c r="F19" s="3" t="s">
        <v>16</v>
      </c>
      <c r="G19" s="3" t="s">
        <v>17</v>
      </c>
      <c r="H19" s="3" t="s">
        <v>18</v>
      </c>
      <c r="I19" s="3" t="s">
        <v>19</v>
      </c>
      <c r="J19" s="3" t="s">
        <v>20</v>
      </c>
      <c r="M19" s="13">
        <f>SQRT(F21/4)</f>
        <v>1.1359803646581523</v>
      </c>
      <c r="N19" s="13">
        <v>4.28</v>
      </c>
      <c r="O19" s="17">
        <f>M19*N19</f>
        <v>4.8619959607368921</v>
      </c>
      <c r="P19" s="14"/>
    </row>
    <row r="20" spans="3:16" x14ac:dyDescent="0.35">
      <c r="C20" s="3" t="s">
        <v>0</v>
      </c>
      <c r="D20" s="3">
        <f>D14-1</f>
        <v>5</v>
      </c>
      <c r="E20" s="8">
        <f>SUMSQ(H6:H11)/D15-D17</f>
        <v>70.697083333321643</v>
      </c>
      <c r="F20" s="8">
        <f>E20/D20</f>
        <v>14.139416666664328</v>
      </c>
      <c r="G20" s="8">
        <f>F20/F21</f>
        <v>2.7392385308754137</v>
      </c>
      <c r="H20" s="9" t="s">
        <v>21</v>
      </c>
      <c r="I20" s="10">
        <f>FINV(0.05,D20,D21)</f>
        <v>2.77285315299783</v>
      </c>
      <c r="J20" s="10">
        <f>FINV(0.01, D20, D21)</f>
        <v>4.2478821502317352</v>
      </c>
      <c r="M20" s="14"/>
      <c r="N20" s="14"/>
      <c r="O20" s="14"/>
      <c r="P20" s="14"/>
    </row>
    <row r="21" spans="3:16" x14ac:dyDescent="0.35">
      <c r="C21" s="3" t="s">
        <v>22</v>
      </c>
      <c r="D21" s="3">
        <f>D22-D20</f>
        <v>18</v>
      </c>
      <c r="E21" s="8">
        <f>E22-E20</f>
        <v>92.912499999998545</v>
      </c>
      <c r="F21" s="8">
        <f>E21/D21</f>
        <v>5.1618055555554747</v>
      </c>
      <c r="G21" s="11"/>
      <c r="H21" s="11"/>
      <c r="I21" s="11"/>
      <c r="J21" s="11"/>
      <c r="M21" s="13" t="s">
        <v>33</v>
      </c>
      <c r="N21" s="13" t="s">
        <v>34</v>
      </c>
      <c r="O21" s="13" t="s">
        <v>35</v>
      </c>
      <c r="P21" s="13" t="s">
        <v>36</v>
      </c>
    </row>
    <row r="22" spans="3:16" x14ac:dyDescent="0.35">
      <c r="C22" s="3" t="s">
        <v>23</v>
      </c>
      <c r="D22" s="3">
        <f>((D14*D15)-1)</f>
        <v>23</v>
      </c>
      <c r="E22" s="8">
        <f>SUMSQ(D6:G11)-D17</f>
        <v>163.60958333332019</v>
      </c>
      <c r="F22" s="12"/>
      <c r="G22" s="12"/>
      <c r="H22" s="12"/>
      <c r="I22" s="12"/>
      <c r="J22" s="12"/>
      <c r="M22" s="13" t="s">
        <v>5</v>
      </c>
      <c r="N22" s="15">
        <v>30.6</v>
      </c>
      <c r="O22" s="16">
        <f>N22+O19</f>
        <v>35.461995960736893</v>
      </c>
      <c r="P22" s="13" t="s">
        <v>41</v>
      </c>
    </row>
    <row r="23" spans="3:16" x14ac:dyDescent="0.35">
      <c r="M23" s="13" t="s">
        <v>4</v>
      </c>
      <c r="N23" s="15">
        <v>32.325000000000003</v>
      </c>
      <c r="O23" s="16">
        <f>N23+O19</f>
        <v>37.186995960736894</v>
      </c>
      <c r="P23" s="13" t="s">
        <v>42</v>
      </c>
    </row>
    <row r="24" spans="3:16" x14ac:dyDescent="0.35">
      <c r="M24" s="13" t="s">
        <v>6</v>
      </c>
      <c r="N24" s="15">
        <v>33.6</v>
      </c>
      <c r="O24" s="16"/>
      <c r="P24" s="13" t="s">
        <v>42</v>
      </c>
    </row>
    <row r="25" spans="3:16" x14ac:dyDescent="0.35">
      <c r="M25" s="13" t="s">
        <v>9</v>
      </c>
      <c r="N25" s="15">
        <v>34.625</v>
      </c>
      <c r="O25" s="13"/>
      <c r="P25" s="13" t="s">
        <v>42</v>
      </c>
    </row>
    <row r="26" spans="3:16" x14ac:dyDescent="0.35">
      <c r="M26" s="13" t="s">
        <v>8</v>
      </c>
      <c r="N26" s="15">
        <v>35.049999999999997</v>
      </c>
      <c r="O26" s="16"/>
      <c r="P26" s="13" t="s">
        <v>42</v>
      </c>
    </row>
    <row r="27" spans="3:16" x14ac:dyDescent="0.35">
      <c r="M27" s="13" t="s">
        <v>7</v>
      </c>
      <c r="N27" s="15">
        <v>35.575000000000003</v>
      </c>
      <c r="O27" s="16"/>
      <c r="P27" s="13" t="s">
        <v>44</v>
      </c>
    </row>
  </sheetData>
  <sortState xmlns:xlrd2="http://schemas.microsoft.com/office/spreadsheetml/2017/richdata2" ref="M22:P27">
    <sortCondition ref="N22"/>
  </sortState>
  <mergeCells count="4">
    <mergeCell ref="C4:C5"/>
    <mergeCell ref="H4:H5"/>
    <mergeCell ref="I4:I5"/>
    <mergeCell ref="H18:I1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C3:P27"/>
  <sheetViews>
    <sheetView topLeftCell="A4" workbookViewId="0">
      <selection activeCell="F9" sqref="F9"/>
    </sheetView>
  </sheetViews>
  <sheetFormatPr defaultRowHeight="14.5" x14ac:dyDescent="0.35"/>
  <cols>
    <col min="5" max="5" width="11.7265625" customWidth="1"/>
    <col min="6" max="6" width="11.26953125" customWidth="1"/>
    <col min="13" max="16" width="15.453125" customWidth="1"/>
  </cols>
  <sheetData>
    <row r="3" spans="3:9" x14ac:dyDescent="0.35">
      <c r="C3" s="1" t="s">
        <v>29</v>
      </c>
      <c r="H3" s="2"/>
      <c r="I3" s="2"/>
    </row>
    <row r="4" spans="3:9" x14ac:dyDescent="0.35">
      <c r="C4" s="18" t="s">
        <v>0</v>
      </c>
      <c r="D4" s="3" t="s">
        <v>1</v>
      </c>
      <c r="E4" s="3"/>
      <c r="F4" s="3"/>
      <c r="G4" s="3"/>
      <c r="H4" s="18" t="s">
        <v>2</v>
      </c>
      <c r="I4" s="19" t="s">
        <v>3</v>
      </c>
    </row>
    <row r="5" spans="3:9" x14ac:dyDescent="0.35">
      <c r="C5" s="18"/>
      <c r="D5" s="3">
        <v>1</v>
      </c>
      <c r="E5" s="3">
        <v>2</v>
      </c>
      <c r="F5" s="3">
        <v>3</v>
      </c>
      <c r="G5" s="3">
        <v>4</v>
      </c>
      <c r="H5" s="18"/>
      <c r="I5" s="19"/>
    </row>
    <row r="6" spans="3:9" x14ac:dyDescent="0.35">
      <c r="C6" s="3" t="s">
        <v>4</v>
      </c>
      <c r="D6" s="4">
        <v>650</v>
      </c>
      <c r="E6" s="4">
        <v>600</v>
      </c>
      <c r="F6" s="4">
        <v>430</v>
      </c>
      <c r="G6" s="4">
        <v>540</v>
      </c>
      <c r="H6" s="5">
        <f t="shared" ref="H6:H11" si="0">SUM(D6:G6)</f>
        <v>2220</v>
      </c>
      <c r="I6" s="5">
        <f t="shared" ref="I6:I11" si="1">AVERAGE(D6:G6)</f>
        <v>555</v>
      </c>
    </row>
    <row r="7" spans="3:9" x14ac:dyDescent="0.35">
      <c r="C7" s="3" t="s">
        <v>5</v>
      </c>
      <c r="D7" s="4">
        <v>600</v>
      </c>
      <c r="E7" s="4">
        <v>670</v>
      </c>
      <c r="F7" s="4">
        <v>560</v>
      </c>
      <c r="G7" s="4">
        <v>450</v>
      </c>
      <c r="H7" s="5">
        <f t="shared" si="0"/>
        <v>2280</v>
      </c>
      <c r="I7" s="5">
        <f t="shared" si="1"/>
        <v>570</v>
      </c>
    </row>
    <row r="8" spans="3:9" x14ac:dyDescent="0.35">
      <c r="C8" s="3" t="s">
        <v>6</v>
      </c>
      <c r="D8" s="4">
        <v>700</v>
      </c>
      <c r="E8" s="4">
        <v>890</v>
      </c>
      <c r="F8" s="4">
        <v>700</v>
      </c>
      <c r="G8" s="4">
        <v>600</v>
      </c>
      <c r="H8" s="5">
        <f t="shared" si="0"/>
        <v>2890</v>
      </c>
      <c r="I8" s="5">
        <f t="shared" si="1"/>
        <v>722.5</v>
      </c>
    </row>
    <row r="9" spans="3:9" x14ac:dyDescent="0.35">
      <c r="C9" s="3" t="s">
        <v>7</v>
      </c>
      <c r="D9" s="4">
        <v>1026</v>
      </c>
      <c r="E9" s="4">
        <v>1026</v>
      </c>
      <c r="F9" s="4">
        <v>1026</v>
      </c>
      <c r="G9" s="4">
        <v>1026</v>
      </c>
      <c r="H9" s="5">
        <f t="shared" si="0"/>
        <v>4104</v>
      </c>
      <c r="I9" s="5">
        <f t="shared" si="1"/>
        <v>1026</v>
      </c>
    </row>
    <row r="10" spans="3:9" x14ac:dyDescent="0.35">
      <c r="C10" s="3" t="s">
        <v>8</v>
      </c>
      <c r="D10" s="4">
        <v>1400</v>
      </c>
      <c r="E10" s="4">
        <v>1400</v>
      </c>
      <c r="F10" s="4">
        <v>1400</v>
      </c>
      <c r="G10" s="4">
        <v>1400</v>
      </c>
      <c r="H10" s="5">
        <f t="shared" si="0"/>
        <v>5600</v>
      </c>
      <c r="I10" s="5">
        <f t="shared" si="1"/>
        <v>1400</v>
      </c>
    </row>
    <row r="11" spans="3:9" x14ac:dyDescent="0.35">
      <c r="C11" s="3" t="s">
        <v>9</v>
      </c>
      <c r="D11" s="4">
        <v>1443</v>
      </c>
      <c r="E11" s="4">
        <v>1443</v>
      </c>
      <c r="F11" s="4">
        <v>1443</v>
      </c>
      <c r="G11" s="4">
        <v>1443</v>
      </c>
      <c r="H11" s="5">
        <f t="shared" si="0"/>
        <v>5772</v>
      </c>
      <c r="I11" s="5">
        <f t="shared" si="1"/>
        <v>1443</v>
      </c>
    </row>
    <row r="12" spans="3:9" x14ac:dyDescent="0.35">
      <c r="C12" s="3" t="s">
        <v>2</v>
      </c>
      <c r="D12" s="4">
        <f>SUM(D6:D11)</f>
        <v>5819</v>
      </c>
      <c r="E12" s="4">
        <f>SUM(E6:E11)</f>
        <v>6029</v>
      </c>
      <c r="F12" s="4">
        <f>SUM(F6:F11)</f>
        <v>5559</v>
      </c>
      <c r="G12" s="4">
        <f>SUM(G6:G11)</f>
        <v>5459</v>
      </c>
      <c r="H12" s="4">
        <f>SUM(H6:H11)</f>
        <v>22866</v>
      </c>
      <c r="I12" s="5"/>
    </row>
    <row r="14" spans="3:9" x14ac:dyDescent="0.35">
      <c r="C14" s="6" t="s">
        <v>10</v>
      </c>
      <c r="D14" s="6">
        <v>6</v>
      </c>
      <c r="H14" s="2"/>
      <c r="I14" s="2"/>
    </row>
    <row r="15" spans="3:9" x14ac:dyDescent="0.35">
      <c r="C15" s="6" t="s">
        <v>11</v>
      </c>
      <c r="D15" s="6">
        <v>4</v>
      </c>
      <c r="H15" s="2"/>
      <c r="I15" s="2"/>
    </row>
    <row r="17" spans="3:16" x14ac:dyDescent="0.35">
      <c r="C17" s="3" t="s">
        <v>12</v>
      </c>
      <c r="D17" s="3">
        <f>SUMSQ(H12)/(D14*D15)</f>
        <v>21785581.5</v>
      </c>
    </row>
    <row r="18" spans="3:16" x14ac:dyDescent="0.35">
      <c r="C18" s="7"/>
      <c r="H18" s="20"/>
      <c r="I18" s="20"/>
      <c r="M18" s="13" t="s">
        <v>30</v>
      </c>
      <c r="N18" s="13" t="s">
        <v>31</v>
      </c>
      <c r="O18" s="13" t="s">
        <v>32</v>
      </c>
      <c r="P18" s="14"/>
    </row>
    <row r="19" spans="3:16" x14ac:dyDescent="0.35">
      <c r="C19" s="3" t="s">
        <v>13</v>
      </c>
      <c r="D19" s="3" t="s">
        <v>14</v>
      </c>
      <c r="E19" s="3" t="s">
        <v>15</v>
      </c>
      <c r="F19" s="3" t="s">
        <v>16</v>
      </c>
      <c r="G19" s="3" t="s">
        <v>17</v>
      </c>
      <c r="H19" s="3" t="s">
        <v>18</v>
      </c>
      <c r="I19" s="3" t="s">
        <v>19</v>
      </c>
      <c r="J19" s="3" t="s">
        <v>20</v>
      </c>
      <c r="M19" s="13">
        <f>SQRT(F21/4)</f>
        <v>36.58608569752532</v>
      </c>
      <c r="N19" s="13">
        <v>4.28</v>
      </c>
      <c r="O19" s="17">
        <f>M19*N19</f>
        <v>156.58844678540837</v>
      </c>
      <c r="P19" s="14"/>
    </row>
    <row r="20" spans="3:16" x14ac:dyDescent="0.35">
      <c r="C20" s="3" t="s">
        <v>0</v>
      </c>
      <c r="D20" s="3">
        <f>D14-1</f>
        <v>5</v>
      </c>
      <c r="E20" s="8">
        <f>SUMSQ(H6:H11)/D15-D17</f>
        <v>3213843.5</v>
      </c>
      <c r="F20" s="8">
        <f>E20/D20</f>
        <v>642768.69999999995</v>
      </c>
      <c r="G20" s="8">
        <f>F20/F21</f>
        <v>120.05018521400777</v>
      </c>
      <c r="H20" s="9" t="s">
        <v>46</v>
      </c>
      <c r="I20" s="10">
        <f>FINV(0.05,D20,D21)</f>
        <v>2.77285315299783</v>
      </c>
      <c r="J20" s="10">
        <f>FINV(0.01, D20, D21)</f>
        <v>4.2478821502317352</v>
      </c>
      <c r="M20" s="14"/>
      <c r="N20" s="14"/>
      <c r="O20" s="14"/>
      <c r="P20" s="14"/>
    </row>
    <row r="21" spans="3:16" x14ac:dyDescent="0.35">
      <c r="C21" s="3" t="s">
        <v>22</v>
      </c>
      <c r="D21" s="3">
        <f>D22-D20</f>
        <v>18</v>
      </c>
      <c r="E21" s="8">
        <f>E22-E20</f>
        <v>96375</v>
      </c>
      <c r="F21" s="8">
        <f>E21/D21</f>
        <v>5354.166666666667</v>
      </c>
      <c r="G21" s="11"/>
      <c r="H21" s="11"/>
      <c r="I21" s="11"/>
      <c r="J21" s="11"/>
      <c r="M21" s="13" t="s">
        <v>33</v>
      </c>
      <c r="N21" s="13" t="s">
        <v>34</v>
      </c>
      <c r="O21" s="13" t="s">
        <v>35</v>
      </c>
      <c r="P21" s="13" t="s">
        <v>36</v>
      </c>
    </row>
    <row r="22" spans="3:16" x14ac:dyDescent="0.35">
      <c r="C22" s="3" t="s">
        <v>23</v>
      </c>
      <c r="D22" s="3">
        <f>((D14*D15)-1)</f>
        <v>23</v>
      </c>
      <c r="E22" s="8">
        <f>SUMSQ(D6:G11)-D17</f>
        <v>3310218.5</v>
      </c>
      <c r="F22" s="12"/>
      <c r="G22" s="12"/>
      <c r="H22" s="12"/>
      <c r="I22" s="12"/>
      <c r="J22" s="12"/>
      <c r="M22" s="13" t="s">
        <v>37</v>
      </c>
      <c r="N22" s="13">
        <v>48.875</v>
      </c>
      <c r="O22" s="13">
        <f>N22+O19</f>
        <v>205.46344678540837</v>
      </c>
      <c r="P22" s="13" t="s">
        <v>41</v>
      </c>
    </row>
    <row r="23" spans="3:16" x14ac:dyDescent="0.35">
      <c r="M23" s="13" t="s">
        <v>38</v>
      </c>
      <c r="N23" s="13">
        <v>135.32499999999999</v>
      </c>
      <c r="O23" s="13">
        <f>N23+O19</f>
        <v>291.91344678540838</v>
      </c>
      <c r="P23" s="13" t="s">
        <v>41</v>
      </c>
    </row>
    <row r="24" spans="3:16" x14ac:dyDescent="0.35">
      <c r="M24" s="13" t="s">
        <v>39</v>
      </c>
      <c r="N24" s="13">
        <v>149.02500000000001</v>
      </c>
      <c r="O24" s="13">
        <f>N24+O19</f>
        <v>305.61344678540837</v>
      </c>
      <c r="P24" s="13" t="s">
        <v>41</v>
      </c>
    </row>
    <row r="25" spans="3:16" x14ac:dyDescent="0.35">
      <c r="M25" s="13" t="s">
        <v>40</v>
      </c>
      <c r="N25" s="13">
        <v>1026</v>
      </c>
      <c r="O25" s="13">
        <f>N25+O19</f>
        <v>1182.5884467854085</v>
      </c>
      <c r="P25" s="13" t="s">
        <v>44</v>
      </c>
    </row>
    <row r="26" spans="3:16" x14ac:dyDescent="0.35">
      <c r="M26" s="13" t="s">
        <v>8</v>
      </c>
      <c r="N26" s="13">
        <v>1400</v>
      </c>
      <c r="O26" s="13">
        <f>N26+O19</f>
        <v>1556.5884467854085</v>
      </c>
      <c r="P26" s="13" t="s">
        <v>43</v>
      </c>
    </row>
    <row r="27" spans="3:16" x14ac:dyDescent="0.35">
      <c r="M27" s="13" t="s">
        <v>9</v>
      </c>
      <c r="N27" s="13">
        <v>1443</v>
      </c>
      <c r="O27" s="13"/>
      <c r="P27" s="13" t="s">
        <v>43</v>
      </c>
    </row>
  </sheetData>
  <sortState xmlns:xlrd2="http://schemas.microsoft.com/office/spreadsheetml/2017/richdata2" ref="M22:P27">
    <sortCondition ref="N22"/>
  </sortState>
  <mergeCells count="4">
    <mergeCell ref="C4:C5"/>
    <mergeCell ref="H4:H5"/>
    <mergeCell ref="I4:I5"/>
    <mergeCell ref="H18:I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jumlah buah</vt:lpstr>
      <vt:lpstr>vitamin c</vt:lpstr>
      <vt:lpstr>kemanisan</vt:lpstr>
      <vt:lpstr>diameter</vt:lpstr>
      <vt:lpstr>panjang buah</vt:lpstr>
      <vt:lpstr>berat buah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LENOVO</cp:lastModifiedBy>
  <dcterms:created xsi:type="dcterms:W3CDTF">2022-10-30T18:22:45Z</dcterms:created>
  <dcterms:modified xsi:type="dcterms:W3CDTF">2023-02-13T06:53:54Z</dcterms:modified>
</cp:coreProperties>
</file>