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DOKUMEN SEMHAS 1 MARET\"/>
    </mc:Choice>
  </mc:AlternateContent>
  <bookViews>
    <workbookView xWindow="0" yWindow="0" windowWidth="20490" windowHeight="7755" activeTab="1"/>
  </bookViews>
  <sheets>
    <sheet name="INDEKS" sheetId="2" r:id="rId1"/>
    <sheet name="PANJANG AKAR" sheetId="3" r:id="rId2"/>
    <sheet name="BERAT KERING " sheetId="5" r:id="rId3"/>
    <sheet name="DIAMETER" sheetId="6" r:id="rId4"/>
    <sheet name="BERAT BASAH" sheetId="8" r:id="rId5"/>
    <sheet name="JUMLAH DAUN " sheetId="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5" l="1"/>
  <c r="K29" i="8"/>
  <c r="K27" i="3"/>
  <c r="I27" i="1"/>
  <c r="I23" i="1"/>
  <c r="K29" i="6"/>
  <c r="Q11" i="6" l="1"/>
  <c r="K30" i="3" l="1"/>
  <c r="K29" i="3"/>
  <c r="I48" i="2" l="1"/>
  <c r="I47" i="2"/>
  <c r="I43" i="2"/>
  <c r="I44" i="2"/>
  <c r="I45" i="2"/>
  <c r="I42" i="2"/>
  <c r="B26" i="2" l="1"/>
  <c r="M5" i="8"/>
  <c r="M6" i="8"/>
  <c r="M7" i="8"/>
  <c r="M8" i="8"/>
  <c r="M9" i="8"/>
  <c r="M10" i="8"/>
  <c r="M11" i="8"/>
  <c r="M4" i="8"/>
  <c r="J5" i="8"/>
  <c r="J6" i="8"/>
  <c r="J7" i="8"/>
  <c r="J8" i="8"/>
  <c r="J9" i="8"/>
  <c r="J10" i="8"/>
  <c r="J11" i="8"/>
  <c r="J4" i="8"/>
  <c r="G5" i="8"/>
  <c r="G6" i="8"/>
  <c r="G7" i="8"/>
  <c r="G8" i="8"/>
  <c r="G9" i="8"/>
  <c r="G10" i="8"/>
  <c r="G11" i="8"/>
  <c r="G4" i="8"/>
  <c r="D5" i="8"/>
  <c r="D6" i="8"/>
  <c r="D7" i="8"/>
  <c r="D8" i="8"/>
  <c r="D9" i="8"/>
  <c r="D10" i="8"/>
  <c r="D11" i="8"/>
  <c r="D4" i="8"/>
  <c r="M4" i="6"/>
  <c r="M5" i="6"/>
  <c r="M6" i="6"/>
  <c r="M7" i="6"/>
  <c r="M8" i="6"/>
  <c r="M9" i="6"/>
  <c r="M10" i="6"/>
  <c r="M3" i="6"/>
  <c r="J4" i="6"/>
  <c r="J5" i="6"/>
  <c r="J6" i="6"/>
  <c r="J7" i="6"/>
  <c r="J8" i="6"/>
  <c r="J9" i="6"/>
  <c r="J10" i="6"/>
  <c r="J3" i="6"/>
  <c r="G4" i="6"/>
  <c r="G5" i="6"/>
  <c r="G6" i="6"/>
  <c r="G7" i="6"/>
  <c r="G8" i="6"/>
  <c r="G9" i="6"/>
  <c r="G10" i="6"/>
  <c r="G3" i="6"/>
  <c r="D4" i="6"/>
  <c r="D5" i="6"/>
  <c r="D6" i="6"/>
  <c r="D7" i="6"/>
  <c r="D8" i="6"/>
  <c r="D9" i="6"/>
  <c r="D10" i="6"/>
  <c r="D3" i="6"/>
  <c r="W30" i="1" l="1"/>
  <c r="K32" i="1"/>
  <c r="K27" i="1"/>
  <c r="K23" i="1"/>
  <c r="T31" i="1" l="1"/>
  <c r="T30" i="1"/>
  <c r="Q31" i="1"/>
  <c r="Q30" i="1"/>
  <c r="N31" i="1"/>
  <c r="N30" i="1"/>
  <c r="K31" i="1"/>
  <c r="K30" i="1"/>
  <c r="K32" i="8" l="1"/>
  <c r="K31" i="8"/>
  <c r="K28" i="8"/>
  <c r="K27" i="8"/>
  <c r="K26" i="8"/>
  <c r="K25" i="8"/>
  <c r="K33" i="8"/>
  <c r="K38" i="5" l="1"/>
  <c r="K36" i="5"/>
  <c r="K30" i="5"/>
  <c r="K37" i="5" l="1"/>
  <c r="K31" i="5"/>
  <c r="K32" i="5"/>
  <c r="K33" i="5"/>
  <c r="K23" i="3"/>
  <c r="K24" i="3"/>
  <c r="K25" i="3"/>
  <c r="K26" i="3"/>
  <c r="N37" i="2"/>
  <c r="M43" i="2"/>
  <c r="M42" i="2"/>
  <c r="M41" i="2"/>
  <c r="M40" i="2"/>
  <c r="M39" i="2"/>
  <c r="M38" i="2"/>
  <c r="M37" i="2"/>
  <c r="Q15" i="1" l="1"/>
  <c r="Q16" i="1"/>
  <c r="Q17" i="1"/>
  <c r="Q18" i="1"/>
  <c r="Q14" i="1"/>
  <c r="P15" i="1"/>
  <c r="P16" i="1"/>
  <c r="P17" i="1"/>
  <c r="P18" i="1"/>
  <c r="P14" i="1"/>
  <c r="P14" i="3"/>
  <c r="O14" i="3"/>
  <c r="N14" i="3"/>
  <c r="L20" i="3"/>
  <c r="L19" i="3"/>
  <c r="L18" i="3"/>
  <c r="L17" i="3"/>
  <c r="L16" i="3"/>
  <c r="L15" i="3"/>
  <c r="L14" i="3"/>
  <c r="H16" i="3"/>
  <c r="N16" i="6" l="1"/>
  <c r="N17" i="6"/>
  <c r="N18" i="6"/>
  <c r="N19" i="6"/>
  <c r="N15" i="6"/>
  <c r="N15" i="8"/>
  <c r="M16" i="6"/>
  <c r="M17" i="6"/>
  <c r="M18" i="6"/>
  <c r="M19" i="6"/>
  <c r="M15" i="6"/>
  <c r="M15" i="8"/>
  <c r="L15" i="8"/>
  <c r="J16" i="8"/>
  <c r="J15" i="8"/>
  <c r="I21" i="8"/>
  <c r="I20" i="8"/>
  <c r="I19" i="8"/>
  <c r="I18" i="8"/>
  <c r="I17" i="8"/>
  <c r="I16" i="8"/>
  <c r="Q7" i="8"/>
  <c r="I15" i="8"/>
  <c r="E15" i="6"/>
  <c r="E16" i="6"/>
  <c r="E17" i="6"/>
  <c r="E18" i="6"/>
  <c r="E19" i="6"/>
  <c r="E20" i="6"/>
  <c r="E21" i="6"/>
  <c r="E14" i="6"/>
  <c r="E22" i="6" s="1"/>
  <c r="D15" i="6"/>
  <c r="D22" i="6" s="1"/>
  <c r="D16" i="6"/>
  <c r="D17" i="6"/>
  <c r="F17" i="6" s="1"/>
  <c r="Q14" i="6" s="1"/>
  <c r="D18" i="6"/>
  <c r="D19" i="6"/>
  <c r="D20" i="6"/>
  <c r="D21" i="6"/>
  <c r="F21" i="6" s="1"/>
  <c r="R14" i="6" s="1"/>
  <c r="D14" i="6"/>
  <c r="C15" i="6"/>
  <c r="F15" i="6" s="1"/>
  <c r="Q12" i="6" s="1"/>
  <c r="C16" i="6"/>
  <c r="C17" i="6"/>
  <c r="C18" i="6"/>
  <c r="C19" i="6"/>
  <c r="F19" i="6" s="1"/>
  <c r="R12" i="6" s="1"/>
  <c r="C20" i="6"/>
  <c r="C21" i="6"/>
  <c r="C14" i="6"/>
  <c r="C22" i="6" s="1"/>
  <c r="B15" i="6"/>
  <c r="B16" i="6"/>
  <c r="F16" i="6" s="1"/>
  <c r="Q13" i="6" s="1"/>
  <c r="B17" i="6"/>
  <c r="B18" i="6"/>
  <c r="F18" i="6" s="1"/>
  <c r="R11" i="6" s="1"/>
  <c r="B19" i="6"/>
  <c r="B20" i="6"/>
  <c r="F20" i="6" s="1"/>
  <c r="R13" i="6" s="1"/>
  <c r="B21" i="6"/>
  <c r="B14" i="6"/>
  <c r="B22" i="6" s="1"/>
  <c r="S12" i="6" l="1"/>
  <c r="T12" i="6" s="1"/>
  <c r="K26" i="6" s="1"/>
  <c r="R15" i="6"/>
  <c r="R16" i="6" s="1"/>
  <c r="K32" i="6" s="1"/>
  <c r="S13" i="6"/>
  <c r="T13" i="6" s="1"/>
  <c r="K27" i="6" s="1"/>
  <c r="S14" i="6"/>
  <c r="T14" i="6" s="1"/>
  <c r="K28" i="6" s="1"/>
  <c r="F14" i="6"/>
  <c r="F22" i="6" l="1"/>
  <c r="Q7" i="6" s="1"/>
  <c r="L16" i="8"/>
  <c r="K16" i="8"/>
  <c r="K15" i="8"/>
  <c r="I21" i="6" l="1"/>
  <c r="I16" i="6"/>
  <c r="I15" i="6"/>
  <c r="J15" i="6" s="1"/>
  <c r="Q15" i="6"/>
  <c r="Q16" i="6" s="1"/>
  <c r="K31" i="6" s="1"/>
  <c r="S11" i="6"/>
  <c r="Q16" i="8"/>
  <c r="T11" i="8"/>
  <c r="Q15" i="8"/>
  <c r="I20" i="6" l="1"/>
  <c r="J20" i="6" s="1"/>
  <c r="K15" i="6" s="1"/>
  <c r="L15" i="6" s="1"/>
  <c r="T11" i="6"/>
  <c r="K25" i="6" s="1"/>
  <c r="S15" i="6"/>
  <c r="I17" i="6"/>
  <c r="J17" i="6" s="1"/>
  <c r="J16" i="6"/>
  <c r="I18" i="6"/>
  <c r="J18" i="6" s="1"/>
  <c r="O15" i="3"/>
  <c r="O16" i="3"/>
  <c r="O17" i="3"/>
  <c r="O18" i="3"/>
  <c r="P38" i="2"/>
  <c r="P37" i="2"/>
  <c r="Q15" i="3"/>
  <c r="Q16" i="3"/>
  <c r="Q17" i="3"/>
  <c r="Q18" i="3"/>
  <c r="Q14" i="3"/>
  <c r="P15" i="3"/>
  <c r="P16" i="3"/>
  <c r="P17" i="3"/>
  <c r="P18" i="3"/>
  <c r="Q37" i="2"/>
  <c r="Q38" i="2"/>
  <c r="N18" i="3"/>
  <c r="N17" i="3"/>
  <c r="N16" i="3"/>
  <c r="N15" i="3"/>
  <c r="M15" i="3"/>
  <c r="M16" i="3"/>
  <c r="M17" i="3"/>
  <c r="M18" i="3"/>
  <c r="M19" i="3"/>
  <c r="M14" i="3"/>
  <c r="I39" i="2"/>
  <c r="C20" i="3"/>
  <c r="B20" i="3"/>
  <c r="C43" i="2"/>
  <c r="E16" i="3"/>
  <c r="E17" i="3"/>
  <c r="E18" i="3"/>
  <c r="E15" i="3"/>
  <c r="F41" i="2"/>
  <c r="D19" i="3"/>
  <c r="C19" i="3"/>
  <c r="B19" i="3"/>
  <c r="D16" i="3"/>
  <c r="D17" i="3"/>
  <c r="D18" i="3"/>
  <c r="D15" i="3"/>
  <c r="E38" i="2"/>
  <c r="C16" i="3"/>
  <c r="C17" i="3"/>
  <c r="C18" i="3"/>
  <c r="C15" i="3"/>
  <c r="B16" i="3"/>
  <c r="B17" i="3"/>
  <c r="B18" i="3"/>
  <c r="B15" i="3"/>
  <c r="S4" i="3"/>
  <c r="S5" i="3"/>
  <c r="S6" i="3"/>
  <c r="S7" i="3"/>
  <c r="S8" i="3"/>
  <c r="S9" i="3"/>
  <c r="S10" i="3"/>
  <c r="S11" i="3"/>
  <c r="S3" i="3"/>
  <c r="P11" i="3"/>
  <c r="Q11" i="3"/>
  <c r="R11" i="3"/>
  <c r="O11" i="3"/>
  <c r="S32" i="2"/>
  <c r="O34" i="2"/>
  <c r="R4" i="3"/>
  <c r="R5" i="3"/>
  <c r="R6" i="3"/>
  <c r="R7" i="3"/>
  <c r="R8" i="3"/>
  <c r="R9" i="3"/>
  <c r="R10" i="3"/>
  <c r="Q4" i="3"/>
  <c r="Q5" i="3"/>
  <c r="Q6" i="3"/>
  <c r="Q7" i="3"/>
  <c r="Q8" i="3"/>
  <c r="Q9" i="3"/>
  <c r="Q10" i="3"/>
  <c r="P4" i="3"/>
  <c r="P5" i="3"/>
  <c r="P6" i="3"/>
  <c r="P7" i="3"/>
  <c r="P8" i="3"/>
  <c r="P9" i="3"/>
  <c r="P10" i="3"/>
  <c r="R3" i="3"/>
  <c r="Q3" i="3"/>
  <c r="P3" i="3"/>
  <c r="O4" i="3"/>
  <c r="O5" i="3"/>
  <c r="O6" i="3"/>
  <c r="O7" i="3"/>
  <c r="O8" i="3"/>
  <c r="O9" i="3"/>
  <c r="O10" i="3"/>
  <c r="O3" i="3"/>
  <c r="R38" i="2"/>
  <c r="R39" i="2"/>
  <c r="R40" i="2"/>
  <c r="R41" i="2"/>
  <c r="R37" i="2"/>
  <c r="Q39" i="2"/>
  <c r="Q40" i="2"/>
  <c r="Q41" i="2"/>
  <c r="K18" i="6" l="1"/>
  <c r="L18" i="6" s="1"/>
  <c r="K17" i="6"/>
  <c r="L17" i="6" s="1"/>
  <c r="K33" i="6"/>
  <c r="K16" i="6"/>
  <c r="L16" i="6" s="1"/>
  <c r="I19" i="6"/>
  <c r="J19" i="6" s="1"/>
  <c r="K19" i="6" s="1"/>
  <c r="L19" i="6" s="1"/>
  <c r="I16" i="5"/>
  <c r="F39" i="2"/>
  <c r="F38" i="2"/>
  <c r="R16" i="8"/>
  <c r="C42" i="2"/>
  <c r="E39" i="2"/>
  <c r="E41" i="2"/>
  <c r="L21" i="5"/>
  <c r="D39" i="2"/>
  <c r="D40" i="2"/>
  <c r="D42" i="2" s="1"/>
  <c r="D41" i="2"/>
  <c r="D38" i="2"/>
  <c r="C39" i="2"/>
  <c r="C40" i="2"/>
  <c r="C41" i="2"/>
  <c r="C38" i="2"/>
  <c r="S34" i="2"/>
  <c r="F22" i="8"/>
  <c r="D22" i="8"/>
  <c r="P34" i="2"/>
  <c r="Q34" i="2"/>
  <c r="R34" i="2"/>
  <c r="S27" i="2"/>
  <c r="S28" i="2"/>
  <c r="S29" i="2"/>
  <c r="S30" i="2"/>
  <c r="S31" i="2"/>
  <c r="S33" i="2"/>
  <c r="S26" i="2"/>
  <c r="R27" i="2"/>
  <c r="R28" i="2"/>
  <c r="R29" i="2"/>
  <c r="R30" i="2"/>
  <c r="R31" i="2"/>
  <c r="R32" i="2"/>
  <c r="R33" i="2"/>
  <c r="R26" i="2"/>
  <c r="Q27" i="2"/>
  <c r="Q28" i="2"/>
  <c r="Q29" i="2"/>
  <c r="Q30" i="2"/>
  <c r="Q31" i="2"/>
  <c r="Q32" i="2"/>
  <c r="Q33" i="2"/>
  <c r="Q26" i="2"/>
  <c r="P27" i="2"/>
  <c r="P28" i="2"/>
  <c r="P29" i="2"/>
  <c r="P30" i="2"/>
  <c r="P31" i="2"/>
  <c r="P32" i="2"/>
  <c r="P33" i="2"/>
  <c r="P26" i="2"/>
  <c r="O27" i="2"/>
  <c r="O28" i="2"/>
  <c r="O29" i="2"/>
  <c r="O30" i="2"/>
  <c r="O31" i="2"/>
  <c r="O32" i="2"/>
  <c r="O33" i="2"/>
  <c r="O26" i="2"/>
  <c r="H27" i="5"/>
  <c r="H26" i="5"/>
  <c r="H25" i="5"/>
  <c r="G27" i="5"/>
  <c r="G28" i="5"/>
  <c r="H29" i="5"/>
  <c r="N16" i="8"/>
  <c r="G25" i="5"/>
  <c r="N40" i="2" l="1"/>
  <c r="D43" i="2"/>
  <c r="E42" i="2"/>
  <c r="E40" i="2"/>
  <c r="F40" i="2" s="1"/>
  <c r="N42" i="2"/>
  <c r="F26" i="5"/>
  <c r="F25" i="5"/>
  <c r="N17" i="8"/>
  <c r="N18" i="8"/>
  <c r="N19" i="8"/>
  <c r="M16" i="8"/>
  <c r="M17" i="8"/>
  <c r="M18" i="8"/>
  <c r="M19" i="8"/>
  <c r="N39" i="2" l="1"/>
  <c r="N38" i="2"/>
  <c r="N41" i="2"/>
  <c r="O41" i="2" s="1"/>
  <c r="P41" i="2" s="1"/>
  <c r="O39" i="2"/>
  <c r="P39" i="2" s="1"/>
  <c r="O40" i="2"/>
  <c r="P40" i="2" s="1"/>
  <c r="O38" i="2"/>
  <c r="O37" i="2"/>
  <c r="C25" i="5"/>
  <c r="T12" i="8" l="1"/>
  <c r="T13" i="8"/>
  <c r="T14" i="8"/>
  <c r="G26" i="5"/>
  <c r="K26" i="5"/>
  <c r="J26" i="5"/>
  <c r="M22" i="5"/>
  <c r="M23" i="5"/>
  <c r="M24" i="5"/>
  <c r="M21" i="5"/>
  <c r="F28" i="5" l="1"/>
  <c r="H28" i="5"/>
  <c r="G29" i="5"/>
  <c r="R15" i="8" l="1"/>
  <c r="S12" i="8"/>
  <c r="S13" i="8"/>
  <c r="S14" i="8"/>
  <c r="S15" i="8"/>
  <c r="S11" i="8"/>
  <c r="R14" i="8"/>
  <c r="R13" i="8"/>
  <c r="R12" i="8"/>
  <c r="R11" i="8"/>
  <c r="Q14" i="8"/>
  <c r="Q13" i="8"/>
  <c r="Q12" i="8"/>
  <c r="Q11" i="8"/>
  <c r="C22" i="8"/>
  <c r="E22" i="8"/>
  <c r="B22" i="8"/>
  <c r="F15" i="8"/>
  <c r="F16" i="8"/>
  <c r="F17" i="8"/>
  <c r="F18" i="8"/>
  <c r="F19" i="8"/>
  <c r="F20" i="8"/>
  <c r="F21" i="8"/>
  <c r="F14" i="8"/>
  <c r="E28" i="5"/>
  <c r="E26" i="5"/>
  <c r="J17" i="8" l="1"/>
  <c r="J18" i="8"/>
  <c r="E25" i="5"/>
  <c r="D30" i="5"/>
  <c r="D28" i="5"/>
  <c r="J19" i="8" l="1"/>
  <c r="J20" i="8"/>
  <c r="D26" i="5"/>
  <c r="D25" i="5"/>
  <c r="C31" i="5"/>
  <c r="C28" i="5"/>
  <c r="C27" i="5"/>
  <c r="D27" i="5" s="1"/>
  <c r="E27" i="5" s="1"/>
  <c r="F27" i="5" s="1"/>
  <c r="C26" i="5"/>
  <c r="B30" i="5"/>
  <c r="B31" i="5"/>
  <c r="C29" i="5" l="1"/>
  <c r="D29" i="5" s="1"/>
  <c r="E29" i="5" s="1"/>
  <c r="F29" i="5" s="1"/>
  <c r="K18" i="8"/>
  <c r="L18" i="8" s="1"/>
  <c r="K17" i="8"/>
  <c r="L17" i="8" s="1"/>
  <c r="K19" i="8"/>
  <c r="L19" i="8" s="1"/>
  <c r="C30" i="5" l="1"/>
  <c r="B29" i="5"/>
  <c r="B28" i="5"/>
  <c r="B27" i="5"/>
  <c r="B26" i="5"/>
  <c r="B25" i="5"/>
  <c r="E21" i="5" l="1"/>
  <c r="D21" i="5"/>
  <c r="C21" i="5"/>
  <c r="B21" i="5"/>
  <c r="F20" i="5"/>
  <c r="K24" i="5" s="1"/>
  <c r="F19" i="5"/>
  <c r="K23" i="5" s="1"/>
  <c r="F18" i="5"/>
  <c r="K22" i="5" s="1"/>
  <c r="F17" i="5"/>
  <c r="K21" i="5" s="1"/>
  <c r="F16" i="5"/>
  <c r="J24" i="5" s="1"/>
  <c r="L24" i="5" s="1"/>
  <c r="F15" i="5"/>
  <c r="J23" i="5" s="1"/>
  <c r="L23" i="5" s="1"/>
  <c r="F14" i="5"/>
  <c r="J22" i="5" s="1"/>
  <c r="L22" i="5" s="1"/>
  <c r="F13" i="5"/>
  <c r="D10" i="5"/>
  <c r="F21" i="5" l="1"/>
  <c r="J21" i="5"/>
  <c r="K25" i="5"/>
  <c r="M33" i="2"/>
  <c r="M32" i="2"/>
  <c r="M31" i="2"/>
  <c r="M30" i="2"/>
  <c r="M29" i="2"/>
  <c r="M28" i="2"/>
  <c r="M27" i="2"/>
  <c r="M26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J33" i="2"/>
  <c r="J32" i="2"/>
  <c r="J31" i="2"/>
  <c r="J30" i="2"/>
  <c r="J29" i="2"/>
  <c r="J28" i="2"/>
  <c r="J27" i="2"/>
  <c r="J26" i="2"/>
  <c r="I33" i="2"/>
  <c r="H33" i="2"/>
  <c r="I32" i="2"/>
  <c r="H32" i="2"/>
  <c r="I31" i="2"/>
  <c r="H31" i="2"/>
  <c r="I30" i="2"/>
  <c r="H30" i="2"/>
  <c r="I29" i="2"/>
  <c r="H29" i="2"/>
  <c r="I28" i="2"/>
  <c r="H28" i="2"/>
  <c r="D26" i="2"/>
  <c r="I27" i="2"/>
  <c r="H27" i="2"/>
  <c r="I26" i="2"/>
  <c r="H26" i="2"/>
  <c r="D33" i="2"/>
  <c r="D32" i="2"/>
  <c r="D31" i="2"/>
  <c r="D30" i="2"/>
  <c r="D29" i="2"/>
  <c r="D28" i="2"/>
  <c r="D27" i="2"/>
  <c r="G33" i="2"/>
  <c r="G32" i="2"/>
  <c r="G31" i="2"/>
  <c r="G30" i="2"/>
  <c r="G29" i="2"/>
  <c r="G28" i="2"/>
  <c r="G27" i="2"/>
  <c r="G26" i="2"/>
  <c r="F33" i="2"/>
  <c r="F32" i="2"/>
  <c r="E33" i="2"/>
  <c r="E32" i="2"/>
  <c r="F31" i="2"/>
  <c r="E31" i="2"/>
  <c r="F30" i="2"/>
  <c r="E30" i="2"/>
  <c r="F29" i="2"/>
  <c r="E29" i="2"/>
  <c r="J25" i="5" l="1"/>
  <c r="L25" i="5"/>
  <c r="F28" i="2"/>
  <c r="E28" i="2"/>
  <c r="F27" i="2"/>
  <c r="E27" i="2"/>
  <c r="F26" i="2"/>
  <c r="E26" i="2"/>
  <c r="C33" i="2"/>
  <c r="C32" i="2"/>
  <c r="C31" i="2"/>
  <c r="C30" i="2"/>
  <c r="C29" i="2"/>
  <c r="C28" i="2"/>
  <c r="C27" i="2"/>
  <c r="C26" i="2"/>
  <c r="B33" i="2"/>
  <c r="B32" i="2"/>
  <c r="B31" i="2"/>
  <c r="B30" i="2"/>
  <c r="B29" i="2"/>
  <c r="B28" i="2"/>
  <c r="B27" i="2"/>
  <c r="M22" i="2"/>
  <c r="M21" i="2"/>
  <c r="M20" i="2"/>
  <c r="M19" i="2"/>
  <c r="M18" i="2"/>
  <c r="M17" i="2"/>
  <c r="M16" i="2"/>
  <c r="M15" i="2"/>
  <c r="J22" i="2"/>
  <c r="J21" i="2"/>
  <c r="J20" i="2"/>
  <c r="J19" i="2"/>
  <c r="J18" i="2"/>
  <c r="J17" i="2"/>
  <c r="J16" i="2"/>
  <c r="J15" i="2"/>
  <c r="G22" i="2"/>
  <c r="G21" i="2"/>
  <c r="G20" i="2"/>
  <c r="G19" i="2"/>
  <c r="G18" i="2"/>
  <c r="G17" i="2"/>
  <c r="G16" i="2"/>
  <c r="G15" i="2"/>
  <c r="D22" i="2"/>
  <c r="D21" i="2"/>
  <c r="D20" i="2"/>
  <c r="D19" i="2"/>
  <c r="D18" i="2"/>
  <c r="D17" i="2"/>
  <c r="D16" i="2"/>
  <c r="D15" i="2"/>
  <c r="J8" i="1" l="1"/>
  <c r="Q8" i="1" s="1"/>
  <c r="M10" i="5" l="1"/>
  <c r="J10" i="5"/>
  <c r="G10" i="5"/>
  <c r="M9" i="5"/>
  <c r="J9" i="5"/>
  <c r="G9" i="5"/>
  <c r="D9" i="5"/>
  <c r="M8" i="5"/>
  <c r="J8" i="5"/>
  <c r="G8" i="5"/>
  <c r="D8" i="5"/>
  <c r="M7" i="5"/>
  <c r="J7" i="5"/>
  <c r="G7" i="5"/>
  <c r="D7" i="5"/>
  <c r="M6" i="5"/>
  <c r="J6" i="5"/>
  <c r="G6" i="5"/>
  <c r="D6" i="5"/>
  <c r="M5" i="5"/>
  <c r="J5" i="5"/>
  <c r="G5" i="5"/>
  <c r="D5" i="5"/>
  <c r="M4" i="5"/>
  <c r="J4" i="5"/>
  <c r="G4" i="5"/>
  <c r="D4" i="5"/>
  <c r="M3" i="5"/>
  <c r="J3" i="5"/>
  <c r="G3" i="5"/>
  <c r="D3" i="5"/>
  <c r="M10" i="3" l="1"/>
  <c r="M9" i="3"/>
  <c r="M8" i="3"/>
  <c r="M7" i="3"/>
  <c r="M6" i="3"/>
  <c r="M5" i="3"/>
  <c r="M4" i="3"/>
  <c r="M3" i="3"/>
  <c r="J10" i="3"/>
  <c r="J9" i="3"/>
  <c r="J8" i="3"/>
  <c r="J7" i="3"/>
  <c r="J6" i="3"/>
  <c r="J5" i="3"/>
  <c r="J4" i="3"/>
  <c r="J3" i="3"/>
  <c r="G10" i="3"/>
  <c r="G9" i="3"/>
  <c r="G8" i="3"/>
  <c r="G7" i="3"/>
  <c r="G6" i="3"/>
  <c r="G5" i="3"/>
  <c r="G4" i="3"/>
  <c r="G3" i="3"/>
  <c r="D10" i="3"/>
  <c r="D9" i="3"/>
  <c r="D8" i="3"/>
  <c r="D7" i="3"/>
  <c r="D6" i="3"/>
  <c r="D5" i="3"/>
  <c r="D4" i="3"/>
  <c r="D3" i="3"/>
  <c r="M11" i="2"/>
  <c r="M10" i="2"/>
  <c r="M9" i="2"/>
  <c r="M8" i="2"/>
  <c r="M7" i="2"/>
  <c r="M6" i="2"/>
  <c r="M5" i="2"/>
  <c r="M4" i="2"/>
  <c r="J11" i="2"/>
  <c r="J10" i="2"/>
  <c r="J9" i="2"/>
  <c r="J8" i="2"/>
  <c r="J7" i="2"/>
  <c r="J6" i="2"/>
  <c r="J5" i="2"/>
  <c r="J4" i="2"/>
  <c r="G11" i="2"/>
  <c r="G10" i="2"/>
  <c r="G9" i="2"/>
  <c r="G8" i="2"/>
  <c r="G7" i="2"/>
  <c r="G6" i="2"/>
  <c r="G5" i="2"/>
  <c r="G4" i="2"/>
  <c r="D11" i="2"/>
  <c r="D10" i="2"/>
  <c r="D9" i="2"/>
  <c r="D8" i="2"/>
  <c r="D7" i="2"/>
  <c r="D6" i="2"/>
  <c r="D5" i="2"/>
  <c r="D4" i="2"/>
  <c r="M10" i="1"/>
  <c r="R10" i="1" s="1"/>
  <c r="M9" i="1"/>
  <c r="R9" i="1" s="1"/>
  <c r="M8" i="1"/>
  <c r="R8" i="1" s="1"/>
  <c r="M7" i="1"/>
  <c r="R7" i="1" s="1"/>
  <c r="M6" i="1"/>
  <c r="R6" i="1" s="1"/>
  <c r="M5" i="1"/>
  <c r="R5" i="1" s="1"/>
  <c r="M4" i="1"/>
  <c r="R4" i="1" s="1"/>
  <c r="M3" i="1"/>
  <c r="R3" i="1" s="1"/>
  <c r="R11" i="1" s="1"/>
  <c r="J10" i="1"/>
  <c r="Q10" i="1" s="1"/>
  <c r="J9" i="1"/>
  <c r="Q9" i="1" s="1"/>
  <c r="J7" i="1"/>
  <c r="Q7" i="1" s="1"/>
  <c r="J6" i="1"/>
  <c r="Q6" i="1" s="1"/>
  <c r="J5" i="1"/>
  <c r="Q5" i="1" s="1"/>
  <c r="J4" i="1"/>
  <c r="Q4" i="1" s="1"/>
  <c r="J3" i="1"/>
  <c r="Q3" i="1" s="1"/>
  <c r="G10" i="1"/>
  <c r="P10" i="1" s="1"/>
  <c r="G9" i="1"/>
  <c r="P9" i="1" s="1"/>
  <c r="G8" i="1"/>
  <c r="P8" i="1" s="1"/>
  <c r="G7" i="1"/>
  <c r="P7" i="1" s="1"/>
  <c r="G6" i="1"/>
  <c r="P6" i="1" s="1"/>
  <c r="G5" i="1"/>
  <c r="P5" i="1" s="1"/>
  <c r="G4" i="1"/>
  <c r="P4" i="1" s="1"/>
  <c r="G3" i="1"/>
  <c r="P3" i="1" s="1"/>
  <c r="P11" i="1" s="1"/>
  <c r="D10" i="1"/>
  <c r="O10" i="1" s="1"/>
  <c r="S10" i="1" s="1"/>
  <c r="C18" i="1" s="1"/>
  <c r="M26" i="1" s="1"/>
  <c r="D9" i="1"/>
  <c r="O9" i="1" s="1"/>
  <c r="S9" i="1" s="1"/>
  <c r="C17" i="1" s="1"/>
  <c r="M25" i="1" s="1"/>
  <c r="D8" i="1"/>
  <c r="O8" i="1" s="1"/>
  <c r="S8" i="1" s="1"/>
  <c r="C16" i="1" s="1"/>
  <c r="M24" i="1" s="1"/>
  <c r="D7" i="1"/>
  <c r="O7" i="1" s="1"/>
  <c r="S7" i="1" s="1"/>
  <c r="C15" i="1" s="1"/>
  <c r="D6" i="1"/>
  <c r="O6" i="1" s="1"/>
  <c r="S6" i="1" s="1"/>
  <c r="B18" i="1" s="1"/>
  <c r="D5" i="1"/>
  <c r="O5" i="1" s="1"/>
  <c r="S5" i="1" s="1"/>
  <c r="B17" i="1" s="1"/>
  <c r="D4" i="1"/>
  <c r="O4" i="1" s="1"/>
  <c r="S4" i="1" s="1"/>
  <c r="B16" i="1" s="1"/>
  <c r="D3" i="1"/>
  <c r="O3" i="1" s="1"/>
  <c r="K24" i="1" l="1"/>
  <c r="D16" i="1"/>
  <c r="E16" i="1" s="1"/>
  <c r="K26" i="1"/>
  <c r="D18" i="1"/>
  <c r="E18" i="1" s="1"/>
  <c r="O11" i="1"/>
  <c r="S3" i="1"/>
  <c r="K25" i="1"/>
  <c r="D17" i="1"/>
  <c r="E17" i="1" s="1"/>
  <c r="M23" i="1"/>
  <c r="C19" i="1"/>
  <c r="C20" i="1" s="1"/>
  <c r="Q11" i="1"/>
  <c r="B15" i="1" l="1"/>
  <c r="S11" i="1"/>
  <c r="H16" i="1" s="1"/>
  <c r="L20" i="1" l="1"/>
  <c r="L15" i="1"/>
  <c r="L14" i="1"/>
  <c r="M14" i="1" s="1"/>
  <c r="D15" i="1"/>
  <c r="E15" i="1" s="1"/>
  <c r="B19" i="1"/>
  <c r="L16" i="1" l="1"/>
  <c r="M16" i="1" s="1"/>
  <c r="B20" i="1"/>
  <c r="D19" i="1"/>
  <c r="M15" i="1"/>
  <c r="L18" i="1"/>
  <c r="M18" i="1" s="1"/>
  <c r="N18" i="1" s="1"/>
  <c r="O18" i="1" s="1"/>
  <c r="L17" i="1"/>
  <c r="M17" i="1" s="1"/>
  <c r="N14" i="1"/>
  <c r="O14" i="1" s="1"/>
  <c r="L19" i="1"/>
  <c r="M19" i="1" s="1"/>
  <c r="N17" i="1" l="1"/>
  <c r="O17" i="1" s="1"/>
  <c r="N15" i="1"/>
  <c r="O15" i="1" s="1"/>
  <c r="N16" i="1"/>
  <c r="O16" i="1" s="1"/>
</calcChain>
</file>

<file path=xl/sharedStrings.xml><?xml version="1.0" encoding="utf-8"?>
<sst xmlns="http://schemas.openxmlformats.org/spreadsheetml/2006/main" count="547" uniqueCount="84">
  <si>
    <t xml:space="preserve">PERLAKUAN </t>
  </si>
  <si>
    <t>ULANGAN 1</t>
  </si>
  <si>
    <t>ULANGAN 2</t>
  </si>
  <si>
    <t>ULANGAN 3</t>
  </si>
  <si>
    <t>ULANGAN 4</t>
  </si>
  <si>
    <t>DIP1</t>
  </si>
  <si>
    <t>D2P1</t>
  </si>
  <si>
    <t>D3P1</t>
  </si>
  <si>
    <t>D4P1</t>
  </si>
  <si>
    <t>DIP2</t>
  </si>
  <si>
    <t>D2P2</t>
  </si>
  <si>
    <t>D3P2</t>
  </si>
  <si>
    <t>D4P2</t>
  </si>
  <si>
    <t>RATA"</t>
  </si>
  <si>
    <t xml:space="preserve">berat basah </t>
  </si>
  <si>
    <t xml:space="preserve">berat ekonomis </t>
  </si>
  <si>
    <t>D1P1</t>
  </si>
  <si>
    <t>D1P2</t>
  </si>
  <si>
    <t xml:space="preserve">D4P2 </t>
  </si>
  <si>
    <t xml:space="preserve">JUMLAH </t>
  </si>
  <si>
    <t>tabel anova RAK Faktorial</t>
  </si>
  <si>
    <t>P</t>
  </si>
  <si>
    <t>FK</t>
  </si>
  <si>
    <t>D</t>
  </si>
  <si>
    <t>R (ULANGAN)</t>
  </si>
  <si>
    <t>D (F1)</t>
  </si>
  <si>
    <t>P (F2)</t>
  </si>
  <si>
    <t>TOTAL</t>
  </si>
  <si>
    <t>FAKTOR D</t>
  </si>
  <si>
    <t>FAKTOR P</t>
  </si>
  <si>
    <t>P1</t>
  </si>
  <si>
    <t>P2</t>
  </si>
  <si>
    <t>D1</t>
  </si>
  <si>
    <t>D2</t>
  </si>
  <si>
    <t>TABEL BANTU 2 ARAH</t>
  </si>
  <si>
    <t xml:space="preserve">TOTAL </t>
  </si>
  <si>
    <t>D3</t>
  </si>
  <si>
    <t>D4</t>
  </si>
  <si>
    <t>SK</t>
  </si>
  <si>
    <t>DB</t>
  </si>
  <si>
    <t>JK</t>
  </si>
  <si>
    <t>KT</t>
  </si>
  <si>
    <t xml:space="preserve">F HITUNG </t>
  </si>
  <si>
    <t>KET</t>
  </si>
  <si>
    <t xml:space="preserve">TABEL ANOVA RAK FAKTORIAL </t>
  </si>
  <si>
    <t>DP</t>
  </si>
  <si>
    <t>GALAT/SISA</t>
  </si>
  <si>
    <t xml:space="preserve">KELOMPOK </t>
  </si>
  <si>
    <t>rata"</t>
  </si>
  <si>
    <t>ket</t>
  </si>
  <si>
    <t>RATA</t>
  </si>
  <si>
    <t xml:space="preserve">INDEKS PANEN </t>
  </si>
  <si>
    <t>perlakuan</t>
  </si>
  <si>
    <t>sd(4,21)</t>
  </si>
  <si>
    <t>a</t>
  </si>
  <si>
    <t>ab</t>
  </si>
  <si>
    <t>b</t>
  </si>
  <si>
    <t xml:space="preserve">P </t>
  </si>
  <si>
    <t>BNJ 5%</t>
  </si>
  <si>
    <t>sd (4,21)</t>
  </si>
  <si>
    <t>sd (2,21)</t>
  </si>
  <si>
    <t>c</t>
  </si>
  <si>
    <t>tabel RAK</t>
  </si>
  <si>
    <t xml:space="preserve">rerata </t>
  </si>
  <si>
    <t xml:space="preserve">notasi </t>
  </si>
  <si>
    <t>d</t>
  </si>
  <si>
    <t>bnj 5%</t>
  </si>
  <si>
    <t xml:space="preserve">perlakuan </t>
  </si>
  <si>
    <t>NOTASI</t>
  </si>
  <si>
    <t xml:space="preserve">NOTASI </t>
  </si>
  <si>
    <t>BNJ D</t>
  </si>
  <si>
    <t>BNJ P</t>
  </si>
  <si>
    <t>A</t>
  </si>
  <si>
    <t>B</t>
  </si>
  <si>
    <t xml:space="preserve">Perlakuan </t>
  </si>
  <si>
    <t>35 HST</t>
  </si>
  <si>
    <t>tn</t>
  </si>
  <si>
    <t xml:space="preserve"> BNJ 5%</t>
  </si>
  <si>
    <t>TN</t>
  </si>
  <si>
    <t>U1</t>
  </si>
  <si>
    <t>U2</t>
  </si>
  <si>
    <t>U3</t>
  </si>
  <si>
    <t>U4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</si>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</sst>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0" fillId="0" borderId="0" xfId="0" applyFill="1"/>
    <xf numFmtId="165" fontId="0" fillId="0" borderId="0" xfId="0" applyNumberFormat="1" applyFill="1"/>
    <xf numFmtId="165" fontId="0" fillId="0" borderId="0" xfId="0" applyNumberFormat="1"/>
    <xf numFmtId="4" fontId="0" fillId="0" borderId="0" xfId="0" applyNumberFormat="1" applyFill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/>
    <xf numFmtId="0" fontId="0" fillId="0" borderId="1" xfId="0" applyFill="1" applyBorder="1"/>
    <xf numFmtId="0" fontId="0" fillId="0" borderId="0" xfId="0" applyBorder="1"/>
    <xf numFmtId="0" fontId="0" fillId="0" borderId="0" xfId="0" applyFill="1" applyBorder="1"/>
    <xf numFmtId="0" fontId="0" fillId="0" borderId="3" xfId="0" applyBorder="1"/>
    <xf numFmtId="0" fontId="0" fillId="2" borderId="4" xfId="0" applyFill="1" applyBorder="1"/>
    <xf numFmtId="0" fontId="0" fillId="2" borderId="5" xfId="0" applyFill="1" applyBorder="1"/>
    <xf numFmtId="0" fontId="0" fillId="0" borderId="4" xfId="0" applyBorder="1"/>
    <xf numFmtId="0" fontId="0" fillId="0" borderId="1" xfId="0" applyBorder="1" applyAlignment="1"/>
    <xf numFmtId="2" fontId="0" fillId="0" borderId="1" xfId="0" applyNumberFormat="1" applyBorder="1"/>
    <xf numFmtId="2" fontId="0" fillId="2" borderId="1" xfId="0" applyNumberFormat="1" applyFill="1" applyBorder="1"/>
    <xf numFmtId="165" fontId="0" fillId="0" borderId="1" xfId="0" applyNumberFormat="1" applyBorder="1"/>
    <xf numFmtId="2" fontId="0" fillId="0" borderId="4" xfId="0" applyNumberFormat="1" applyBorder="1"/>
    <xf numFmtId="165" fontId="0" fillId="0" borderId="1" xfId="0" applyNumberFormat="1" applyFill="1" applyBorder="1"/>
    <xf numFmtId="0" fontId="0" fillId="2" borderId="3" xfId="0" applyFill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1" fontId="0" fillId="0" borderId="1" xfId="0" applyNumberFormat="1" applyBorder="1"/>
    <xf numFmtId="164" fontId="0" fillId="2" borderId="1" xfId="0" applyNumberFormat="1" applyFill="1" applyBorder="1"/>
    <xf numFmtId="0" fontId="0" fillId="4" borderId="3" xfId="0" applyFill="1" applyBorder="1"/>
    <xf numFmtId="165" fontId="0" fillId="4" borderId="1" xfId="0" applyNumberFormat="1" applyFill="1" applyBorder="1"/>
    <xf numFmtId="0" fontId="0" fillId="2" borderId="0" xfId="0" applyFill="1" applyBorder="1"/>
    <xf numFmtId="164" fontId="0" fillId="0" borderId="1" xfId="0" applyNumberFormat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3" xfId="0" applyFill="1" applyBorder="1"/>
    <xf numFmtId="4" fontId="0" fillId="5" borderId="1" xfId="0" applyNumberFormat="1" applyFill="1" applyBorder="1"/>
    <xf numFmtId="167" fontId="0" fillId="5" borderId="1" xfId="0" applyNumberFormat="1" applyFill="1" applyBorder="1"/>
    <xf numFmtId="0" fontId="0" fillId="5" borderId="3" xfId="0" applyFill="1" applyBorder="1" applyAlignment="1">
      <alignment horizontal="center"/>
    </xf>
    <xf numFmtId="2" fontId="0" fillId="5" borderId="1" xfId="0" applyNumberFormat="1" applyFill="1" applyBorder="1"/>
    <xf numFmtId="165" fontId="0" fillId="5" borderId="1" xfId="0" applyNumberFormat="1" applyFill="1" applyBorder="1"/>
    <xf numFmtId="165" fontId="0" fillId="5" borderId="3" xfId="0" applyNumberFormat="1" applyFill="1" applyBorder="1"/>
    <xf numFmtId="0" fontId="0" fillId="5" borderId="2" xfId="0" applyFill="1" applyBorder="1"/>
    <xf numFmtId="165" fontId="0" fillId="4" borderId="1" xfId="0" applyNumberFormat="1" applyFont="1" applyFill="1" applyBorder="1"/>
    <xf numFmtId="2" fontId="0" fillId="5" borderId="3" xfId="0" applyNumberFormat="1" applyFill="1" applyBorder="1"/>
    <xf numFmtId="167" fontId="0" fillId="0" borderId="1" xfId="0" applyNumberFormat="1" applyBorder="1"/>
    <xf numFmtId="0" fontId="0" fillId="5" borderId="0" xfId="0" applyFill="1"/>
    <xf numFmtId="0" fontId="0" fillId="5" borderId="4" xfId="0" applyFill="1" applyBorder="1"/>
    <xf numFmtId="166" fontId="0" fillId="5" borderId="1" xfId="0" applyNumberFormat="1" applyFill="1" applyBorder="1"/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9"/>
  <sheetViews>
    <sheetView topLeftCell="E34" workbookViewId="0">
      <selection activeCell="K36" sqref="K36:R43"/>
    </sheetView>
  </sheetViews>
  <sheetFormatPr defaultRowHeight="15" x14ac:dyDescent="0.25"/>
  <cols>
    <col min="1" max="1" width="11.85546875" customWidth="1"/>
    <col min="2" max="2" width="13.140625" customWidth="1"/>
    <col min="3" max="3" width="10.7109375" customWidth="1"/>
    <col min="14" max="14" width="14.5703125" customWidth="1"/>
    <col min="15" max="15" width="11.5703125" customWidth="1"/>
  </cols>
  <sheetData>
    <row r="2" spans="1:15" x14ac:dyDescent="0.25">
      <c r="A2" s="9" t="s">
        <v>0</v>
      </c>
      <c r="B2" s="9" t="s">
        <v>1</v>
      </c>
      <c r="C2" s="9"/>
      <c r="D2" s="9"/>
      <c r="E2" s="9" t="s">
        <v>2</v>
      </c>
      <c r="F2" s="9"/>
      <c r="G2" s="9"/>
      <c r="H2" s="9" t="s">
        <v>3</v>
      </c>
      <c r="I2" s="9"/>
      <c r="J2" s="9"/>
      <c r="K2" s="9" t="s">
        <v>4</v>
      </c>
      <c r="L2" s="9"/>
      <c r="M2" s="9"/>
    </row>
    <row r="3" spans="1:15" x14ac:dyDescent="0.25">
      <c r="A3" s="9"/>
      <c r="B3" s="8">
        <v>1</v>
      </c>
      <c r="C3" s="8">
        <v>2</v>
      </c>
      <c r="D3" s="8" t="s">
        <v>13</v>
      </c>
      <c r="E3" s="8">
        <v>1</v>
      </c>
      <c r="F3" s="8">
        <v>2</v>
      </c>
      <c r="G3" s="8" t="s">
        <v>13</v>
      </c>
      <c r="H3" s="8">
        <v>1</v>
      </c>
      <c r="I3" s="8">
        <v>2</v>
      </c>
      <c r="J3" s="8" t="s">
        <v>13</v>
      </c>
      <c r="K3" s="8">
        <v>1</v>
      </c>
      <c r="L3" s="8">
        <v>2</v>
      </c>
      <c r="M3" s="8" t="s">
        <v>13</v>
      </c>
    </row>
    <row r="4" spans="1:15" x14ac:dyDescent="0.25">
      <c r="A4" s="10" t="s">
        <v>5</v>
      </c>
      <c r="B4" s="10">
        <v>5</v>
      </c>
      <c r="C4" s="10">
        <v>4</v>
      </c>
      <c r="D4" s="10">
        <f t="shared" ref="D4:D11" si="0">AVERAGE(B4:C4)</f>
        <v>4.5</v>
      </c>
      <c r="E4" s="10">
        <v>7</v>
      </c>
      <c r="F4" s="10">
        <v>8</v>
      </c>
      <c r="G4" s="10">
        <f t="shared" ref="G4:G11" si="1">AVERAGE(E4:F4)</f>
        <v>7.5</v>
      </c>
      <c r="H4" s="10">
        <v>4</v>
      </c>
      <c r="I4" s="10">
        <v>3</v>
      </c>
      <c r="J4" s="10">
        <f t="shared" ref="J4:J11" si="2">AVERAGE(H4:I4)</f>
        <v>3.5</v>
      </c>
      <c r="K4" s="10">
        <v>5</v>
      </c>
      <c r="L4" s="10">
        <v>3</v>
      </c>
      <c r="M4" s="10">
        <f t="shared" ref="M4:M11" si="3">AVERAGE(K4:L4)</f>
        <v>4</v>
      </c>
    </row>
    <row r="5" spans="1:15" x14ac:dyDescent="0.25">
      <c r="A5" s="10" t="s">
        <v>6</v>
      </c>
      <c r="B5" s="10">
        <v>27</v>
      </c>
      <c r="C5" s="10">
        <v>24</v>
      </c>
      <c r="D5" s="19">
        <f t="shared" si="0"/>
        <v>25.5</v>
      </c>
      <c r="E5" s="19">
        <v>21</v>
      </c>
      <c r="F5" s="10">
        <v>19</v>
      </c>
      <c r="G5" s="10">
        <f t="shared" si="1"/>
        <v>20</v>
      </c>
      <c r="H5" s="10">
        <v>29</v>
      </c>
      <c r="I5" s="10">
        <v>28</v>
      </c>
      <c r="J5" s="10">
        <f t="shared" si="2"/>
        <v>28.5</v>
      </c>
      <c r="K5" s="10">
        <v>27</v>
      </c>
      <c r="L5" s="10">
        <v>16</v>
      </c>
      <c r="M5" s="10">
        <f t="shared" si="3"/>
        <v>21.5</v>
      </c>
    </row>
    <row r="6" spans="1:15" x14ac:dyDescent="0.25">
      <c r="A6" s="10" t="s">
        <v>7</v>
      </c>
      <c r="B6" s="10">
        <v>31</v>
      </c>
      <c r="C6" s="10">
        <v>30</v>
      </c>
      <c r="D6" s="10">
        <f t="shared" si="0"/>
        <v>30.5</v>
      </c>
      <c r="E6" s="10">
        <v>28</v>
      </c>
      <c r="F6" s="10">
        <v>29</v>
      </c>
      <c r="G6" s="10">
        <f t="shared" si="1"/>
        <v>28.5</v>
      </c>
      <c r="H6" s="10">
        <v>30</v>
      </c>
      <c r="I6" s="10">
        <v>32</v>
      </c>
      <c r="J6" s="10">
        <f t="shared" si="2"/>
        <v>31</v>
      </c>
      <c r="K6" s="10">
        <v>25</v>
      </c>
      <c r="L6" s="10">
        <v>27</v>
      </c>
      <c r="M6" s="10">
        <f t="shared" si="3"/>
        <v>26</v>
      </c>
    </row>
    <row r="7" spans="1:15" x14ac:dyDescent="0.25">
      <c r="A7" s="10" t="s">
        <v>8</v>
      </c>
      <c r="B7" s="10">
        <v>43</v>
      </c>
      <c r="C7" s="10">
        <v>40</v>
      </c>
      <c r="D7" s="10">
        <f t="shared" si="0"/>
        <v>41.5</v>
      </c>
      <c r="E7" s="10">
        <v>31</v>
      </c>
      <c r="F7" s="10">
        <v>30</v>
      </c>
      <c r="G7" s="10">
        <f t="shared" si="1"/>
        <v>30.5</v>
      </c>
      <c r="H7" s="10">
        <v>40</v>
      </c>
      <c r="I7" s="10">
        <v>39</v>
      </c>
      <c r="J7" s="10">
        <f t="shared" si="2"/>
        <v>39.5</v>
      </c>
      <c r="K7" s="10">
        <v>37</v>
      </c>
      <c r="L7" s="10">
        <v>36</v>
      </c>
      <c r="M7" s="10">
        <f t="shared" si="3"/>
        <v>36.5</v>
      </c>
      <c r="O7" s="2" t="s">
        <v>14</v>
      </c>
    </row>
    <row r="8" spans="1:15" x14ac:dyDescent="0.25">
      <c r="A8" s="10" t="s">
        <v>9</v>
      </c>
      <c r="B8" s="10">
        <v>18</v>
      </c>
      <c r="C8" s="10">
        <v>15</v>
      </c>
      <c r="D8" s="10">
        <f t="shared" si="0"/>
        <v>16.5</v>
      </c>
      <c r="E8" s="10">
        <v>7</v>
      </c>
      <c r="F8" s="10">
        <v>10</v>
      </c>
      <c r="G8" s="10">
        <f t="shared" si="1"/>
        <v>8.5</v>
      </c>
      <c r="H8" s="10">
        <v>13</v>
      </c>
      <c r="I8" s="10">
        <v>11</v>
      </c>
      <c r="J8" s="10">
        <f t="shared" si="2"/>
        <v>12</v>
      </c>
      <c r="K8" s="10">
        <v>4</v>
      </c>
      <c r="L8" s="10">
        <v>5</v>
      </c>
      <c r="M8" s="10">
        <f t="shared" si="3"/>
        <v>4.5</v>
      </c>
    </row>
    <row r="9" spans="1:15" x14ac:dyDescent="0.25">
      <c r="A9" s="10" t="s">
        <v>10</v>
      </c>
      <c r="B9" s="10">
        <v>28</v>
      </c>
      <c r="C9" s="10">
        <v>29</v>
      </c>
      <c r="D9" s="10">
        <f t="shared" si="0"/>
        <v>28.5</v>
      </c>
      <c r="E9" s="10">
        <v>24</v>
      </c>
      <c r="F9" s="10">
        <v>20</v>
      </c>
      <c r="G9" s="10">
        <f t="shared" si="1"/>
        <v>22</v>
      </c>
      <c r="H9" s="10">
        <v>30</v>
      </c>
      <c r="I9" s="10">
        <v>29</v>
      </c>
      <c r="J9" s="10">
        <f t="shared" si="2"/>
        <v>29.5</v>
      </c>
      <c r="K9" s="10">
        <v>27</v>
      </c>
      <c r="L9" s="10">
        <v>30</v>
      </c>
      <c r="M9" s="10">
        <f t="shared" si="3"/>
        <v>28.5</v>
      </c>
    </row>
    <row r="10" spans="1:15" x14ac:dyDescent="0.25">
      <c r="A10" s="10" t="s">
        <v>11</v>
      </c>
      <c r="B10" s="10">
        <v>32</v>
      </c>
      <c r="C10" s="10">
        <v>33</v>
      </c>
      <c r="D10" s="10">
        <f t="shared" si="0"/>
        <v>32.5</v>
      </c>
      <c r="E10" s="10">
        <v>31</v>
      </c>
      <c r="F10" s="10">
        <v>30</v>
      </c>
      <c r="G10" s="10">
        <f t="shared" si="1"/>
        <v>30.5</v>
      </c>
      <c r="H10" s="10">
        <v>29</v>
      </c>
      <c r="I10" s="10">
        <v>34</v>
      </c>
      <c r="J10" s="10">
        <f t="shared" si="2"/>
        <v>31.5</v>
      </c>
      <c r="K10" s="10">
        <v>28</v>
      </c>
      <c r="L10" s="10">
        <v>37</v>
      </c>
      <c r="M10" s="10">
        <f t="shared" si="3"/>
        <v>32.5</v>
      </c>
    </row>
    <row r="11" spans="1:15" x14ac:dyDescent="0.25">
      <c r="A11" s="10" t="s">
        <v>12</v>
      </c>
      <c r="B11" s="10">
        <v>45</v>
      </c>
      <c r="C11" s="10">
        <v>40</v>
      </c>
      <c r="D11" s="10">
        <f t="shared" si="0"/>
        <v>42.5</v>
      </c>
      <c r="E11" s="10">
        <v>36</v>
      </c>
      <c r="F11" s="10">
        <v>35</v>
      </c>
      <c r="G11" s="10">
        <f t="shared" si="1"/>
        <v>35.5</v>
      </c>
      <c r="H11" s="10">
        <v>43</v>
      </c>
      <c r="I11" s="10">
        <v>42</v>
      </c>
      <c r="J11" s="10">
        <f t="shared" si="2"/>
        <v>42.5</v>
      </c>
      <c r="K11" s="10">
        <v>40</v>
      </c>
      <c r="L11" s="10">
        <v>41</v>
      </c>
      <c r="M11" s="10">
        <f t="shared" si="3"/>
        <v>40.5</v>
      </c>
    </row>
    <row r="13" spans="1:15" x14ac:dyDescent="0.25">
      <c r="A13" s="9" t="s">
        <v>0</v>
      </c>
      <c r="B13" s="8" t="s">
        <v>1</v>
      </c>
      <c r="C13" s="9"/>
      <c r="D13" s="9"/>
      <c r="E13" s="9" t="s">
        <v>2</v>
      </c>
      <c r="F13" s="9"/>
      <c r="G13" s="9"/>
      <c r="H13" s="9" t="s">
        <v>3</v>
      </c>
      <c r="I13" s="9"/>
      <c r="J13" s="9"/>
      <c r="K13" s="9" t="s">
        <v>4</v>
      </c>
      <c r="L13" s="9"/>
      <c r="M13" s="9"/>
    </row>
    <row r="14" spans="1:15" x14ac:dyDescent="0.25">
      <c r="A14" s="9"/>
      <c r="B14" s="8">
        <v>1</v>
      </c>
      <c r="C14" s="8">
        <v>2</v>
      </c>
      <c r="D14" s="8" t="s">
        <v>13</v>
      </c>
      <c r="E14" s="8">
        <v>1</v>
      </c>
      <c r="F14" s="8">
        <v>2</v>
      </c>
      <c r="G14" s="8" t="s">
        <v>13</v>
      </c>
      <c r="H14" s="8">
        <v>1</v>
      </c>
      <c r="I14" s="8">
        <v>2</v>
      </c>
      <c r="J14" s="8" t="s">
        <v>13</v>
      </c>
      <c r="K14" s="8">
        <v>1</v>
      </c>
      <c r="L14" s="8">
        <v>2</v>
      </c>
      <c r="M14" s="8" t="s">
        <v>13</v>
      </c>
    </row>
    <row r="15" spans="1:15" x14ac:dyDescent="0.25">
      <c r="A15" s="10" t="s">
        <v>5</v>
      </c>
      <c r="B15" s="10">
        <v>3</v>
      </c>
      <c r="C15" s="10">
        <v>2</v>
      </c>
      <c r="D15" s="10">
        <f t="shared" ref="D15:D22" si="4">AVERAGE(B15:C15)</f>
        <v>2.5</v>
      </c>
      <c r="E15" s="10">
        <v>5</v>
      </c>
      <c r="F15" s="10">
        <v>4</v>
      </c>
      <c r="G15" s="10">
        <f t="shared" ref="G15:G22" si="5">AVERAGE(E15:F15)</f>
        <v>4.5</v>
      </c>
      <c r="H15" s="10">
        <v>2</v>
      </c>
      <c r="I15" s="10">
        <v>1</v>
      </c>
      <c r="J15" s="10">
        <f t="shared" ref="J15:J22" si="6">AVERAGE(H15:I15)</f>
        <v>1.5</v>
      </c>
      <c r="K15" s="10">
        <v>2</v>
      </c>
      <c r="L15" s="10">
        <v>1</v>
      </c>
      <c r="M15" s="10">
        <f t="shared" ref="M15:M22" si="7">AVERAGE(K15:L15)</f>
        <v>1.5</v>
      </c>
    </row>
    <row r="16" spans="1:15" x14ac:dyDescent="0.25">
      <c r="A16" s="10" t="s">
        <v>6</v>
      </c>
      <c r="B16" s="10">
        <v>24</v>
      </c>
      <c r="C16" s="10">
        <v>20</v>
      </c>
      <c r="D16" s="10">
        <f t="shared" si="4"/>
        <v>22</v>
      </c>
      <c r="E16" s="10">
        <v>18</v>
      </c>
      <c r="F16" s="10">
        <v>17</v>
      </c>
      <c r="G16" s="10">
        <f t="shared" si="5"/>
        <v>17.5</v>
      </c>
      <c r="H16" s="10">
        <v>25</v>
      </c>
      <c r="I16" s="10">
        <v>24</v>
      </c>
      <c r="J16" s="10">
        <f t="shared" si="6"/>
        <v>24.5</v>
      </c>
      <c r="K16" s="10">
        <v>24</v>
      </c>
      <c r="L16" s="10">
        <v>14</v>
      </c>
      <c r="M16" s="10">
        <f t="shared" si="7"/>
        <v>19</v>
      </c>
    </row>
    <row r="17" spans="1:19" x14ac:dyDescent="0.25">
      <c r="A17" s="10" t="s">
        <v>7</v>
      </c>
      <c r="B17" s="10">
        <v>29</v>
      </c>
      <c r="C17" s="10">
        <v>27</v>
      </c>
      <c r="D17" s="10">
        <f t="shared" si="4"/>
        <v>28</v>
      </c>
      <c r="E17" s="10">
        <v>15</v>
      </c>
      <c r="F17" s="10">
        <v>24</v>
      </c>
      <c r="G17" s="10">
        <f t="shared" si="5"/>
        <v>19.5</v>
      </c>
      <c r="H17" s="10">
        <v>26</v>
      </c>
      <c r="I17" s="10">
        <v>28</v>
      </c>
      <c r="J17" s="10">
        <f t="shared" si="6"/>
        <v>27</v>
      </c>
      <c r="K17" s="10">
        <v>23</v>
      </c>
      <c r="L17" s="10">
        <v>24</v>
      </c>
      <c r="M17" s="10">
        <f t="shared" si="7"/>
        <v>23.5</v>
      </c>
      <c r="O17" s="2" t="s">
        <v>15</v>
      </c>
    </row>
    <row r="18" spans="1:19" x14ac:dyDescent="0.25">
      <c r="A18" s="10" t="s">
        <v>8</v>
      </c>
      <c r="B18" s="10">
        <v>40</v>
      </c>
      <c r="C18" s="10">
        <v>37</v>
      </c>
      <c r="D18" s="10">
        <f t="shared" si="4"/>
        <v>38.5</v>
      </c>
      <c r="E18" s="10">
        <v>28</v>
      </c>
      <c r="F18" s="10">
        <v>26</v>
      </c>
      <c r="G18" s="10">
        <f t="shared" si="5"/>
        <v>27</v>
      </c>
      <c r="H18" s="10">
        <v>37</v>
      </c>
      <c r="I18" s="10">
        <v>36</v>
      </c>
      <c r="J18" s="10">
        <f t="shared" si="6"/>
        <v>36.5</v>
      </c>
      <c r="K18" s="10">
        <v>35</v>
      </c>
      <c r="L18" s="10">
        <v>30</v>
      </c>
      <c r="M18" s="10">
        <f t="shared" si="7"/>
        <v>32.5</v>
      </c>
    </row>
    <row r="19" spans="1:19" x14ac:dyDescent="0.25">
      <c r="A19" s="10" t="s">
        <v>9</v>
      </c>
      <c r="B19" s="10">
        <v>15</v>
      </c>
      <c r="C19" s="10">
        <v>12</v>
      </c>
      <c r="D19" s="10">
        <f t="shared" si="4"/>
        <v>13.5</v>
      </c>
      <c r="E19" s="10">
        <v>5</v>
      </c>
      <c r="F19" s="10">
        <v>7</v>
      </c>
      <c r="G19" s="10">
        <f t="shared" si="5"/>
        <v>6</v>
      </c>
      <c r="H19" s="10">
        <v>10</v>
      </c>
      <c r="I19" s="10">
        <v>10</v>
      </c>
      <c r="J19" s="10">
        <f t="shared" si="6"/>
        <v>10</v>
      </c>
      <c r="K19" s="10">
        <v>3</v>
      </c>
      <c r="L19" s="10">
        <v>3</v>
      </c>
      <c r="M19" s="10">
        <f t="shared" si="7"/>
        <v>3</v>
      </c>
    </row>
    <row r="20" spans="1:19" x14ac:dyDescent="0.25">
      <c r="A20" s="10" t="s">
        <v>10</v>
      </c>
      <c r="B20" s="10">
        <v>25</v>
      </c>
      <c r="C20" s="10">
        <v>25</v>
      </c>
      <c r="D20" s="10">
        <f t="shared" si="4"/>
        <v>25</v>
      </c>
      <c r="E20" s="10">
        <v>20</v>
      </c>
      <c r="F20" s="10">
        <v>15</v>
      </c>
      <c r="G20" s="10">
        <f t="shared" si="5"/>
        <v>17.5</v>
      </c>
      <c r="H20" s="10">
        <v>27</v>
      </c>
      <c r="I20" s="10">
        <v>27</v>
      </c>
      <c r="J20" s="10">
        <f t="shared" si="6"/>
        <v>27</v>
      </c>
      <c r="K20" s="10">
        <v>24</v>
      </c>
      <c r="L20" s="10">
        <v>27</v>
      </c>
      <c r="M20" s="10">
        <f t="shared" si="7"/>
        <v>25.5</v>
      </c>
    </row>
    <row r="21" spans="1:19" x14ac:dyDescent="0.25">
      <c r="A21" s="10" t="s">
        <v>11</v>
      </c>
      <c r="B21" s="10">
        <v>29</v>
      </c>
      <c r="C21" s="10">
        <v>30</v>
      </c>
      <c r="D21" s="10">
        <f t="shared" si="4"/>
        <v>29.5</v>
      </c>
      <c r="E21" s="10">
        <v>28</v>
      </c>
      <c r="F21" s="10">
        <v>28</v>
      </c>
      <c r="G21" s="10">
        <f t="shared" si="5"/>
        <v>28</v>
      </c>
      <c r="H21" s="10">
        <v>26</v>
      </c>
      <c r="I21" s="10">
        <v>30</v>
      </c>
      <c r="J21" s="10">
        <f t="shared" si="6"/>
        <v>28</v>
      </c>
      <c r="K21" s="10">
        <v>25</v>
      </c>
      <c r="L21" s="10">
        <v>34</v>
      </c>
      <c r="M21" s="10">
        <f t="shared" si="7"/>
        <v>29.5</v>
      </c>
    </row>
    <row r="22" spans="1:19" x14ac:dyDescent="0.25">
      <c r="A22" s="10" t="s">
        <v>12</v>
      </c>
      <c r="B22" s="10">
        <v>40</v>
      </c>
      <c r="C22" s="10">
        <v>38</v>
      </c>
      <c r="D22" s="10">
        <f t="shared" si="4"/>
        <v>39</v>
      </c>
      <c r="E22" s="10">
        <v>33</v>
      </c>
      <c r="F22" s="10">
        <v>30</v>
      </c>
      <c r="G22" s="10">
        <f t="shared" si="5"/>
        <v>31.5</v>
      </c>
      <c r="H22" s="10">
        <v>38</v>
      </c>
      <c r="I22" s="10">
        <v>38</v>
      </c>
      <c r="J22" s="10">
        <f t="shared" si="6"/>
        <v>38</v>
      </c>
      <c r="K22" s="10">
        <v>35</v>
      </c>
      <c r="L22" s="10">
        <v>38</v>
      </c>
      <c r="M22" s="10">
        <f t="shared" si="7"/>
        <v>36.5</v>
      </c>
    </row>
    <row r="24" spans="1:19" x14ac:dyDescent="0.25">
      <c r="A24" s="35" t="s">
        <v>0</v>
      </c>
      <c r="B24" s="34" t="s">
        <v>1</v>
      </c>
      <c r="C24" s="35"/>
      <c r="D24" s="35"/>
      <c r="E24" s="35" t="s">
        <v>2</v>
      </c>
      <c r="F24" s="35"/>
      <c r="G24" s="35"/>
      <c r="H24" s="35" t="s">
        <v>3</v>
      </c>
      <c r="I24" s="35"/>
      <c r="J24" s="35"/>
      <c r="K24" s="35" t="s">
        <v>4</v>
      </c>
      <c r="L24" s="35"/>
      <c r="M24" s="35"/>
      <c r="O24" s="2" t="s">
        <v>51</v>
      </c>
    </row>
    <row r="25" spans="1:19" x14ac:dyDescent="0.25">
      <c r="A25" s="35"/>
      <c r="B25" s="34">
        <v>1</v>
      </c>
      <c r="C25" s="34">
        <v>2</v>
      </c>
      <c r="D25" s="34" t="s">
        <v>13</v>
      </c>
      <c r="E25" s="34">
        <v>1</v>
      </c>
      <c r="F25" s="34">
        <v>2</v>
      </c>
      <c r="G25" s="34" t="s">
        <v>13</v>
      </c>
      <c r="H25" s="34">
        <v>1</v>
      </c>
      <c r="I25" s="34">
        <v>2</v>
      </c>
      <c r="J25" s="34" t="s">
        <v>13</v>
      </c>
      <c r="K25" s="34">
        <v>1</v>
      </c>
      <c r="L25" s="34">
        <v>2</v>
      </c>
      <c r="M25" s="39" t="s">
        <v>13</v>
      </c>
      <c r="N25" s="9" t="s">
        <v>0</v>
      </c>
      <c r="O25" s="9">
        <v>1</v>
      </c>
      <c r="P25" s="9">
        <v>2</v>
      </c>
      <c r="Q25" s="9">
        <v>3</v>
      </c>
      <c r="R25" s="9">
        <v>4</v>
      </c>
      <c r="S25" s="9" t="s">
        <v>27</v>
      </c>
    </row>
    <row r="26" spans="1:19" x14ac:dyDescent="0.25">
      <c r="A26" s="35" t="s">
        <v>5</v>
      </c>
      <c r="B26" s="40">
        <f>(B15/B4)</f>
        <v>0.6</v>
      </c>
      <c r="C26" s="40">
        <f t="shared" ref="B26:C33" si="8">(C15/C4)</f>
        <v>0.5</v>
      </c>
      <c r="D26" s="40">
        <f t="shared" ref="D26:D32" si="9">AVERAGE(B26:C26)</f>
        <v>0.55000000000000004</v>
      </c>
      <c r="E26" s="40">
        <f t="shared" ref="E26:F28" si="10">(E15/E4)</f>
        <v>0.7142857142857143</v>
      </c>
      <c r="F26" s="40">
        <f t="shared" si="10"/>
        <v>0.5</v>
      </c>
      <c r="G26" s="40">
        <f t="shared" ref="G26:G33" si="11">AVERAGE(E26:F26)</f>
        <v>0.60714285714285721</v>
      </c>
      <c r="H26" s="40">
        <f t="shared" ref="H26:I33" si="12">(H15/H4)</f>
        <v>0.5</v>
      </c>
      <c r="I26" s="40">
        <f t="shared" si="12"/>
        <v>0.33333333333333331</v>
      </c>
      <c r="J26" s="40">
        <f t="shared" ref="J26:J33" si="13">AVERAGE(H26:I26)</f>
        <v>0.41666666666666663</v>
      </c>
      <c r="K26" s="40">
        <f t="shared" ref="K26:L28" si="14">(K15/K4)</f>
        <v>0.4</v>
      </c>
      <c r="L26" s="40">
        <f t="shared" si="14"/>
        <v>0.33333333333333331</v>
      </c>
      <c r="M26" s="45">
        <f t="shared" ref="M26:M33" si="15">AVERAGE(K26:L26)</f>
        <v>0.3666666666666667</v>
      </c>
      <c r="N26" s="10" t="s">
        <v>16</v>
      </c>
      <c r="O26" s="20">
        <f>D26</f>
        <v>0.55000000000000004</v>
      </c>
      <c r="P26" s="20">
        <f>G26</f>
        <v>0.60714285714285721</v>
      </c>
      <c r="Q26" s="20">
        <f>J26</f>
        <v>0.41666666666666663</v>
      </c>
      <c r="R26" s="20">
        <f>M26</f>
        <v>0.3666666666666667</v>
      </c>
      <c r="S26" s="20">
        <f>SUM(O26:R26)</f>
        <v>1.9404761904761907</v>
      </c>
    </row>
    <row r="27" spans="1:19" x14ac:dyDescent="0.25">
      <c r="A27" s="35" t="s">
        <v>6</v>
      </c>
      <c r="B27" s="40">
        <f t="shared" si="8"/>
        <v>0.88888888888888884</v>
      </c>
      <c r="C27" s="40">
        <f t="shared" si="8"/>
        <v>0.83333333333333337</v>
      </c>
      <c r="D27" s="40">
        <f t="shared" si="9"/>
        <v>0.86111111111111116</v>
      </c>
      <c r="E27" s="40">
        <f t="shared" si="10"/>
        <v>0.8571428571428571</v>
      </c>
      <c r="F27" s="40">
        <f t="shared" si="10"/>
        <v>0.89473684210526316</v>
      </c>
      <c r="G27" s="40">
        <f t="shared" si="11"/>
        <v>0.87593984962406013</v>
      </c>
      <c r="H27" s="40">
        <f t="shared" si="12"/>
        <v>0.86206896551724133</v>
      </c>
      <c r="I27" s="40">
        <f t="shared" si="12"/>
        <v>0.8571428571428571</v>
      </c>
      <c r="J27" s="40">
        <f t="shared" si="13"/>
        <v>0.85960591133004915</v>
      </c>
      <c r="K27" s="40">
        <f t="shared" si="14"/>
        <v>0.88888888888888884</v>
      </c>
      <c r="L27" s="40">
        <f t="shared" si="14"/>
        <v>0.875</v>
      </c>
      <c r="M27" s="45">
        <f t="shared" si="15"/>
        <v>0.88194444444444442</v>
      </c>
      <c r="N27" s="10" t="s">
        <v>6</v>
      </c>
      <c r="O27" s="20">
        <f t="shared" ref="O27:O33" si="16">D27</f>
        <v>0.86111111111111116</v>
      </c>
      <c r="P27" s="20">
        <f t="shared" ref="P27:P33" si="17">G27</f>
        <v>0.87593984962406013</v>
      </c>
      <c r="Q27" s="20">
        <f t="shared" ref="Q27:Q33" si="18">J27</f>
        <v>0.85960591133004915</v>
      </c>
      <c r="R27" s="20">
        <f t="shared" ref="R27:R33" si="19">M27</f>
        <v>0.88194444444444442</v>
      </c>
      <c r="S27" s="20">
        <f t="shared" ref="S27:S33" si="20">SUM(O27:R27)</f>
        <v>3.478601316509665</v>
      </c>
    </row>
    <row r="28" spans="1:19" x14ac:dyDescent="0.25">
      <c r="A28" s="35" t="s">
        <v>7</v>
      </c>
      <c r="B28" s="40">
        <f t="shared" si="8"/>
        <v>0.93548387096774188</v>
      </c>
      <c r="C28" s="40">
        <f t="shared" si="8"/>
        <v>0.9</v>
      </c>
      <c r="D28" s="40">
        <f t="shared" si="9"/>
        <v>0.91774193548387095</v>
      </c>
      <c r="E28" s="40">
        <f t="shared" si="10"/>
        <v>0.5357142857142857</v>
      </c>
      <c r="F28" s="40">
        <f t="shared" si="10"/>
        <v>0.82758620689655171</v>
      </c>
      <c r="G28" s="40">
        <f t="shared" si="11"/>
        <v>0.68165024630541871</v>
      </c>
      <c r="H28" s="40">
        <f t="shared" si="12"/>
        <v>0.8666666666666667</v>
      </c>
      <c r="I28" s="40">
        <f t="shared" si="12"/>
        <v>0.875</v>
      </c>
      <c r="J28" s="40">
        <f t="shared" si="13"/>
        <v>0.87083333333333335</v>
      </c>
      <c r="K28" s="40">
        <f t="shared" si="14"/>
        <v>0.92</v>
      </c>
      <c r="L28" s="40">
        <f t="shared" si="14"/>
        <v>0.88888888888888884</v>
      </c>
      <c r="M28" s="45">
        <f t="shared" si="15"/>
        <v>0.90444444444444438</v>
      </c>
      <c r="N28" s="10" t="s">
        <v>7</v>
      </c>
      <c r="O28" s="20">
        <f t="shared" si="16"/>
        <v>0.91774193548387095</v>
      </c>
      <c r="P28" s="20">
        <f t="shared" si="17"/>
        <v>0.68165024630541871</v>
      </c>
      <c r="Q28" s="20">
        <f t="shared" si="18"/>
        <v>0.87083333333333335</v>
      </c>
      <c r="R28" s="20">
        <f t="shared" si="19"/>
        <v>0.90444444444444438</v>
      </c>
      <c r="S28" s="20">
        <f t="shared" si="20"/>
        <v>3.3746699595670675</v>
      </c>
    </row>
    <row r="29" spans="1:19" x14ac:dyDescent="0.25">
      <c r="A29" s="35" t="s">
        <v>8</v>
      </c>
      <c r="B29" s="40">
        <f t="shared" si="8"/>
        <v>0.93023255813953487</v>
      </c>
      <c r="C29" s="40">
        <f t="shared" si="8"/>
        <v>0.92500000000000004</v>
      </c>
      <c r="D29" s="40">
        <f t="shared" si="9"/>
        <v>0.92761627906976751</v>
      </c>
      <c r="E29" s="40">
        <f t="shared" ref="E29:F33" si="21">(E18/E7)</f>
        <v>0.90322580645161288</v>
      </c>
      <c r="F29" s="40">
        <f t="shared" si="21"/>
        <v>0.8666666666666667</v>
      </c>
      <c r="G29" s="40">
        <f t="shared" si="11"/>
        <v>0.88494623655913984</v>
      </c>
      <c r="H29" s="40">
        <f t="shared" si="12"/>
        <v>0.92500000000000004</v>
      </c>
      <c r="I29" s="40">
        <f t="shared" si="12"/>
        <v>0.92307692307692313</v>
      </c>
      <c r="J29" s="40">
        <f t="shared" si="13"/>
        <v>0.92403846153846159</v>
      </c>
      <c r="K29" s="40">
        <f>(L18/L7)</f>
        <v>0.83333333333333337</v>
      </c>
      <c r="L29" s="40">
        <f>(L18/L7)</f>
        <v>0.83333333333333337</v>
      </c>
      <c r="M29" s="45">
        <f t="shared" si="15"/>
        <v>0.83333333333333337</v>
      </c>
      <c r="N29" s="10" t="s">
        <v>8</v>
      </c>
      <c r="O29" s="20">
        <f t="shared" si="16"/>
        <v>0.92761627906976751</v>
      </c>
      <c r="P29" s="20">
        <f t="shared" si="17"/>
        <v>0.88494623655913984</v>
      </c>
      <c r="Q29" s="20">
        <f t="shared" si="18"/>
        <v>0.92403846153846159</v>
      </c>
      <c r="R29" s="20">
        <f t="shared" si="19"/>
        <v>0.83333333333333337</v>
      </c>
      <c r="S29" s="20">
        <f t="shared" si="20"/>
        <v>3.5699343105007024</v>
      </c>
    </row>
    <row r="30" spans="1:19" x14ac:dyDescent="0.25">
      <c r="A30" s="35" t="s">
        <v>9</v>
      </c>
      <c r="B30" s="40">
        <f t="shared" si="8"/>
        <v>0.83333333333333337</v>
      </c>
      <c r="C30" s="40">
        <f t="shared" si="8"/>
        <v>0.8</v>
      </c>
      <c r="D30" s="40">
        <f t="shared" si="9"/>
        <v>0.81666666666666665</v>
      </c>
      <c r="E30" s="40">
        <f t="shared" si="21"/>
        <v>0.7142857142857143</v>
      </c>
      <c r="F30" s="40">
        <f t="shared" si="21"/>
        <v>0.7</v>
      </c>
      <c r="G30" s="40">
        <f t="shared" si="11"/>
        <v>0.70714285714285707</v>
      </c>
      <c r="H30" s="40">
        <f t="shared" si="12"/>
        <v>0.76923076923076927</v>
      </c>
      <c r="I30" s="40">
        <f t="shared" si="12"/>
        <v>0.90909090909090906</v>
      </c>
      <c r="J30" s="40">
        <f t="shared" si="13"/>
        <v>0.83916083916083917</v>
      </c>
      <c r="K30" s="40">
        <f>(K19/K8)</f>
        <v>0.75</v>
      </c>
      <c r="L30" s="40">
        <f>(L19/L8)</f>
        <v>0.6</v>
      </c>
      <c r="M30" s="45">
        <f t="shared" si="15"/>
        <v>0.67500000000000004</v>
      </c>
      <c r="N30" s="10" t="s">
        <v>17</v>
      </c>
      <c r="O30" s="20">
        <f t="shared" si="16"/>
        <v>0.81666666666666665</v>
      </c>
      <c r="P30" s="20">
        <f t="shared" si="17"/>
        <v>0.70714285714285707</v>
      </c>
      <c r="Q30" s="20">
        <f t="shared" si="18"/>
        <v>0.83916083916083917</v>
      </c>
      <c r="R30" s="20">
        <f t="shared" si="19"/>
        <v>0.67500000000000004</v>
      </c>
      <c r="S30" s="20">
        <f t="shared" si="20"/>
        <v>3.0379703629703627</v>
      </c>
    </row>
    <row r="31" spans="1:19" x14ac:dyDescent="0.25">
      <c r="A31" s="35" t="s">
        <v>10</v>
      </c>
      <c r="B31" s="40">
        <f t="shared" si="8"/>
        <v>0.8928571428571429</v>
      </c>
      <c r="C31" s="40">
        <f t="shared" si="8"/>
        <v>0.86206896551724133</v>
      </c>
      <c r="D31" s="40">
        <f t="shared" si="9"/>
        <v>0.87746305418719217</v>
      </c>
      <c r="E31" s="40">
        <f t="shared" si="21"/>
        <v>0.83333333333333337</v>
      </c>
      <c r="F31" s="40">
        <f t="shared" si="21"/>
        <v>0.75</v>
      </c>
      <c r="G31" s="40">
        <f t="shared" si="11"/>
        <v>0.79166666666666674</v>
      </c>
      <c r="H31" s="40">
        <f t="shared" si="12"/>
        <v>0.9</v>
      </c>
      <c r="I31" s="40">
        <f t="shared" si="12"/>
        <v>0.93103448275862066</v>
      </c>
      <c r="J31" s="40">
        <f t="shared" si="13"/>
        <v>0.91551724137931034</v>
      </c>
      <c r="K31" s="40">
        <f>(K20/K9)</f>
        <v>0.88888888888888884</v>
      </c>
      <c r="L31" s="40">
        <f>(L20/L9)</f>
        <v>0.9</v>
      </c>
      <c r="M31" s="45">
        <f t="shared" si="15"/>
        <v>0.89444444444444438</v>
      </c>
      <c r="N31" s="10" t="s">
        <v>10</v>
      </c>
      <c r="O31" s="20">
        <f t="shared" si="16"/>
        <v>0.87746305418719217</v>
      </c>
      <c r="P31" s="20">
        <f t="shared" si="17"/>
        <v>0.79166666666666674</v>
      </c>
      <c r="Q31" s="20">
        <f t="shared" si="18"/>
        <v>0.91551724137931034</v>
      </c>
      <c r="R31" s="20">
        <f t="shared" si="19"/>
        <v>0.89444444444444438</v>
      </c>
      <c r="S31" s="20">
        <f t="shared" si="20"/>
        <v>3.4790914066776137</v>
      </c>
    </row>
    <row r="32" spans="1:19" x14ac:dyDescent="0.25">
      <c r="A32" s="35" t="s">
        <v>11</v>
      </c>
      <c r="B32" s="40">
        <f t="shared" si="8"/>
        <v>0.90625</v>
      </c>
      <c r="C32" s="40">
        <f t="shared" si="8"/>
        <v>0.90909090909090906</v>
      </c>
      <c r="D32" s="40">
        <f t="shared" si="9"/>
        <v>0.90767045454545459</v>
      </c>
      <c r="E32" s="40">
        <f t="shared" si="21"/>
        <v>0.90322580645161288</v>
      </c>
      <c r="F32" s="40">
        <f t="shared" si="21"/>
        <v>0.93333333333333335</v>
      </c>
      <c r="G32" s="40">
        <f t="shared" si="11"/>
        <v>0.91827956989247306</v>
      </c>
      <c r="H32" s="40">
        <f t="shared" si="12"/>
        <v>0.89655172413793105</v>
      </c>
      <c r="I32" s="40">
        <f t="shared" si="12"/>
        <v>0.88235294117647056</v>
      </c>
      <c r="J32" s="40">
        <f t="shared" si="13"/>
        <v>0.88945233265720081</v>
      </c>
      <c r="K32" s="40">
        <f>(K21/K10)</f>
        <v>0.8928571428571429</v>
      </c>
      <c r="L32" s="40">
        <f>(L21/L10)</f>
        <v>0.91891891891891897</v>
      </c>
      <c r="M32" s="45">
        <f t="shared" si="15"/>
        <v>0.90588803088803094</v>
      </c>
      <c r="N32" s="10" t="s">
        <v>11</v>
      </c>
      <c r="O32" s="20">
        <f t="shared" si="16"/>
        <v>0.90767045454545459</v>
      </c>
      <c r="P32" s="20">
        <f t="shared" si="17"/>
        <v>0.91827956989247306</v>
      </c>
      <c r="Q32" s="20">
        <f t="shared" si="18"/>
        <v>0.88945233265720081</v>
      </c>
      <c r="R32" s="20">
        <f t="shared" si="19"/>
        <v>0.90588803088803094</v>
      </c>
      <c r="S32" s="20">
        <f>SUM(O32:R32)</f>
        <v>3.6212903879831595</v>
      </c>
    </row>
    <row r="33" spans="1:19" x14ac:dyDescent="0.25">
      <c r="A33" s="35" t="s">
        <v>12</v>
      </c>
      <c r="B33" s="40">
        <f t="shared" si="8"/>
        <v>0.88888888888888884</v>
      </c>
      <c r="C33" s="40">
        <f t="shared" si="8"/>
        <v>0.95</v>
      </c>
      <c r="D33" s="40">
        <f>AVERAGE(B3:C33)</f>
        <v>15.973248664648462</v>
      </c>
      <c r="E33" s="40">
        <f t="shared" si="21"/>
        <v>0.91666666666666663</v>
      </c>
      <c r="F33" s="40">
        <f t="shared" si="21"/>
        <v>0.8571428571428571</v>
      </c>
      <c r="G33" s="40">
        <f t="shared" si="11"/>
        <v>0.88690476190476186</v>
      </c>
      <c r="H33" s="40">
        <f t="shared" si="12"/>
        <v>0.88372093023255816</v>
      </c>
      <c r="I33" s="40">
        <f t="shared" si="12"/>
        <v>0.90476190476190477</v>
      </c>
      <c r="J33" s="40">
        <f t="shared" si="13"/>
        <v>0.89424141749723152</v>
      </c>
      <c r="K33" s="40">
        <f>(K22/K11)</f>
        <v>0.875</v>
      </c>
      <c r="L33" s="40">
        <f>(L22/L11)</f>
        <v>0.92682926829268297</v>
      </c>
      <c r="M33" s="45">
        <f t="shared" si="15"/>
        <v>0.90091463414634143</v>
      </c>
      <c r="N33" s="10" t="s">
        <v>18</v>
      </c>
      <c r="O33" s="20">
        <f t="shared" si="16"/>
        <v>15.973248664648462</v>
      </c>
      <c r="P33" s="20">
        <f t="shared" si="17"/>
        <v>0.88690476190476186</v>
      </c>
      <c r="Q33" s="20">
        <f t="shared" si="18"/>
        <v>0.89424141749723152</v>
      </c>
      <c r="R33" s="20">
        <f t="shared" si="19"/>
        <v>0.90091463414634143</v>
      </c>
      <c r="S33" s="20">
        <f t="shared" si="20"/>
        <v>18.655309478196799</v>
      </c>
    </row>
    <row r="34" spans="1:19" x14ac:dyDescent="0.25">
      <c r="N34" s="18" t="s">
        <v>19</v>
      </c>
      <c r="O34" s="23">
        <f>SUM(O26:O33)</f>
        <v>21.831518165712524</v>
      </c>
      <c r="P34" s="23">
        <f t="shared" ref="P34:R34" si="22">SUM(P26:P33)</f>
        <v>6.3536730452382351</v>
      </c>
      <c r="Q34" s="23">
        <f t="shared" si="22"/>
        <v>6.6095162035630928</v>
      </c>
      <c r="R34" s="23">
        <f t="shared" si="22"/>
        <v>6.3626359983677059</v>
      </c>
      <c r="S34" s="21">
        <f>SUM(S26:S33)</f>
        <v>41.157343412881559</v>
      </c>
    </row>
    <row r="35" spans="1:19" x14ac:dyDescent="0.25">
      <c r="B35" s="10"/>
      <c r="C35" s="10" t="s">
        <v>34</v>
      </c>
      <c r="D35" s="10"/>
      <c r="E35" s="10"/>
      <c r="F35" s="10"/>
      <c r="H35" s="9" t="s">
        <v>20</v>
      </c>
      <c r="I35" s="9"/>
      <c r="J35" s="25"/>
      <c r="K35" s="9"/>
      <c r="L35" s="9"/>
      <c r="M35" s="9" t="s">
        <v>44</v>
      </c>
      <c r="N35" s="9"/>
      <c r="O35" s="9"/>
      <c r="P35" s="9"/>
      <c r="Q35" s="9"/>
      <c r="R35" s="9"/>
    </row>
    <row r="36" spans="1:19" x14ac:dyDescent="0.25">
      <c r="B36" s="35"/>
      <c r="C36" s="35" t="s">
        <v>29</v>
      </c>
      <c r="D36" s="35"/>
      <c r="E36" s="35" t="s">
        <v>27</v>
      </c>
      <c r="F36" s="35" t="s">
        <v>13</v>
      </c>
      <c r="H36" s="10" t="s">
        <v>24</v>
      </c>
      <c r="I36" s="10">
        <v>4</v>
      </c>
      <c r="J36" s="15"/>
      <c r="K36" s="35" t="s">
        <v>38</v>
      </c>
      <c r="L36" s="35" t="s">
        <v>39</v>
      </c>
      <c r="M36" s="35" t="s">
        <v>40</v>
      </c>
      <c r="N36" s="35" t="s">
        <v>41</v>
      </c>
      <c r="O36" s="35" t="s">
        <v>42</v>
      </c>
      <c r="P36" s="35" t="s">
        <v>49</v>
      </c>
      <c r="Q36" s="35">
        <v>0.05</v>
      </c>
      <c r="R36" s="35">
        <v>0.01</v>
      </c>
    </row>
    <row r="37" spans="1:19" x14ac:dyDescent="0.25">
      <c r="B37" s="35" t="s">
        <v>28</v>
      </c>
      <c r="C37" s="35" t="s">
        <v>30</v>
      </c>
      <c r="D37" s="35" t="s">
        <v>31</v>
      </c>
      <c r="E37" s="35"/>
      <c r="F37" s="35"/>
      <c r="H37" s="10" t="s">
        <v>25</v>
      </c>
      <c r="I37" s="10">
        <v>4</v>
      </c>
      <c r="J37" s="15"/>
      <c r="K37" s="35" t="s">
        <v>47</v>
      </c>
      <c r="L37" s="35">
        <v>3</v>
      </c>
      <c r="M37" s="41">
        <f>SUMSQ(O34:R34)/8-I39</f>
        <v>22.208932334630525</v>
      </c>
      <c r="N37" s="41">
        <f>M37/L37</f>
        <v>7.402977444876842</v>
      </c>
      <c r="O37" s="41">
        <f>N37/N42</f>
        <v>1.0473269936365699</v>
      </c>
      <c r="P37" s="35" t="str">
        <f>IF(O37&lt;Q37,"tn",IF(O37&lt;R37,"*","**"))</f>
        <v>tn</v>
      </c>
      <c r="Q37" s="35">
        <f>FINV(5%,$L37,$L$42)</f>
        <v>3.0724669863968779</v>
      </c>
      <c r="R37" s="35">
        <f>FINV(1%,$L37,$L$42)</f>
        <v>4.8740461970006939</v>
      </c>
    </row>
    <row r="38" spans="1:19" x14ac:dyDescent="0.25">
      <c r="B38" s="35" t="s">
        <v>32</v>
      </c>
      <c r="C38" s="40">
        <f>S26</f>
        <v>1.9404761904761907</v>
      </c>
      <c r="D38" s="40">
        <f>S30</f>
        <v>3.0379703629703627</v>
      </c>
      <c r="E38" s="40">
        <f>SUM(C38:D38)</f>
        <v>4.9784465534465534</v>
      </c>
      <c r="F38" s="41">
        <f>E38/8</f>
        <v>0.62230581918081918</v>
      </c>
      <c r="H38" s="10" t="s">
        <v>26</v>
      </c>
      <c r="I38" s="10">
        <v>2</v>
      </c>
      <c r="J38" s="15"/>
      <c r="K38" s="35" t="s">
        <v>0</v>
      </c>
      <c r="L38" s="35">
        <v>7</v>
      </c>
      <c r="M38" s="41">
        <f>SUMSQ(S26:S33)/I36-I39</f>
        <v>52.68143385632299</v>
      </c>
      <c r="N38" s="41">
        <f t="shared" ref="N38:N42" si="23">M38/L38</f>
        <v>7.5259191223318558</v>
      </c>
      <c r="O38" s="41">
        <f>N38/N42</f>
        <v>1.0647200139990327</v>
      </c>
      <c r="P38" s="35" t="str">
        <f>IF(O38&lt;Q38,"tn",IF(O38&lt;R38,"*","**"))</f>
        <v>tn</v>
      </c>
      <c r="Q38" s="35">
        <f>FINV(5%,$L38,$L$42)</f>
        <v>2.487577703722041</v>
      </c>
      <c r="R38" s="35">
        <f t="shared" ref="R38:R41" si="24">FINV(1%,$L38,$L$42)</f>
        <v>3.639589558217867</v>
      </c>
    </row>
    <row r="39" spans="1:19" x14ac:dyDescent="0.25">
      <c r="B39" s="35" t="s">
        <v>33</v>
      </c>
      <c r="C39" s="40">
        <f t="shared" ref="C39:C41" si="25">S27</f>
        <v>3.478601316509665</v>
      </c>
      <c r="D39" s="40">
        <f t="shared" ref="D39:D41" si="26">S31</f>
        <v>3.4790914066776137</v>
      </c>
      <c r="E39" s="40">
        <f t="shared" ref="E39:E42" si="27">SUM(C39:D39)</f>
        <v>6.9576927231872787</v>
      </c>
      <c r="F39" s="41">
        <f t="shared" ref="F39:F40" si="28">E39/8</f>
        <v>0.86971159039840984</v>
      </c>
      <c r="H39" s="10" t="s">
        <v>22</v>
      </c>
      <c r="I39" s="9">
        <f>(S34^2)/(I36*I37*I38)</f>
        <v>52.935216150183287</v>
      </c>
      <c r="J39" s="15"/>
      <c r="K39" s="35" t="s">
        <v>23</v>
      </c>
      <c r="L39" s="35">
        <v>3</v>
      </c>
      <c r="M39" s="41">
        <f>SUMSQ(E38:E41)/(I36*I38)-I39</f>
        <v>24.077201445735334</v>
      </c>
      <c r="N39" s="41">
        <f t="shared" si="23"/>
        <v>8.0257338152451112</v>
      </c>
      <c r="O39" s="41">
        <f>N39/N42</f>
        <v>1.1354306738115232</v>
      </c>
      <c r="P39" s="35" t="str">
        <f t="shared" ref="P39:P41" si="29">IF(O39&lt;Q39,"tn",IF(O39&lt;R39,"*","**"))</f>
        <v>tn</v>
      </c>
      <c r="Q39" s="35">
        <f t="shared" ref="Q39:Q41" si="30">FINV(5%,$L39,$L$42)</f>
        <v>3.0724669863968779</v>
      </c>
      <c r="R39" s="35">
        <f t="shared" si="24"/>
        <v>4.8740461970006939</v>
      </c>
    </row>
    <row r="40" spans="1:19" x14ac:dyDescent="0.25">
      <c r="B40" s="35" t="s">
        <v>36</v>
      </c>
      <c r="C40" s="40">
        <f t="shared" si="25"/>
        <v>3.3746699595670675</v>
      </c>
      <c r="D40" s="40">
        <f t="shared" si="26"/>
        <v>3.6212903879831595</v>
      </c>
      <c r="E40" s="40">
        <f t="shared" si="27"/>
        <v>6.995960347550227</v>
      </c>
      <c r="F40" s="41">
        <f t="shared" si="28"/>
        <v>0.87449504344377837</v>
      </c>
      <c r="K40" s="12" t="s">
        <v>21</v>
      </c>
      <c r="L40" s="12">
        <v>1</v>
      </c>
      <c r="M40" s="24">
        <f>SUMSQ(C42:D42)/(I36*I37)-I39</f>
        <v>8.4357574424915427</v>
      </c>
      <c r="N40" s="24">
        <f t="shared" si="23"/>
        <v>8.4357574424915427</v>
      </c>
      <c r="O40" s="24">
        <f>N40/N42</f>
        <v>1.1934382546857765</v>
      </c>
      <c r="P40" s="12" t="str">
        <f t="shared" si="29"/>
        <v>tn</v>
      </c>
      <c r="Q40" s="12">
        <f t="shared" si="30"/>
        <v>4.3247937431830454</v>
      </c>
      <c r="R40" s="12">
        <f t="shared" si="24"/>
        <v>8.0165969468084768</v>
      </c>
    </row>
    <row r="41" spans="1:19" x14ac:dyDescent="0.25">
      <c r="B41" s="35" t="s">
        <v>37</v>
      </c>
      <c r="C41" s="40">
        <f t="shared" si="25"/>
        <v>3.5699343105007024</v>
      </c>
      <c r="D41" s="40">
        <f t="shared" si="26"/>
        <v>18.655309478196799</v>
      </c>
      <c r="E41" s="40">
        <f t="shared" si="27"/>
        <v>22.225243788697501</v>
      </c>
      <c r="F41" s="41">
        <f>E41/8</f>
        <v>2.7781554735871876</v>
      </c>
      <c r="H41" t="s">
        <v>74</v>
      </c>
      <c r="I41" t="s">
        <v>75</v>
      </c>
      <c r="K41" s="12" t="s">
        <v>45</v>
      </c>
      <c r="L41" s="12">
        <v>3</v>
      </c>
      <c r="M41" s="24">
        <f>M38-M39-M40</f>
        <v>20.168474968096113</v>
      </c>
      <c r="N41" s="24">
        <f t="shared" si="23"/>
        <v>6.7228249893653711</v>
      </c>
      <c r="O41" s="24">
        <f>N41/N42</f>
        <v>0.95110327395762784</v>
      </c>
      <c r="P41" s="12" t="str">
        <f t="shared" si="29"/>
        <v>tn</v>
      </c>
      <c r="Q41" s="12">
        <f t="shared" si="30"/>
        <v>3.0724669863968779</v>
      </c>
      <c r="R41" s="12">
        <f t="shared" si="24"/>
        <v>4.8740461970006939</v>
      </c>
    </row>
    <row r="42" spans="1:19" x14ac:dyDescent="0.25">
      <c r="B42" s="35" t="s">
        <v>27</v>
      </c>
      <c r="C42" s="40">
        <f>SUM(C38:C41)</f>
        <v>12.363681777053625</v>
      </c>
      <c r="D42" s="40">
        <f>SUM(D38:D41)</f>
        <v>28.793661635827934</v>
      </c>
      <c r="E42" s="40">
        <f t="shared" si="27"/>
        <v>41.157343412881559</v>
      </c>
      <c r="F42" s="41"/>
      <c r="H42" t="s">
        <v>32</v>
      </c>
      <c r="I42" s="6">
        <f>F38</f>
        <v>0.62230581918081918</v>
      </c>
      <c r="K42" s="12" t="s">
        <v>46</v>
      </c>
      <c r="L42" s="12">
        <v>21</v>
      </c>
      <c r="M42" s="24">
        <f>M43-M38-M37</f>
        <v>148.43742908087435</v>
      </c>
      <c r="N42" s="24">
        <f t="shared" si="23"/>
        <v>7.0684490038511596</v>
      </c>
      <c r="O42" s="31"/>
      <c r="P42" s="11"/>
      <c r="Q42" s="11"/>
      <c r="R42" s="11"/>
    </row>
    <row r="43" spans="1:19" x14ac:dyDescent="0.25">
      <c r="B43" s="35" t="s">
        <v>48</v>
      </c>
      <c r="C43" s="40">
        <f>C42/16</f>
        <v>0.77273011106585154</v>
      </c>
      <c r="D43" s="40">
        <f t="shared" ref="D43" si="31">D42/16</f>
        <v>1.7996038522392459</v>
      </c>
      <c r="E43" s="40"/>
      <c r="F43" s="41"/>
      <c r="H43" t="s">
        <v>33</v>
      </c>
      <c r="I43" s="6">
        <f t="shared" ref="I43:I45" si="32">F39</f>
        <v>0.86971159039840984</v>
      </c>
      <c r="K43" s="12" t="s">
        <v>35</v>
      </c>
      <c r="L43" s="12">
        <v>31</v>
      </c>
      <c r="M43" s="24">
        <f>SUMSQ(O26:R33)-I39</f>
        <v>223.32779527182788</v>
      </c>
      <c r="N43" s="44"/>
      <c r="O43" s="31"/>
      <c r="P43" s="11"/>
      <c r="Q43" s="11"/>
      <c r="R43" s="11"/>
    </row>
    <row r="44" spans="1:19" x14ac:dyDescent="0.25">
      <c r="H44" t="s">
        <v>36</v>
      </c>
      <c r="I44" s="6">
        <f t="shared" si="32"/>
        <v>0.87449504344377837</v>
      </c>
    </row>
    <row r="45" spans="1:19" x14ac:dyDescent="0.25">
      <c r="H45" t="s">
        <v>37</v>
      </c>
      <c r="I45" s="6">
        <f t="shared" si="32"/>
        <v>2.7781554735871876</v>
      </c>
    </row>
    <row r="46" spans="1:19" x14ac:dyDescent="0.25">
      <c r="H46" t="s">
        <v>58</v>
      </c>
      <c r="I46" t="s">
        <v>76</v>
      </c>
    </row>
    <row r="47" spans="1:19" x14ac:dyDescent="0.25">
      <c r="H47" t="s">
        <v>30</v>
      </c>
      <c r="I47" s="3">
        <f>C43</f>
        <v>0.77273011106585154</v>
      </c>
    </row>
    <row r="48" spans="1:19" x14ac:dyDescent="0.25">
      <c r="H48" t="s">
        <v>31</v>
      </c>
      <c r="I48" s="3">
        <f>D43</f>
        <v>1.7996038522392459</v>
      </c>
    </row>
    <row r="49" spans="8:9" x14ac:dyDescent="0.25">
      <c r="H49" t="s">
        <v>58</v>
      </c>
      <c r="I49" t="s">
        <v>76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topLeftCell="E11" workbookViewId="0">
      <selection activeCell="J22" sqref="J22:L31"/>
    </sheetView>
  </sheetViews>
  <sheetFormatPr defaultRowHeight="15" x14ac:dyDescent="0.25"/>
  <cols>
    <col min="1" max="1" width="12.7109375" customWidth="1"/>
    <col min="2" max="2" width="15.42578125" customWidth="1"/>
  </cols>
  <sheetData>
    <row r="1" spans="1:19" x14ac:dyDescent="0.25">
      <c r="A1" s="35" t="s">
        <v>0</v>
      </c>
      <c r="B1" s="34" t="s">
        <v>1</v>
      </c>
      <c r="C1" s="35"/>
      <c r="D1" s="35"/>
      <c r="E1" s="35" t="s">
        <v>2</v>
      </c>
      <c r="F1" s="35"/>
      <c r="G1" s="35"/>
      <c r="H1" s="35" t="s">
        <v>3</v>
      </c>
      <c r="I1" s="35"/>
      <c r="J1" s="35"/>
      <c r="K1" s="35" t="s">
        <v>4</v>
      </c>
      <c r="L1" s="35"/>
      <c r="M1" s="35"/>
    </row>
    <row r="2" spans="1:19" x14ac:dyDescent="0.25">
      <c r="A2" s="35"/>
      <c r="B2" s="34">
        <v>1</v>
      </c>
      <c r="C2" s="34">
        <v>2</v>
      </c>
      <c r="D2" s="34" t="s">
        <v>13</v>
      </c>
      <c r="E2" s="34">
        <v>1</v>
      </c>
      <c r="F2" s="34">
        <v>2</v>
      </c>
      <c r="G2" s="34" t="s">
        <v>13</v>
      </c>
      <c r="H2" s="34">
        <v>1</v>
      </c>
      <c r="I2" s="34">
        <v>2</v>
      </c>
      <c r="J2" s="34" t="s">
        <v>13</v>
      </c>
      <c r="K2" s="34">
        <v>1</v>
      </c>
      <c r="L2" s="34">
        <v>2</v>
      </c>
      <c r="M2" s="39" t="s">
        <v>13</v>
      </c>
      <c r="N2" s="9" t="s">
        <v>0</v>
      </c>
      <c r="O2" s="9">
        <v>1</v>
      </c>
      <c r="P2" s="9">
        <v>2</v>
      </c>
      <c r="Q2" s="9">
        <v>3</v>
      </c>
      <c r="R2" s="9">
        <v>4</v>
      </c>
      <c r="S2" s="9" t="s">
        <v>27</v>
      </c>
    </row>
    <row r="3" spans="1:19" x14ac:dyDescent="0.25">
      <c r="A3" s="35" t="s">
        <v>5</v>
      </c>
      <c r="B3" s="35">
        <v>10</v>
      </c>
      <c r="C3" s="35">
        <v>9</v>
      </c>
      <c r="D3" s="35">
        <f t="shared" ref="D3:D10" si="0">AVERAGE(B3:C3)</f>
        <v>9.5</v>
      </c>
      <c r="E3" s="35">
        <v>8</v>
      </c>
      <c r="F3" s="35">
        <v>10</v>
      </c>
      <c r="G3" s="35">
        <f t="shared" ref="G3:G10" si="1">AVERAGE(E3:F3)</f>
        <v>9</v>
      </c>
      <c r="H3" s="35">
        <v>10</v>
      </c>
      <c r="I3" s="35">
        <v>8</v>
      </c>
      <c r="J3" s="35">
        <f t="shared" ref="J3:J10" si="2">AVERAGE(H3:I3)</f>
        <v>9</v>
      </c>
      <c r="K3" s="35">
        <v>4</v>
      </c>
      <c r="L3" s="35">
        <v>5</v>
      </c>
      <c r="M3" s="36">
        <f t="shared" ref="M3:M10" si="3">AVERAGE(K3:L3)</f>
        <v>4.5</v>
      </c>
      <c r="N3" s="10" t="s">
        <v>16</v>
      </c>
      <c r="O3" s="10">
        <f>D3</f>
        <v>9.5</v>
      </c>
      <c r="P3" s="10">
        <f>G3</f>
        <v>9</v>
      </c>
      <c r="Q3" s="10">
        <f>J3</f>
        <v>9</v>
      </c>
      <c r="R3" s="10">
        <f>M3</f>
        <v>4.5</v>
      </c>
      <c r="S3" s="10">
        <f>SUM(O3:R3)</f>
        <v>32</v>
      </c>
    </row>
    <row r="4" spans="1:19" x14ac:dyDescent="0.25">
      <c r="A4" s="35" t="s">
        <v>6</v>
      </c>
      <c r="B4" s="35">
        <v>10</v>
      </c>
      <c r="C4" s="35">
        <v>9</v>
      </c>
      <c r="D4" s="35">
        <f t="shared" si="0"/>
        <v>9.5</v>
      </c>
      <c r="E4" s="35">
        <v>11</v>
      </c>
      <c r="F4" s="35">
        <v>11</v>
      </c>
      <c r="G4" s="35">
        <f t="shared" si="1"/>
        <v>11</v>
      </c>
      <c r="H4" s="35">
        <v>9</v>
      </c>
      <c r="I4" s="35">
        <v>10</v>
      </c>
      <c r="J4" s="35">
        <f t="shared" si="2"/>
        <v>9.5</v>
      </c>
      <c r="K4" s="35">
        <v>8</v>
      </c>
      <c r="L4" s="35">
        <v>6</v>
      </c>
      <c r="M4" s="36">
        <f t="shared" si="3"/>
        <v>7</v>
      </c>
      <c r="N4" s="10" t="s">
        <v>6</v>
      </c>
      <c r="O4" s="10">
        <f t="shared" ref="O4:O10" si="4">D4</f>
        <v>9.5</v>
      </c>
      <c r="P4" s="10">
        <f t="shared" ref="P4:P10" si="5">G4</f>
        <v>11</v>
      </c>
      <c r="Q4" s="10">
        <f t="shared" ref="Q4:Q10" si="6">J4</f>
        <v>9.5</v>
      </c>
      <c r="R4" s="10">
        <f t="shared" ref="R4:R10" si="7">M4</f>
        <v>7</v>
      </c>
      <c r="S4" s="10">
        <f t="shared" ref="S4:S11" si="8">SUM(O4:R4)</f>
        <v>37</v>
      </c>
    </row>
    <row r="5" spans="1:19" x14ac:dyDescent="0.25">
      <c r="A5" s="35" t="s">
        <v>7</v>
      </c>
      <c r="B5" s="35">
        <v>11</v>
      </c>
      <c r="C5" s="35">
        <v>12</v>
      </c>
      <c r="D5" s="35">
        <f t="shared" si="0"/>
        <v>11.5</v>
      </c>
      <c r="E5" s="35">
        <v>11</v>
      </c>
      <c r="F5" s="35">
        <v>10</v>
      </c>
      <c r="G5" s="35">
        <f t="shared" si="1"/>
        <v>10.5</v>
      </c>
      <c r="H5" s="35">
        <v>7</v>
      </c>
      <c r="I5" s="35">
        <v>10</v>
      </c>
      <c r="J5" s="35">
        <f t="shared" si="2"/>
        <v>8.5</v>
      </c>
      <c r="K5" s="35">
        <v>10</v>
      </c>
      <c r="L5" s="35">
        <v>6</v>
      </c>
      <c r="M5" s="36">
        <f t="shared" si="3"/>
        <v>8</v>
      </c>
      <c r="N5" s="10" t="s">
        <v>7</v>
      </c>
      <c r="O5" s="10">
        <f t="shared" si="4"/>
        <v>11.5</v>
      </c>
      <c r="P5" s="10">
        <f t="shared" si="5"/>
        <v>10.5</v>
      </c>
      <c r="Q5" s="10">
        <f t="shared" si="6"/>
        <v>8.5</v>
      </c>
      <c r="R5" s="10">
        <f t="shared" si="7"/>
        <v>8</v>
      </c>
      <c r="S5" s="10">
        <f t="shared" si="8"/>
        <v>38.5</v>
      </c>
    </row>
    <row r="6" spans="1:19" x14ac:dyDescent="0.25">
      <c r="A6" s="35" t="s">
        <v>8</v>
      </c>
      <c r="B6" s="35">
        <v>14</v>
      </c>
      <c r="C6" s="35">
        <v>12</v>
      </c>
      <c r="D6" s="35">
        <f t="shared" si="0"/>
        <v>13</v>
      </c>
      <c r="E6" s="35">
        <v>8</v>
      </c>
      <c r="F6" s="35">
        <v>10</v>
      </c>
      <c r="G6" s="35">
        <f t="shared" si="1"/>
        <v>9</v>
      </c>
      <c r="H6" s="35">
        <v>13</v>
      </c>
      <c r="I6" s="35">
        <v>15</v>
      </c>
      <c r="J6" s="35">
        <f t="shared" si="2"/>
        <v>14</v>
      </c>
      <c r="K6" s="35">
        <v>9</v>
      </c>
      <c r="L6" s="35">
        <v>12</v>
      </c>
      <c r="M6" s="36">
        <f t="shared" si="3"/>
        <v>10.5</v>
      </c>
      <c r="N6" s="10" t="s">
        <v>8</v>
      </c>
      <c r="O6" s="10">
        <f t="shared" si="4"/>
        <v>13</v>
      </c>
      <c r="P6" s="10">
        <f t="shared" si="5"/>
        <v>9</v>
      </c>
      <c r="Q6" s="10">
        <f t="shared" si="6"/>
        <v>14</v>
      </c>
      <c r="R6" s="10">
        <f t="shared" si="7"/>
        <v>10.5</v>
      </c>
      <c r="S6" s="10">
        <f t="shared" si="8"/>
        <v>46.5</v>
      </c>
    </row>
    <row r="7" spans="1:19" x14ac:dyDescent="0.25">
      <c r="A7" s="35" t="s">
        <v>9</v>
      </c>
      <c r="B7" s="35">
        <v>12</v>
      </c>
      <c r="C7" s="35">
        <v>14</v>
      </c>
      <c r="D7" s="35">
        <f t="shared" si="0"/>
        <v>13</v>
      </c>
      <c r="E7" s="35">
        <v>10</v>
      </c>
      <c r="F7" s="35">
        <v>12</v>
      </c>
      <c r="G7" s="35">
        <f t="shared" si="1"/>
        <v>11</v>
      </c>
      <c r="H7" s="35">
        <v>9</v>
      </c>
      <c r="I7" s="35">
        <v>9</v>
      </c>
      <c r="J7" s="35">
        <f t="shared" si="2"/>
        <v>9</v>
      </c>
      <c r="K7" s="35">
        <v>7</v>
      </c>
      <c r="L7" s="35">
        <v>6</v>
      </c>
      <c r="M7" s="36">
        <f t="shared" si="3"/>
        <v>6.5</v>
      </c>
      <c r="N7" s="10" t="s">
        <v>17</v>
      </c>
      <c r="O7" s="10">
        <f t="shared" si="4"/>
        <v>13</v>
      </c>
      <c r="P7" s="10">
        <f t="shared" si="5"/>
        <v>11</v>
      </c>
      <c r="Q7" s="10">
        <f t="shared" si="6"/>
        <v>9</v>
      </c>
      <c r="R7" s="10">
        <f t="shared" si="7"/>
        <v>6.5</v>
      </c>
      <c r="S7" s="10">
        <f t="shared" si="8"/>
        <v>39.5</v>
      </c>
    </row>
    <row r="8" spans="1:19" x14ac:dyDescent="0.25">
      <c r="A8" s="35" t="s">
        <v>10</v>
      </c>
      <c r="B8" s="35">
        <v>15</v>
      </c>
      <c r="C8" s="35">
        <v>12</v>
      </c>
      <c r="D8" s="35">
        <f t="shared" si="0"/>
        <v>13.5</v>
      </c>
      <c r="E8" s="35">
        <v>9</v>
      </c>
      <c r="F8" s="35">
        <v>8</v>
      </c>
      <c r="G8" s="35">
        <f t="shared" si="1"/>
        <v>8.5</v>
      </c>
      <c r="H8" s="35">
        <v>7</v>
      </c>
      <c r="I8" s="35">
        <v>5</v>
      </c>
      <c r="J8" s="35">
        <f t="shared" si="2"/>
        <v>6</v>
      </c>
      <c r="K8" s="35">
        <v>10</v>
      </c>
      <c r="L8" s="35">
        <v>12</v>
      </c>
      <c r="M8" s="36">
        <f t="shared" si="3"/>
        <v>11</v>
      </c>
      <c r="N8" s="10" t="s">
        <v>10</v>
      </c>
      <c r="O8" s="10">
        <f t="shared" si="4"/>
        <v>13.5</v>
      </c>
      <c r="P8" s="10">
        <f t="shared" si="5"/>
        <v>8.5</v>
      </c>
      <c r="Q8" s="10">
        <f t="shared" si="6"/>
        <v>6</v>
      </c>
      <c r="R8" s="10">
        <f t="shared" si="7"/>
        <v>11</v>
      </c>
      <c r="S8" s="10">
        <f t="shared" si="8"/>
        <v>39</v>
      </c>
    </row>
    <row r="9" spans="1:19" x14ac:dyDescent="0.25">
      <c r="A9" s="35" t="s">
        <v>11</v>
      </c>
      <c r="B9" s="35">
        <v>13</v>
      </c>
      <c r="C9" s="35">
        <v>12</v>
      </c>
      <c r="D9" s="35">
        <f t="shared" si="0"/>
        <v>12.5</v>
      </c>
      <c r="E9" s="35">
        <v>10</v>
      </c>
      <c r="F9" s="35">
        <v>12</v>
      </c>
      <c r="G9" s="35">
        <f t="shared" si="1"/>
        <v>11</v>
      </c>
      <c r="H9" s="35">
        <v>10</v>
      </c>
      <c r="I9" s="35">
        <v>10</v>
      </c>
      <c r="J9" s="35">
        <f t="shared" si="2"/>
        <v>10</v>
      </c>
      <c r="K9" s="35">
        <v>11</v>
      </c>
      <c r="L9" s="35">
        <v>13</v>
      </c>
      <c r="M9" s="36">
        <f t="shared" si="3"/>
        <v>12</v>
      </c>
      <c r="N9" s="10" t="s">
        <v>11</v>
      </c>
      <c r="O9" s="10">
        <f t="shared" si="4"/>
        <v>12.5</v>
      </c>
      <c r="P9" s="10">
        <f t="shared" si="5"/>
        <v>11</v>
      </c>
      <c r="Q9" s="10">
        <f t="shared" si="6"/>
        <v>10</v>
      </c>
      <c r="R9" s="10">
        <f t="shared" si="7"/>
        <v>12</v>
      </c>
      <c r="S9" s="10">
        <f t="shared" si="8"/>
        <v>45.5</v>
      </c>
    </row>
    <row r="10" spans="1:19" x14ac:dyDescent="0.25">
      <c r="A10" s="35" t="s">
        <v>12</v>
      </c>
      <c r="B10" s="35">
        <v>9</v>
      </c>
      <c r="C10" s="35">
        <v>10</v>
      </c>
      <c r="D10" s="35">
        <f t="shared" si="0"/>
        <v>9.5</v>
      </c>
      <c r="E10" s="35">
        <v>14</v>
      </c>
      <c r="F10" s="35">
        <v>15</v>
      </c>
      <c r="G10" s="35">
        <f t="shared" si="1"/>
        <v>14.5</v>
      </c>
      <c r="H10" s="35">
        <v>12</v>
      </c>
      <c r="I10" s="35">
        <v>13</v>
      </c>
      <c r="J10" s="35">
        <f t="shared" si="2"/>
        <v>12.5</v>
      </c>
      <c r="K10" s="35">
        <v>15</v>
      </c>
      <c r="L10" s="35">
        <v>13</v>
      </c>
      <c r="M10" s="36">
        <f t="shared" si="3"/>
        <v>14</v>
      </c>
      <c r="N10" s="10" t="s">
        <v>18</v>
      </c>
      <c r="O10" s="10">
        <f t="shared" si="4"/>
        <v>9.5</v>
      </c>
      <c r="P10" s="10">
        <f t="shared" si="5"/>
        <v>14.5</v>
      </c>
      <c r="Q10" s="10">
        <f t="shared" si="6"/>
        <v>12.5</v>
      </c>
      <c r="R10" s="10">
        <f t="shared" si="7"/>
        <v>14</v>
      </c>
      <c r="S10" s="10">
        <f t="shared" si="8"/>
        <v>50.5</v>
      </c>
    </row>
    <row r="11" spans="1:19" x14ac:dyDescent="0.25">
      <c r="N11" s="18" t="s">
        <v>19</v>
      </c>
      <c r="O11" s="18">
        <f>SUM(O3:O10)</f>
        <v>92</v>
      </c>
      <c r="P11" s="18">
        <f t="shared" ref="P11:R11" si="9">SUM(P3:P10)</f>
        <v>84.5</v>
      </c>
      <c r="Q11" s="18">
        <f t="shared" si="9"/>
        <v>78.5</v>
      </c>
      <c r="R11" s="10">
        <f t="shared" si="9"/>
        <v>73.5</v>
      </c>
      <c r="S11" s="9">
        <f t="shared" si="8"/>
        <v>328.5</v>
      </c>
    </row>
    <row r="12" spans="1:19" x14ac:dyDescent="0.25">
      <c r="A12" s="9"/>
      <c r="B12" s="9" t="s">
        <v>34</v>
      </c>
      <c r="C12" s="9"/>
      <c r="D12" s="9"/>
      <c r="E12" s="9"/>
      <c r="G12" s="9" t="s">
        <v>20</v>
      </c>
      <c r="H12" s="9"/>
      <c r="I12" s="25"/>
      <c r="J12" s="9"/>
      <c r="K12" s="9"/>
      <c r="L12" s="9" t="s">
        <v>44</v>
      </c>
      <c r="M12" s="9"/>
      <c r="N12" s="9"/>
      <c r="O12" s="9"/>
      <c r="P12" s="9"/>
      <c r="Q12" s="9"/>
    </row>
    <row r="13" spans="1:19" x14ac:dyDescent="0.25">
      <c r="A13" s="35"/>
      <c r="B13" s="35" t="s">
        <v>29</v>
      </c>
      <c r="C13" s="35"/>
      <c r="D13" s="35" t="s">
        <v>27</v>
      </c>
      <c r="E13" s="35" t="s">
        <v>13</v>
      </c>
      <c r="G13" s="10" t="s">
        <v>24</v>
      </c>
      <c r="H13" s="10">
        <v>4</v>
      </c>
      <c r="I13" s="15"/>
      <c r="J13" s="35" t="s">
        <v>38</v>
      </c>
      <c r="K13" s="35" t="s">
        <v>39</v>
      </c>
      <c r="L13" s="35" t="s">
        <v>40</v>
      </c>
      <c r="M13" s="35" t="s">
        <v>41</v>
      </c>
      <c r="N13" s="35" t="s">
        <v>42</v>
      </c>
      <c r="O13" s="35" t="s">
        <v>49</v>
      </c>
      <c r="P13" s="35">
        <v>0.05</v>
      </c>
      <c r="Q13" s="35">
        <v>0.01</v>
      </c>
    </row>
    <row r="14" spans="1:19" x14ac:dyDescent="0.25">
      <c r="A14" s="35" t="s">
        <v>28</v>
      </c>
      <c r="B14" s="35" t="s">
        <v>30</v>
      </c>
      <c r="C14" s="35" t="s">
        <v>31</v>
      </c>
      <c r="D14" s="35"/>
      <c r="E14" s="35"/>
      <c r="G14" s="10" t="s">
        <v>25</v>
      </c>
      <c r="H14" s="10">
        <v>4</v>
      </c>
      <c r="I14" s="15"/>
      <c r="J14" s="10" t="s">
        <v>47</v>
      </c>
      <c r="K14" s="10">
        <v>3</v>
      </c>
      <c r="L14" s="10">
        <f>SUMSQ(O11:R11)/8-H16</f>
        <v>23.8359375</v>
      </c>
      <c r="M14" s="10">
        <f>L14/K14</f>
        <v>7.9453125</v>
      </c>
      <c r="N14" s="10">
        <f>M14/M19</f>
        <v>1.7008043322449629</v>
      </c>
      <c r="O14" s="10" t="str">
        <f>IF(N14&lt;P14,"tn",IF(N14&lt;Q14,"*","**"))</f>
        <v>tn</v>
      </c>
      <c r="P14" s="10">
        <f>FINV(5%,$K14,$K$19)</f>
        <v>3.0724669863968779</v>
      </c>
      <c r="Q14" s="10">
        <f>FINV(1%,$K14,$K$19)</f>
        <v>4.8740461970006939</v>
      </c>
    </row>
    <row r="15" spans="1:19" x14ac:dyDescent="0.25">
      <c r="A15" s="35" t="s">
        <v>32</v>
      </c>
      <c r="B15" s="35">
        <f>(S3)</f>
        <v>32</v>
      </c>
      <c r="C15" s="35">
        <f>S7</f>
        <v>39.5</v>
      </c>
      <c r="D15" s="35">
        <f>SUM(B15:C15)</f>
        <v>71.5</v>
      </c>
      <c r="E15" s="35">
        <f>D15/8</f>
        <v>8.9375</v>
      </c>
      <c r="G15" s="10" t="s">
        <v>26</v>
      </c>
      <c r="H15" s="10">
        <v>2</v>
      </c>
      <c r="I15" s="15"/>
      <c r="J15" s="10" t="s">
        <v>0</v>
      </c>
      <c r="K15" s="10">
        <v>7</v>
      </c>
      <c r="L15" s="10">
        <f>SUMSQ(S3:S10)/H13-H16</f>
        <v>62.5546875</v>
      </c>
      <c r="M15" s="10">
        <f t="shared" ref="M15:M19" si="10">L15/K15</f>
        <v>8.9363839285714288</v>
      </c>
      <c r="N15" s="10">
        <f>M15/M19</f>
        <v>1.9129569164609381</v>
      </c>
      <c r="O15" s="10" t="str">
        <f t="shared" ref="O15:O18" si="11">IF(N15&lt;P15,"tn",IF(N15&lt;Q15,"*","**"))</f>
        <v>tn</v>
      </c>
      <c r="P15" s="10">
        <f t="shared" ref="P15:P18" si="12">FINV(5%,$K15,$K$19)</f>
        <v>2.487577703722041</v>
      </c>
      <c r="Q15" s="10">
        <f t="shared" ref="Q15:Q18" si="13">FINV(1%,$K15,$K$19)</f>
        <v>3.639589558217867</v>
      </c>
    </row>
    <row r="16" spans="1:19" x14ac:dyDescent="0.25">
      <c r="A16" s="35" t="s">
        <v>33</v>
      </c>
      <c r="B16" s="35">
        <f t="shared" ref="B16:B18" si="14">(S4)</f>
        <v>37</v>
      </c>
      <c r="C16" s="35">
        <f t="shared" ref="C16:C18" si="15">S8</f>
        <v>39</v>
      </c>
      <c r="D16" s="35">
        <f t="shared" ref="D16:D18" si="16">SUM(B16:C16)</f>
        <v>76</v>
      </c>
      <c r="E16" s="35">
        <f t="shared" ref="E16:E18" si="17">D16/8</f>
        <v>9.5</v>
      </c>
      <c r="G16" s="10" t="s">
        <v>22</v>
      </c>
      <c r="H16" s="9">
        <f>(S11^2)/(H13*H14*H15)</f>
        <v>3372.2578125</v>
      </c>
      <c r="I16" s="15"/>
      <c r="J16" s="10" t="s">
        <v>23</v>
      </c>
      <c r="K16" s="10">
        <v>3</v>
      </c>
      <c r="L16" s="10">
        <f>SUMSQ(D15:D18)/(H13*H15)-H16</f>
        <v>46.8984375</v>
      </c>
      <c r="M16" s="10">
        <f t="shared" si="10"/>
        <v>15.6328125</v>
      </c>
      <c r="N16" s="10">
        <f>M16/M19</f>
        <v>3.3464203233256349</v>
      </c>
      <c r="O16" s="10" t="str">
        <f t="shared" si="11"/>
        <v>*</v>
      </c>
      <c r="P16" s="10">
        <f t="shared" si="12"/>
        <v>3.0724669863968779</v>
      </c>
      <c r="Q16" s="10">
        <f t="shared" si="13"/>
        <v>4.8740461970006939</v>
      </c>
    </row>
    <row r="17" spans="1:17" x14ac:dyDescent="0.25">
      <c r="A17" s="35" t="s">
        <v>36</v>
      </c>
      <c r="B17" s="35">
        <f t="shared" si="14"/>
        <v>38.5</v>
      </c>
      <c r="C17" s="35">
        <f t="shared" si="15"/>
        <v>45.5</v>
      </c>
      <c r="D17" s="35">
        <f t="shared" si="16"/>
        <v>84</v>
      </c>
      <c r="E17" s="35">
        <f t="shared" si="17"/>
        <v>10.5</v>
      </c>
      <c r="J17" s="10" t="s">
        <v>21</v>
      </c>
      <c r="K17" s="10">
        <v>1</v>
      </c>
      <c r="L17" s="10">
        <f>SUMSQ(B19:C19)/(H13*H14)-H16</f>
        <v>13.1328125</v>
      </c>
      <c r="M17" s="10">
        <f t="shared" si="10"/>
        <v>13.1328125</v>
      </c>
      <c r="N17" s="10">
        <f>M17/M19</f>
        <v>2.8112606514294813</v>
      </c>
      <c r="O17" s="10" t="str">
        <f t="shared" si="11"/>
        <v>tn</v>
      </c>
      <c r="P17" s="10">
        <f t="shared" si="12"/>
        <v>4.3247937431830454</v>
      </c>
      <c r="Q17" s="10">
        <f t="shared" si="13"/>
        <v>8.0165969468084768</v>
      </c>
    </row>
    <row r="18" spans="1:17" x14ac:dyDescent="0.25">
      <c r="A18" s="35" t="s">
        <v>37</v>
      </c>
      <c r="B18" s="35">
        <f t="shared" si="14"/>
        <v>46.5</v>
      </c>
      <c r="C18" s="35">
        <f t="shared" si="15"/>
        <v>50.5</v>
      </c>
      <c r="D18" s="35">
        <f t="shared" si="16"/>
        <v>97</v>
      </c>
      <c r="E18" s="35">
        <f t="shared" si="17"/>
        <v>12.125</v>
      </c>
      <c r="J18" s="10" t="s">
        <v>45</v>
      </c>
      <c r="K18" s="10">
        <v>3</v>
      </c>
      <c r="L18" s="10">
        <f>L15-L16-L17</f>
        <v>2.5234375</v>
      </c>
      <c r="M18" s="10">
        <f t="shared" si="10"/>
        <v>0.84114583333333337</v>
      </c>
      <c r="N18" s="10">
        <f>M18/M19</f>
        <v>0.18005893127339334</v>
      </c>
      <c r="O18" s="10" t="str">
        <f t="shared" si="11"/>
        <v>tn</v>
      </c>
      <c r="P18" s="10">
        <f t="shared" si="12"/>
        <v>3.0724669863968779</v>
      </c>
      <c r="Q18" s="10">
        <f t="shared" si="13"/>
        <v>4.8740461970006939</v>
      </c>
    </row>
    <row r="19" spans="1:17" x14ac:dyDescent="0.25">
      <c r="A19" s="35" t="s">
        <v>27</v>
      </c>
      <c r="B19" s="35">
        <f>SUM(B15:B18)</f>
        <v>154</v>
      </c>
      <c r="C19" s="35">
        <f>SUM(C15:C18)</f>
        <v>174.5</v>
      </c>
      <c r="D19" s="35">
        <f>SUM(D15:D18)</f>
        <v>328.5</v>
      </c>
      <c r="E19" s="35"/>
      <c r="J19" s="10" t="s">
        <v>46</v>
      </c>
      <c r="K19" s="10">
        <v>21</v>
      </c>
      <c r="L19" s="10">
        <f>L20-L15-L14</f>
        <v>98.1015625</v>
      </c>
      <c r="M19" s="10">
        <f t="shared" si="10"/>
        <v>4.6715029761904763</v>
      </c>
      <c r="N19" s="11"/>
      <c r="O19" s="11"/>
      <c r="P19" s="11"/>
      <c r="Q19" s="11"/>
    </row>
    <row r="20" spans="1:17" x14ac:dyDescent="0.25">
      <c r="A20" s="35" t="s">
        <v>48</v>
      </c>
      <c r="B20" s="35">
        <f>B19/16</f>
        <v>9.625</v>
      </c>
      <c r="C20" s="35">
        <f>C19/16</f>
        <v>10.90625</v>
      </c>
      <c r="D20" s="35"/>
      <c r="E20" s="35"/>
      <c r="J20" s="10" t="s">
        <v>35</v>
      </c>
      <c r="K20" s="10">
        <v>31</v>
      </c>
      <c r="L20" s="10">
        <f>SUMSQ(O3:R10)-H16</f>
        <v>184.4921875</v>
      </c>
      <c r="M20" s="11"/>
      <c r="N20" s="11"/>
      <c r="O20" s="11"/>
      <c r="P20" s="11"/>
      <c r="Q20" s="11"/>
    </row>
    <row r="22" spans="1:17" x14ac:dyDescent="0.25">
      <c r="H22" s="13"/>
      <c r="I22" s="13"/>
      <c r="J22" s="35" t="s">
        <v>52</v>
      </c>
      <c r="K22" s="35" t="s">
        <v>63</v>
      </c>
      <c r="L22" s="35" t="s">
        <v>64</v>
      </c>
    </row>
    <row r="23" spans="1:17" x14ac:dyDescent="0.25">
      <c r="H23" s="13"/>
      <c r="I23" s="13"/>
      <c r="J23" s="10" t="s">
        <v>32</v>
      </c>
      <c r="K23" s="33">
        <f>E15</f>
        <v>8.9375</v>
      </c>
      <c r="L23" s="10" t="s">
        <v>54</v>
      </c>
    </row>
    <row r="24" spans="1:17" x14ac:dyDescent="0.25">
      <c r="H24" s="13"/>
      <c r="I24" s="13"/>
      <c r="J24" s="10" t="s">
        <v>33</v>
      </c>
      <c r="K24" s="33">
        <f t="shared" ref="K24:K26" si="18">E16</f>
        <v>9.5</v>
      </c>
      <c r="L24" s="10" t="s">
        <v>55</v>
      </c>
    </row>
    <row r="25" spans="1:17" x14ac:dyDescent="0.25">
      <c r="H25" s="13"/>
      <c r="I25" s="13"/>
      <c r="J25" s="10" t="s">
        <v>36</v>
      </c>
      <c r="K25" s="33">
        <f t="shared" si="18"/>
        <v>10.5</v>
      </c>
      <c r="L25" s="10" t="s">
        <v>55</v>
      </c>
    </row>
    <row r="26" spans="1:17" x14ac:dyDescent="0.25">
      <c r="H26" s="13"/>
      <c r="I26" s="13"/>
      <c r="J26" s="10" t="s">
        <v>37</v>
      </c>
      <c r="K26" s="33">
        <f t="shared" si="18"/>
        <v>12.125</v>
      </c>
      <c r="L26" s="10" t="s">
        <v>56</v>
      </c>
    </row>
    <row r="27" spans="1:17" x14ac:dyDescent="0.25">
      <c r="H27" s="32" t="s">
        <v>53</v>
      </c>
      <c r="I27" s="32">
        <v>3.8410000000000002</v>
      </c>
      <c r="J27" s="10" t="s">
        <v>77</v>
      </c>
      <c r="K27" s="33">
        <f>I27*(M19/(H15*H13))^0.5</f>
        <v>2.9351319412437498</v>
      </c>
      <c r="L27" s="10"/>
    </row>
    <row r="28" spans="1:17" x14ac:dyDescent="0.25">
      <c r="J28" s="12" t="s">
        <v>57</v>
      </c>
      <c r="K28" s="33"/>
      <c r="L28" s="10"/>
    </row>
    <row r="29" spans="1:17" x14ac:dyDescent="0.25">
      <c r="J29" s="12" t="s">
        <v>30</v>
      </c>
      <c r="K29" s="33">
        <f>B20</f>
        <v>9.625</v>
      </c>
      <c r="L29" s="10"/>
    </row>
    <row r="30" spans="1:17" x14ac:dyDescent="0.25">
      <c r="J30" s="12" t="s">
        <v>31</v>
      </c>
      <c r="K30" s="33">
        <f>C20</f>
        <v>10.90625</v>
      </c>
      <c r="L30" s="10"/>
    </row>
    <row r="31" spans="1:17" x14ac:dyDescent="0.25">
      <c r="J31" s="12" t="s">
        <v>58</v>
      </c>
      <c r="K31" s="33" t="s">
        <v>78</v>
      </c>
      <c r="L31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opLeftCell="A16" zoomScale="77" zoomScaleNormal="77" workbookViewId="0">
      <selection activeCell="A24" sqref="A24:H31"/>
    </sheetView>
  </sheetViews>
  <sheetFormatPr defaultRowHeight="15" x14ac:dyDescent="0.25"/>
  <cols>
    <col min="1" max="1" width="11.28515625" customWidth="1"/>
    <col min="2" max="2" width="7.5703125" customWidth="1"/>
    <col min="3" max="3" width="8.7109375" customWidth="1"/>
    <col min="4" max="4" width="8" customWidth="1"/>
    <col min="5" max="5" width="8.85546875" customWidth="1"/>
    <col min="6" max="6" width="8.28515625" customWidth="1"/>
    <col min="8" max="8" width="8.140625" customWidth="1"/>
    <col min="9" max="9" width="9.140625" customWidth="1"/>
    <col min="11" max="11" width="8.7109375" customWidth="1"/>
    <col min="12" max="12" width="7.5703125" customWidth="1"/>
    <col min="15" max="15" width="12.7109375" customWidth="1"/>
    <col min="16" max="16" width="16.7109375" customWidth="1"/>
    <col min="17" max="17" width="17.140625" customWidth="1"/>
  </cols>
  <sheetData>
    <row r="1" spans="1:18" x14ac:dyDescent="0.25">
      <c r="A1" s="35" t="s">
        <v>0</v>
      </c>
      <c r="B1" s="34" t="s">
        <v>79</v>
      </c>
      <c r="C1" s="35"/>
      <c r="D1" s="35"/>
      <c r="E1" s="35" t="s">
        <v>80</v>
      </c>
      <c r="F1" s="35"/>
      <c r="G1" s="35"/>
      <c r="H1" s="35" t="s">
        <v>81</v>
      </c>
      <c r="I1" s="35"/>
      <c r="J1" s="35"/>
      <c r="K1" s="35" t="s">
        <v>82</v>
      </c>
      <c r="L1" s="35"/>
      <c r="M1" s="35"/>
    </row>
    <row r="2" spans="1:18" x14ac:dyDescent="0.25">
      <c r="A2" s="35"/>
      <c r="B2" s="34">
        <v>1</v>
      </c>
      <c r="C2" s="34">
        <v>2</v>
      </c>
      <c r="D2" s="34" t="s">
        <v>13</v>
      </c>
      <c r="E2" s="34">
        <v>1</v>
      </c>
      <c r="F2" s="34">
        <v>2</v>
      </c>
      <c r="G2" s="34" t="s">
        <v>13</v>
      </c>
      <c r="H2" s="34">
        <v>1</v>
      </c>
      <c r="I2" s="34">
        <v>2</v>
      </c>
      <c r="J2" s="34" t="s">
        <v>13</v>
      </c>
      <c r="K2" s="34">
        <v>1</v>
      </c>
      <c r="L2" s="34">
        <v>2</v>
      </c>
      <c r="M2" s="34" t="s">
        <v>13</v>
      </c>
    </row>
    <row r="3" spans="1:18" x14ac:dyDescent="0.25">
      <c r="A3" s="35" t="s">
        <v>5</v>
      </c>
      <c r="B3" s="35">
        <v>1.7</v>
      </c>
      <c r="C3" s="35">
        <v>1.3</v>
      </c>
      <c r="D3" s="35">
        <f t="shared" ref="D3:D10" si="0">AVERAGE(B3:C3)</f>
        <v>1.5</v>
      </c>
      <c r="E3" s="35">
        <v>1.6</v>
      </c>
      <c r="F3" s="35">
        <v>2.2999999999999998</v>
      </c>
      <c r="G3" s="35">
        <f t="shared" ref="G3:G10" si="1">AVERAGE(E3:F3)</f>
        <v>1.95</v>
      </c>
      <c r="H3" s="35">
        <v>1.6</v>
      </c>
      <c r="I3" s="35">
        <v>1</v>
      </c>
      <c r="J3" s="35">
        <f t="shared" ref="J3:J10" si="2">AVERAGE(H3:I3)</f>
        <v>1.3</v>
      </c>
      <c r="K3" s="35">
        <v>1.3</v>
      </c>
      <c r="L3" s="35">
        <v>1</v>
      </c>
      <c r="M3" s="35">
        <f t="shared" ref="M3:M10" si="3">AVERAGE(K3:L3)</f>
        <v>1.1499999999999999</v>
      </c>
    </row>
    <row r="4" spans="1:18" x14ac:dyDescent="0.25">
      <c r="A4" s="35" t="s">
        <v>6</v>
      </c>
      <c r="B4" s="35">
        <v>2.9</v>
      </c>
      <c r="C4" s="35">
        <v>2.1</v>
      </c>
      <c r="D4" s="35">
        <f t="shared" si="0"/>
        <v>2.5</v>
      </c>
      <c r="E4" s="35">
        <v>1.8</v>
      </c>
      <c r="F4" s="35">
        <v>3.1</v>
      </c>
      <c r="G4" s="35">
        <f t="shared" si="1"/>
        <v>2.4500000000000002</v>
      </c>
      <c r="H4" s="35">
        <v>3.4</v>
      </c>
      <c r="I4" s="35">
        <v>2.2999999999999998</v>
      </c>
      <c r="J4" s="35">
        <f t="shared" si="2"/>
        <v>2.8499999999999996</v>
      </c>
      <c r="K4" s="35">
        <v>2.4</v>
      </c>
      <c r="L4" s="35">
        <v>1.8</v>
      </c>
      <c r="M4" s="35">
        <f t="shared" si="3"/>
        <v>2.1</v>
      </c>
    </row>
    <row r="5" spans="1:18" x14ac:dyDescent="0.25">
      <c r="A5" s="35" t="s">
        <v>7</v>
      </c>
      <c r="B5" s="35">
        <v>3.5</v>
      </c>
      <c r="C5" s="35">
        <v>2.6</v>
      </c>
      <c r="D5" s="35">
        <f t="shared" si="0"/>
        <v>3.05</v>
      </c>
      <c r="E5" s="35">
        <v>3.1</v>
      </c>
      <c r="F5" s="35">
        <v>3.5</v>
      </c>
      <c r="G5" s="35">
        <f t="shared" si="1"/>
        <v>3.3</v>
      </c>
      <c r="H5" s="35">
        <v>3.7</v>
      </c>
      <c r="I5" s="35">
        <v>3.1</v>
      </c>
      <c r="J5" s="35">
        <f t="shared" si="2"/>
        <v>3.4000000000000004</v>
      </c>
      <c r="K5" s="35">
        <v>3.2</v>
      </c>
      <c r="L5" s="35">
        <v>3.7</v>
      </c>
      <c r="M5" s="35">
        <f t="shared" si="3"/>
        <v>3.45</v>
      </c>
    </row>
    <row r="6" spans="1:18" x14ac:dyDescent="0.25">
      <c r="A6" s="35" t="s">
        <v>8</v>
      </c>
      <c r="B6" s="35">
        <v>4.4000000000000004</v>
      </c>
      <c r="C6" s="35">
        <v>4.5999999999999996</v>
      </c>
      <c r="D6" s="35">
        <f t="shared" si="0"/>
        <v>4.5</v>
      </c>
      <c r="E6" s="35">
        <v>5.0999999999999996</v>
      </c>
      <c r="F6" s="35">
        <v>3.4</v>
      </c>
      <c r="G6" s="35">
        <f t="shared" si="1"/>
        <v>4.25</v>
      </c>
      <c r="H6" s="35">
        <v>4.5</v>
      </c>
      <c r="I6" s="35">
        <v>3.2</v>
      </c>
      <c r="J6" s="35">
        <f t="shared" si="2"/>
        <v>3.85</v>
      </c>
      <c r="K6" s="35">
        <v>5.3</v>
      </c>
      <c r="L6" s="35">
        <v>4.3</v>
      </c>
      <c r="M6" s="35">
        <f t="shared" si="3"/>
        <v>4.8</v>
      </c>
    </row>
    <row r="7" spans="1:18" x14ac:dyDescent="0.25">
      <c r="A7" s="35" t="s">
        <v>9</v>
      </c>
      <c r="B7" s="35">
        <v>2</v>
      </c>
      <c r="C7" s="35">
        <v>2.5</v>
      </c>
      <c r="D7" s="35">
        <f t="shared" si="0"/>
        <v>2.25</v>
      </c>
      <c r="E7" s="35">
        <v>1.8</v>
      </c>
      <c r="F7" s="35">
        <v>2.5</v>
      </c>
      <c r="G7" s="35">
        <f t="shared" si="1"/>
        <v>2.15</v>
      </c>
      <c r="H7" s="35">
        <v>2.8</v>
      </c>
      <c r="I7" s="35">
        <v>1.7</v>
      </c>
      <c r="J7" s="35">
        <f t="shared" si="2"/>
        <v>2.25</v>
      </c>
      <c r="K7" s="35">
        <v>1.5</v>
      </c>
      <c r="L7" s="35">
        <v>2.9</v>
      </c>
      <c r="M7" s="35">
        <f t="shared" si="3"/>
        <v>2.2000000000000002</v>
      </c>
    </row>
    <row r="8" spans="1:18" x14ac:dyDescent="0.25">
      <c r="A8" s="35" t="s">
        <v>10</v>
      </c>
      <c r="B8" s="35">
        <v>3.1</v>
      </c>
      <c r="C8" s="35">
        <v>2.5</v>
      </c>
      <c r="D8" s="35">
        <f t="shared" si="0"/>
        <v>2.8</v>
      </c>
      <c r="E8" s="35">
        <v>2</v>
      </c>
      <c r="F8" s="35">
        <v>3.3</v>
      </c>
      <c r="G8" s="35">
        <f t="shared" si="1"/>
        <v>2.65</v>
      </c>
      <c r="H8" s="35">
        <v>3.6</v>
      </c>
      <c r="I8" s="35">
        <v>2.5</v>
      </c>
      <c r="J8" s="35">
        <f t="shared" si="2"/>
        <v>3.05</v>
      </c>
      <c r="K8" s="35">
        <v>2.7</v>
      </c>
      <c r="L8" s="35">
        <v>2</v>
      </c>
      <c r="M8" s="35">
        <f t="shared" si="3"/>
        <v>2.35</v>
      </c>
    </row>
    <row r="9" spans="1:18" x14ac:dyDescent="0.25">
      <c r="A9" s="35" t="s">
        <v>11</v>
      </c>
      <c r="B9" s="35">
        <v>4</v>
      </c>
      <c r="C9" s="35">
        <v>3</v>
      </c>
      <c r="D9" s="35">
        <f t="shared" si="0"/>
        <v>3.5</v>
      </c>
      <c r="E9" s="35">
        <v>3.5</v>
      </c>
      <c r="F9" s="35">
        <v>4</v>
      </c>
      <c r="G9" s="35">
        <f t="shared" si="1"/>
        <v>3.75</v>
      </c>
      <c r="H9" s="35">
        <v>4</v>
      </c>
      <c r="I9" s="35">
        <v>3.5</v>
      </c>
      <c r="J9" s="35">
        <f t="shared" si="2"/>
        <v>3.75</v>
      </c>
      <c r="K9" s="35">
        <v>4</v>
      </c>
      <c r="L9" s="35">
        <v>4</v>
      </c>
      <c r="M9" s="35">
        <f t="shared" si="3"/>
        <v>4</v>
      </c>
    </row>
    <row r="10" spans="1:18" x14ac:dyDescent="0.25">
      <c r="A10" s="35" t="s">
        <v>12</v>
      </c>
      <c r="B10" s="35">
        <v>16</v>
      </c>
      <c r="C10" s="35">
        <v>3</v>
      </c>
      <c r="D10" s="35">
        <f t="shared" si="0"/>
        <v>9.5</v>
      </c>
      <c r="E10" s="35">
        <v>5</v>
      </c>
      <c r="F10" s="35">
        <v>4</v>
      </c>
      <c r="G10" s="35">
        <f t="shared" si="1"/>
        <v>4.5</v>
      </c>
      <c r="H10" s="35">
        <v>6</v>
      </c>
      <c r="I10" s="35">
        <v>5</v>
      </c>
      <c r="J10" s="35">
        <f t="shared" si="2"/>
        <v>5.5</v>
      </c>
      <c r="K10" s="35">
        <v>5</v>
      </c>
      <c r="L10" s="35">
        <v>6</v>
      </c>
      <c r="M10" s="35">
        <f t="shared" si="3"/>
        <v>5.5</v>
      </c>
    </row>
    <row r="12" spans="1:18" x14ac:dyDescent="0.25">
      <c r="A12" s="9" t="s">
        <v>0</v>
      </c>
      <c r="B12" s="9" t="s">
        <v>1</v>
      </c>
      <c r="C12" s="9" t="s">
        <v>2</v>
      </c>
      <c r="D12" s="9" t="s">
        <v>3</v>
      </c>
      <c r="E12" s="9" t="s">
        <v>4</v>
      </c>
      <c r="F12" s="9" t="s">
        <v>27</v>
      </c>
      <c r="H12" s="27" t="s">
        <v>20</v>
      </c>
      <c r="I12" s="9"/>
      <c r="O12" s="4"/>
      <c r="P12" s="4"/>
      <c r="Q12" s="4"/>
    </row>
    <row r="13" spans="1:18" x14ac:dyDescent="0.25">
      <c r="A13" s="10" t="s">
        <v>16</v>
      </c>
      <c r="B13" s="10">
        <v>1.5</v>
      </c>
      <c r="C13" s="10">
        <v>1.95</v>
      </c>
      <c r="D13" s="10">
        <v>1.3</v>
      </c>
      <c r="E13" s="10">
        <v>1.1499999999999999</v>
      </c>
      <c r="F13" s="10">
        <f t="shared" ref="F13:F20" si="4">SUM(B13:E13)</f>
        <v>5.9</v>
      </c>
      <c r="H13" s="20" t="s">
        <v>24</v>
      </c>
      <c r="I13" s="28">
        <v>4</v>
      </c>
      <c r="J13" s="3"/>
    </row>
    <row r="14" spans="1:18" x14ac:dyDescent="0.25">
      <c r="A14" s="10" t="s">
        <v>6</v>
      </c>
      <c r="B14" s="10">
        <v>2.5</v>
      </c>
      <c r="C14" s="10">
        <v>2.4500000000000002</v>
      </c>
      <c r="D14" s="10">
        <v>2.8499999999999996</v>
      </c>
      <c r="E14" s="10">
        <v>2.1</v>
      </c>
      <c r="F14" s="10">
        <f t="shared" si="4"/>
        <v>9.9</v>
      </c>
      <c r="H14" s="20" t="s">
        <v>25</v>
      </c>
      <c r="I14" s="28">
        <v>4</v>
      </c>
      <c r="J14" s="3"/>
      <c r="P14" s="6"/>
      <c r="R14" s="6"/>
    </row>
    <row r="15" spans="1:18" x14ac:dyDescent="0.25">
      <c r="A15" s="10" t="s">
        <v>7</v>
      </c>
      <c r="B15" s="10">
        <v>3.05</v>
      </c>
      <c r="C15" s="10">
        <v>3.3</v>
      </c>
      <c r="D15" s="10">
        <v>3.4000000000000004</v>
      </c>
      <c r="E15" s="10">
        <v>3.45</v>
      </c>
      <c r="F15" s="10">
        <f t="shared" si="4"/>
        <v>13.2</v>
      </c>
      <c r="H15" s="20" t="s">
        <v>26</v>
      </c>
      <c r="I15" s="28">
        <v>2</v>
      </c>
      <c r="J15" s="3"/>
      <c r="P15" s="6"/>
      <c r="R15" s="6"/>
    </row>
    <row r="16" spans="1:18" x14ac:dyDescent="0.25">
      <c r="A16" s="10" t="s">
        <v>8</v>
      </c>
      <c r="B16" s="10">
        <v>4.5</v>
      </c>
      <c r="C16" s="10">
        <v>4.25</v>
      </c>
      <c r="D16" s="10">
        <v>3.85</v>
      </c>
      <c r="E16" s="10">
        <v>4.8</v>
      </c>
      <c r="F16" s="10">
        <f t="shared" si="4"/>
        <v>17.399999999999999</v>
      </c>
      <c r="H16" s="20" t="s">
        <v>22</v>
      </c>
      <c r="I16" s="29">
        <f>(F21^2)/(I13*I14*I15)</f>
        <v>351.78781249999997</v>
      </c>
      <c r="J16" s="3"/>
      <c r="P16" s="6"/>
      <c r="R16" s="6"/>
    </row>
    <row r="17" spans="1:18" x14ac:dyDescent="0.25">
      <c r="A17" s="10" t="s">
        <v>17</v>
      </c>
      <c r="B17" s="10">
        <v>2.25</v>
      </c>
      <c r="C17" s="10">
        <v>2.15</v>
      </c>
      <c r="D17" s="10">
        <v>2.25</v>
      </c>
      <c r="E17" s="10">
        <v>2.2000000000000002</v>
      </c>
      <c r="F17" s="10">
        <f t="shared" si="4"/>
        <v>8.8500000000000014</v>
      </c>
      <c r="I17" s="4"/>
      <c r="P17" s="6"/>
      <c r="R17" s="6"/>
    </row>
    <row r="18" spans="1:18" x14ac:dyDescent="0.25">
      <c r="A18" s="10" t="s">
        <v>10</v>
      </c>
      <c r="B18" s="10">
        <v>2.8</v>
      </c>
      <c r="C18" s="10">
        <v>2.65</v>
      </c>
      <c r="D18" s="10">
        <v>3.05</v>
      </c>
      <c r="E18" s="10">
        <v>2.35</v>
      </c>
      <c r="F18" s="10">
        <f t="shared" si="4"/>
        <v>10.85</v>
      </c>
      <c r="I18" s="9"/>
      <c r="J18" s="9" t="s">
        <v>34</v>
      </c>
      <c r="K18" s="9"/>
      <c r="L18" s="9"/>
      <c r="M18" s="9"/>
      <c r="P18" s="6"/>
    </row>
    <row r="19" spans="1:18" x14ac:dyDescent="0.25">
      <c r="A19" s="10" t="s">
        <v>11</v>
      </c>
      <c r="B19" s="10">
        <v>3.5</v>
      </c>
      <c r="C19" s="10">
        <v>3.75</v>
      </c>
      <c r="D19" s="10">
        <v>3.75</v>
      </c>
      <c r="E19" s="10">
        <v>4</v>
      </c>
      <c r="F19" s="10">
        <f t="shared" si="4"/>
        <v>15</v>
      </c>
      <c r="I19" s="35"/>
      <c r="J19" s="35" t="s">
        <v>29</v>
      </c>
      <c r="K19" s="35"/>
      <c r="L19" s="35" t="s">
        <v>27</v>
      </c>
      <c r="M19" s="35" t="s">
        <v>13</v>
      </c>
    </row>
    <row r="20" spans="1:18" x14ac:dyDescent="0.25">
      <c r="A20" s="10" t="s">
        <v>18</v>
      </c>
      <c r="B20" s="10">
        <v>9.5</v>
      </c>
      <c r="C20" s="10">
        <v>4.5</v>
      </c>
      <c r="D20" s="10">
        <v>5.5</v>
      </c>
      <c r="E20" s="10">
        <v>5.5</v>
      </c>
      <c r="F20" s="10">
        <f t="shared" si="4"/>
        <v>25</v>
      </c>
      <c r="I20" s="35" t="s">
        <v>28</v>
      </c>
      <c r="J20" s="35" t="s">
        <v>30</v>
      </c>
      <c r="K20" s="35" t="s">
        <v>31</v>
      </c>
      <c r="L20" s="35"/>
      <c r="M20" s="35"/>
      <c r="P20" s="3"/>
    </row>
    <row r="21" spans="1:18" x14ac:dyDescent="0.25">
      <c r="A21" s="10" t="s">
        <v>19</v>
      </c>
      <c r="B21" s="10">
        <f>SUM(B13:B20)</f>
        <v>29.6</v>
      </c>
      <c r="C21" s="10">
        <f>SUM(C13:C20)</f>
        <v>25</v>
      </c>
      <c r="D21" s="10">
        <f>SUM(D13:D20)</f>
        <v>25.95</v>
      </c>
      <c r="E21" s="10">
        <f>SUM(E13:E20)</f>
        <v>25.55</v>
      </c>
      <c r="F21" s="9">
        <f>SUM(F13:F20)</f>
        <v>106.1</v>
      </c>
      <c r="I21" s="35" t="s">
        <v>32</v>
      </c>
      <c r="J21" s="35">
        <f>F13</f>
        <v>5.9</v>
      </c>
      <c r="K21" s="35">
        <f>F17</f>
        <v>8.8500000000000014</v>
      </c>
      <c r="L21" s="35">
        <f>SUM(J21:K21)</f>
        <v>14.750000000000002</v>
      </c>
      <c r="M21" s="41">
        <f>L21/8</f>
        <v>1.8437500000000002</v>
      </c>
      <c r="P21" s="3"/>
    </row>
    <row r="22" spans="1:18" x14ac:dyDescent="0.25">
      <c r="I22" s="35" t="s">
        <v>33</v>
      </c>
      <c r="J22" s="35">
        <f>F14</f>
        <v>9.9</v>
      </c>
      <c r="K22" s="35">
        <f>F18</f>
        <v>10.85</v>
      </c>
      <c r="L22" s="35">
        <f t="shared" ref="L22:L24" si="5">SUM(J22:K22)</f>
        <v>20.75</v>
      </c>
      <c r="M22" s="41">
        <f t="shared" ref="M22:M24" si="6">L22/8</f>
        <v>2.59375</v>
      </c>
      <c r="P22" s="3"/>
    </row>
    <row r="23" spans="1:18" x14ac:dyDescent="0.25">
      <c r="A23" s="9"/>
      <c r="B23" s="9"/>
      <c r="C23" s="9" t="s">
        <v>44</v>
      </c>
      <c r="D23" s="9"/>
      <c r="E23" s="9"/>
      <c r="F23" s="9"/>
      <c r="G23" s="9"/>
      <c r="H23" s="9"/>
      <c r="I23" s="43" t="s">
        <v>36</v>
      </c>
      <c r="J23" s="35">
        <f>F15</f>
        <v>13.2</v>
      </c>
      <c r="K23" s="35">
        <f>F19</f>
        <v>15</v>
      </c>
      <c r="L23" s="35">
        <f t="shared" si="5"/>
        <v>28.2</v>
      </c>
      <c r="M23" s="41">
        <f t="shared" si="6"/>
        <v>3.5249999999999999</v>
      </c>
    </row>
    <row r="24" spans="1:18" x14ac:dyDescent="0.25">
      <c r="A24" s="35" t="s">
        <v>38</v>
      </c>
      <c r="B24" s="35" t="s">
        <v>39</v>
      </c>
      <c r="C24" s="35" t="s">
        <v>40</v>
      </c>
      <c r="D24" s="35" t="s">
        <v>41</v>
      </c>
      <c r="E24" s="35" t="s">
        <v>42</v>
      </c>
      <c r="F24" s="35" t="s">
        <v>43</v>
      </c>
      <c r="G24" s="35">
        <v>0.05</v>
      </c>
      <c r="H24" s="35">
        <v>0.01</v>
      </c>
      <c r="I24" s="43" t="s">
        <v>37</v>
      </c>
      <c r="J24" s="35">
        <f>F16</f>
        <v>17.399999999999999</v>
      </c>
      <c r="K24" s="35">
        <f>F20</f>
        <v>25</v>
      </c>
      <c r="L24" s="35">
        <f t="shared" si="5"/>
        <v>42.4</v>
      </c>
      <c r="M24" s="41">
        <f t="shared" si="6"/>
        <v>5.3</v>
      </c>
    </row>
    <row r="25" spans="1:18" x14ac:dyDescent="0.25">
      <c r="A25" s="35" t="s">
        <v>47</v>
      </c>
      <c r="B25" s="34">
        <f>4-1</f>
        <v>3</v>
      </c>
      <c r="C25" s="41">
        <f>SUMSQ(B21:E21)/8-I16</f>
        <v>1.6328125</v>
      </c>
      <c r="D25" s="41">
        <f>(C25/B25)</f>
        <v>0.54427083333333337</v>
      </c>
      <c r="E25" s="41">
        <f>D25/D30</f>
        <v>0.77589681580007563</v>
      </c>
      <c r="F25" s="35" t="str">
        <f>IF(E25&lt;G25,"tn",IF(E25&lt;H25,"*","**"))</f>
        <v>tn</v>
      </c>
      <c r="G25" s="41">
        <f>FINV(5%,$B25,$B$30)</f>
        <v>3.0724669863968779</v>
      </c>
      <c r="H25" s="41">
        <f>FINV(1%,$B25,$B$30)</f>
        <v>4.8740461970006939</v>
      </c>
      <c r="I25" s="43" t="s">
        <v>27</v>
      </c>
      <c r="J25" s="35">
        <f>SUM(J21:J24)</f>
        <v>46.4</v>
      </c>
      <c r="K25" s="35">
        <f>SUM(K21:K24)</f>
        <v>59.7</v>
      </c>
      <c r="L25" s="35">
        <f>SUM(L21:L24)</f>
        <v>106.1</v>
      </c>
      <c r="M25" s="35"/>
    </row>
    <row r="26" spans="1:18" x14ac:dyDescent="0.25">
      <c r="A26" s="35" t="s">
        <v>0</v>
      </c>
      <c r="B26" s="34">
        <f>4*2-1</f>
        <v>7</v>
      </c>
      <c r="C26" s="41">
        <f>SUMSQ(F13:F20)/I13-I16</f>
        <v>62.178437499999973</v>
      </c>
      <c r="D26" s="41">
        <f>C26/B26</f>
        <v>8.8826339285714244</v>
      </c>
      <c r="E26" s="41">
        <f>(D26/D30)</f>
        <v>12.66282695856925</v>
      </c>
      <c r="F26" s="35" t="str">
        <f>IF(E26&lt;G26,"tn",IF(E26&lt;H26,"*","**"))</f>
        <v>**</v>
      </c>
      <c r="G26" s="41">
        <f>FINV(5%,$B26,$B$30)</f>
        <v>2.487577703722041</v>
      </c>
      <c r="H26" s="41">
        <f>FINV(1%,$B26,$B$30)</f>
        <v>3.639589558217867</v>
      </c>
      <c r="I26" s="43" t="s">
        <v>48</v>
      </c>
      <c r="J26" s="35">
        <f>J25/16</f>
        <v>2.9</v>
      </c>
      <c r="K26" s="35">
        <f>K25/16</f>
        <v>3.7312500000000002</v>
      </c>
      <c r="L26" s="35"/>
      <c r="M26" s="35"/>
    </row>
    <row r="27" spans="1:18" x14ac:dyDescent="0.25">
      <c r="A27" s="35" t="s">
        <v>23</v>
      </c>
      <c r="B27" s="34">
        <f>4-1</f>
        <v>3</v>
      </c>
      <c r="C27" s="41">
        <f>SUMSQ(L21:L24)/(I13*I15)-I16</f>
        <v>53.352812500000027</v>
      </c>
      <c r="D27" s="41">
        <f>(C27/B27)</f>
        <v>17.784270833333341</v>
      </c>
      <c r="E27" s="41">
        <f>(D27/D30)</f>
        <v>25.35274401238874</v>
      </c>
      <c r="F27" s="35" t="str">
        <f t="shared" ref="F27:F29" si="7">IF(E27&lt;G27,"tn",IF(E27&lt;H27,"*","**"))</f>
        <v>**</v>
      </c>
      <c r="G27" s="41">
        <f>FINV(5%,$B27,$B$30)</f>
        <v>3.0724669863968779</v>
      </c>
      <c r="H27" s="41">
        <f>FINV(1%,$B27,$B$30)</f>
        <v>4.8740461970006939</v>
      </c>
    </row>
    <row r="28" spans="1:18" x14ac:dyDescent="0.25">
      <c r="A28" s="35" t="s">
        <v>21</v>
      </c>
      <c r="B28" s="34">
        <f>2-1</f>
        <v>1</v>
      </c>
      <c r="C28" s="41">
        <f>SUMSQ(J25:K25)/(I13*I14)-I16</f>
        <v>5.5278125000000387</v>
      </c>
      <c r="D28" s="41">
        <f>(C28/B28)</f>
        <v>5.5278125000000387</v>
      </c>
      <c r="E28" s="41">
        <f>(D28/D30)</f>
        <v>7.880290205562277</v>
      </c>
      <c r="F28" s="35" t="str">
        <f t="shared" si="7"/>
        <v>*</v>
      </c>
      <c r="G28" s="41">
        <f>FINV(5%,$B28,$B$30)</f>
        <v>4.3247937431830454</v>
      </c>
      <c r="H28" s="42">
        <f t="shared" ref="H28" si="8">FINV(1%,$B28,$B$30)</f>
        <v>8.0165969468084768</v>
      </c>
      <c r="I28" s="14"/>
      <c r="J28" s="35" t="s">
        <v>52</v>
      </c>
      <c r="K28" s="35" t="s">
        <v>63</v>
      </c>
      <c r="L28" s="35" t="s">
        <v>64</v>
      </c>
    </row>
    <row r="29" spans="1:18" x14ac:dyDescent="0.25">
      <c r="A29" s="35" t="s">
        <v>45</v>
      </c>
      <c r="B29" s="34">
        <f>(B27*B28)</f>
        <v>3</v>
      </c>
      <c r="C29" s="41">
        <f>(C26-C27-C28)</f>
        <v>3.2978124999999068</v>
      </c>
      <c r="D29" s="41">
        <f>(C29/B29)</f>
        <v>1.0992708333333023</v>
      </c>
      <c r="E29" s="41">
        <f>(D29/D30)</f>
        <v>1.5670888224187496</v>
      </c>
      <c r="F29" s="35" t="str">
        <f t="shared" si="7"/>
        <v>tn</v>
      </c>
      <c r="G29" s="41">
        <f t="shared" ref="G29" si="9">FINV(5%,$B29,$B$30)</f>
        <v>3.0724669863968779</v>
      </c>
      <c r="H29" s="42">
        <f>FINV(1%,$B29,$B$30)</f>
        <v>4.8740461970006939</v>
      </c>
      <c r="I29" s="13"/>
      <c r="J29" s="10" t="s">
        <v>23</v>
      </c>
      <c r="K29" s="10"/>
      <c r="L29" s="10"/>
    </row>
    <row r="30" spans="1:18" x14ac:dyDescent="0.25">
      <c r="A30" s="10" t="s">
        <v>46</v>
      </c>
      <c r="B30" s="26">
        <f>(B31-B26-B25)</f>
        <v>21</v>
      </c>
      <c r="C30" s="22">
        <f>C31-C26-C25</f>
        <v>14.730937500000095</v>
      </c>
      <c r="D30" s="22">
        <f>(C30/B30)</f>
        <v>0.70147321428571885</v>
      </c>
      <c r="E30" s="11"/>
      <c r="F30" s="11"/>
      <c r="G30" s="11"/>
      <c r="H30" s="30"/>
      <c r="I30" s="13"/>
      <c r="J30" s="10" t="s">
        <v>32</v>
      </c>
      <c r="K30" s="20">
        <f>M21</f>
        <v>1.8437500000000002</v>
      </c>
      <c r="L30" s="10" t="s">
        <v>54</v>
      </c>
    </row>
    <row r="31" spans="1:18" x14ac:dyDescent="0.25">
      <c r="A31" s="10" t="s">
        <v>35</v>
      </c>
      <c r="B31" s="26">
        <f>(I13*I15*I14)-1</f>
        <v>31</v>
      </c>
      <c r="C31" s="22">
        <f>SUMSQ(B13:E20)-I16</f>
        <v>78.542187500000068</v>
      </c>
      <c r="D31" s="11"/>
      <c r="E31" s="11"/>
      <c r="F31" s="11"/>
      <c r="G31" s="11"/>
      <c r="H31" s="30"/>
      <c r="I31" s="13"/>
      <c r="J31" s="10" t="s">
        <v>33</v>
      </c>
      <c r="K31" s="20">
        <f t="shared" ref="K31:K33" si="10">M22</f>
        <v>2.59375</v>
      </c>
      <c r="L31" s="10" t="s">
        <v>55</v>
      </c>
    </row>
    <row r="32" spans="1:18" x14ac:dyDescent="0.25">
      <c r="I32" s="13"/>
      <c r="J32" s="10" t="s">
        <v>36</v>
      </c>
      <c r="K32" s="20">
        <f t="shared" si="10"/>
        <v>3.5249999999999999</v>
      </c>
      <c r="L32" s="10" t="s">
        <v>56</v>
      </c>
    </row>
    <row r="33" spans="8:12" x14ac:dyDescent="0.25">
      <c r="I33" s="13"/>
      <c r="J33" s="10" t="s">
        <v>37</v>
      </c>
      <c r="K33" s="20">
        <f t="shared" si="10"/>
        <v>5.3</v>
      </c>
      <c r="L33" s="10" t="s">
        <v>61</v>
      </c>
    </row>
    <row r="34" spans="8:12" x14ac:dyDescent="0.25">
      <c r="H34" s="1" t="s">
        <v>59</v>
      </c>
      <c r="I34" s="32">
        <v>3.8410000000000002</v>
      </c>
      <c r="J34" s="10" t="s">
        <v>58</v>
      </c>
      <c r="K34" s="20">
        <f>I34*(D30/(I13*I15))^0.5</f>
        <v>1.1373780948045831</v>
      </c>
      <c r="L34" s="10"/>
    </row>
    <row r="35" spans="8:12" x14ac:dyDescent="0.25">
      <c r="I35" s="13"/>
      <c r="J35" s="10" t="s">
        <v>57</v>
      </c>
      <c r="K35" s="20"/>
      <c r="L35" s="10"/>
    </row>
    <row r="36" spans="8:12" x14ac:dyDescent="0.25">
      <c r="I36" s="13"/>
      <c r="J36" s="10" t="s">
        <v>30</v>
      </c>
      <c r="K36" s="20">
        <f>J26</f>
        <v>2.9</v>
      </c>
      <c r="L36" s="10" t="s">
        <v>54</v>
      </c>
    </row>
    <row r="37" spans="8:12" x14ac:dyDescent="0.25">
      <c r="I37" s="13"/>
      <c r="J37" s="10" t="s">
        <v>31</v>
      </c>
      <c r="K37" s="20">
        <f>K26</f>
        <v>3.7312500000000002</v>
      </c>
      <c r="L37" s="10" t="s">
        <v>56</v>
      </c>
    </row>
    <row r="38" spans="8:12" x14ac:dyDescent="0.25">
      <c r="H38" s="1" t="s">
        <v>60</v>
      </c>
      <c r="I38" s="32">
        <v>2.89</v>
      </c>
      <c r="J38" s="10" t="s">
        <v>58</v>
      </c>
      <c r="K38" s="20">
        <f>I38*(D30/(I13*I14))^0.5</f>
        <v>0.60512263390550391</v>
      </c>
      <c r="L38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opLeftCell="A9" workbookViewId="0">
      <selection activeCell="G13" sqref="G13:N21"/>
    </sheetView>
  </sheetViews>
  <sheetFormatPr defaultRowHeight="15" x14ac:dyDescent="0.25"/>
  <cols>
    <col min="1" max="1" width="12.85546875" customWidth="1"/>
    <col min="2" max="2" width="14.5703125" customWidth="1"/>
  </cols>
  <sheetData>
    <row r="1" spans="1:20" x14ac:dyDescent="0.25">
      <c r="A1" s="35" t="s">
        <v>0</v>
      </c>
      <c r="B1" s="34" t="s">
        <v>1</v>
      </c>
      <c r="C1" s="35"/>
      <c r="D1" s="35"/>
      <c r="E1" s="35" t="s">
        <v>2</v>
      </c>
      <c r="F1" s="35"/>
      <c r="G1" s="35"/>
      <c r="H1" s="35" t="s">
        <v>3</v>
      </c>
      <c r="I1" s="35"/>
      <c r="J1" s="35"/>
      <c r="K1" s="35" t="s">
        <v>4</v>
      </c>
      <c r="L1" s="35"/>
      <c r="M1" s="35"/>
      <c r="O1" s="13"/>
    </row>
    <row r="2" spans="1:20" x14ac:dyDescent="0.25">
      <c r="A2" s="35"/>
      <c r="B2" s="34">
        <v>1</v>
      </c>
      <c r="C2" s="34">
        <v>2</v>
      </c>
      <c r="D2" s="34" t="s">
        <v>13</v>
      </c>
      <c r="E2" s="34">
        <v>1</v>
      </c>
      <c r="F2" s="34">
        <v>2</v>
      </c>
      <c r="G2" s="34" t="s">
        <v>13</v>
      </c>
      <c r="H2" s="34">
        <v>1</v>
      </c>
      <c r="I2" s="34">
        <v>2</v>
      </c>
      <c r="J2" s="34" t="s">
        <v>13</v>
      </c>
      <c r="K2" s="34">
        <v>1</v>
      </c>
      <c r="L2" s="34">
        <v>2</v>
      </c>
      <c r="M2" s="34" t="s">
        <v>13</v>
      </c>
      <c r="O2" s="14"/>
    </row>
    <row r="3" spans="1:20" x14ac:dyDescent="0.25">
      <c r="A3" s="35" t="s">
        <v>5</v>
      </c>
      <c r="B3" s="35">
        <v>4.1500000000000004</v>
      </c>
      <c r="C3" s="35">
        <v>3.25</v>
      </c>
      <c r="D3" s="35">
        <f>AVERAGE(B3:C3)</f>
        <v>3.7</v>
      </c>
      <c r="E3" s="35">
        <v>3.25</v>
      </c>
      <c r="F3" s="35">
        <v>4.1500000000000004</v>
      </c>
      <c r="G3" s="35">
        <f>AVERAGE(E3:F3)</f>
        <v>3.7</v>
      </c>
      <c r="H3" s="35">
        <v>3.35</v>
      </c>
      <c r="I3" s="35">
        <v>3.25</v>
      </c>
      <c r="J3" s="35">
        <f>AVERAGE(H3:I3)</f>
        <v>3.3</v>
      </c>
      <c r="K3" s="35">
        <v>3.85</v>
      </c>
      <c r="L3" s="35">
        <v>3.35</v>
      </c>
      <c r="M3" s="35">
        <f>AVERAGE(K3:L3)</f>
        <v>3.6</v>
      </c>
      <c r="O3" s="13"/>
      <c r="P3" s="9" t="s">
        <v>62</v>
      </c>
      <c r="Q3" s="9"/>
      <c r="R3" s="17"/>
    </row>
    <row r="4" spans="1:20" x14ac:dyDescent="0.25">
      <c r="A4" s="35" t="s">
        <v>6</v>
      </c>
      <c r="B4" s="35">
        <v>5.25</v>
      </c>
      <c r="C4" s="35">
        <v>5.15</v>
      </c>
      <c r="D4" s="35">
        <f t="shared" ref="D4:D10" si="0">AVERAGE(B4:C4)</f>
        <v>5.2</v>
      </c>
      <c r="E4" s="35">
        <v>5.15</v>
      </c>
      <c r="F4" s="35">
        <v>5.35</v>
      </c>
      <c r="G4" s="35">
        <f t="shared" ref="G4:G10" si="1">AVERAGE(E4:F4)</f>
        <v>5.25</v>
      </c>
      <c r="H4" s="35">
        <v>4.1500000000000004</v>
      </c>
      <c r="I4" s="35">
        <v>4.3499999999999996</v>
      </c>
      <c r="J4" s="35">
        <f t="shared" ref="J4:J10" si="2">AVERAGE(H4:I4)</f>
        <v>4.25</v>
      </c>
      <c r="K4" s="35">
        <v>4.25</v>
      </c>
      <c r="L4" s="35">
        <v>4.3499999999999996</v>
      </c>
      <c r="M4" s="35">
        <f t="shared" ref="M4:M10" si="3">AVERAGE(K4:L4)</f>
        <v>4.3</v>
      </c>
      <c r="O4" s="13"/>
      <c r="P4" s="10" t="s">
        <v>24</v>
      </c>
      <c r="Q4" s="10">
        <v>4</v>
      </c>
      <c r="R4" s="13"/>
    </row>
    <row r="5" spans="1:20" x14ac:dyDescent="0.25">
      <c r="A5" s="35" t="s">
        <v>7</v>
      </c>
      <c r="B5" s="35">
        <v>5.35</v>
      </c>
      <c r="C5" s="35">
        <v>5.85</v>
      </c>
      <c r="D5" s="35">
        <f t="shared" si="0"/>
        <v>5.6</v>
      </c>
      <c r="E5" s="35">
        <v>5.25</v>
      </c>
      <c r="F5" s="35">
        <v>5.75</v>
      </c>
      <c r="G5" s="35">
        <f t="shared" si="1"/>
        <v>5.5</v>
      </c>
      <c r="H5" s="35">
        <v>4.25</v>
      </c>
      <c r="I5" s="35">
        <v>5.35</v>
      </c>
      <c r="J5" s="35">
        <f t="shared" si="2"/>
        <v>4.8</v>
      </c>
      <c r="K5" s="35">
        <v>5.25</v>
      </c>
      <c r="L5" s="35">
        <v>4.3499999999999996</v>
      </c>
      <c r="M5" s="35">
        <f t="shared" si="3"/>
        <v>4.8</v>
      </c>
      <c r="O5" s="13"/>
      <c r="P5" s="10" t="s">
        <v>25</v>
      </c>
      <c r="Q5" s="10">
        <v>4</v>
      </c>
      <c r="R5" s="13"/>
    </row>
    <row r="6" spans="1:20" x14ac:dyDescent="0.25">
      <c r="A6" s="35" t="s">
        <v>8</v>
      </c>
      <c r="B6" s="35">
        <v>6.15</v>
      </c>
      <c r="C6" s="35">
        <v>6.25</v>
      </c>
      <c r="D6" s="35">
        <f t="shared" si="0"/>
        <v>6.2</v>
      </c>
      <c r="E6" s="35">
        <v>6.25</v>
      </c>
      <c r="F6" s="35">
        <v>6.25</v>
      </c>
      <c r="G6" s="35">
        <f t="shared" si="1"/>
        <v>6.25</v>
      </c>
      <c r="H6" s="35">
        <v>5.85</v>
      </c>
      <c r="I6" s="35">
        <v>5.35</v>
      </c>
      <c r="J6" s="35">
        <f t="shared" si="2"/>
        <v>5.6</v>
      </c>
      <c r="K6" s="35">
        <v>5.35</v>
      </c>
      <c r="L6" s="35">
        <v>5.25</v>
      </c>
      <c r="M6" s="35">
        <f t="shared" si="3"/>
        <v>5.3</v>
      </c>
      <c r="O6" s="13"/>
      <c r="P6" s="10" t="s">
        <v>26</v>
      </c>
      <c r="Q6" s="10">
        <v>2</v>
      </c>
      <c r="R6" s="13"/>
    </row>
    <row r="7" spans="1:20" x14ac:dyDescent="0.25">
      <c r="A7" s="35" t="s">
        <v>9</v>
      </c>
      <c r="B7" s="35">
        <v>4.25</v>
      </c>
      <c r="C7" s="35">
        <v>4.25</v>
      </c>
      <c r="D7" s="35">
        <f t="shared" si="0"/>
        <v>4.25</v>
      </c>
      <c r="E7" s="35">
        <v>4.25</v>
      </c>
      <c r="F7" s="35">
        <v>4.75</v>
      </c>
      <c r="G7" s="35">
        <f t="shared" si="1"/>
        <v>4.5</v>
      </c>
      <c r="H7" s="35">
        <v>4.25</v>
      </c>
      <c r="I7" s="35">
        <v>4.3499999999999996</v>
      </c>
      <c r="J7" s="35">
        <f t="shared" si="2"/>
        <v>4.3</v>
      </c>
      <c r="K7" s="35">
        <v>4.3499999999999996</v>
      </c>
      <c r="L7" s="35">
        <v>4.25</v>
      </c>
      <c r="M7" s="35">
        <f t="shared" si="3"/>
        <v>4.3</v>
      </c>
      <c r="O7" s="13"/>
      <c r="P7" s="18" t="s">
        <v>22</v>
      </c>
      <c r="Q7" s="18">
        <f>(F22^2)/(Q4*Q5*Q6)</f>
        <v>831.81007812499979</v>
      </c>
      <c r="R7" s="13"/>
    </row>
    <row r="8" spans="1:20" x14ac:dyDescent="0.25">
      <c r="A8" s="35" t="s">
        <v>10</v>
      </c>
      <c r="B8" s="35">
        <v>5.85</v>
      </c>
      <c r="C8" s="35">
        <v>5.25</v>
      </c>
      <c r="D8" s="35">
        <f t="shared" si="0"/>
        <v>5.55</v>
      </c>
      <c r="E8" s="35">
        <v>5.35</v>
      </c>
      <c r="F8" s="35">
        <v>5.15</v>
      </c>
      <c r="G8" s="35">
        <f t="shared" si="1"/>
        <v>5.25</v>
      </c>
      <c r="H8" s="35">
        <v>5.35</v>
      </c>
      <c r="I8" s="35">
        <v>5.35</v>
      </c>
      <c r="J8" s="35">
        <f t="shared" si="2"/>
        <v>5.35</v>
      </c>
      <c r="K8" s="35">
        <v>5.35</v>
      </c>
      <c r="L8" s="35">
        <v>5.15</v>
      </c>
      <c r="M8" s="35">
        <f t="shared" si="3"/>
        <v>5.25</v>
      </c>
      <c r="P8" s="9"/>
      <c r="Q8" s="9" t="s">
        <v>34</v>
      </c>
      <c r="R8" s="9"/>
      <c r="S8" s="9"/>
      <c r="T8" s="9"/>
    </row>
    <row r="9" spans="1:20" x14ac:dyDescent="0.25">
      <c r="A9" s="35" t="s">
        <v>11</v>
      </c>
      <c r="B9" s="35">
        <v>5.85</v>
      </c>
      <c r="C9" s="35">
        <v>5.35</v>
      </c>
      <c r="D9" s="35">
        <f t="shared" si="0"/>
        <v>5.6</v>
      </c>
      <c r="E9" s="35">
        <v>5.35</v>
      </c>
      <c r="F9" s="35">
        <v>5.85</v>
      </c>
      <c r="G9" s="35">
        <f t="shared" si="1"/>
        <v>5.6</v>
      </c>
      <c r="H9" s="35">
        <v>5.85</v>
      </c>
      <c r="I9" s="35">
        <v>5.35</v>
      </c>
      <c r="J9" s="35">
        <f t="shared" si="2"/>
        <v>5.6</v>
      </c>
      <c r="K9" s="35">
        <v>5.15</v>
      </c>
      <c r="L9" s="35">
        <v>5.35</v>
      </c>
      <c r="M9" s="35">
        <f t="shared" si="3"/>
        <v>5.25</v>
      </c>
      <c r="P9" s="35"/>
      <c r="Q9" s="35" t="s">
        <v>29</v>
      </c>
      <c r="R9" s="35"/>
      <c r="S9" s="35" t="s">
        <v>27</v>
      </c>
      <c r="T9" s="35" t="s">
        <v>50</v>
      </c>
    </row>
    <row r="10" spans="1:20" x14ac:dyDescent="0.25">
      <c r="A10" s="35" t="s">
        <v>12</v>
      </c>
      <c r="B10" s="35">
        <v>6.35</v>
      </c>
      <c r="C10" s="35">
        <v>6.25</v>
      </c>
      <c r="D10" s="35">
        <f t="shared" si="0"/>
        <v>6.3</v>
      </c>
      <c r="E10" s="35">
        <v>6.25</v>
      </c>
      <c r="F10" s="35">
        <v>6.35</v>
      </c>
      <c r="G10" s="35">
        <f t="shared" si="1"/>
        <v>6.3</v>
      </c>
      <c r="H10" s="35">
        <v>6.85</v>
      </c>
      <c r="I10" s="35">
        <v>5.35</v>
      </c>
      <c r="J10" s="35">
        <f t="shared" si="2"/>
        <v>6.1</v>
      </c>
      <c r="K10" s="35">
        <v>6.35</v>
      </c>
      <c r="L10" s="35">
        <v>6.25</v>
      </c>
      <c r="M10" s="35">
        <f t="shared" si="3"/>
        <v>6.3</v>
      </c>
      <c r="P10" s="35" t="s">
        <v>28</v>
      </c>
      <c r="Q10" s="35" t="s">
        <v>30</v>
      </c>
      <c r="R10" s="35" t="s">
        <v>31</v>
      </c>
      <c r="S10" s="35"/>
      <c r="T10" s="35"/>
    </row>
    <row r="11" spans="1:20" x14ac:dyDescent="0.25">
      <c r="P11" s="35" t="s">
        <v>32</v>
      </c>
      <c r="Q11" s="35">
        <f>F14</f>
        <v>14.299999999999999</v>
      </c>
      <c r="R11" s="35">
        <f>F18</f>
        <v>17.350000000000001</v>
      </c>
      <c r="S11" s="35">
        <f>SUM(Q11:R11)</f>
        <v>31.65</v>
      </c>
      <c r="T11" s="35">
        <f>S11/8</f>
        <v>3.9562499999999998</v>
      </c>
    </row>
    <row r="12" spans="1:20" x14ac:dyDescent="0.25">
      <c r="P12" s="35" t="s">
        <v>33</v>
      </c>
      <c r="Q12" s="35">
        <f t="shared" ref="Q12:Q14" si="4">F15</f>
        <v>19</v>
      </c>
      <c r="R12" s="35">
        <f t="shared" ref="R12:R14" si="5">F19</f>
        <v>21.4</v>
      </c>
      <c r="S12" s="35">
        <f t="shared" ref="S12:S14" si="6">SUM(Q12:R12)</f>
        <v>40.4</v>
      </c>
      <c r="T12" s="35">
        <f t="shared" ref="T12:T14" si="7">S12/8</f>
        <v>5.05</v>
      </c>
    </row>
    <row r="13" spans="1:20" x14ac:dyDescent="0.25">
      <c r="A13" s="9" t="s">
        <v>0</v>
      </c>
      <c r="B13" s="9">
        <v>1</v>
      </c>
      <c r="C13" s="9">
        <v>2</v>
      </c>
      <c r="D13" s="9">
        <v>3</v>
      </c>
      <c r="E13" s="9">
        <v>4</v>
      </c>
      <c r="F13" s="9" t="s">
        <v>27</v>
      </c>
      <c r="G13" s="35"/>
      <c r="H13" s="35"/>
      <c r="I13" s="35" t="s">
        <v>44</v>
      </c>
      <c r="J13" s="35"/>
      <c r="K13" s="35"/>
      <c r="L13" s="35"/>
      <c r="M13" s="35"/>
      <c r="N13" s="35"/>
      <c r="P13" s="35" t="s">
        <v>36</v>
      </c>
      <c r="Q13" s="35">
        <f t="shared" si="4"/>
        <v>20.7</v>
      </c>
      <c r="R13" s="35">
        <f t="shared" si="5"/>
        <v>22.049999999999997</v>
      </c>
      <c r="S13" s="35">
        <f t="shared" si="6"/>
        <v>42.75</v>
      </c>
      <c r="T13" s="35">
        <f t="shared" si="7"/>
        <v>5.34375</v>
      </c>
    </row>
    <row r="14" spans="1:20" x14ac:dyDescent="0.25">
      <c r="A14" s="10" t="s">
        <v>16</v>
      </c>
      <c r="B14" s="10">
        <f>D3</f>
        <v>3.7</v>
      </c>
      <c r="C14" s="10">
        <f>G3</f>
        <v>3.7</v>
      </c>
      <c r="D14" s="10">
        <f>J3</f>
        <v>3.3</v>
      </c>
      <c r="E14" s="10">
        <f>M3</f>
        <v>3.6</v>
      </c>
      <c r="F14" s="10">
        <f>SUM(B14:E14)</f>
        <v>14.299999999999999</v>
      </c>
      <c r="G14" s="35" t="s">
        <v>38</v>
      </c>
      <c r="H14" s="35" t="s">
        <v>39</v>
      </c>
      <c r="I14" s="35" t="s">
        <v>40</v>
      </c>
      <c r="J14" s="35" t="s">
        <v>41</v>
      </c>
      <c r="K14" s="35" t="s">
        <v>42</v>
      </c>
      <c r="L14" s="35" t="s">
        <v>49</v>
      </c>
      <c r="M14" s="35">
        <v>0.05</v>
      </c>
      <c r="N14" s="35">
        <v>0.01</v>
      </c>
      <c r="P14" s="35" t="s">
        <v>37</v>
      </c>
      <c r="Q14" s="35">
        <f t="shared" si="4"/>
        <v>23.349999999999998</v>
      </c>
      <c r="R14" s="35">
        <f t="shared" si="5"/>
        <v>25</v>
      </c>
      <c r="S14" s="35">
        <f t="shared" si="6"/>
        <v>48.349999999999994</v>
      </c>
      <c r="T14" s="35">
        <f t="shared" si="7"/>
        <v>6.0437499999999993</v>
      </c>
    </row>
    <row r="15" spans="1:20" x14ac:dyDescent="0.25">
      <c r="A15" s="10" t="s">
        <v>6</v>
      </c>
      <c r="B15" s="10">
        <f t="shared" ref="B15:B21" si="8">D4</f>
        <v>5.2</v>
      </c>
      <c r="C15" s="10">
        <f t="shared" ref="C15:C21" si="9">G4</f>
        <v>5.25</v>
      </c>
      <c r="D15" s="10">
        <f t="shared" ref="D15:D21" si="10">J4</f>
        <v>4.25</v>
      </c>
      <c r="E15" s="10">
        <f t="shared" ref="E15:E21" si="11">M4</f>
        <v>4.3</v>
      </c>
      <c r="F15" s="10">
        <f t="shared" ref="F15:F21" si="12">SUM(B15:E15)</f>
        <v>19</v>
      </c>
      <c r="G15" s="35" t="s">
        <v>47</v>
      </c>
      <c r="H15" s="35">
        <v>3</v>
      </c>
      <c r="I15" s="35">
        <f>SUMSQ(B22:E22)/8-Q7</f>
        <v>1.2627343750000364</v>
      </c>
      <c r="J15" s="35">
        <f>I15/H15</f>
        <v>0.42091145833334548</v>
      </c>
      <c r="K15" s="35">
        <f>J15/J20</f>
        <v>7.4724919093851572</v>
      </c>
      <c r="L15" s="35" t="str">
        <f>IF(K15&lt;M15,"tn",IF(K15&lt;N15,"*","**"))</f>
        <v>**</v>
      </c>
      <c r="M15" s="35">
        <f>FINV(5%,$H15,$H$20)</f>
        <v>3.0724669863968779</v>
      </c>
      <c r="N15" s="35">
        <f>FINV(1%,$H15,$H$20)</f>
        <v>4.8740461970006939</v>
      </c>
      <c r="P15" s="35" t="s">
        <v>27</v>
      </c>
      <c r="Q15" s="35">
        <f>SUM(Q11:Q14)</f>
        <v>77.349999999999994</v>
      </c>
      <c r="R15" s="35">
        <f t="shared" ref="R15:S15" si="13">SUM(R11:R14)</f>
        <v>85.8</v>
      </c>
      <c r="S15" s="35">
        <f t="shared" si="13"/>
        <v>163.14999999999998</v>
      </c>
      <c r="T15" s="35"/>
    </row>
    <row r="16" spans="1:20" x14ac:dyDescent="0.25">
      <c r="A16" s="10" t="s">
        <v>7</v>
      </c>
      <c r="B16" s="10">
        <f t="shared" si="8"/>
        <v>5.6</v>
      </c>
      <c r="C16" s="10">
        <f t="shared" si="9"/>
        <v>5.5</v>
      </c>
      <c r="D16" s="10">
        <f t="shared" si="10"/>
        <v>4.8</v>
      </c>
      <c r="E16" s="10">
        <f t="shared" si="11"/>
        <v>4.8</v>
      </c>
      <c r="F16" s="10">
        <f t="shared" si="12"/>
        <v>20.7</v>
      </c>
      <c r="G16" s="35" t="s">
        <v>0</v>
      </c>
      <c r="H16" s="35">
        <v>7</v>
      </c>
      <c r="I16" s="35">
        <f>SUMSQ(F14:F21)/Q4-Q7</f>
        <v>20.536796875000164</v>
      </c>
      <c r="J16" s="35">
        <f t="shared" ref="J16:J20" si="14">I16/H16</f>
        <v>2.9338281250000233</v>
      </c>
      <c r="K16" s="35">
        <f>J16/J20</f>
        <v>52.084604715671894</v>
      </c>
      <c r="L16" s="35" t="str">
        <f t="shared" ref="L16:L19" si="15">IF(K16&lt;M16,"tn",IF(K16&lt;N16,"*","**"))</f>
        <v>**</v>
      </c>
      <c r="M16" s="35">
        <f t="shared" ref="M16:M19" si="16">FINV(5%,$H16,$H$20)</f>
        <v>2.487577703722041</v>
      </c>
      <c r="N16" s="35">
        <f t="shared" ref="N16:N19" si="17">FINV(1%,$H16,$H$20)</f>
        <v>3.639589558217867</v>
      </c>
      <c r="P16" s="35" t="s">
        <v>13</v>
      </c>
      <c r="Q16" s="35">
        <f>Q15/16</f>
        <v>4.8343749999999996</v>
      </c>
      <c r="R16" s="35">
        <f>R15/16</f>
        <v>5.3624999999999998</v>
      </c>
      <c r="S16" s="35"/>
      <c r="T16" s="35"/>
    </row>
    <row r="17" spans="1:14" x14ac:dyDescent="0.25">
      <c r="A17" s="10" t="s">
        <v>8</v>
      </c>
      <c r="B17" s="10">
        <f t="shared" si="8"/>
        <v>6.2</v>
      </c>
      <c r="C17" s="10">
        <f t="shared" si="9"/>
        <v>6.25</v>
      </c>
      <c r="D17" s="10">
        <f t="shared" si="10"/>
        <v>5.6</v>
      </c>
      <c r="E17" s="10">
        <f t="shared" si="11"/>
        <v>5.3</v>
      </c>
      <c r="F17" s="10">
        <f t="shared" si="12"/>
        <v>23.349999999999998</v>
      </c>
      <c r="G17" s="35" t="s">
        <v>23</v>
      </c>
      <c r="H17" s="35">
        <v>3</v>
      </c>
      <c r="I17" s="35">
        <f>SUMSQ(S11:S14)/(Q4*Q6)-Q7</f>
        <v>18.085859375000155</v>
      </c>
      <c r="J17" s="35">
        <f t="shared" si="14"/>
        <v>6.0286197916667179</v>
      </c>
      <c r="K17" s="35">
        <f>J17/J20</f>
        <v>107.02681460933732</v>
      </c>
      <c r="L17" s="35" t="str">
        <f>IF(K17&lt;M17,"tn",IF(K17&lt;N17,"*","**"))</f>
        <v>**</v>
      </c>
      <c r="M17" s="35">
        <f t="shared" si="16"/>
        <v>3.0724669863968779</v>
      </c>
      <c r="N17" s="35">
        <f t="shared" si="17"/>
        <v>4.8740461970006939</v>
      </c>
    </row>
    <row r="18" spans="1:14" x14ac:dyDescent="0.25">
      <c r="A18" s="10" t="s">
        <v>17</v>
      </c>
      <c r="B18" s="10">
        <f t="shared" si="8"/>
        <v>4.25</v>
      </c>
      <c r="C18" s="10">
        <f t="shared" si="9"/>
        <v>4.5</v>
      </c>
      <c r="D18" s="10">
        <f t="shared" si="10"/>
        <v>4.3</v>
      </c>
      <c r="E18" s="10">
        <f t="shared" si="11"/>
        <v>4.3</v>
      </c>
      <c r="F18" s="10">
        <f t="shared" si="12"/>
        <v>17.350000000000001</v>
      </c>
      <c r="G18" s="35" t="s">
        <v>21</v>
      </c>
      <c r="H18" s="35">
        <v>1</v>
      </c>
      <c r="I18" s="35">
        <f>SUMSQ(Q15:R15)/(Q4*Q5)-Q7</f>
        <v>2.2313281250001182</v>
      </c>
      <c r="J18" s="35">
        <f t="shared" si="14"/>
        <v>2.2313281250001182</v>
      </c>
      <c r="K18" s="35">
        <f>J18/J20</f>
        <v>39.613037447990088</v>
      </c>
      <c r="L18" s="35" t="str">
        <f t="shared" si="15"/>
        <v>**</v>
      </c>
      <c r="M18" s="35">
        <f t="shared" si="16"/>
        <v>4.3247937431830454</v>
      </c>
      <c r="N18" s="35">
        <f t="shared" si="17"/>
        <v>8.0165969468084768</v>
      </c>
    </row>
    <row r="19" spans="1:14" x14ac:dyDescent="0.25">
      <c r="A19" s="10" t="s">
        <v>10</v>
      </c>
      <c r="B19" s="10">
        <f t="shared" si="8"/>
        <v>5.55</v>
      </c>
      <c r="C19" s="10">
        <f t="shared" si="9"/>
        <v>5.25</v>
      </c>
      <c r="D19" s="10">
        <f t="shared" si="10"/>
        <v>5.35</v>
      </c>
      <c r="E19" s="10">
        <f t="shared" si="11"/>
        <v>5.25</v>
      </c>
      <c r="F19" s="10">
        <f t="shared" si="12"/>
        <v>21.4</v>
      </c>
      <c r="G19" s="35" t="s">
        <v>45</v>
      </c>
      <c r="H19" s="35">
        <v>3</v>
      </c>
      <c r="I19" s="35">
        <f>I16-I17-I18</f>
        <v>0.21960937499989086</v>
      </c>
      <c r="J19" s="35">
        <f t="shared" si="14"/>
        <v>7.320312499996362E-2</v>
      </c>
      <c r="K19" s="35">
        <f>J19/J20</f>
        <v>1.2995839112337209</v>
      </c>
      <c r="L19" s="35" t="str">
        <f t="shared" si="15"/>
        <v>tn</v>
      </c>
      <c r="M19" s="35">
        <f t="shared" si="16"/>
        <v>3.0724669863968779</v>
      </c>
      <c r="N19" s="35">
        <f t="shared" si="17"/>
        <v>4.8740461970006939</v>
      </c>
    </row>
    <row r="20" spans="1:14" x14ac:dyDescent="0.25">
      <c r="A20" s="10" t="s">
        <v>11</v>
      </c>
      <c r="B20" s="10">
        <f t="shared" si="8"/>
        <v>5.6</v>
      </c>
      <c r="C20" s="10">
        <f t="shared" si="9"/>
        <v>5.6</v>
      </c>
      <c r="D20" s="10">
        <f t="shared" si="10"/>
        <v>5.6</v>
      </c>
      <c r="E20" s="10">
        <f t="shared" si="11"/>
        <v>5.25</v>
      </c>
      <c r="F20" s="10">
        <f t="shared" si="12"/>
        <v>22.049999999999997</v>
      </c>
      <c r="G20" s="35" t="s">
        <v>46</v>
      </c>
      <c r="H20" s="35">
        <v>21</v>
      </c>
      <c r="I20" s="35">
        <f>I21-I16-I15</f>
        <v>1.1828906250000273</v>
      </c>
      <c r="J20" s="35">
        <f t="shared" si="14"/>
        <v>5.6328125000001297E-2</v>
      </c>
      <c r="K20" s="11"/>
      <c r="L20" s="11"/>
      <c r="M20" s="11"/>
      <c r="N20" s="11"/>
    </row>
    <row r="21" spans="1:14" x14ac:dyDescent="0.25">
      <c r="A21" s="10" t="s">
        <v>18</v>
      </c>
      <c r="B21" s="10">
        <f t="shared" si="8"/>
        <v>6.3</v>
      </c>
      <c r="C21" s="10">
        <f t="shared" si="9"/>
        <v>6.3</v>
      </c>
      <c r="D21" s="10">
        <f t="shared" si="10"/>
        <v>6.1</v>
      </c>
      <c r="E21" s="10">
        <f t="shared" si="11"/>
        <v>6.3</v>
      </c>
      <c r="F21" s="10">
        <f t="shared" si="12"/>
        <v>25</v>
      </c>
      <c r="G21" s="35" t="s">
        <v>35</v>
      </c>
      <c r="H21" s="35">
        <v>31</v>
      </c>
      <c r="I21" s="35">
        <f>SUMSQ(B14:E21)-Q7</f>
        <v>22.982421875000227</v>
      </c>
      <c r="J21" s="11"/>
      <c r="K21" s="11"/>
      <c r="L21" s="11"/>
      <c r="M21" s="11"/>
      <c r="N21" s="11"/>
    </row>
    <row r="22" spans="1:14" x14ac:dyDescent="0.25">
      <c r="A22" s="10" t="s">
        <v>19</v>
      </c>
      <c r="B22" s="10">
        <f>SUM(B14:B21)</f>
        <v>42.4</v>
      </c>
      <c r="C22" s="10">
        <f t="shared" ref="C22:F22" si="18">SUM(C14:C21)</f>
        <v>42.349999999999994</v>
      </c>
      <c r="D22" s="10">
        <f t="shared" si="18"/>
        <v>39.300000000000004</v>
      </c>
      <c r="E22" s="10">
        <f t="shared" si="18"/>
        <v>39.099999999999994</v>
      </c>
      <c r="F22" s="9">
        <f t="shared" si="18"/>
        <v>163.14999999999998</v>
      </c>
    </row>
    <row r="23" spans="1:14" x14ac:dyDescent="0.25">
      <c r="H23" s="14"/>
      <c r="I23" s="14"/>
      <c r="J23" s="34" t="s">
        <v>52</v>
      </c>
      <c r="K23" s="34" t="s">
        <v>63</v>
      </c>
      <c r="L23" s="34" t="s">
        <v>64</v>
      </c>
      <c r="M23" s="47"/>
    </row>
    <row r="24" spans="1:14" x14ac:dyDescent="0.25">
      <c r="H24" s="13"/>
      <c r="I24" s="13"/>
      <c r="J24" s="10" t="s">
        <v>23</v>
      </c>
      <c r="K24" s="10"/>
      <c r="L24" s="10"/>
    </row>
    <row r="25" spans="1:14" x14ac:dyDescent="0.25">
      <c r="H25" s="13"/>
      <c r="I25" s="13"/>
      <c r="J25" s="10" t="s">
        <v>32</v>
      </c>
      <c r="K25" s="20">
        <f>T11</f>
        <v>3.9562499999999998</v>
      </c>
      <c r="L25" s="10" t="s">
        <v>54</v>
      </c>
    </row>
    <row r="26" spans="1:14" x14ac:dyDescent="0.25">
      <c r="H26" s="13"/>
      <c r="I26" s="13"/>
      <c r="J26" s="10" t="s">
        <v>33</v>
      </c>
      <c r="K26" s="20">
        <f t="shared" ref="K26:K28" si="19">T12</f>
        <v>5.05</v>
      </c>
      <c r="L26" s="10" t="s">
        <v>56</v>
      </c>
    </row>
    <row r="27" spans="1:14" x14ac:dyDescent="0.25">
      <c r="H27" s="13"/>
      <c r="I27" s="13"/>
      <c r="J27" s="10" t="s">
        <v>36</v>
      </c>
      <c r="K27" s="20">
        <f t="shared" si="19"/>
        <v>5.34375</v>
      </c>
      <c r="L27" s="10" t="s">
        <v>56</v>
      </c>
    </row>
    <row r="28" spans="1:14" x14ac:dyDescent="0.25">
      <c r="H28" s="13"/>
      <c r="I28" s="13"/>
      <c r="J28" s="10" t="s">
        <v>37</v>
      </c>
      <c r="K28" s="20">
        <f t="shared" si="19"/>
        <v>6.0437499999999993</v>
      </c>
      <c r="L28" s="10" t="s">
        <v>61</v>
      </c>
    </row>
    <row r="29" spans="1:14" x14ac:dyDescent="0.25">
      <c r="H29" s="32" t="s">
        <v>59</v>
      </c>
      <c r="I29" s="13">
        <v>3.8410000000000002</v>
      </c>
      <c r="J29" s="10" t="s">
        <v>58</v>
      </c>
      <c r="K29" s="20">
        <f>I29*(J20/(Q4*Q6))^0.5</f>
        <v>0.32230122873023309</v>
      </c>
      <c r="L29" s="10"/>
    </row>
    <row r="30" spans="1:14" x14ac:dyDescent="0.25">
      <c r="H30" s="13"/>
      <c r="I30" s="13"/>
      <c r="J30" s="10" t="s">
        <v>57</v>
      </c>
      <c r="K30" s="20"/>
      <c r="L30" s="10"/>
    </row>
    <row r="31" spans="1:14" x14ac:dyDescent="0.25">
      <c r="H31" s="13"/>
      <c r="I31" s="13"/>
      <c r="J31" s="10" t="s">
        <v>30</v>
      </c>
      <c r="K31" s="20">
        <f>Q16</f>
        <v>4.8343749999999996</v>
      </c>
      <c r="L31" s="10" t="s">
        <v>54</v>
      </c>
    </row>
    <row r="32" spans="1:14" x14ac:dyDescent="0.25">
      <c r="H32" s="13"/>
      <c r="I32" s="13"/>
      <c r="J32" s="10" t="s">
        <v>31</v>
      </c>
      <c r="K32" s="20">
        <f>R16</f>
        <v>5.3624999999999998</v>
      </c>
      <c r="L32" s="10" t="s">
        <v>56</v>
      </c>
    </row>
    <row r="33" spans="8:12" x14ac:dyDescent="0.25">
      <c r="H33" s="32" t="s">
        <v>60</v>
      </c>
      <c r="I33" s="13">
        <v>2.89</v>
      </c>
      <c r="J33" s="10" t="s">
        <v>58</v>
      </c>
      <c r="K33" s="20">
        <f>I29*(J20/(Q4*Q5))^0.5</f>
        <v>0.22790138441990432</v>
      </c>
      <c r="L33" s="10"/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3"/>
  <sheetViews>
    <sheetView topLeftCell="E6" zoomScale="90" zoomScaleNormal="90" workbookViewId="0">
      <selection activeCell="G14" sqref="G14:N21"/>
    </sheetView>
  </sheetViews>
  <sheetFormatPr defaultRowHeight="15" x14ac:dyDescent="0.25"/>
  <cols>
    <col min="9" max="9" width="11.5703125" bestFit="1" customWidth="1"/>
    <col min="13" max="13" width="9.140625" customWidth="1"/>
  </cols>
  <sheetData>
    <row r="2" spans="1:20" x14ac:dyDescent="0.25">
      <c r="A2" s="35" t="s">
        <v>0</v>
      </c>
      <c r="B2" s="35" t="s">
        <v>79</v>
      </c>
      <c r="C2" s="35"/>
      <c r="D2" s="35"/>
      <c r="E2" s="35" t="s">
        <v>80</v>
      </c>
      <c r="F2" s="35"/>
      <c r="G2" s="35"/>
      <c r="H2" s="35" t="s">
        <v>81</v>
      </c>
      <c r="I2" s="35"/>
      <c r="J2" s="35"/>
      <c r="K2" s="35" t="s">
        <v>82</v>
      </c>
      <c r="L2" s="35"/>
      <c r="M2" s="35"/>
    </row>
    <row r="3" spans="1:20" x14ac:dyDescent="0.25">
      <c r="A3" s="35"/>
      <c r="B3" s="35">
        <v>1</v>
      </c>
      <c r="C3" s="35">
        <v>2</v>
      </c>
      <c r="D3" s="35" t="s">
        <v>13</v>
      </c>
      <c r="E3" s="35">
        <v>1</v>
      </c>
      <c r="F3" s="35">
        <v>2</v>
      </c>
      <c r="G3" s="35" t="s">
        <v>13</v>
      </c>
      <c r="H3" s="35">
        <v>1</v>
      </c>
      <c r="I3" s="35">
        <v>2</v>
      </c>
      <c r="J3" s="35" t="s">
        <v>13</v>
      </c>
      <c r="K3" s="35">
        <v>1</v>
      </c>
      <c r="L3" s="35">
        <v>2</v>
      </c>
      <c r="M3" s="35" t="s">
        <v>13</v>
      </c>
      <c r="O3" s="14"/>
      <c r="P3" s="9" t="s">
        <v>20</v>
      </c>
      <c r="Q3" s="9"/>
      <c r="R3" s="9"/>
      <c r="S3" s="14"/>
    </row>
    <row r="4" spans="1:20" x14ac:dyDescent="0.25">
      <c r="A4" s="35" t="s">
        <v>5</v>
      </c>
      <c r="B4" s="35">
        <v>5</v>
      </c>
      <c r="C4" s="35">
        <v>4</v>
      </c>
      <c r="D4" s="35">
        <f>AVERAGE(B4:C4)</f>
        <v>4.5</v>
      </c>
      <c r="E4" s="35">
        <v>7</v>
      </c>
      <c r="F4" s="35">
        <v>8</v>
      </c>
      <c r="G4" s="35">
        <f>AVERAGE(E4:F4)</f>
        <v>7.5</v>
      </c>
      <c r="H4" s="35">
        <v>4</v>
      </c>
      <c r="I4" s="35">
        <v>3</v>
      </c>
      <c r="J4" s="35">
        <f>AVERAGE(H4:I4)</f>
        <v>3.5</v>
      </c>
      <c r="K4" s="35">
        <v>5</v>
      </c>
      <c r="L4" s="35">
        <v>3</v>
      </c>
      <c r="M4" s="35">
        <f>AVERAGE(K4:L4)</f>
        <v>4</v>
      </c>
      <c r="O4" s="13"/>
      <c r="P4" s="10" t="s">
        <v>24</v>
      </c>
      <c r="Q4" s="10">
        <v>4</v>
      </c>
      <c r="R4" s="10"/>
      <c r="S4" s="13"/>
    </row>
    <row r="5" spans="1:20" x14ac:dyDescent="0.25">
      <c r="A5" s="35" t="s">
        <v>6</v>
      </c>
      <c r="B5" s="35">
        <v>27</v>
      </c>
      <c r="C5" s="35">
        <v>24</v>
      </c>
      <c r="D5" s="35">
        <f t="shared" ref="D5:D11" si="0">AVERAGE(B5:C5)</f>
        <v>25.5</v>
      </c>
      <c r="E5" s="35">
        <v>21</v>
      </c>
      <c r="F5" s="35">
        <v>19</v>
      </c>
      <c r="G5" s="35">
        <f t="shared" ref="G5:G11" si="1">AVERAGE(E5:F5)</f>
        <v>20</v>
      </c>
      <c r="H5" s="35">
        <v>29</v>
      </c>
      <c r="I5" s="35">
        <v>28</v>
      </c>
      <c r="J5" s="35">
        <f t="shared" ref="J5:J11" si="2">AVERAGE(H5:I5)</f>
        <v>28.5</v>
      </c>
      <c r="K5" s="35">
        <v>27</v>
      </c>
      <c r="L5" s="35">
        <v>16</v>
      </c>
      <c r="M5" s="35">
        <f t="shared" ref="M5:M11" si="3">AVERAGE(K5:L5)</f>
        <v>21.5</v>
      </c>
      <c r="O5" s="13"/>
      <c r="P5" s="10" t="s">
        <v>25</v>
      </c>
      <c r="Q5" s="10">
        <v>4</v>
      </c>
      <c r="R5" s="10"/>
      <c r="S5" s="13"/>
    </row>
    <row r="6" spans="1:20" x14ac:dyDescent="0.25">
      <c r="A6" s="35" t="s">
        <v>7</v>
      </c>
      <c r="B6" s="35">
        <v>31</v>
      </c>
      <c r="C6" s="35">
        <v>30</v>
      </c>
      <c r="D6" s="35">
        <f t="shared" si="0"/>
        <v>30.5</v>
      </c>
      <c r="E6" s="35">
        <v>28</v>
      </c>
      <c r="F6" s="35">
        <v>29</v>
      </c>
      <c r="G6" s="35">
        <f t="shared" si="1"/>
        <v>28.5</v>
      </c>
      <c r="H6" s="35">
        <v>30</v>
      </c>
      <c r="I6" s="35">
        <v>32</v>
      </c>
      <c r="J6" s="35">
        <f t="shared" si="2"/>
        <v>31</v>
      </c>
      <c r="K6" s="35">
        <v>25</v>
      </c>
      <c r="L6" s="35">
        <v>27</v>
      </c>
      <c r="M6" s="35">
        <f t="shared" si="3"/>
        <v>26</v>
      </c>
      <c r="O6" s="13"/>
      <c r="P6" s="10" t="s">
        <v>26</v>
      </c>
      <c r="Q6" s="10">
        <v>2</v>
      </c>
      <c r="R6" s="10"/>
      <c r="S6" s="13"/>
    </row>
    <row r="7" spans="1:20" x14ac:dyDescent="0.25">
      <c r="A7" s="35" t="s">
        <v>8</v>
      </c>
      <c r="B7" s="35">
        <v>43</v>
      </c>
      <c r="C7" s="35">
        <v>40</v>
      </c>
      <c r="D7" s="35">
        <f t="shared" si="0"/>
        <v>41.5</v>
      </c>
      <c r="E7" s="35">
        <v>31</v>
      </c>
      <c r="F7" s="35">
        <v>30</v>
      </c>
      <c r="G7" s="35">
        <f t="shared" si="1"/>
        <v>30.5</v>
      </c>
      <c r="H7" s="35">
        <v>40</v>
      </c>
      <c r="I7" s="35">
        <v>39</v>
      </c>
      <c r="J7" s="35">
        <f t="shared" si="2"/>
        <v>39.5</v>
      </c>
      <c r="K7" s="35">
        <v>37</v>
      </c>
      <c r="L7" s="35">
        <v>36</v>
      </c>
      <c r="M7" s="35">
        <f t="shared" si="3"/>
        <v>36.5</v>
      </c>
      <c r="O7" s="13"/>
      <c r="P7" s="10" t="s">
        <v>22</v>
      </c>
      <c r="Q7" s="16">
        <f>(F22^2)/(Q4*Q5*Q6)</f>
        <v>20859.03125</v>
      </c>
      <c r="R7" s="10"/>
      <c r="S7" s="13"/>
    </row>
    <row r="8" spans="1:20" x14ac:dyDescent="0.25">
      <c r="A8" s="35" t="s">
        <v>9</v>
      </c>
      <c r="B8" s="35">
        <v>18</v>
      </c>
      <c r="C8" s="35">
        <v>15</v>
      </c>
      <c r="D8" s="35">
        <f t="shared" si="0"/>
        <v>16.5</v>
      </c>
      <c r="E8" s="35">
        <v>7</v>
      </c>
      <c r="F8" s="35">
        <v>10</v>
      </c>
      <c r="G8" s="35">
        <f t="shared" si="1"/>
        <v>8.5</v>
      </c>
      <c r="H8" s="35">
        <v>13</v>
      </c>
      <c r="I8" s="35">
        <v>11</v>
      </c>
      <c r="J8" s="35">
        <f t="shared" si="2"/>
        <v>12</v>
      </c>
      <c r="K8" s="35">
        <v>4</v>
      </c>
      <c r="L8" s="35">
        <v>5</v>
      </c>
      <c r="M8" s="35">
        <f t="shared" si="3"/>
        <v>4.5</v>
      </c>
      <c r="P8" s="9"/>
      <c r="Q8" s="9" t="s">
        <v>34</v>
      </c>
      <c r="R8" s="9"/>
      <c r="S8" s="9"/>
      <c r="T8" s="9"/>
    </row>
    <row r="9" spans="1:20" x14ac:dyDescent="0.25">
      <c r="A9" s="35" t="s">
        <v>10</v>
      </c>
      <c r="B9" s="35">
        <v>28</v>
      </c>
      <c r="C9" s="35">
        <v>29</v>
      </c>
      <c r="D9" s="35">
        <f t="shared" si="0"/>
        <v>28.5</v>
      </c>
      <c r="E9" s="35">
        <v>24</v>
      </c>
      <c r="F9" s="35">
        <v>20</v>
      </c>
      <c r="G9" s="35">
        <f t="shared" si="1"/>
        <v>22</v>
      </c>
      <c r="H9" s="35">
        <v>30</v>
      </c>
      <c r="I9" s="35">
        <v>29</v>
      </c>
      <c r="J9" s="35">
        <f t="shared" si="2"/>
        <v>29.5</v>
      </c>
      <c r="K9" s="35">
        <v>27</v>
      </c>
      <c r="L9" s="35">
        <v>30</v>
      </c>
      <c r="M9" s="35">
        <f t="shared" si="3"/>
        <v>28.5</v>
      </c>
      <c r="P9" s="35"/>
      <c r="Q9" s="35" t="s">
        <v>29</v>
      </c>
      <c r="R9" s="35"/>
      <c r="S9" s="35" t="s">
        <v>27</v>
      </c>
      <c r="T9" s="35" t="s">
        <v>50</v>
      </c>
    </row>
    <row r="10" spans="1:20" x14ac:dyDescent="0.25">
      <c r="A10" s="35" t="s">
        <v>11</v>
      </c>
      <c r="B10" s="35">
        <v>32</v>
      </c>
      <c r="C10" s="35">
        <v>33</v>
      </c>
      <c r="D10" s="35">
        <f t="shared" si="0"/>
        <v>32.5</v>
      </c>
      <c r="E10" s="35">
        <v>31</v>
      </c>
      <c r="F10" s="35">
        <v>30</v>
      </c>
      <c r="G10" s="35">
        <f t="shared" si="1"/>
        <v>30.5</v>
      </c>
      <c r="H10" s="35">
        <v>29</v>
      </c>
      <c r="I10" s="35">
        <v>34</v>
      </c>
      <c r="J10" s="35">
        <f t="shared" si="2"/>
        <v>31.5</v>
      </c>
      <c r="K10" s="35">
        <v>28</v>
      </c>
      <c r="L10" s="35">
        <v>37</v>
      </c>
      <c r="M10" s="35">
        <f t="shared" si="3"/>
        <v>32.5</v>
      </c>
      <c r="P10" s="35" t="s">
        <v>28</v>
      </c>
      <c r="Q10" s="35" t="s">
        <v>30</v>
      </c>
      <c r="R10" s="35" t="s">
        <v>31</v>
      </c>
      <c r="S10" s="35"/>
      <c r="T10" s="35"/>
    </row>
    <row r="11" spans="1:20" x14ac:dyDescent="0.25">
      <c r="A11" s="35" t="s">
        <v>12</v>
      </c>
      <c r="B11" s="35">
        <v>45</v>
      </c>
      <c r="C11" s="35">
        <v>40</v>
      </c>
      <c r="D11" s="35">
        <f t="shared" si="0"/>
        <v>42.5</v>
      </c>
      <c r="E11" s="35">
        <v>36</v>
      </c>
      <c r="F11" s="35">
        <v>35</v>
      </c>
      <c r="G11" s="35">
        <f t="shared" si="1"/>
        <v>35.5</v>
      </c>
      <c r="H11" s="35">
        <v>43</v>
      </c>
      <c r="I11" s="35">
        <v>42</v>
      </c>
      <c r="J11" s="35">
        <f t="shared" si="2"/>
        <v>42.5</v>
      </c>
      <c r="K11" s="35">
        <v>40</v>
      </c>
      <c r="L11" s="35">
        <v>41</v>
      </c>
      <c r="M11" s="35">
        <f t="shared" si="3"/>
        <v>40.5</v>
      </c>
      <c r="P11" s="35" t="s">
        <v>32</v>
      </c>
      <c r="Q11" s="35">
        <f>F14</f>
        <v>19.5</v>
      </c>
      <c r="R11" s="35">
        <f>F18</f>
        <v>41.5</v>
      </c>
      <c r="S11" s="35">
        <f>SUM(Q11:R11)</f>
        <v>61</v>
      </c>
      <c r="T11" s="40">
        <f>S11/8</f>
        <v>7.625</v>
      </c>
    </row>
    <row r="12" spans="1:20" x14ac:dyDescent="0.25">
      <c r="P12" s="35" t="s">
        <v>33</v>
      </c>
      <c r="Q12" s="35">
        <f>F15</f>
        <v>95.5</v>
      </c>
      <c r="R12" s="35">
        <f>F19</f>
        <v>108.5</v>
      </c>
      <c r="S12" s="35">
        <f t="shared" ref="S12:S15" si="4">SUM(Q12:R12)</f>
        <v>204</v>
      </c>
      <c r="T12" s="40">
        <f t="shared" ref="T12:T14" si="5">S12/8</f>
        <v>25.5</v>
      </c>
    </row>
    <row r="13" spans="1:20" x14ac:dyDescent="0.25">
      <c r="A13" s="9" t="s">
        <v>0</v>
      </c>
      <c r="B13" s="9">
        <v>1</v>
      </c>
      <c r="C13" s="9">
        <v>2</v>
      </c>
      <c r="D13" s="9">
        <v>3</v>
      </c>
      <c r="E13" s="9">
        <v>4</v>
      </c>
      <c r="F13" s="9" t="s">
        <v>27</v>
      </c>
      <c r="G13" s="9"/>
      <c r="H13" s="9"/>
      <c r="I13" s="9" t="s">
        <v>44</v>
      </c>
      <c r="J13" s="9"/>
      <c r="K13" s="9"/>
      <c r="L13" s="9"/>
      <c r="M13" s="9"/>
      <c r="N13" s="9"/>
      <c r="P13" s="35" t="s">
        <v>36</v>
      </c>
      <c r="Q13" s="35">
        <f>F16</f>
        <v>116</v>
      </c>
      <c r="R13" s="35">
        <f>F20</f>
        <v>127</v>
      </c>
      <c r="S13" s="35">
        <f t="shared" si="4"/>
        <v>243</v>
      </c>
      <c r="T13" s="40">
        <f t="shared" si="5"/>
        <v>30.375</v>
      </c>
    </row>
    <row r="14" spans="1:20" x14ac:dyDescent="0.25">
      <c r="A14" s="10" t="s">
        <v>16</v>
      </c>
      <c r="B14" s="10">
        <v>4.5</v>
      </c>
      <c r="C14" s="10">
        <v>7.5</v>
      </c>
      <c r="D14" s="10">
        <v>3.5</v>
      </c>
      <c r="E14" s="10">
        <v>4</v>
      </c>
      <c r="F14" s="10">
        <f>SUM(B14:E14)</f>
        <v>19.5</v>
      </c>
      <c r="G14" s="35" t="s">
        <v>38</v>
      </c>
      <c r="H14" s="35" t="s">
        <v>39</v>
      </c>
      <c r="I14" s="35" t="s">
        <v>40</v>
      </c>
      <c r="J14" s="35" t="s">
        <v>41</v>
      </c>
      <c r="K14" s="35" t="s">
        <v>42</v>
      </c>
      <c r="L14" s="35" t="s">
        <v>49</v>
      </c>
      <c r="M14" s="35">
        <v>0.05</v>
      </c>
      <c r="N14" s="35">
        <v>0.01</v>
      </c>
      <c r="P14" s="35" t="s">
        <v>37</v>
      </c>
      <c r="Q14" s="35">
        <f>F17</f>
        <v>148</v>
      </c>
      <c r="R14" s="35">
        <f>F21</f>
        <v>161</v>
      </c>
      <c r="S14" s="35">
        <f t="shared" si="4"/>
        <v>309</v>
      </c>
      <c r="T14" s="40">
        <f t="shared" si="5"/>
        <v>38.625</v>
      </c>
    </row>
    <row r="15" spans="1:20" x14ac:dyDescent="0.25">
      <c r="A15" s="10" t="s">
        <v>6</v>
      </c>
      <c r="B15" s="10">
        <v>25.5</v>
      </c>
      <c r="C15" s="10">
        <v>20</v>
      </c>
      <c r="D15" s="10">
        <v>28.5</v>
      </c>
      <c r="E15" s="10">
        <v>21.5</v>
      </c>
      <c r="F15" s="10">
        <f t="shared" ref="F15:F21" si="6">SUM(B15:E15)</f>
        <v>95.5</v>
      </c>
      <c r="G15" s="12" t="s">
        <v>47</v>
      </c>
      <c r="H15" s="12">
        <v>3</v>
      </c>
      <c r="I15" s="24">
        <f>SUMSQ(B22:E22)/8-Q7</f>
        <v>132.59375</v>
      </c>
      <c r="J15" s="24">
        <f>(I15/H15)</f>
        <v>44.197916666666664</v>
      </c>
      <c r="K15" s="24">
        <f>J15/J20</f>
        <v>5.9628588636819906</v>
      </c>
      <c r="L15" s="12" t="str">
        <f>IF(K15&lt;M15,"tn",IF(K15&lt;N15,"*","**"))</f>
        <v>**</v>
      </c>
      <c r="M15" s="24">
        <f>FINV(5%,$H15,$H$20)</f>
        <v>3.0724669863968779</v>
      </c>
      <c r="N15" s="24">
        <f>FINV(1%,$H15,$H$20)</f>
        <v>4.8740461970006939</v>
      </c>
      <c r="P15" s="35" t="s">
        <v>27</v>
      </c>
      <c r="Q15" s="35">
        <f>SUM(Q11:Q14)</f>
        <v>379</v>
      </c>
      <c r="R15" s="35">
        <f>SUM(R11:R14)</f>
        <v>438</v>
      </c>
      <c r="S15" s="35">
        <f t="shared" si="4"/>
        <v>817</v>
      </c>
      <c r="T15" s="35"/>
    </row>
    <row r="16" spans="1:20" x14ac:dyDescent="0.25">
      <c r="A16" s="10" t="s">
        <v>7</v>
      </c>
      <c r="B16" s="10">
        <v>30.5</v>
      </c>
      <c r="C16" s="10">
        <v>28.5</v>
      </c>
      <c r="D16" s="10">
        <v>31</v>
      </c>
      <c r="E16" s="10">
        <v>26</v>
      </c>
      <c r="F16" s="10">
        <f t="shared" si="6"/>
        <v>116</v>
      </c>
      <c r="G16" s="12" t="s">
        <v>0</v>
      </c>
      <c r="H16" s="12">
        <v>7</v>
      </c>
      <c r="I16" s="24">
        <f>SUMSQ(F14:F21)/Q4-Q7</f>
        <v>4242.21875</v>
      </c>
      <c r="J16" s="24">
        <f>(I16/H16)</f>
        <v>606.03125</v>
      </c>
      <c r="K16" s="24">
        <f>J16/J20</f>
        <v>81.761292913069667</v>
      </c>
      <c r="L16" s="12" t="str">
        <f>IF(K16&lt;M16,"tn",IF(K16&lt;N16,"*","**"))</f>
        <v>**</v>
      </c>
      <c r="M16" s="24">
        <f t="shared" ref="M16:M19" si="7">FINV(5%,$H16,$H$20)</f>
        <v>2.487577703722041</v>
      </c>
      <c r="N16" s="24">
        <f>FINV(1%,$H16,$H$20)</f>
        <v>3.639589558217867</v>
      </c>
      <c r="P16" s="35" t="s">
        <v>13</v>
      </c>
      <c r="Q16" s="35">
        <f>Q15/16</f>
        <v>23.6875</v>
      </c>
      <c r="R16" s="35">
        <f>R15/16</f>
        <v>27.375</v>
      </c>
      <c r="S16" s="35"/>
      <c r="T16" s="35"/>
    </row>
    <row r="17" spans="1:19" x14ac:dyDescent="0.25">
      <c r="A17" s="10" t="s">
        <v>8</v>
      </c>
      <c r="B17" s="10">
        <v>41.5</v>
      </c>
      <c r="C17" s="10">
        <v>30.5</v>
      </c>
      <c r="D17" s="10">
        <v>39.5</v>
      </c>
      <c r="E17" s="10">
        <v>36.5</v>
      </c>
      <c r="F17" s="10">
        <f t="shared" si="6"/>
        <v>148</v>
      </c>
      <c r="G17" s="12" t="s">
        <v>23</v>
      </c>
      <c r="H17" s="12">
        <v>3</v>
      </c>
      <c r="I17" s="24">
        <f>SUMSQ(S11:S14)/(Q4*Q6)-Q7</f>
        <v>4124.34375</v>
      </c>
      <c r="J17" s="24">
        <f>(I17/H17)</f>
        <v>1374.78125</v>
      </c>
      <c r="K17" s="24">
        <f>J17/J20</f>
        <v>185.47540654487051</v>
      </c>
      <c r="L17" s="12" t="str">
        <f t="shared" ref="L17:L19" si="8">IF(K17&lt;M17,"tn",IF(K17&lt;N17,"*","**"))</f>
        <v>**</v>
      </c>
      <c r="M17" s="24">
        <f t="shared" si="7"/>
        <v>3.0724669863968779</v>
      </c>
      <c r="N17" s="24">
        <f t="shared" ref="N17:N19" si="9">FINV(1%,$H17,$H$20)</f>
        <v>4.8740461970006939</v>
      </c>
    </row>
    <row r="18" spans="1:19" x14ac:dyDescent="0.25">
      <c r="A18" s="10" t="s">
        <v>17</v>
      </c>
      <c r="B18" s="10">
        <v>16.5</v>
      </c>
      <c r="C18" s="10">
        <v>8.5</v>
      </c>
      <c r="D18" s="10">
        <v>12</v>
      </c>
      <c r="E18" s="10">
        <v>4.5</v>
      </c>
      <c r="F18" s="10">
        <f t="shared" si="6"/>
        <v>41.5</v>
      </c>
      <c r="G18" s="12" t="s">
        <v>21</v>
      </c>
      <c r="H18" s="12">
        <v>1</v>
      </c>
      <c r="I18" s="24">
        <f>SUMSQ(Q15:R15)/(Q4*Q5)-Q7</f>
        <v>108.78125</v>
      </c>
      <c r="J18" s="24">
        <f>(I18/H18)</f>
        <v>108.78125</v>
      </c>
      <c r="K18" s="24">
        <f>J18/J20</f>
        <v>14.675968680987753</v>
      </c>
      <c r="L18" s="12" t="str">
        <f t="shared" si="8"/>
        <v>**</v>
      </c>
      <c r="M18" s="24">
        <f t="shared" si="7"/>
        <v>4.3247937431830454</v>
      </c>
      <c r="N18" s="24">
        <f t="shared" si="9"/>
        <v>8.0165969468084768</v>
      </c>
    </row>
    <row r="19" spans="1:19" x14ac:dyDescent="0.25">
      <c r="A19" s="10" t="s">
        <v>10</v>
      </c>
      <c r="B19" s="10">
        <v>28.5</v>
      </c>
      <c r="C19" s="10">
        <v>22</v>
      </c>
      <c r="D19" s="10">
        <v>29.5</v>
      </c>
      <c r="E19" s="10">
        <v>28.5</v>
      </c>
      <c r="F19" s="10">
        <f t="shared" si="6"/>
        <v>108.5</v>
      </c>
      <c r="G19" s="12" t="s">
        <v>45</v>
      </c>
      <c r="H19" s="12">
        <v>3</v>
      </c>
      <c r="I19" s="24">
        <f>I16-I17-I18</f>
        <v>9.09375</v>
      </c>
      <c r="J19" s="24">
        <f>(I19/H19)</f>
        <v>3.03125</v>
      </c>
      <c r="K19" s="24">
        <f>J19/J20</f>
        <v>0.40895402529612523</v>
      </c>
      <c r="L19" s="12" t="str">
        <f t="shared" si="8"/>
        <v>tn</v>
      </c>
      <c r="M19" s="24">
        <f t="shared" si="7"/>
        <v>3.0724669863968779</v>
      </c>
      <c r="N19" s="24">
        <f t="shared" si="9"/>
        <v>4.8740461970006939</v>
      </c>
    </row>
    <row r="20" spans="1:19" x14ac:dyDescent="0.25">
      <c r="A20" s="10" t="s">
        <v>11</v>
      </c>
      <c r="B20" s="10">
        <v>32.5</v>
      </c>
      <c r="C20" s="10">
        <v>30.5</v>
      </c>
      <c r="D20" s="10">
        <v>31.5</v>
      </c>
      <c r="E20" s="10">
        <v>32.5</v>
      </c>
      <c r="F20" s="10">
        <f t="shared" si="6"/>
        <v>127</v>
      </c>
      <c r="G20" s="12" t="s">
        <v>46</v>
      </c>
      <c r="H20" s="12">
        <v>21</v>
      </c>
      <c r="I20" s="24">
        <f>I21-I16-I15</f>
        <v>155.65625</v>
      </c>
      <c r="J20" s="24">
        <f>I20/H20</f>
        <v>7.4122023809523814</v>
      </c>
      <c r="K20" s="31"/>
      <c r="L20" s="11"/>
      <c r="M20" s="11"/>
      <c r="N20" s="11"/>
      <c r="P20" s="4"/>
      <c r="Q20" s="4"/>
      <c r="R20" s="4"/>
    </row>
    <row r="21" spans="1:19" x14ac:dyDescent="0.25">
      <c r="A21" s="10" t="s">
        <v>18</v>
      </c>
      <c r="B21" s="10">
        <v>42.5</v>
      </c>
      <c r="C21" s="10">
        <v>35.5</v>
      </c>
      <c r="D21" s="10">
        <v>42.5</v>
      </c>
      <c r="E21" s="10">
        <v>40.5</v>
      </c>
      <c r="F21" s="10">
        <f t="shared" si="6"/>
        <v>161</v>
      </c>
      <c r="G21" s="12" t="s">
        <v>35</v>
      </c>
      <c r="H21" s="12">
        <v>31</v>
      </c>
      <c r="I21" s="24">
        <f>SUMSQ(B14:E21)-Q7</f>
        <v>4530.46875</v>
      </c>
      <c r="J21" s="31"/>
      <c r="K21" s="31"/>
      <c r="L21" s="11"/>
      <c r="M21" s="11"/>
      <c r="N21" s="11"/>
    </row>
    <row r="22" spans="1:19" x14ac:dyDescent="0.25">
      <c r="A22" s="10" t="s">
        <v>19</v>
      </c>
      <c r="B22" s="10">
        <f>SUM(B14:B21)</f>
        <v>222</v>
      </c>
      <c r="C22" s="10">
        <f t="shared" ref="C22:E22" si="10">SUM(C14:C21)</f>
        <v>183</v>
      </c>
      <c r="D22" s="10">
        <f>SUM(D14:D21)</f>
        <v>218</v>
      </c>
      <c r="E22" s="10">
        <f t="shared" si="10"/>
        <v>194</v>
      </c>
      <c r="F22" s="9">
        <f>SUM(F14:F21)</f>
        <v>817</v>
      </c>
      <c r="Q22" s="3"/>
      <c r="S22" s="6"/>
    </row>
    <row r="23" spans="1:19" x14ac:dyDescent="0.25">
      <c r="J23" s="35" t="s">
        <v>52</v>
      </c>
      <c r="K23" s="35" t="s">
        <v>63</v>
      </c>
      <c r="L23" s="35" t="s">
        <v>64</v>
      </c>
      <c r="Q23" s="3"/>
      <c r="S23" s="6"/>
    </row>
    <row r="24" spans="1:19" x14ac:dyDescent="0.25">
      <c r="J24" s="10" t="s">
        <v>23</v>
      </c>
      <c r="K24" s="10"/>
      <c r="L24" s="10"/>
      <c r="Q24" s="3"/>
      <c r="S24" s="6"/>
    </row>
    <row r="25" spans="1:19" x14ac:dyDescent="0.25">
      <c r="J25" s="10" t="s">
        <v>32</v>
      </c>
      <c r="K25" s="33">
        <f>T11</f>
        <v>7.625</v>
      </c>
      <c r="L25" s="10" t="s">
        <v>54</v>
      </c>
      <c r="Q25" s="3"/>
      <c r="S25" s="6"/>
    </row>
    <row r="26" spans="1:19" x14ac:dyDescent="0.25">
      <c r="J26" s="10" t="s">
        <v>33</v>
      </c>
      <c r="K26" s="33">
        <f>T12</f>
        <v>25.5</v>
      </c>
      <c r="L26" s="10" t="s">
        <v>56</v>
      </c>
      <c r="Q26" s="3"/>
      <c r="S26" s="6"/>
    </row>
    <row r="27" spans="1:19" x14ac:dyDescent="0.25">
      <c r="J27" s="10" t="s">
        <v>36</v>
      </c>
      <c r="K27" s="33">
        <f>T13</f>
        <v>30.375</v>
      </c>
      <c r="L27" s="10" t="s">
        <v>61</v>
      </c>
      <c r="Q27" s="3"/>
      <c r="S27" s="6"/>
    </row>
    <row r="28" spans="1:19" x14ac:dyDescent="0.25">
      <c r="J28" s="10" t="s">
        <v>37</v>
      </c>
      <c r="K28" s="33">
        <f>T14</f>
        <v>38.625</v>
      </c>
      <c r="L28" s="10" t="s">
        <v>65</v>
      </c>
      <c r="Q28" s="3"/>
      <c r="S28" s="6"/>
    </row>
    <row r="29" spans="1:19" x14ac:dyDescent="0.25">
      <c r="H29" s="1" t="s">
        <v>59</v>
      </c>
      <c r="I29" s="1">
        <v>3.8410000000000002</v>
      </c>
      <c r="J29" s="10" t="s">
        <v>58</v>
      </c>
      <c r="K29" s="33">
        <f>I29*(J20/(Q4*Q6))^0.5</f>
        <v>3.6972000310211026</v>
      </c>
      <c r="L29" s="10"/>
      <c r="Q29" s="3"/>
      <c r="S29" s="6"/>
    </row>
    <row r="30" spans="1:19" x14ac:dyDescent="0.25">
      <c r="J30" s="10" t="s">
        <v>57</v>
      </c>
      <c r="K30" s="33"/>
      <c r="L30" s="10"/>
      <c r="Q30" s="3"/>
      <c r="S30" s="6"/>
    </row>
    <row r="31" spans="1:19" x14ac:dyDescent="0.25">
      <c r="J31" s="10" t="s">
        <v>30</v>
      </c>
      <c r="K31" s="33">
        <f>Q16</f>
        <v>23.6875</v>
      </c>
      <c r="L31" s="10" t="s">
        <v>54</v>
      </c>
    </row>
    <row r="32" spans="1:19" x14ac:dyDescent="0.25">
      <c r="J32" s="10" t="s">
        <v>31</v>
      </c>
      <c r="K32" s="33">
        <f>R16</f>
        <v>27.375</v>
      </c>
      <c r="L32" s="10" t="s">
        <v>56</v>
      </c>
    </row>
    <row r="33" spans="8:12" x14ac:dyDescent="0.25">
      <c r="H33" s="1" t="s">
        <v>60</v>
      </c>
      <c r="I33" s="1">
        <v>2.89</v>
      </c>
      <c r="J33" s="10" t="s">
        <v>58</v>
      </c>
      <c r="K33" s="33">
        <f>I29*(J20/(Q4*Q5))^0.5</f>
        <v>2.6143152133381355</v>
      </c>
      <c r="L33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E10" workbookViewId="0">
      <selection activeCell="J12" sqref="J12:Q20"/>
    </sheetView>
  </sheetViews>
  <sheetFormatPr defaultRowHeight="15" x14ac:dyDescent="0.25"/>
  <cols>
    <col min="1" max="1" width="14.85546875" customWidth="1"/>
    <col min="2" max="2" width="14.42578125" customWidth="1"/>
    <col min="4" max="4" width="13.85546875" customWidth="1"/>
    <col min="5" max="5" width="13.42578125" customWidth="1"/>
    <col min="6" max="6" width="9.85546875" customWidth="1"/>
    <col min="7" max="7" width="11" customWidth="1"/>
    <col min="8" max="8" width="12.42578125" customWidth="1"/>
    <col min="10" max="10" width="13.42578125" bestFit="1" customWidth="1"/>
  </cols>
  <sheetData>
    <row r="1" spans="1:19" x14ac:dyDescent="0.25">
      <c r="A1" s="35" t="s">
        <v>0</v>
      </c>
      <c r="B1" s="35" t="s">
        <v>1</v>
      </c>
      <c r="C1" s="35"/>
      <c r="D1" s="35"/>
      <c r="E1" s="35" t="s">
        <v>2</v>
      </c>
      <c r="F1" s="35"/>
      <c r="G1" s="35"/>
      <c r="H1" s="35" t="s">
        <v>3</v>
      </c>
      <c r="I1" s="35"/>
      <c r="J1" s="35"/>
      <c r="K1" s="35" t="s">
        <v>4</v>
      </c>
      <c r="L1" s="35"/>
    </row>
    <row r="2" spans="1:19" x14ac:dyDescent="0.25">
      <c r="A2" s="35"/>
      <c r="B2" s="34">
        <v>1</v>
      </c>
      <c r="C2" s="34">
        <v>2</v>
      </c>
      <c r="D2" s="34" t="s">
        <v>13</v>
      </c>
      <c r="E2" s="34">
        <v>1</v>
      </c>
      <c r="F2" s="34">
        <v>2</v>
      </c>
      <c r="G2" s="34" t="s">
        <v>13</v>
      </c>
      <c r="H2" s="34">
        <v>1</v>
      </c>
      <c r="I2" s="34">
        <v>2</v>
      </c>
      <c r="J2" s="34" t="s">
        <v>13</v>
      </c>
      <c r="K2" s="34">
        <v>1</v>
      </c>
      <c r="L2" s="34">
        <v>2</v>
      </c>
      <c r="M2" s="34" t="s">
        <v>13</v>
      </c>
      <c r="N2" s="35" t="s">
        <v>0</v>
      </c>
      <c r="O2" s="35">
        <v>1</v>
      </c>
      <c r="P2" s="35">
        <v>2</v>
      </c>
      <c r="Q2" s="35">
        <v>3</v>
      </c>
      <c r="R2" s="35">
        <v>4</v>
      </c>
      <c r="S2" s="35" t="s">
        <v>27</v>
      </c>
    </row>
    <row r="3" spans="1:19" x14ac:dyDescent="0.25">
      <c r="A3" s="35" t="s">
        <v>5</v>
      </c>
      <c r="B3" s="35">
        <v>5</v>
      </c>
      <c r="C3" s="35">
        <v>7</v>
      </c>
      <c r="D3" s="35">
        <f t="shared" ref="D3:D10" si="0">AVERAGE(B3:C3)</f>
        <v>6</v>
      </c>
      <c r="E3" s="35">
        <v>5</v>
      </c>
      <c r="F3" s="35">
        <v>6</v>
      </c>
      <c r="G3" s="35">
        <f t="shared" ref="G3:G10" si="1">AVERAGE(E3:F3)</f>
        <v>5.5</v>
      </c>
      <c r="H3" s="35">
        <v>4</v>
      </c>
      <c r="I3" s="35">
        <v>5</v>
      </c>
      <c r="J3" s="35">
        <f t="shared" ref="J3:J10" si="2">AVERAGE(H3:I3)</f>
        <v>4.5</v>
      </c>
      <c r="K3" s="35">
        <v>3</v>
      </c>
      <c r="L3" s="35">
        <v>4</v>
      </c>
      <c r="M3" s="35">
        <f t="shared" ref="M3:M10" si="3">AVERAGE(K3:L3)</f>
        <v>3.5</v>
      </c>
      <c r="N3" s="35" t="s">
        <v>16</v>
      </c>
      <c r="O3" s="35">
        <f>D3</f>
        <v>6</v>
      </c>
      <c r="P3" s="35">
        <f>G3</f>
        <v>5.5</v>
      </c>
      <c r="Q3" s="35">
        <f>J3</f>
        <v>4.5</v>
      </c>
      <c r="R3" s="35">
        <f>M3</f>
        <v>3.5</v>
      </c>
      <c r="S3" s="35">
        <f>SUM(O3:R3)</f>
        <v>19.5</v>
      </c>
    </row>
    <row r="4" spans="1:19" x14ac:dyDescent="0.25">
      <c r="A4" s="35" t="s">
        <v>6</v>
      </c>
      <c r="B4" s="35">
        <v>5</v>
      </c>
      <c r="C4" s="35">
        <v>7</v>
      </c>
      <c r="D4" s="35">
        <f t="shared" si="0"/>
        <v>6</v>
      </c>
      <c r="E4" s="35">
        <v>5</v>
      </c>
      <c r="F4" s="35">
        <v>7</v>
      </c>
      <c r="G4" s="35">
        <f t="shared" si="1"/>
        <v>6</v>
      </c>
      <c r="H4" s="35">
        <v>8</v>
      </c>
      <c r="I4" s="35">
        <v>9</v>
      </c>
      <c r="J4" s="35">
        <f t="shared" si="2"/>
        <v>8.5</v>
      </c>
      <c r="K4" s="35">
        <v>10</v>
      </c>
      <c r="L4" s="35">
        <v>7</v>
      </c>
      <c r="M4" s="35">
        <f t="shared" si="3"/>
        <v>8.5</v>
      </c>
      <c r="N4" s="35" t="s">
        <v>6</v>
      </c>
      <c r="O4" s="35">
        <f t="shared" ref="O4:O10" si="4">D4</f>
        <v>6</v>
      </c>
      <c r="P4" s="35">
        <f t="shared" ref="P4:P10" si="5">G4</f>
        <v>6</v>
      </c>
      <c r="Q4" s="35">
        <f t="shared" ref="Q4:Q10" si="6">J4</f>
        <v>8.5</v>
      </c>
      <c r="R4" s="35">
        <f t="shared" ref="R4:R10" si="7">M4</f>
        <v>8.5</v>
      </c>
      <c r="S4" s="35">
        <f t="shared" ref="S4:S10" si="8">SUM(O4:R4)</f>
        <v>29</v>
      </c>
    </row>
    <row r="5" spans="1:19" x14ac:dyDescent="0.25">
      <c r="A5" s="35" t="s">
        <v>7</v>
      </c>
      <c r="B5" s="35">
        <v>6</v>
      </c>
      <c r="C5" s="35">
        <v>10</v>
      </c>
      <c r="D5" s="35">
        <f t="shared" si="0"/>
        <v>8</v>
      </c>
      <c r="E5" s="35">
        <v>6</v>
      </c>
      <c r="F5" s="35">
        <v>10</v>
      </c>
      <c r="G5" s="35">
        <f t="shared" si="1"/>
        <v>8</v>
      </c>
      <c r="H5" s="35">
        <v>12</v>
      </c>
      <c r="I5" s="35">
        <v>8</v>
      </c>
      <c r="J5" s="35">
        <f t="shared" si="2"/>
        <v>10</v>
      </c>
      <c r="K5" s="35">
        <v>6</v>
      </c>
      <c r="L5" s="35">
        <v>11</v>
      </c>
      <c r="M5" s="35">
        <f t="shared" si="3"/>
        <v>8.5</v>
      </c>
      <c r="N5" s="35" t="s">
        <v>7</v>
      </c>
      <c r="O5" s="35">
        <f t="shared" si="4"/>
        <v>8</v>
      </c>
      <c r="P5" s="35">
        <f t="shared" si="5"/>
        <v>8</v>
      </c>
      <c r="Q5" s="35">
        <f t="shared" si="6"/>
        <v>10</v>
      </c>
      <c r="R5" s="35">
        <f t="shared" si="7"/>
        <v>8.5</v>
      </c>
      <c r="S5" s="35">
        <f t="shared" si="8"/>
        <v>34.5</v>
      </c>
    </row>
    <row r="6" spans="1:19" x14ac:dyDescent="0.25">
      <c r="A6" s="35" t="s">
        <v>8</v>
      </c>
      <c r="B6" s="35">
        <v>9</v>
      </c>
      <c r="C6" s="35">
        <v>10</v>
      </c>
      <c r="D6" s="35">
        <f t="shared" si="0"/>
        <v>9.5</v>
      </c>
      <c r="E6" s="35">
        <v>11</v>
      </c>
      <c r="F6" s="35">
        <v>9</v>
      </c>
      <c r="G6" s="35">
        <f t="shared" si="1"/>
        <v>10</v>
      </c>
      <c r="H6" s="35">
        <v>12</v>
      </c>
      <c r="I6" s="35">
        <v>11</v>
      </c>
      <c r="J6" s="35">
        <f t="shared" si="2"/>
        <v>11.5</v>
      </c>
      <c r="K6" s="35">
        <v>9</v>
      </c>
      <c r="L6" s="35">
        <v>8</v>
      </c>
      <c r="M6" s="35">
        <f t="shared" si="3"/>
        <v>8.5</v>
      </c>
      <c r="N6" s="35" t="s">
        <v>8</v>
      </c>
      <c r="O6" s="35">
        <f t="shared" si="4"/>
        <v>9.5</v>
      </c>
      <c r="P6" s="35">
        <f t="shared" si="5"/>
        <v>10</v>
      </c>
      <c r="Q6" s="35">
        <f t="shared" si="6"/>
        <v>11.5</v>
      </c>
      <c r="R6" s="35">
        <f t="shared" si="7"/>
        <v>8.5</v>
      </c>
      <c r="S6" s="35">
        <f t="shared" si="8"/>
        <v>39.5</v>
      </c>
    </row>
    <row r="7" spans="1:19" x14ac:dyDescent="0.25">
      <c r="A7" s="35" t="s">
        <v>9</v>
      </c>
      <c r="B7" s="35">
        <v>7</v>
      </c>
      <c r="C7" s="35">
        <v>6</v>
      </c>
      <c r="D7" s="35">
        <f t="shared" si="0"/>
        <v>6.5</v>
      </c>
      <c r="E7" s="35">
        <v>4</v>
      </c>
      <c r="F7" s="35">
        <v>6</v>
      </c>
      <c r="G7" s="35">
        <f t="shared" si="1"/>
        <v>5</v>
      </c>
      <c r="H7" s="35">
        <v>7</v>
      </c>
      <c r="I7" s="35">
        <v>6</v>
      </c>
      <c r="J7" s="35">
        <f t="shared" si="2"/>
        <v>6.5</v>
      </c>
      <c r="K7" s="35">
        <v>7</v>
      </c>
      <c r="L7" s="35">
        <v>5</v>
      </c>
      <c r="M7" s="35">
        <f t="shared" si="3"/>
        <v>6</v>
      </c>
      <c r="N7" s="35" t="s">
        <v>17</v>
      </c>
      <c r="O7" s="35">
        <f t="shared" si="4"/>
        <v>6.5</v>
      </c>
      <c r="P7" s="35">
        <f t="shared" si="5"/>
        <v>5</v>
      </c>
      <c r="Q7" s="35">
        <f t="shared" si="6"/>
        <v>6.5</v>
      </c>
      <c r="R7" s="35">
        <f t="shared" si="7"/>
        <v>6</v>
      </c>
      <c r="S7" s="35">
        <f t="shared" si="8"/>
        <v>24</v>
      </c>
    </row>
    <row r="8" spans="1:19" x14ac:dyDescent="0.25">
      <c r="A8" s="35" t="s">
        <v>10</v>
      </c>
      <c r="B8" s="35">
        <v>8</v>
      </c>
      <c r="C8" s="35">
        <v>7</v>
      </c>
      <c r="D8" s="35">
        <f t="shared" si="0"/>
        <v>7.5</v>
      </c>
      <c r="E8" s="35">
        <v>5</v>
      </c>
      <c r="F8" s="35">
        <v>6</v>
      </c>
      <c r="G8" s="35">
        <f t="shared" si="1"/>
        <v>5.5</v>
      </c>
      <c r="H8" s="35">
        <v>8</v>
      </c>
      <c r="I8" s="35">
        <v>10</v>
      </c>
      <c r="J8" s="35">
        <f t="shared" si="2"/>
        <v>9</v>
      </c>
      <c r="K8" s="35">
        <v>10</v>
      </c>
      <c r="L8" s="35">
        <v>9</v>
      </c>
      <c r="M8" s="35">
        <f t="shared" si="3"/>
        <v>9.5</v>
      </c>
      <c r="N8" s="35" t="s">
        <v>10</v>
      </c>
      <c r="O8" s="35">
        <f t="shared" si="4"/>
        <v>7.5</v>
      </c>
      <c r="P8" s="35">
        <f t="shared" si="5"/>
        <v>5.5</v>
      </c>
      <c r="Q8" s="35">
        <f t="shared" si="6"/>
        <v>9</v>
      </c>
      <c r="R8" s="35">
        <f t="shared" si="7"/>
        <v>9.5</v>
      </c>
      <c r="S8" s="35">
        <f t="shared" si="8"/>
        <v>31.5</v>
      </c>
    </row>
    <row r="9" spans="1:19" x14ac:dyDescent="0.25">
      <c r="A9" s="35" t="s">
        <v>11</v>
      </c>
      <c r="B9" s="35">
        <v>13</v>
      </c>
      <c r="C9" s="35">
        <v>12</v>
      </c>
      <c r="D9" s="35">
        <f t="shared" si="0"/>
        <v>12.5</v>
      </c>
      <c r="E9" s="35">
        <v>10</v>
      </c>
      <c r="F9" s="35">
        <v>9</v>
      </c>
      <c r="G9" s="35">
        <f t="shared" si="1"/>
        <v>9.5</v>
      </c>
      <c r="H9" s="35">
        <v>9</v>
      </c>
      <c r="I9" s="35">
        <v>10</v>
      </c>
      <c r="J9" s="35">
        <f t="shared" si="2"/>
        <v>9.5</v>
      </c>
      <c r="K9" s="35">
        <v>11</v>
      </c>
      <c r="L9" s="35">
        <v>12</v>
      </c>
      <c r="M9" s="35">
        <f t="shared" si="3"/>
        <v>11.5</v>
      </c>
      <c r="N9" s="35" t="s">
        <v>11</v>
      </c>
      <c r="O9" s="35">
        <f t="shared" si="4"/>
        <v>12.5</v>
      </c>
      <c r="P9" s="35">
        <f t="shared" si="5"/>
        <v>9.5</v>
      </c>
      <c r="Q9" s="35">
        <f t="shared" si="6"/>
        <v>9.5</v>
      </c>
      <c r="R9" s="35">
        <f t="shared" si="7"/>
        <v>11.5</v>
      </c>
      <c r="S9" s="35">
        <f t="shared" si="8"/>
        <v>43</v>
      </c>
    </row>
    <row r="10" spans="1:19" x14ac:dyDescent="0.25">
      <c r="A10" s="35" t="s">
        <v>12</v>
      </c>
      <c r="B10" s="35">
        <v>14</v>
      </c>
      <c r="C10" s="35">
        <v>12</v>
      </c>
      <c r="D10" s="35">
        <f t="shared" si="0"/>
        <v>13</v>
      </c>
      <c r="E10" s="35">
        <v>16</v>
      </c>
      <c r="F10" s="35">
        <v>12</v>
      </c>
      <c r="G10" s="35">
        <f t="shared" si="1"/>
        <v>14</v>
      </c>
      <c r="H10" s="35">
        <v>14</v>
      </c>
      <c r="I10" s="35">
        <v>15</v>
      </c>
      <c r="J10" s="35">
        <f t="shared" si="2"/>
        <v>14.5</v>
      </c>
      <c r="K10" s="35">
        <v>16</v>
      </c>
      <c r="L10" s="36">
        <v>16</v>
      </c>
      <c r="M10" s="35">
        <f t="shared" si="3"/>
        <v>16</v>
      </c>
      <c r="N10" s="35" t="s">
        <v>18</v>
      </c>
      <c r="O10" s="35">
        <f t="shared" si="4"/>
        <v>13</v>
      </c>
      <c r="P10" s="35">
        <f t="shared" si="5"/>
        <v>14</v>
      </c>
      <c r="Q10" s="35">
        <f t="shared" si="6"/>
        <v>14.5</v>
      </c>
      <c r="R10" s="35">
        <f t="shared" si="7"/>
        <v>16</v>
      </c>
      <c r="S10" s="35">
        <f t="shared" si="8"/>
        <v>57.5</v>
      </c>
    </row>
    <row r="11" spans="1:19" x14ac:dyDescent="0.25">
      <c r="M11" s="18"/>
      <c r="N11" s="48" t="s">
        <v>19</v>
      </c>
      <c r="O11" s="48">
        <f>SUM(O3:O10)</f>
        <v>69</v>
      </c>
      <c r="P11" s="48">
        <f t="shared" ref="P11:S11" si="9">SUM(P3:P10)</f>
        <v>63.5</v>
      </c>
      <c r="Q11" s="48">
        <f t="shared" si="9"/>
        <v>74</v>
      </c>
      <c r="R11" s="35">
        <f t="shared" si="9"/>
        <v>72</v>
      </c>
      <c r="S11" s="35">
        <f t="shared" si="9"/>
        <v>278.5</v>
      </c>
    </row>
    <row r="12" spans="1:19" x14ac:dyDescent="0.25">
      <c r="A12" s="35"/>
      <c r="B12" s="35" t="s">
        <v>34</v>
      </c>
      <c r="C12" s="35"/>
      <c r="D12" s="35"/>
      <c r="E12" s="35"/>
      <c r="F12" s="4"/>
      <c r="G12" s="35" t="s">
        <v>20</v>
      </c>
      <c r="H12" s="35"/>
      <c r="J12" s="35"/>
      <c r="K12" s="35"/>
      <c r="L12" s="35" t="s">
        <v>44</v>
      </c>
      <c r="M12" s="35"/>
      <c r="N12" s="35"/>
      <c r="O12" s="35"/>
      <c r="P12" s="35"/>
      <c r="Q12" s="35"/>
    </row>
    <row r="13" spans="1:19" x14ac:dyDescent="0.25">
      <c r="A13" s="35"/>
      <c r="B13" s="37" t="s">
        <v>29</v>
      </c>
      <c r="C13" s="37"/>
      <c r="D13" s="37" t="s">
        <v>27</v>
      </c>
      <c r="E13" s="37" t="s">
        <v>13</v>
      </c>
      <c r="F13" s="7"/>
      <c r="G13" s="35" t="s">
        <v>24</v>
      </c>
      <c r="H13" s="35">
        <v>4</v>
      </c>
      <c r="J13" s="35" t="s">
        <v>38</v>
      </c>
      <c r="K13" s="35" t="s">
        <v>39</v>
      </c>
      <c r="L13" s="35" t="s">
        <v>40</v>
      </c>
      <c r="M13" s="35" t="s">
        <v>41</v>
      </c>
      <c r="N13" s="35" t="s">
        <v>42</v>
      </c>
      <c r="O13" s="35" t="s">
        <v>49</v>
      </c>
      <c r="P13" s="35">
        <v>0.05</v>
      </c>
      <c r="Q13" s="35">
        <v>0.01</v>
      </c>
    </row>
    <row r="14" spans="1:19" x14ac:dyDescent="0.25">
      <c r="A14" s="35" t="s">
        <v>28</v>
      </c>
      <c r="B14" s="37" t="s">
        <v>30</v>
      </c>
      <c r="C14" s="37" t="s">
        <v>31</v>
      </c>
      <c r="D14" s="37"/>
      <c r="E14" s="37"/>
      <c r="F14" s="7"/>
      <c r="G14" s="35" t="s">
        <v>25</v>
      </c>
      <c r="H14" s="35">
        <v>4</v>
      </c>
      <c r="J14" s="22" t="s">
        <v>47</v>
      </c>
      <c r="K14" s="10">
        <v>3</v>
      </c>
      <c r="L14" s="10">
        <f>SUMSQ(O11:R11)/8-H16</f>
        <v>7.8359375</v>
      </c>
      <c r="M14" s="10">
        <f>L14/K14</f>
        <v>2.6119791666666665</v>
      </c>
      <c r="N14" s="10">
        <f>M14/M19</f>
        <v>1.7086882453151617</v>
      </c>
      <c r="O14" s="10" t="str">
        <f>IF(N14&lt;P14,"tn",IF(N14&lt;Q14,"*","**"))</f>
        <v>tn</v>
      </c>
      <c r="P14" s="10">
        <f>FINV(5%,$K14,$K$19)</f>
        <v>3.0724669863968779</v>
      </c>
      <c r="Q14" s="10">
        <f>FINV(1%,$K14,$K$19)</f>
        <v>4.8740461970006939</v>
      </c>
    </row>
    <row r="15" spans="1:19" x14ac:dyDescent="0.25">
      <c r="A15" s="35" t="s">
        <v>32</v>
      </c>
      <c r="B15" s="38">
        <f>S3</f>
        <v>19.5</v>
      </c>
      <c r="C15" s="38">
        <f>S7</f>
        <v>24</v>
      </c>
      <c r="D15" s="37">
        <f>SUM(B15:C15)</f>
        <v>43.5</v>
      </c>
      <c r="E15" s="37">
        <f>D15/8</f>
        <v>5.4375</v>
      </c>
      <c r="F15" s="7"/>
      <c r="G15" s="35" t="s">
        <v>26</v>
      </c>
      <c r="H15" s="35">
        <v>2</v>
      </c>
      <c r="J15" s="22" t="s">
        <v>0</v>
      </c>
      <c r="K15" s="10">
        <v>7</v>
      </c>
      <c r="L15" s="10">
        <f>SUMSQ(S3:S10)/H13-H16</f>
        <v>249.9921875</v>
      </c>
      <c r="M15" s="10">
        <f t="shared" ref="M15:M19" si="10">L15/K15</f>
        <v>35.713169642857146</v>
      </c>
      <c r="N15" s="10">
        <f>M15/M19</f>
        <v>23.362618642005359</v>
      </c>
      <c r="O15" s="10" t="str">
        <f t="shared" ref="O15:O18" si="11">IF(N15&lt;P15,"tn",IF(N15&lt;Q15,"*","**"))</f>
        <v>**</v>
      </c>
      <c r="P15" s="10">
        <f t="shared" ref="P15:P18" si="12">FINV(5%,$K15,$K$19)</f>
        <v>2.487577703722041</v>
      </c>
      <c r="Q15" s="10">
        <f t="shared" ref="Q15:Q18" si="13">FINV(1%,$K15,$K$19)</f>
        <v>3.639589558217867</v>
      </c>
    </row>
    <row r="16" spans="1:19" x14ac:dyDescent="0.25">
      <c r="A16" s="35" t="s">
        <v>33</v>
      </c>
      <c r="B16" s="38">
        <f t="shared" ref="B16:B18" si="14">S4</f>
        <v>29</v>
      </c>
      <c r="C16" s="38">
        <f t="shared" ref="C16:C18" si="15">S8</f>
        <v>31.5</v>
      </c>
      <c r="D16" s="37">
        <f t="shared" ref="D16:D19" si="16">SUM(B16:C16)</f>
        <v>60.5</v>
      </c>
      <c r="E16" s="37">
        <f t="shared" ref="E16:E18" si="17">D16/8</f>
        <v>7.5625</v>
      </c>
      <c r="F16" s="7"/>
      <c r="G16" s="35" t="s">
        <v>22</v>
      </c>
      <c r="H16" s="49">
        <f>(S11^2)/(H13*H14*H15)</f>
        <v>2423.8203125</v>
      </c>
      <c r="J16" s="22" t="s">
        <v>23</v>
      </c>
      <c r="K16" s="10">
        <v>3</v>
      </c>
      <c r="L16" s="10">
        <f>SUMSQ(D15:D18)/(H13*H15)-H16</f>
        <v>197.1484375</v>
      </c>
      <c r="M16" s="10">
        <f t="shared" si="10"/>
        <v>65.716145833333329</v>
      </c>
      <c r="N16" s="10">
        <f>M16/M19</f>
        <v>42.989778534923339</v>
      </c>
      <c r="O16" s="10" t="str">
        <f t="shared" si="11"/>
        <v>**</v>
      </c>
      <c r="P16" s="10">
        <f t="shared" si="12"/>
        <v>3.0724669863968779</v>
      </c>
      <c r="Q16" s="10">
        <f t="shared" si="13"/>
        <v>4.8740461970006939</v>
      </c>
      <c r="R16" s="5"/>
    </row>
    <row r="17" spans="1:23" x14ac:dyDescent="0.25">
      <c r="A17" s="35" t="s">
        <v>36</v>
      </c>
      <c r="B17" s="38">
        <f t="shared" si="14"/>
        <v>34.5</v>
      </c>
      <c r="C17" s="38">
        <f t="shared" si="15"/>
        <v>43</v>
      </c>
      <c r="D17" s="37">
        <f t="shared" si="16"/>
        <v>77.5</v>
      </c>
      <c r="E17" s="37">
        <f t="shared" si="17"/>
        <v>9.6875</v>
      </c>
      <c r="F17" s="7"/>
      <c r="J17" s="22" t="s">
        <v>21</v>
      </c>
      <c r="K17" s="10">
        <v>1</v>
      </c>
      <c r="L17" s="10">
        <f>SUMSQ(B19:C19)/(H13*H14)-H16</f>
        <v>35.0703125</v>
      </c>
      <c r="M17" s="10">
        <f t="shared" si="10"/>
        <v>35.0703125</v>
      </c>
      <c r="N17" s="10">
        <f>M17/M19</f>
        <v>22.942078364565589</v>
      </c>
      <c r="O17" s="10" t="str">
        <f t="shared" si="11"/>
        <v>**</v>
      </c>
      <c r="P17" s="10">
        <f t="shared" si="12"/>
        <v>4.3247937431830454</v>
      </c>
      <c r="Q17" s="10">
        <f t="shared" si="13"/>
        <v>8.0165969468084768</v>
      </c>
    </row>
    <row r="18" spans="1:23" x14ac:dyDescent="0.25">
      <c r="A18" s="35" t="s">
        <v>37</v>
      </c>
      <c r="B18" s="38">
        <f t="shared" si="14"/>
        <v>39.5</v>
      </c>
      <c r="C18" s="38">
        <f t="shared" si="15"/>
        <v>57.5</v>
      </c>
      <c r="D18" s="37">
        <f t="shared" si="16"/>
        <v>97</v>
      </c>
      <c r="E18" s="37">
        <f t="shared" si="17"/>
        <v>12.125</v>
      </c>
      <c r="F18" s="7"/>
      <c r="J18" s="22" t="s">
        <v>45</v>
      </c>
      <c r="K18" s="10">
        <v>3</v>
      </c>
      <c r="L18" s="10">
        <f>L15-L16-L17</f>
        <v>17.7734375</v>
      </c>
      <c r="M18" s="10">
        <f t="shared" si="10"/>
        <v>5.924479166666667</v>
      </c>
      <c r="N18" s="10">
        <f>M18/M19</f>
        <v>3.8756388415672918</v>
      </c>
      <c r="O18" s="10" t="str">
        <f t="shared" si="11"/>
        <v>*</v>
      </c>
      <c r="P18" s="10">
        <f t="shared" si="12"/>
        <v>3.0724669863968779</v>
      </c>
      <c r="Q18" s="10">
        <f t="shared" si="13"/>
        <v>4.8740461970006939</v>
      </c>
    </row>
    <row r="19" spans="1:23" x14ac:dyDescent="0.25">
      <c r="A19" s="35" t="s">
        <v>27</v>
      </c>
      <c r="B19" s="38">
        <f>SUM(B15:B18)</f>
        <v>122.5</v>
      </c>
      <c r="C19" s="38">
        <f>SUM(C15:C18)</f>
        <v>156</v>
      </c>
      <c r="D19" s="37">
        <f t="shared" si="16"/>
        <v>278.5</v>
      </c>
      <c r="E19" s="37"/>
      <c r="F19" s="7"/>
      <c r="J19" s="22" t="s">
        <v>46</v>
      </c>
      <c r="K19" s="12">
        <v>21</v>
      </c>
      <c r="L19" s="12">
        <f>L20-L15-L14</f>
        <v>32.1015625</v>
      </c>
      <c r="M19" s="10">
        <f t="shared" si="10"/>
        <v>1.5286458333333333</v>
      </c>
      <c r="N19" s="11"/>
      <c r="O19" s="11"/>
      <c r="P19" s="11"/>
      <c r="Q19" s="11"/>
    </row>
    <row r="20" spans="1:23" x14ac:dyDescent="0.25">
      <c r="A20" s="35" t="s">
        <v>48</v>
      </c>
      <c r="B20" s="37">
        <f>B19/16</f>
        <v>7.65625</v>
      </c>
      <c r="C20" s="37">
        <f>C19/16</f>
        <v>9.75</v>
      </c>
      <c r="D20" s="37"/>
      <c r="E20" s="37"/>
      <c r="F20" s="7"/>
      <c r="J20" s="22" t="s">
        <v>35</v>
      </c>
      <c r="K20" s="12">
        <v>31</v>
      </c>
      <c r="L20" s="12">
        <f>SUMSQ(O3:R10)-H16</f>
        <v>289.9296875</v>
      </c>
      <c r="M20" s="11"/>
      <c r="N20" s="11"/>
      <c r="O20" s="11"/>
      <c r="P20" s="11"/>
      <c r="Q20" s="11"/>
    </row>
    <row r="21" spans="1:23" x14ac:dyDescent="0.25">
      <c r="A21" s="4"/>
      <c r="B21" s="7"/>
      <c r="C21" s="7"/>
      <c r="D21" s="7"/>
      <c r="E21" s="7"/>
      <c r="F21" s="7"/>
    </row>
    <row r="22" spans="1:23" x14ac:dyDescent="0.25">
      <c r="F22" s="10"/>
      <c r="G22" s="10"/>
      <c r="H22" s="10" t="s">
        <v>70</v>
      </c>
      <c r="I22" s="10"/>
      <c r="J22" s="24" t="s">
        <v>67</v>
      </c>
      <c r="K22" s="10" t="s">
        <v>30</v>
      </c>
      <c r="L22" s="10" t="s">
        <v>68</v>
      </c>
      <c r="M22" s="10" t="s">
        <v>31</v>
      </c>
      <c r="N22" s="10" t="s">
        <v>69</v>
      </c>
    </row>
    <row r="23" spans="1:23" x14ac:dyDescent="0.25">
      <c r="F23" s="10" t="s">
        <v>59</v>
      </c>
      <c r="G23" s="10">
        <v>3.8410000000000002</v>
      </c>
      <c r="H23" s="10" t="s">
        <v>66</v>
      </c>
      <c r="I23" s="20">
        <f>G23*(M19/(H13*H15))^0.5</f>
        <v>1.6790079484864655</v>
      </c>
      <c r="J23" s="24" t="s">
        <v>32</v>
      </c>
      <c r="K23" s="46">
        <f>B15</f>
        <v>19.5</v>
      </c>
      <c r="L23" s="46" t="s">
        <v>72</v>
      </c>
      <c r="M23" s="46">
        <f>C15</f>
        <v>24</v>
      </c>
      <c r="N23" s="10" t="s">
        <v>72</v>
      </c>
    </row>
    <row r="24" spans="1:23" x14ac:dyDescent="0.25">
      <c r="F24" s="10"/>
      <c r="G24" s="10"/>
      <c r="H24" s="10"/>
      <c r="I24" s="20"/>
      <c r="J24" s="24" t="s">
        <v>33</v>
      </c>
      <c r="K24" s="46">
        <f t="shared" ref="K24:K26" si="18">B16</f>
        <v>29</v>
      </c>
      <c r="L24" s="46" t="s">
        <v>73</v>
      </c>
      <c r="M24" s="46">
        <f t="shared" ref="M24:M26" si="19">C16</f>
        <v>31.5</v>
      </c>
      <c r="N24" s="10" t="s">
        <v>73</v>
      </c>
    </row>
    <row r="25" spans="1:23" x14ac:dyDescent="0.25">
      <c r="F25" s="10"/>
      <c r="G25" s="10"/>
      <c r="H25" s="10"/>
      <c r="I25" s="20"/>
      <c r="J25" s="24" t="s">
        <v>36</v>
      </c>
      <c r="K25" s="46">
        <f t="shared" si="18"/>
        <v>34.5</v>
      </c>
      <c r="L25" s="46" t="s">
        <v>83</v>
      </c>
      <c r="M25" s="46">
        <f t="shared" si="19"/>
        <v>43</v>
      </c>
      <c r="N25" s="10" t="s">
        <v>83</v>
      </c>
    </row>
    <row r="26" spans="1:23" x14ac:dyDescent="0.25">
      <c r="F26" s="10"/>
      <c r="G26" s="10"/>
      <c r="H26" s="10" t="s">
        <v>71</v>
      </c>
      <c r="I26" s="20"/>
      <c r="J26" s="24" t="s">
        <v>37</v>
      </c>
      <c r="K26" s="46">
        <f t="shared" si="18"/>
        <v>39.5</v>
      </c>
      <c r="L26" s="46" t="s">
        <v>23</v>
      </c>
      <c r="M26" s="46">
        <f t="shared" si="19"/>
        <v>57.5</v>
      </c>
      <c r="N26" s="10" t="s">
        <v>23</v>
      </c>
    </row>
    <row r="27" spans="1:23" x14ac:dyDescent="0.25">
      <c r="F27" s="10" t="s">
        <v>60</v>
      </c>
      <c r="G27" s="10">
        <v>2.89</v>
      </c>
      <c r="H27" s="10" t="s">
        <v>66</v>
      </c>
      <c r="I27" s="20">
        <f>G27*(M19/(H13*H14))^0.5</f>
        <v>0.89328756794016695</v>
      </c>
      <c r="J27" s="24" t="s">
        <v>58</v>
      </c>
      <c r="K27" s="51">
        <f>I27</f>
        <v>0.89328756794016695</v>
      </c>
      <c r="L27" s="51"/>
      <c r="M27" s="51"/>
      <c r="N27" s="51"/>
    </row>
    <row r="29" spans="1:23" x14ac:dyDescent="0.25">
      <c r="J29" s="24" t="s">
        <v>67</v>
      </c>
      <c r="K29" s="10" t="s">
        <v>32</v>
      </c>
      <c r="L29" s="52" t="s">
        <v>69</v>
      </c>
      <c r="M29" s="52"/>
      <c r="N29" s="10" t="s">
        <v>33</v>
      </c>
      <c r="O29" s="53" t="s">
        <v>69</v>
      </c>
      <c r="P29" s="53"/>
      <c r="Q29" s="10" t="s">
        <v>36</v>
      </c>
      <c r="R29" s="53" t="s">
        <v>68</v>
      </c>
      <c r="S29" s="53"/>
      <c r="T29" s="10" t="s">
        <v>37</v>
      </c>
      <c r="U29" s="53" t="s">
        <v>69</v>
      </c>
      <c r="V29" s="53"/>
      <c r="W29" s="10" t="s">
        <v>58</v>
      </c>
    </row>
    <row r="30" spans="1:23" x14ac:dyDescent="0.25">
      <c r="J30" s="24" t="s">
        <v>30</v>
      </c>
      <c r="K30" s="46">
        <f>B15</f>
        <v>19.5</v>
      </c>
      <c r="L30" s="10" t="s">
        <v>54</v>
      </c>
      <c r="M30" s="10" t="s">
        <v>72</v>
      </c>
      <c r="N30" s="46">
        <f>B16</f>
        <v>29</v>
      </c>
      <c r="O30" s="10" t="s">
        <v>54</v>
      </c>
      <c r="P30" s="10" t="s">
        <v>73</v>
      </c>
      <c r="Q30" s="46">
        <f>B17</f>
        <v>34.5</v>
      </c>
      <c r="R30" s="10" t="s">
        <v>54</v>
      </c>
      <c r="S30" s="10" t="s">
        <v>83</v>
      </c>
      <c r="T30" s="46">
        <f>B18</f>
        <v>39.5</v>
      </c>
      <c r="U30" s="10" t="s">
        <v>54</v>
      </c>
      <c r="V30" s="10" t="s">
        <v>23</v>
      </c>
      <c r="W30" s="50">
        <f>I27</f>
        <v>0.89328756794016695</v>
      </c>
    </row>
    <row r="31" spans="1:23" x14ac:dyDescent="0.25">
      <c r="J31" s="24" t="s">
        <v>31</v>
      </c>
      <c r="K31" s="46">
        <f>C15</f>
        <v>24</v>
      </c>
      <c r="L31" s="10" t="s">
        <v>56</v>
      </c>
      <c r="M31" s="10" t="s">
        <v>72</v>
      </c>
      <c r="N31" s="46">
        <f>C16</f>
        <v>31.5</v>
      </c>
      <c r="O31" s="10" t="s">
        <v>56</v>
      </c>
      <c r="P31" s="10" t="s">
        <v>73</v>
      </c>
      <c r="Q31" s="46">
        <f>C17</f>
        <v>43</v>
      </c>
      <c r="R31" s="10" t="s">
        <v>56</v>
      </c>
      <c r="S31" s="10" t="s">
        <v>83</v>
      </c>
      <c r="T31" s="46">
        <f>C18</f>
        <v>57.5</v>
      </c>
      <c r="U31" s="10" t="s">
        <v>56</v>
      </c>
      <c r="V31" s="10" t="s">
        <v>23</v>
      </c>
      <c r="W31" s="50"/>
    </row>
    <row r="32" spans="1:23" x14ac:dyDescent="0.25">
      <c r="J32" s="24" t="s">
        <v>58</v>
      </c>
      <c r="K32" s="54">
        <f>I23</f>
        <v>1.6790079484864655</v>
      </c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0"/>
    </row>
  </sheetData>
  <mergeCells count="7">
    <mergeCell ref="W30:W32"/>
    <mergeCell ref="K27:N27"/>
    <mergeCell ref="L29:M29"/>
    <mergeCell ref="O29:P29"/>
    <mergeCell ref="R29:S29"/>
    <mergeCell ref="U29:V29"/>
    <mergeCell ref="K32:V32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INDEKS</vt:lpstr>
      <vt:lpstr>PANJANG AKAR</vt:lpstr>
      <vt:lpstr>BERAT KERING </vt:lpstr>
      <vt:lpstr>DIAMETER</vt:lpstr>
      <vt:lpstr>BERAT BASAH</vt:lpstr>
      <vt:lpstr>JUMLAH DAUN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2022-12-06T06:50:25Z</dcterms:created>
  <dcterms:modified xsi:type="dcterms:W3CDTF">2023-03-04T11:06:19Z</dcterms:modified>
</cp:coreProperties>
</file>