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DOKUMEN SEMHAS 1 MARET\"/>
    </mc:Choice>
  </mc:AlternateContent>
  <bookViews>
    <workbookView xWindow="0" yWindow="0" windowWidth="15345" windowHeight="4635" activeTab="4"/>
  </bookViews>
  <sheets>
    <sheet name="7 HST" sheetId="2" r:id="rId1"/>
    <sheet name="14 HST" sheetId="3" r:id="rId2"/>
    <sheet name="21 HST" sheetId="4" r:id="rId3"/>
    <sheet name="28 HST" sheetId="5" r:id="rId4"/>
    <sheet name="35 HST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6" l="1"/>
  <c r="D23" i="6"/>
  <c r="G27" i="3"/>
  <c r="O15" i="6"/>
  <c r="O16" i="6"/>
  <c r="O17" i="6"/>
  <c r="O18" i="6"/>
  <c r="O14" i="6"/>
  <c r="F30" i="5"/>
  <c r="F27" i="5"/>
  <c r="H16" i="5"/>
  <c r="F29" i="5"/>
  <c r="F28" i="5"/>
  <c r="F26" i="5"/>
  <c r="F25" i="5"/>
  <c r="F24" i="5"/>
  <c r="F23" i="5"/>
  <c r="G30" i="3"/>
  <c r="F27" i="2"/>
  <c r="D27" i="2"/>
  <c r="D23" i="2"/>
  <c r="P14" i="2" l="1"/>
  <c r="O15" i="4"/>
  <c r="O16" i="4"/>
  <c r="O17" i="4"/>
  <c r="O18" i="4"/>
  <c r="O14" i="4"/>
  <c r="N15" i="4"/>
  <c r="O14" i="5"/>
  <c r="O15" i="5"/>
  <c r="O16" i="5"/>
  <c r="O17" i="5"/>
  <c r="O18" i="5"/>
  <c r="F23" i="2"/>
  <c r="G23" i="3"/>
  <c r="O17" i="3"/>
  <c r="F24" i="2" l="1"/>
  <c r="K31" i="6" l="1"/>
  <c r="K30" i="6"/>
  <c r="H31" i="6"/>
  <c r="H30" i="6"/>
  <c r="E31" i="6"/>
  <c r="E30" i="6"/>
  <c r="B31" i="6"/>
  <c r="B30" i="6"/>
  <c r="N30" i="6"/>
  <c r="B32" i="6"/>
  <c r="H24" i="6"/>
  <c r="H25" i="6"/>
  <c r="H26" i="6"/>
  <c r="H23" i="6"/>
  <c r="F24" i="6"/>
  <c r="F25" i="6"/>
  <c r="F26" i="6"/>
  <c r="F23" i="6"/>
  <c r="F27" i="6"/>
  <c r="G29" i="3"/>
  <c r="G28" i="3"/>
  <c r="G24" i="3"/>
  <c r="G25" i="3"/>
  <c r="G26" i="3"/>
  <c r="K31" i="2" l="1"/>
  <c r="H31" i="2"/>
  <c r="E31" i="2"/>
  <c r="K30" i="2"/>
  <c r="H30" i="2"/>
  <c r="E30" i="2"/>
  <c r="B31" i="2"/>
  <c r="B30" i="2"/>
  <c r="N30" i="2"/>
  <c r="B32" i="2"/>
  <c r="H24" i="2"/>
  <c r="H25" i="2"/>
  <c r="H26" i="2"/>
  <c r="H23" i="2"/>
  <c r="F25" i="2"/>
  <c r="F26" i="2"/>
  <c r="M4" i="3" l="1"/>
  <c r="M5" i="3"/>
  <c r="M6" i="3"/>
  <c r="M7" i="3"/>
  <c r="M8" i="3"/>
  <c r="M9" i="3"/>
  <c r="M10" i="3"/>
  <c r="M3" i="3"/>
  <c r="J4" i="3"/>
  <c r="J5" i="3"/>
  <c r="J6" i="3"/>
  <c r="J7" i="3"/>
  <c r="J8" i="3"/>
  <c r="J9" i="3"/>
  <c r="J10" i="3"/>
  <c r="J3" i="3"/>
  <c r="G4" i="3"/>
  <c r="G5" i="3"/>
  <c r="G6" i="3"/>
  <c r="G7" i="3"/>
  <c r="G8" i="3"/>
  <c r="G9" i="3"/>
  <c r="G10" i="3"/>
  <c r="G3" i="3"/>
  <c r="D4" i="3"/>
  <c r="D5" i="3"/>
  <c r="D6" i="3"/>
  <c r="D7" i="3"/>
  <c r="D8" i="3"/>
  <c r="D9" i="3"/>
  <c r="D10" i="3"/>
  <c r="D3" i="3"/>
  <c r="M4" i="4"/>
  <c r="M5" i="4"/>
  <c r="M6" i="4"/>
  <c r="M7" i="4"/>
  <c r="M8" i="4"/>
  <c r="M9" i="4"/>
  <c r="M10" i="4"/>
  <c r="M3" i="4"/>
  <c r="J4" i="4"/>
  <c r="J5" i="4"/>
  <c r="J6" i="4"/>
  <c r="J7" i="4"/>
  <c r="J8" i="4"/>
  <c r="J9" i="4"/>
  <c r="J10" i="4"/>
  <c r="J3" i="4"/>
  <c r="G4" i="4"/>
  <c r="G5" i="4"/>
  <c r="G6" i="4"/>
  <c r="G7" i="4"/>
  <c r="G8" i="4"/>
  <c r="G9" i="4"/>
  <c r="G10" i="4"/>
  <c r="G3" i="4"/>
  <c r="D4" i="4"/>
  <c r="D5" i="4"/>
  <c r="D6" i="4"/>
  <c r="D7" i="4"/>
  <c r="D8" i="4"/>
  <c r="D9" i="4"/>
  <c r="D10" i="4"/>
  <c r="D3" i="4"/>
  <c r="M4" i="5" l="1"/>
  <c r="M5" i="5"/>
  <c r="M6" i="5"/>
  <c r="M7" i="5"/>
  <c r="M8" i="5"/>
  <c r="M9" i="5"/>
  <c r="M10" i="5"/>
  <c r="M3" i="5"/>
  <c r="J4" i="5"/>
  <c r="J5" i="5"/>
  <c r="J6" i="5"/>
  <c r="J7" i="5"/>
  <c r="J8" i="5"/>
  <c r="J9" i="5"/>
  <c r="J10" i="5"/>
  <c r="J3" i="5"/>
  <c r="G4" i="5"/>
  <c r="G5" i="5"/>
  <c r="G6" i="5"/>
  <c r="G7" i="5"/>
  <c r="G8" i="5"/>
  <c r="G9" i="5"/>
  <c r="G10" i="5"/>
  <c r="G3" i="5"/>
  <c r="D4" i="5"/>
  <c r="D5" i="5"/>
  <c r="D6" i="5"/>
  <c r="D7" i="5"/>
  <c r="D8" i="5"/>
  <c r="D9" i="5"/>
  <c r="D10" i="5"/>
  <c r="D3" i="5"/>
  <c r="M4" i="6" l="1"/>
  <c r="M5" i="6"/>
  <c r="M6" i="6"/>
  <c r="M7" i="6"/>
  <c r="M8" i="6"/>
  <c r="M9" i="6"/>
  <c r="M10" i="6"/>
  <c r="M3" i="6"/>
  <c r="J4" i="6"/>
  <c r="J5" i="6"/>
  <c r="J6" i="6"/>
  <c r="J7" i="6"/>
  <c r="J8" i="6"/>
  <c r="J9" i="6"/>
  <c r="J10" i="6"/>
  <c r="J3" i="6"/>
  <c r="G4" i="6"/>
  <c r="G5" i="6"/>
  <c r="G6" i="6"/>
  <c r="G7" i="6"/>
  <c r="G8" i="6"/>
  <c r="G9" i="6"/>
  <c r="G10" i="6"/>
  <c r="G3" i="6"/>
  <c r="D4" i="6"/>
  <c r="D5" i="6"/>
  <c r="D6" i="6"/>
  <c r="D7" i="6"/>
  <c r="D8" i="6"/>
  <c r="D9" i="6"/>
  <c r="D10" i="6"/>
  <c r="D3" i="6"/>
  <c r="Q15" i="6" l="1"/>
  <c r="Q16" i="6"/>
  <c r="Q17" i="6"/>
  <c r="Q18" i="6"/>
  <c r="Q14" i="6"/>
  <c r="P14" i="6"/>
  <c r="P15" i="6"/>
  <c r="P16" i="6"/>
  <c r="P17" i="6"/>
  <c r="P18" i="6"/>
  <c r="P14" i="5"/>
  <c r="S3" i="6"/>
  <c r="S4" i="6"/>
  <c r="S5" i="6"/>
  <c r="S6" i="6"/>
  <c r="S7" i="6"/>
  <c r="S8" i="6"/>
  <c r="S9" i="6"/>
  <c r="R3" i="6"/>
  <c r="R4" i="6"/>
  <c r="R5" i="6"/>
  <c r="R6" i="6"/>
  <c r="R7" i="6"/>
  <c r="R8" i="6"/>
  <c r="R9" i="6"/>
  <c r="Q3" i="6"/>
  <c r="Q4" i="6"/>
  <c r="Q5" i="6"/>
  <c r="Q6" i="6"/>
  <c r="Q7" i="6"/>
  <c r="Q8" i="6"/>
  <c r="Q9" i="6"/>
  <c r="P3" i="6"/>
  <c r="P4" i="6"/>
  <c r="P5" i="6"/>
  <c r="P6" i="6"/>
  <c r="P7" i="6"/>
  <c r="P8" i="6"/>
  <c r="P9" i="6"/>
  <c r="S2" i="6"/>
  <c r="R2" i="6"/>
  <c r="Q2" i="6"/>
  <c r="P2" i="6"/>
  <c r="Q15" i="5"/>
  <c r="Q16" i="5"/>
  <c r="Q17" i="5"/>
  <c r="Q18" i="5"/>
  <c r="Q14" i="5"/>
  <c r="P15" i="5"/>
  <c r="P16" i="5"/>
  <c r="P17" i="5"/>
  <c r="P18" i="5"/>
  <c r="P14" i="4"/>
  <c r="S3" i="5"/>
  <c r="S4" i="5"/>
  <c r="S5" i="5"/>
  <c r="S6" i="5"/>
  <c r="S7" i="5"/>
  <c r="S8" i="5"/>
  <c r="S9" i="5"/>
  <c r="S2" i="5"/>
  <c r="R3" i="5"/>
  <c r="R4" i="5"/>
  <c r="R5" i="5"/>
  <c r="R6" i="5"/>
  <c r="R7" i="5"/>
  <c r="R8" i="5"/>
  <c r="R9" i="5"/>
  <c r="R2" i="5"/>
  <c r="Q3" i="5"/>
  <c r="Q4" i="5"/>
  <c r="Q5" i="5"/>
  <c r="Q6" i="5"/>
  <c r="Q7" i="5"/>
  <c r="Q8" i="5"/>
  <c r="Q9" i="5"/>
  <c r="Q2" i="5"/>
  <c r="P3" i="5"/>
  <c r="P4" i="5"/>
  <c r="T4" i="5" s="1"/>
  <c r="B17" i="5" s="1"/>
  <c r="P5" i="5"/>
  <c r="P6" i="5"/>
  <c r="T6" i="5" s="1"/>
  <c r="C15" i="5" s="1"/>
  <c r="P7" i="5"/>
  <c r="P8" i="5"/>
  <c r="T8" i="5" s="1"/>
  <c r="C17" i="5" s="1"/>
  <c r="P9" i="5"/>
  <c r="P2" i="5"/>
  <c r="Q15" i="4"/>
  <c r="Q16" i="4"/>
  <c r="Q17" i="4"/>
  <c r="Q18" i="4"/>
  <c r="Q14" i="4"/>
  <c r="P15" i="4"/>
  <c r="P16" i="4"/>
  <c r="P17" i="4"/>
  <c r="P18" i="4"/>
  <c r="P14" i="3"/>
  <c r="I16" i="2"/>
  <c r="S3" i="4"/>
  <c r="S4" i="4"/>
  <c r="S5" i="4"/>
  <c r="S6" i="4"/>
  <c r="S7" i="4"/>
  <c r="S8" i="4"/>
  <c r="S9" i="4"/>
  <c r="S2" i="4"/>
  <c r="R3" i="4"/>
  <c r="R4" i="4"/>
  <c r="R5" i="4"/>
  <c r="R6" i="4"/>
  <c r="R7" i="4"/>
  <c r="R8" i="4"/>
  <c r="R9" i="4"/>
  <c r="R2" i="4"/>
  <c r="Q3" i="4"/>
  <c r="Q4" i="4"/>
  <c r="Q5" i="4"/>
  <c r="Q6" i="4"/>
  <c r="Q7" i="4"/>
  <c r="Q8" i="4"/>
  <c r="Q9" i="4"/>
  <c r="Q2" i="4"/>
  <c r="P3" i="4"/>
  <c r="T3" i="4" s="1"/>
  <c r="B16" i="4" s="1"/>
  <c r="P4" i="4"/>
  <c r="P5" i="4"/>
  <c r="T5" i="4" s="1"/>
  <c r="B18" i="4" s="1"/>
  <c r="P6" i="4"/>
  <c r="P7" i="4"/>
  <c r="T7" i="4" s="1"/>
  <c r="C16" i="4" s="1"/>
  <c r="P8" i="4"/>
  <c r="P9" i="4"/>
  <c r="T9" i="4" s="1"/>
  <c r="C18" i="4" s="1"/>
  <c r="P2" i="4"/>
  <c r="Q15" i="3"/>
  <c r="Q16" i="3"/>
  <c r="Q17" i="3"/>
  <c r="Q18" i="3"/>
  <c r="Q14" i="3"/>
  <c r="P15" i="3"/>
  <c r="P16" i="3"/>
  <c r="P17" i="3"/>
  <c r="P18" i="3"/>
  <c r="Q14" i="2"/>
  <c r="O15" i="2"/>
  <c r="O14" i="2"/>
  <c r="N14" i="2"/>
  <c r="M14" i="2"/>
  <c r="M15" i="2"/>
  <c r="S10" i="4" l="1"/>
  <c r="T8" i="4"/>
  <c r="C17" i="4" s="1"/>
  <c r="T6" i="4"/>
  <c r="C15" i="4" s="1"/>
  <c r="T4" i="4"/>
  <c r="B17" i="4" s="1"/>
  <c r="R10" i="4"/>
  <c r="Q10" i="4"/>
  <c r="D18" i="4"/>
  <c r="E18" i="4" s="1"/>
  <c r="D16" i="4"/>
  <c r="E16" i="4" s="1"/>
  <c r="P10" i="4"/>
  <c r="T2" i="4"/>
  <c r="T9" i="5"/>
  <c r="C18" i="5" s="1"/>
  <c r="P10" i="5"/>
  <c r="T7" i="5"/>
  <c r="C16" i="5" s="1"/>
  <c r="C19" i="5" s="1"/>
  <c r="C20" i="5" s="1"/>
  <c r="T5" i="5"/>
  <c r="B18" i="5" s="1"/>
  <c r="T3" i="5"/>
  <c r="B16" i="5" s="1"/>
  <c r="R10" i="5"/>
  <c r="S10" i="5"/>
  <c r="Q10" i="5"/>
  <c r="D16" i="5"/>
  <c r="E16" i="5" s="1"/>
  <c r="D17" i="5"/>
  <c r="E17" i="5" s="1"/>
  <c r="D18" i="5"/>
  <c r="E18" i="5" s="1"/>
  <c r="T2" i="5"/>
  <c r="Q10" i="6"/>
  <c r="S10" i="6"/>
  <c r="T6" i="6"/>
  <c r="C15" i="6" s="1"/>
  <c r="T2" i="6"/>
  <c r="B15" i="6" s="1"/>
  <c r="R10" i="6"/>
  <c r="T8" i="6"/>
  <c r="C17" i="6" s="1"/>
  <c r="T4" i="6"/>
  <c r="B17" i="6" s="1"/>
  <c r="T9" i="6"/>
  <c r="C18" i="6" s="1"/>
  <c r="T7" i="6"/>
  <c r="C16" i="6" s="1"/>
  <c r="T5" i="6"/>
  <c r="B18" i="6" s="1"/>
  <c r="T3" i="6"/>
  <c r="B16" i="6" s="1"/>
  <c r="D18" i="6"/>
  <c r="E18" i="6" s="1"/>
  <c r="D16" i="6"/>
  <c r="E16" i="6" s="1"/>
  <c r="P10" i="6"/>
  <c r="E15" i="2"/>
  <c r="D15" i="2"/>
  <c r="S3" i="3"/>
  <c r="S4" i="3"/>
  <c r="S5" i="3"/>
  <c r="S6" i="3"/>
  <c r="S7" i="3"/>
  <c r="S8" i="3"/>
  <c r="S9" i="3"/>
  <c r="S2" i="3"/>
  <c r="R3" i="3"/>
  <c r="R4" i="3"/>
  <c r="R5" i="3"/>
  <c r="R6" i="3"/>
  <c r="R7" i="3"/>
  <c r="R8" i="3"/>
  <c r="R9" i="3"/>
  <c r="R2" i="3"/>
  <c r="Q3" i="3"/>
  <c r="Q4" i="3"/>
  <c r="Q5" i="3"/>
  <c r="Q6" i="3"/>
  <c r="Q7" i="3"/>
  <c r="Q8" i="3"/>
  <c r="Q9" i="3"/>
  <c r="Q2" i="3"/>
  <c r="P3" i="3"/>
  <c r="T3" i="3" s="1"/>
  <c r="B16" i="3" s="1"/>
  <c r="P4" i="3"/>
  <c r="P5" i="3"/>
  <c r="T5" i="3" s="1"/>
  <c r="B18" i="3" s="1"/>
  <c r="P6" i="3"/>
  <c r="P7" i="3"/>
  <c r="T7" i="3" s="1"/>
  <c r="C16" i="3" s="1"/>
  <c r="P8" i="3"/>
  <c r="P9" i="3"/>
  <c r="T9" i="3" s="1"/>
  <c r="C18" i="3" s="1"/>
  <c r="P2" i="3"/>
  <c r="P15" i="2"/>
  <c r="P17" i="2"/>
  <c r="R15" i="2"/>
  <c r="R16" i="2"/>
  <c r="R17" i="2"/>
  <c r="R18" i="2"/>
  <c r="R14" i="2"/>
  <c r="Q15" i="2"/>
  <c r="Q16" i="2"/>
  <c r="Q17" i="2"/>
  <c r="Q18" i="2"/>
  <c r="O17" i="2"/>
  <c r="N19" i="2"/>
  <c r="N17" i="2"/>
  <c r="N15" i="2"/>
  <c r="R10" i="3" l="1"/>
  <c r="Q10" i="3"/>
  <c r="T8" i="3"/>
  <c r="C17" i="3" s="1"/>
  <c r="T6" i="3"/>
  <c r="C15" i="3" s="1"/>
  <c r="T4" i="3"/>
  <c r="B17" i="3" s="1"/>
  <c r="S10" i="3"/>
  <c r="D17" i="3"/>
  <c r="E17" i="3" s="1"/>
  <c r="D18" i="3"/>
  <c r="E18" i="3" s="1"/>
  <c r="D16" i="3"/>
  <c r="E16" i="3" s="1"/>
  <c r="P10" i="3"/>
  <c r="T2" i="3"/>
  <c r="B15" i="3" s="1"/>
  <c r="C19" i="4"/>
  <c r="C20" i="4" s="1"/>
  <c r="D17" i="4"/>
  <c r="E17" i="4" s="1"/>
  <c r="B15" i="4"/>
  <c r="T10" i="4"/>
  <c r="H16" i="4" s="1"/>
  <c r="T10" i="5"/>
  <c r="B15" i="5"/>
  <c r="D15" i="6"/>
  <c r="E15" i="6" s="1"/>
  <c r="C19" i="6"/>
  <c r="C20" i="6" s="1"/>
  <c r="B19" i="6"/>
  <c r="B20" i="6" s="1"/>
  <c r="D17" i="6"/>
  <c r="E17" i="6" s="1"/>
  <c r="T10" i="6"/>
  <c r="H16" i="6" s="1"/>
  <c r="L20" i="6" s="1"/>
  <c r="M19" i="2"/>
  <c r="M20" i="2"/>
  <c r="M17" i="2"/>
  <c r="T10" i="3" l="1"/>
  <c r="H16" i="3" s="1"/>
  <c r="L14" i="3" s="1"/>
  <c r="M14" i="3" s="1"/>
  <c r="C19" i="3"/>
  <c r="C20" i="3" s="1"/>
  <c r="L20" i="3"/>
  <c r="B19" i="3"/>
  <c r="D15" i="3"/>
  <c r="L20" i="4"/>
  <c r="L14" i="4"/>
  <c r="M14" i="4" s="1"/>
  <c r="L15" i="4"/>
  <c r="B19" i="4"/>
  <c r="B20" i="4" s="1"/>
  <c r="D15" i="4"/>
  <c r="L16" i="4" s="1"/>
  <c r="M16" i="4" s="1"/>
  <c r="B19" i="5"/>
  <c r="B20" i="5" s="1"/>
  <c r="D15" i="5"/>
  <c r="L20" i="5"/>
  <c r="L16" i="5"/>
  <c r="M16" i="5" s="1"/>
  <c r="L14" i="5"/>
  <c r="M14" i="5" s="1"/>
  <c r="L15" i="5"/>
  <c r="D19" i="6"/>
  <c r="L16" i="6"/>
  <c r="M16" i="6" s="1"/>
  <c r="L17" i="6"/>
  <c r="M17" i="6" s="1"/>
  <c r="L15" i="6"/>
  <c r="M15" i="6" s="1"/>
  <c r="L14" i="6"/>
  <c r="M14" i="6" s="1"/>
  <c r="M16" i="2"/>
  <c r="C20" i="2"/>
  <c r="B20" i="2"/>
  <c r="E16" i="2"/>
  <c r="E17" i="2"/>
  <c r="E18" i="2"/>
  <c r="D16" i="2"/>
  <c r="D17" i="2"/>
  <c r="D18" i="2"/>
  <c r="D19" i="2"/>
  <c r="C19" i="2"/>
  <c r="B19" i="2"/>
  <c r="C16" i="2"/>
  <c r="C17" i="2"/>
  <c r="C18" i="2"/>
  <c r="C15" i="2"/>
  <c r="B16" i="2"/>
  <c r="B17" i="2"/>
  <c r="B18" i="2"/>
  <c r="B15" i="2"/>
  <c r="T10" i="2"/>
  <c r="Q10" i="2"/>
  <c r="R10" i="2"/>
  <c r="S10" i="2"/>
  <c r="P10" i="2"/>
  <c r="T3" i="2"/>
  <c r="T4" i="2"/>
  <c r="T5" i="2"/>
  <c r="T6" i="2"/>
  <c r="T7" i="2"/>
  <c r="T8" i="2"/>
  <c r="T9" i="2"/>
  <c r="T2" i="2"/>
  <c r="S3" i="2"/>
  <c r="S4" i="2"/>
  <c r="S5" i="2"/>
  <c r="S6" i="2"/>
  <c r="S7" i="2"/>
  <c r="S8" i="2"/>
  <c r="S9" i="2"/>
  <c r="R3" i="2"/>
  <c r="R4" i="2"/>
  <c r="R5" i="2"/>
  <c r="R6" i="2"/>
  <c r="R7" i="2"/>
  <c r="R8" i="2"/>
  <c r="R9" i="2"/>
  <c r="Q3" i="2"/>
  <c r="Q4" i="2"/>
  <c r="Q5" i="2"/>
  <c r="Q6" i="2"/>
  <c r="Q7" i="2"/>
  <c r="Q8" i="2"/>
  <c r="Q9" i="2"/>
  <c r="P3" i="2"/>
  <c r="P4" i="2"/>
  <c r="P5" i="2"/>
  <c r="P6" i="2"/>
  <c r="P7" i="2"/>
  <c r="P8" i="2"/>
  <c r="P9" i="2"/>
  <c r="S2" i="2"/>
  <c r="R2" i="2"/>
  <c r="Q2" i="2"/>
  <c r="P2" i="2"/>
  <c r="M10" i="2"/>
  <c r="J10" i="2"/>
  <c r="G10" i="2"/>
  <c r="D10" i="2"/>
  <c r="M9" i="2"/>
  <c r="J9" i="2"/>
  <c r="G9" i="2"/>
  <c r="D9" i="2"/>
  <c r="M8" i="2"/>
  <c r="J8" i="2"/>
  <c r="G8" i="2"/>
  <c r="D8" i="2"/>
  <c r="M7" i="2"/>
  <c r="J7" i="2"/>
  <c r="G7" i="2"/>
  <c r="D7" i="2"/>
  <c r="M6" i="2"/>
  <c r="J6" i="2"/>
  <c r="G6" i="2"/>
  <c r="D6" i="2"/>
  <c r="M5" i="2"/>
  <c r="J5" i="2"/>
  <c r="G5" i="2"/>
  <c r="D5" i="2"/>
  <c r="M4" i="2"/>
  <c r="J4" i="2"/>
  <c r="G4" i="2"/>
  <c r="D4" i="2"/>
  <c r="M3" i="2"/>
  <c r="J3" i="2"/>
  <c r="G3" i="2"/>
  <c r="D3" i="2"/>
  <c r="L15" i="3" l="1"/>
  <c r="M15" i="3"/>
  <c r="E15" i="3"/>
  <c r="L16" i="3"/>
  <c r="M16" i="3" s="1"/>
  <c r="L19" i="3"/>
  <c r="M19" i="3" s="1"/>
  <c r="N14" i="3" s="1"/>
  <c r="O14" i="3" s="1"/>
  <c r="B20" i="3"/>
  <c r="D19" i="3"/>
  <c r="L17" i="3"/>
  <c r="M17" i="3" s="1"/>
  <c r="L17" i="4"/>
  <c r="M17" i="4" s="1"/>
  <c r="E15" i="4"/>
  <c r="D19" i="4"/>
  <c r="M15" i="4"/>
  <c r="L19" i="4"/>
  <c r="M19" i="4" s="1"/>
  <c r="N14" i="4" s="1"/>
  <c r="L17" i="5"/>
  <c r="M17" i="5" s="1"/>
  <c r="D19" i="5"/>
  <c r="E15" i="5"/>
  <c r="M15" i="5"/>
  <c r="L19" i="5"/>
  <c r="M19" i="5" s="1"/>
  <c r="L18" i="6"/>
  <c r="M18" i="6" s="1"/>
  <c r="L19" i="6"/>
  <c r="M19" i="6" s="1"/>
  <c r="N16" i="2"/>
  <c r="O16" i="2" s="1"/>
  <c r="P16" i="2" s="1"/>
  <c r="M18" i="2"/>
  <c r="N18" i="2" s="1"/>
  <c r="O18" i="2" s="1"/>
  <c r="P18" i="2" s="1"/>
  <c r="N17" i="3" l="1"/>
  <c r="N16" i="3"/>
  <c r="O16" i="3" s="1"/>
  <c r="L18" i="3"/>
  <c r="M18" i="3" s="1"/>
  <c r="N18" i="3" s="1"/>
  <c r="O18" i="3" s="1"/>
  <c r="N15" i="3"/>
  <c r="O15" i="3" s="1"/>
  <c r="L18" i="4"/>
  <c r="M18" i="4" s="1"/>
  <c r="N18" i="4" s="1"/>
  <c r="N16" i="4"/>
  <c r="N17" i="4"/>
  <c r="N17" i="5"/>
  <c r="L18" i="5"/>
  <c r="M18" i="5" s="1"/>
  <c r="N15" i="5"/>
  <c r="N16" i="5"/>
  <c r="N14" i="5"/>
  <c r="N18" i="5"/>
  <c r="N18" i="6"/>
  <c r="N17" i="6"/>
  <c r="N14" i="6"/>
  <c r="N16" i="6"/>
  <c r="N15" i="6"/>
</calcChain>
</file>

<file path=xl/sharedStrings.xml><?xml version="1.0" encoding="utf-8"?>
<sst xmlns="http://schemas.openxmlformats.org/spreadsheetml/2006/main" count="455" uniqueCount="69">
  <si>
    <t xml:space="preserve">PERLAKUAN </t>
  </si>
  <si>
    <t>ULANGAN 1</t>
  </si>
  <si>
    <t>ULANGAN 2</t>
  </si>
  <si>
    <t>ULANGAN 3</t>
  </si>
  <si>
    <t>ULANGAN 4</t>
  </si>
  <si>
    <t>RATA"</t>
  </si>
  <si>
    <t>DIP1</t>
  </si>
  <si>
    <t>D2P1</t>
  </si>
  <si>
    <t>D3P1</t>
  </si>
  <si>
    <t>D4P1</t>
  </si>
  <si>
    <t>DIP2</t>
  </si>
  <si>
    <t>D2P2</t>
  </si>
  <si>
    <t>D3P2</t>
  </si>
  <si>
    <t>D4P2</t>
  </si>
  <si>
    <t>TOTAL</t>
  </si>
  <si>
    <t>D1P1</t>
  </si>
  <si>
    <t>D1P2</t>
  </si>
  <si>
    <t xml:space="preserve">D4P2 </t>
  </si>
  <si>
    <t xml:space="preserve">JUMLAH </t>
  </si>
  <si>
    <t>TABEL BANTU 2 ARAH</t>
  </si>
  <si>
    <t>FAKTOR P</t>
  </si>
  <si>
    <t>RATA</t>
  </si>
  <si>
    <t>FAKTOR D</t>
  </si>
  <si>
    <t>P1</t>
  </si>
  <si>
    <t>P2</t>
  </si>
  <si>
    <t>D1</t>
  </si>
  <si>
    <t>D2</t>
  </si>
  <si>
    <t>D3</t>
  </si>
  <si>
    <t>D4</t>
  </si>
  <si>
    <t>tabel anova RAK Faktorial</t>
  </si>
  <si>
    <t>R (ULANGAN)</t>
  </si>
  <si>
    <t>D (F1)</t>
  </si>
  <si>
    <t>P (F2)</t>
  </si>
  <si>
    <t>FK</t>
  </si>
  <si>
    <t xml:space="preserve">TABEL ANOVA RAK FAKTORIAL </t>
  </si>
  <si>
    <t>SK</t>
  </si>
  <si>
    <t>DB</t>
  </si>
  <si>
    <t>JK</t>
  </si>
  <si>
    <t>KT</t>
  </si>
  <si>
    <t xml:space="preserve">F HITUNG </t>
  </si>
  <si>
    <t>ket</t>
  </si>
  <si>
    <t xml:space="preserve">KELOMPOK </t>
  </si>
  <si>
    <t>D</t>
  </si>
  <si>
    <t>P</t>
  </si>
  <si>
    <t>DP</t>
  </si>
  <si>
    <t>GALAT/SISA</t>
  </si>
  <si>
    <t xml:space="preserve">TOTAL </t>
  </si>
  <si>
    <t xml:space="preserve">TABEL ANOVA </t>
  </si>
  <si>
    <t>BNJ D</t>
  </si>
  <si>
    <t xml:space="preserve">perlakuan </t>
  </si>
  <si>
    <t>NOTASI</t>
  </si>
  <si>
    <t xml:space="preserve">NOTASI </t>
  </si>
  <si>
    <t>sd (4,21)</t>
  </si>
  <si>
    <t>bnj 5%</t>
  </si>
  <si>
    <t>a</t>
  </si>
  <si>
    <t>b</t>
  </si>
  <si>
    <t>BNJ P</t>
  </si>
  <si>
    <t>c</t>
  </si>
  <si>
    <t>sd (2,21)</t>
  </si>
  <si>
    <t>d</t>
  </si>
  <si>
    <t>BNJ 5%</t>
  </si>
  <si>
    <t>A</t>
  </si>
  <si>
    <t>B</t>
  </si>
  <si>
    <t xml:space="preserve">b </t>
  </si>
  <si>
    <t>TN</t>
  </si>
  <si>
    <t xml:space="preserve">Perlakuan </t>
  </si>
  <si>
    <t>C</t>
  </si>
  <si>
    <t>RERATA</t>
  </si>
  <si>
    <t xml:space="preserve">RERATA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</si>
</sst>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76" formatCode="0.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ill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0" borderId="2" xfId="0" applyBorder="1"/>
    <xf numFmtId="0" fontId="0" fillId="2" borderId="2" xfId="0" applyFill="1" applyBorder="1"/>
    <xf numFmtId="0" fontId="1" fillId="3" borderId="1" xfId="0" applyFont="1" applyFill="1" applyBorder="1"/>
    <xf numFmtId="2" fontId="0" fillId="0" borderId="0" xfId="0" applyNumberFormat="1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left" indent="4"/>
    </xf>
    <xf numFmtId="164" fontId="0" fillId="0" borderId="0" xfId="0" applyNumberFormat="1" applyAlignment="1">
      <alignment horizontal="center"/>
    </xf>
    <xf numFmtId="176" fontId="0" fillId="0" borderId="0" xfId="0" applyNumberFormat="1"/>
    <xf numFmtId="164" fontId="0" fillId="4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opLeftCell="A16" zoomScale="130" zoomScaleNormal="130" workbookViewId="0">
      <selection activeCell="B32" sqref="B32:M32"/>
    </sheetView>
  </sheetViews>
  <sheetFormatPr defaultRowHeight="15" x14ac:dyDescent="0.25"/>
  <cols>
    <col min="2" max="2" width="9.140625" customWidth="1"/>
  </cols>
  <sheetData>
    <row r="1" spans="1:20" x14ac:dyDescent="0.25">
      <c r="A1" s="11" t="s">
        <v>0</v>
      </c>
      <c r="B1" s="12" t="s">
        <v>1</v>
      </c>
      <c r="C1" s="11"/>
      <c r="D1" s="11"/>
      <c r="E1" s="11" t="s">
        <v>2</v>
      </c>
      <c r="F1" s="11"/>
      <c r="G1" s="11"/>
      <c r="H1" s="11" t="s">
        <v>3</v>
      </c>
      <c r="I1" s="11"/>
      <c r="J1" s="11"/>
      <c r="K1" s="11" t="s">
        <v>4</v>
      </c>
      <c r="L1" s="11"/>
      <c r="M1" s="11"/>
      <c r="N1" s="1"/>
      <c r="O1" s="2" t="s">
        <v>0</v>
      </c>
      <c r="P1" s="2">
        <v>1</v>
      </c>
      <c r="Q1" s="2">
        <v>2</v>
      </c>
      <c r="R1" s="2">
        <v>3</v>
      </c>
      <c r="S1" s="2">
        <v>4</v>
      </c>
      <c r="T1" s="2" t="s">
        <v>14</v>
      </c>
    </row>
    <row r="2" spans="1:20" x14ac:dyDescent="0.25">
      <c r="A2" s="11"/>
      <c r="B2" s="12">
        <v>1</v>
      </c>
      <c r="C2" s="12">
        <v>2</v>
      </c>
      <c r="D2" s="12" t="s">
        <v>5</v>
      </c>
      <c r="E2" s="12">
        <v>1</v>
      </c>
      <c r="F2" s="12">
        <v>2</v>
      </c>
      <c r="G2" s="12" t="s">
        <v>5</v>
      </c>
      <c r="H2" s="12">
        <v>1</v>
      </c>
      <c r="I2" s="12">
        <v>2</v>
      </c>
      <c r="J2" s="12" t="s">
        <v>5</v>
      </c>
      <c r="K2" s="12">
        <v>1</v>
      </c>
      <c r="L2" s="12">
        <v>2</v>
      </c>
      <c r="M2" s="12" t="s">
        <v>5</v>
      </c>
      <c r="O2" s="3" t="s">
        <v>15</v>
      </c>
      <c r="P2" s="3">
        <f>D3</f>
        <v>3.25</v>
      </c>
      <c r="Q2" s="3">
        <f>G3</f>
        <v>2.8499999999999996</v>
      </c>
      <c r="R2" s="3">
        <f>J3</f>
        <v>3.4000000000000004</v>
      </c>
      <c r="S2" s="3">
        <f>M3</f>
        <v>3.5</v>
      </c>
      <c r="T2" s="3">
        <f>SUM(P2:S2)</f>
        <v>13</v>
      </c>
    </row>
    <row r="3" spans="1:20" x14ac:dyDescent="0.25">
      <c r="A3" s="11" t="s">
        <v>6</v>
      </c>
      <c r="B3" s="11">
        <v>3.4</v>
      </c>
      <c r="C3" s="11">
        <v>3.1</v>
      </c>
      <c r="D3" s="11">
        <f t="shared" ref="D3:D10" si="0">AVERAGE(B3:C3)</f>
        <v>3.25</v>
      </c>
      <c r="E3" s="11">
        <v>2.9</v>
      </c>
      <c r="F3" s="11">
        <v>2.8</v>
      </c>
      <c r="G3" s="11">
        <f t="shared" ref="G3:G10" si="1">AVERAGE(E3:F3)</f>
        <v>2.8499999999999996</v>
      </c>
      <c r="H3" s="11">
        <v>3.6</v>
      </c>
      <c r="I3" s="11">
        <v>3.2</v>
      </c>
      <c r="J3" s="11">
        <f t="shared" ref="J3:J10" si="2">AVERAGE(H3:I3)</f>
        <v>3.4000000000000004</v>
      </c>
      <c r="K3" s="11">
        <v>3.6</v>
      </c>
      <c r="L3" s="11">
        <v>3.4</v>
      </c>
      <c r="M3" s="11">
        <f t="shared" ref="M3:M10" si="3">AVERAGE(K3:L3)</f>
        <v>3.5</v>
      </c>
      <c r="O3" s="3" t="s">
        <v>7</v>
      </c>
      <c r="P3" s="3">
        <f t="shared" ref="P3:P9" si="4">D4</f>
        <v>3.8</v>
      </c>
      <c r="Q3" s="3">
        <f t="shared" ref="Q3:Q9" si="5">G4</f>
        <v>3.45</v>
      </c>
      <c r="R3" s="3">
        <f t="shared" ref="R3:R9" si="6">J4</f>
        <v>3.8499999999999996</v>
      </c>
      <c r="S3" s="3">
        <f t="shared" ref="S3:S9" si="7">M4</f>
        <v>3.75</v>
      </c>
      <c r="T3" s="3">
        <f t="shared" ref="T3:T9" si="8">SUM(P3:S3)</f>
        <v>14.85</v>
      </c>
    </row>
    <row r="4" spans="1:20" x14ac:dyDescent="0.25">
      <c r="A4" s="11" t="s">
        <v>7</v>
      </c>
      <c r="B4" s="11">
        <v>3.8</v>
      </c>
      <c r="C4" s="11">
        <v>3.8</v>
      </c>
      <c r="D4" s="11">
        <f t="shared" si="0"/>
        <v>3.8</v>
      </c>
      <c r="E4" s="11">
        <v>3.3</v>
      </c>
      <c r="F4" s="11">
        <v>3.6</v>
      </c>
      <c r="G4" s="11">
        <f t="shared" si="1"/>
        <v>3.45</v>
      </c>
      <c r="H4" s="11">
        <v>3.8</v>
      </c>
      <c r="I4" s="11">
        <v>3.9</v>
      </c>
      <c r="J4" s="11">
        <f t="shared" si="2"/>
        <v>3.8499999999999996</v>
      </c>
      <c r="K4" s="11">
        <v>3.8</v>
      </c>
      <c r="L4" s="11">
        <v>3.7</v>
      </c>
      <c r="M4" s="11">
        <f t="shared" si="3"/>
        <v>3.75</v>
      </c>
      <c r="O4" s="3" t="s">
        <v>8</v>
      </c>
      <c r="P4" s="3">
        <f t="shared" si="4"/>
        <v>4.25</v>
      </c>
      <c r="Q4" s="3">
        <f t="shared" si="5"/>
        <v>4.55</v>
      </c>
      <c r="R4" s="3">
        <f t="shared" si="6"/>
        <v>4.75</v>
      </c>
      <c r="S4" s="3">
        <f t="shared" si="7"/>
        <v>4.45</v>
      </c>
      <c r="T4" s="3">
        <f t="shared" si="8"/>
        <v>18</v>
      </c>
    </row>
    <row r="5" spans="1:20" x14ac:dyDescent="0.25">
      <c r="A5" s="11" t="s">
        <v>8</v>
      </c>
      <c r="B5" s="11">
        <v>4</v>
      </c>
      <c r="C5" s="11">
        <v>4.5</v>
      </c>
      <c r="D5" s="11">
        <f t="shared" si="0"/>
        <v>4.25</v>
      </c>
      <c r="E5" s="11">
        <v>4.3</v>
      </c>
      <c r="F5" s="11">
        <v>4.8</v>
      </c>
      <c r="G5" s="11">
        <f t="shared" si="1"/>
        <v>4.55</v>
      </c>
      <c r="H5" s="11">
        <v>4.7</v>
      </c>
      <c r="I5" s="11">
        <v>4.8</v>
      </c>
      <c r="J5" s="11">
        <f t="shared" si="2"/>
        <v>4.75</v>
      </c>
      <c r="K5" s="11">
        <v>4</v>
      </c>
      <c r="L5" s="11">
        <v>4.9000000000000004</v>
      </c>
      <c r="M5" s="11">
        <f t="shared" si="3"/>
        <v>4.45</v>
      </c>
      <c r="O5" s="3" t="s">
        <v>9</v>
      </c>
      <c r="P5" s="3">
        <f t="shared" si="4"/>
        <v>6.6999999999999993</v>
      </c>
      <c r="Q5" s="3">
        <f t="shared" si="5"/>
        <v>6.3</v>
      </c>
      <c r="R5" s="3">
        <f t="shared" si="6"/>
        <v>6.45</v>
      </c>
      <c r="S5" s="3">
        <f t="shared" si="7"/>
        <v>6.25</v>
      </c>
      <c r="T5" s="3">
        <f t="shared" si="8"/>
        <v>25.7</v>
      </c>
    </row>
    <row r="6" spans="1:20" x14ac:dyDescent="0.25">
      <c r="A6" s="11" t="s">
        <v>9</v>
      </c>
      <c r="B6" s="11">
        <v>6.6</v>
      </c>
      <c r="C6" s="11">
        <v>6.8</v>
      </c>
      <c r="D6" s="11">
        <f t="shared" si="0"/>
        <v>6.6999999999999993</v>
      </c>
      <c r="E6" s="11">
        <v>6.5</v>
      </c>
      <c r="F6" s="11">
        <v>6.1</v>
      </c>
      <c r="G6" s="11">
        <f t="shared" si="1"/>
        <v>6.3</v>
      </c>
      <c r="H6" s="11">
        <v>6.5</v>
      </c>
      <c r="I6" s="11">
        <v>6.4</v>
      </c>
      <c r="J6" s="11">
        <f t="shared" si="2"/>
        <v>6.45</v>
      </c>
      <c r="K6" s="11">
        <v>6.3</v>
      </c>
      <c r="L6" s="11">
        <v>6.2</v>
      </c>
      <c r="M6" s="11">
        <f t="shared" si="3"/>
        <v>6.25</v>
      </c>
      <c r="O6" s="3" t="s">
        <v>16</v>
      </c>
      <c r="P6" s="3">
        <f t="shared" si="4"/>
        <v>4.0999999999999996</v>
      </c>
      <c r="Q6" s="3">
        <f t="shared" si="5"/>
        <v>4.25</v>
      </c>
      <c r="R6" s="3">
        <f t="shared" si="6"/>
        <v>4.4000000000000004</v>
      </c>
      <c r="S6" s="3">
        <f t="shared" si="7"/>
        <v>4.75</v>
      </c>
      <c r="T6" s="3">
        <f t="shared" si="8"/>
        <v>17.5</v>
      </c>
    </row>
    <row r="7" spans="1:20" x14ac:dyDescent="0.25">
      <c r="A7" s="11" t="s">
        <v>10</v>
      </c>
      <c r="B7" s="11">
        <v>4.2</v>
      </c>
      <c r="C7" s="11">
        <v>4</v>
      </c>
      <c r="D7" s="11">
        <f t="shared" si="0"/>
        <v>4.0999999999999996</v>
      </c>
      <c r="E7" s="11">
        <v>4</v>
      </c>
      <c r="F7" s="11">
        <v>4.5</v>
      </c>
      <c r="G7" s="11">
        <f t="shared" si="1"/>
        <v>4.25</v>
      </c>
      <c r="H7" s="11">
        <v>4</v>
      </c>
      <c r="I7" s="11">
        <v>4.8</v>
      </c>
      <c r="J7" s="11">
        <f t="shared" si="2"/>
        <v>4.4000000000000004</v>
      </c>
      <c r="K7" s="11">
        <v>4.7</v>
      </c>
      <c r="L7" s="11">
        <v>4.8</v>
      </c>
      <c r="M7" s="11">
        <f t="shared" si="3"/>
        <v>4.75</v>
      </c>
      <c r="O7" s="3" t="s">
        <v>11</v>
      </c>
      <c r="P7" s="3">
        <f t="shared" si="4"/>
        <v>5.2</v>
      </c>
      <c r="Q7" s="3">
        <f t="shared" si="5"/>
        <v>5.4499999999999993</v>
      </c>
      <c r="R7" s="3">
        <f t="shared" si="6"/>
        <v>5.5500000000000007</v>
      </c>
      <c r="S7" s="3">
        <f t="shared" si="7"/>
        <v>5.85</v>
      </c>
      <c r="T7" s="3">
        <f t="shared" si="8"/>
        <v>22.049999999999997</v>
      </c>
    </row>
    <row r="8" spans="1:20" x14ac:dyDescent="0.25">
      <c r="A8" s="11" t="s">
        <v>11</v>
      </c>
      <c r="B8" s="11">
        <v>5.2</v>
      </c>
      <c r="C8" s="11">
        <v>5.2</v>
      </c>
      <c r="D8" s="11">
        <f t="shared" si="0"/>
        <v>5.2</v>
      </c>
      <c r="E8" s="11">
        <v>5.3</v>
      </c>
      <c r="F8" s="11">
        <v>5.6</v>
      </c>
      <c r="G8" s="11">
        <f t="shared" si="1"/>
        <v>5.4499999999999993</v>
      </c>
      <c r="H8" s="11">
        <v>5.4</v>
      </c>
      <c r="I8" s="11">
        <v>5.7</v>
      </c>
      <c r="J8" s="11">
        <f t="shared" si="2"/>
        <v>5.5500000000000007</v>
      </c>
      <c r="K8" s="11">
        <v>5.9</v>
      </c>
      <c r="L8" s="11">
        <v>5.8</v>
      </c>
      <c r="M8" s="11">
        <f t="shared" si="3"/>
        <v>5.85</v>
      </c>
      <c r="O8" s="3" t="s">
        <v>12</v>
      </c>
      <c r="P8" s="3">
        <f t="shared" si="4"/>
        <v>6.35</v>
      </c>
      <c r="Q8" s="3">
        <f t="shared" si="5"/>
        <v>6.6</v>
      </c>
      <c r="R8" s="3">
        <f t="shared" si="6"/>
        <v>6.7</v>
      </c>
      <c r="S8" s="3">
        <f t="shared" si="7"/>
        <v>6.65</v>
      </c>
      <c r="T8" s="3">
        <f t="shared" si="8"/>
        <v>26.299999999999997</v>
      </c>
    </row>
    <row r="9" spans="1:20" x14ac:dyDescent="0.25">
      <c r="A9" s="11" t="s">
        <v>12</v>
      </c>
      <c r="B9" s="11">
        <v>6.4</v>
      </c>
      <c r="C9" s="11">
        <v>6.3</v>
      </c>
      <c r="D9" s="11">
        <f t="shared" si="0"/>
        <v>6.35</v>
      </c>
      <c r="E9" s="11">
        <v>6.5</v>
      </c>
      <c r="F9" s="11">
        <v>6.7</v>
      </c>
      <c r="G9" s="11">
        <f t="shared" si="1"/>
        <v>6.6</v>
      </c>
      <c r="H9" s="11">
        <v>6.9</v>
      </c>
      <c r="I9" s="11">
        <v>6.5</v>
      </c>
      <c r="J9" s="11">
        <f t="shared" si="2"/>
        <v>6.7</v>
      </c>
      <c r="K9" s="11">
        <v>6.5</v>
      </c>
      <c r="L9" s="11">
        <v>6.8</v>
      </c>
      <c r="M9" s="11">
        <f t="shared" si="3"/>
        <v>6.65</v>
      </c>
      <c r="O9" s="3" t="s">
        <v>17</v>
      </c>
      <c r="P9" s="3">
        <f t="shared" si="4"/>
        <v>7.25</v>
      </c>
      <c r="Q9" s="3">
        <f t="shared" si="5"/>
        <v>7.15</v>
      </c>
      <c r="R9" s="3">
        <f t="shared" si="6"/>
        <v>7.25</v>
      </c>
      <c r="S9" s="3">
        <f t="shared" si="7"/>
        <v>7.2</v>
      </c>
      <c r="T9" s="3">
        <f t="shared" si="8"/>
        <v>28.849999999999998</v>
      </c>
    </row>
    <row r="10" spans="1:20" x14ac:dyDescent="0.25">
      <c r="A10" s="11" t="s">
        <v>13</v>
      </c>
      <c r="B10" s="11">
        <v>7</v>
      </c>
      <c r="C10" s="11">
        <v>7.5</v>
      </c>
      <c r="D10" s="11">
        <f t="shared" si="0"/>
        <v>7.25</v>
      </c>
      <c r="E10" s="11">
        <v>7</v>
      </c>
      <c r="F10" s="11">
        <v>7.3</v>
      </c>
      <c r="G10" s="11">
        <f t="shared" si="1"/>
        <v>7.15</v>
      </c>
      <c r="H10" s="11">
        <v>7</v>
      </c>
      <c r="I10" s="11">
        <v>7.5</v>
      </c>
      <c r="J10" s="11">
        <f t="shared" si="2"/>
        <v>7.25</v>
      </c>
      <c r="K10" s="11">
        <v>7</v>
      </c>
      <c r="L10" s="11">
        <v>7.4</v>
      </c>
      <c r="M10" s="11">
        <f t="shared" si="3"/>
        <v>7.2</v>
      </c>
      <c r="O10" s="3" t="s">
        <v>18</v>
      </c>
      <c r="P10" s="3">
        <f>SUM(P2:P9)</f>
        <v>40.9</v>
      </c>
      <c r="Q10" s="3">
        <f t="shared" ref="Q10:S10" si="9">SUM(Q2:Q9)</f>
        <v>40.599999999999994</v>
      </c>
      <c r="R10" s="3">
        <f t="shared" si="9"/>
        <v>42.35</v>
      </c>
      <c r="S10" s="3">
        <f t="shared" si="9"/>
        <v>42.4</v>
      </c>
      <c r="T10" s="2">
        <f>SUM(T2:T9)</f>
        <v>166.24999999999997</v>
      </c>
    </row>
    <row r="12" spans="1:20" x14ac:dyDescent="0.25">
      <c r="A12" s="11"/>
      <c r="B12" s="11" t="s">
        <v>19</v>
      </c>
      <c r="C12" s="11"/>
      <c r="D12" s="11"/>
      <c r="E12" s="11"/>
      <c r="H12" s="2" t="s">
        <v>29</v>
      </c>
      <c r="I12" s="2"/>
      <c r="J12" s="6"/>
      <c r="K12" s="11"/>
      <c r="L12" s="11"/>
      <c r="M12" s="11" t="s">
        <v>34</v>
      </c>
      <c r="N12" s="11"/>
      <c r="O12" s="11"/>
      <c r="P12" s="11"/>
      <c r="Q12" s="11"/>
      <c r="R12" s="11"/>
    </row>
    <row r="13" spans="1:20" x14ac:dyDescent="0.25">
      <c r="A13" s="11"/>
      <c r="B13" s="11" t="s">
        <v>20</v>
      </c>
      <c r="C13" s="11"/>
      <c r="D13" s="11" t="s">
        <v>14</v>
      </c>
      <c r="E13" s="11" t="s">
        <v>21</v>
      </c>
      <c r="H13" s="3" t="s">
        <v>30</v>
      </c>
      <c r="I13" s="3">
        <v>4</v>
      </c>
      <c r="J13" s="5"/>
      <c r="K13" s="11" t="s">
        <v>35</v>
      </c>
      <c r="L13" s="11" t="s">
        <v>36</v>
      </c>
      <c r="M13" s="11" t="s">
        <v>37</v>
      </c>
      <c r="N13" s="11" t="s">
        <v>38</v>
      </c>
      <c r="O13" s="11" t="s">
        <v>39</v>
      </c>
      <c r="P13" s="11" t="s">
        <v>40</v>
      </c>
      <c r="Q13" s="11">
        <v>0.05</v>
      </c>
      <c r="R13" s="11">
        <v>0.01</v>
      </c>
    </row>
    <row r="14" spans="1:20" x14ac:dyDescent="0.25">
      <c r="A14" s="11" t="s">
        <v>22</v>
      </c>
      <c r="B14" s="11" t="s">
        <v>23</v>
      </c>
      <c r="C14" s="11" t="s">
        <v>24</v>
      </c>
      <c r="D14" s="11"/>
      <c r="E14" s="11"/>
      <c r="H14" s="3" t="s">
        <v>31</v>
      </c>
      <c r="I14" s="3">
        <v>4</v>
      </c>
      <c r="J14" s="5"/>
      <c r="K14" s="3" t="s">
        <v>41</v>
      </c>
      <c r="L14" s="3">
        <v>3</v>
      </c>
      <c r="M14" s="3">
        <f>SUMSQ(P10:S10)/8-I16</f>
        <v>0.3358593750002683</v>
      </c>
      <c r="N14" s="3">
        <f>M14/N15</f>
        <v>3.9916275701282436E-2</v>
      </c>
      <c r="O14" s="3">
        <f>N14/N19</f>
        <v>1.0647509088525735</v>
      </c>
      <c r="P14" s="3" t="str">
        <f>IF(O14&lt;Q14,"tn",IF(O14&lt;R14,"*","**"))</f>
        <v>tn</v>
      </c>
      <c r="Q14" s="3">
        <f>FINV(5%,$L14,$L$19)</f>
        <v>3.0724669863968779</v>
      </c>
      <c r="R14" s="3">
        <f>FINV(1%,$L14,$L$19)</f>
        <v>4.8740461970006939</v>
      </c>
    </row>
    <row r="15" spans="1:20" x14ac:dyDescent="0.25">
      <c r="A15" s="11" t="s">
        <v>25</v>
      </c>
      <c r="B15" s="11">
        <f>T2</f>
        <v>13</v>
      </c>
      <c r="C15" s="11">
        <f>T6</f>
        <v>17.5</v>
      </c>
      <c r="D15" s="11">
        <f>SUM(B15:C15)</f>
        <v>30.5</v>
      </c>
      <c r="E15" s="11">
        <f>D15/8</f>
        <v>3.8125</v>
      </c>
      <c r="H15" s="3" t="s">
        <v>32</v>
      </c>
      <c r="I15" s="3">
        <v>2</v>
      </c>
      <c r="J15" s="5"/>
      <c r="K15" s="3" t="s">
        <v>0</v>
      </c>
      <c r="L15" s="3">
        <v>7</v>
      </c>
      <c r="M15" s="3">
        <f>SUMSQ(T2:T9)/I13-I16</f>
        <v>58.898671875000218</v>
      </c>
      <c r="N15" s="3">
        <f t="shared" ref="N15:N19" si="10">M15/L15</f>
        <v>8.4140959821428876</v>
      </c>
      <c r="O15" s="3">
        <f>N15/N19</f>
        <v>224.44269127722237</v>
      </c>
      <c r="P15" s="3" t="str">
        <f t="shared" ref="P15:P18" si="11">IF(O15&lt;Q15,"tn",IF(O15&lt;R15,"*","**"))</f>
        <v>**</v>
      </c>
      <c r="Q15" s="3">
        <f t="shared" ref="Q15:Q18" si="12">FINV(5%,$L15,$L$19)</f>
        <v>2.487577703722041</v>
      </c>
      <c r="R15" s="3">
        <f t="shared" ref="R15:R18" si="13">FINV(1%,$L15,$L$19)</f>
        <v>3.639589558217867</v>
      </c>
    </row>
    <row r="16" spans="1:20" x14ac:dyDescent="0.25">
      <c r="A16" s="11" t="s">
        <v>26</v>
      </c>
      <c r="B16" s="11">
        <f t="shared" ref="B16:B18" si="14">T3</f>
        <v>14.85</v>
      </c>
      <c r="C16" s="11">
        <f t="shared" ref="C16:C18" si="15">T7</f>
        <v>22.049999999999997</v>
      </c>
      <c r="D16" s="11">
        <f t="shared" ref="D16:D19" si="16">SUM(B16:C16)</f>
        <v>36.9</v>
      </c>
      <c r="E16" s="11">
        <f t="shared" ref="E16:E18" si="17">D16/8</f>
        <v>4.6124999999999998</v>
      </c>
      <c r="H16" s="3" t="s">
        <v>33</v>
      </c>
      <c r="I16" s="2">
        <f>(T10^2)/(I13*I14*I15)</f>
        <v>863.72070312499966</v>
      </c>
      <c r="J16" s="5"/>
      <c r="K16" s="3" t="s">
        <v>42</v>
      </c>
      <c r="L16" s="3">
        <v>3</v>
      </c>
      <c r="M16" s="3">
        <f>SUMSQ(D15:D18)/(I13*I15)-I16</f>
        <v>40.035859375000314</v>
      </c>
      <c r="N16" s="3">
        <f t="shared" si="10"/>
        <v>13.345286458333439</v>
      </c>
      <c r="O16" s="3">
        <f>N16/N19</f>
        <v>355.9802520592358</v>
      </c>
      <c r="P16" s="3" t="str">
        <f t="shared" si="11"/>
        <v>**</v>
      </c>
      <c r="Q16" s="3">
        <f t="shared" si="12"/>
        <v>3.0724669863968779</v>
      </c>
      <c r="R16" s="3">
        <f t="shared" si="13"/>
        <v>4.8740461970006939</v>
      </c>
    </row>
    <row r="17" spans="1:18" x14ac:dyDescent="0.25">
      <c r="A17" s="11" t="s">
        <v>27</v>
      </c>
      <c r="B17" s="11">
        <f t="shared" si="14"/>
        <v>18</v>
      </c>
      <c r="C17" s="11">
        <f t="shared" si="15"/>
        <v>26.299999999999997</v>
      </c>
      <c r="D17" s="11">
        <f t="shared" si="16"/>
        <v>44.3</v>
      </c>
      <c r="E17" s="11">
        <f t="shared" si="17"/>
        <v>5.5374999999999996</v>
      </c>
      <c r="K17" s="3" t="s">
        <v>43</v>
      </c>
      <c r="L17" s="3">
        <v>1</v>
      </c>
      <c r="M17" s="3">
        <f>SUMSQ(B19:C19)/(I13*I14)-I16</f>
        <v>16.747578125000132</v>
      </c>
      <c r="N17" s="3">
        <f t="shared" si="10"/>
        <v>16.747578125000132</v>
      </c>
      <c r="O17" s="3">
        <f>N17/N19</f>
        <v>446.73504019064734</v>
      </c>
      <c r="P17" s="3" t="str">
        <f t="shared" si="11"/>
        <v>**</v>
      </c>
      <c r="Q17" s="3">
        <f t="shared" si="12"/>
        <v>4.3247937431830454</v>
      </c>
      <c r="R17" s="3">
        <f t="shared" si="13"/>
        <v>8.0165969468084768</v>
      </c>
    </row>
    <row r="18" spans="1:18" x14ac:dyDescent="0.25">
      <c r="A18" s="11" t="s">
        <v>28</v>
      </c>
      <c r="B18" s="11">
        <f t="shared" si="14"/>
        <v>25.7</v>
      </c>
      <c r="C18" s="11">
        <f t="shared" si="15"/>
        <v>28.849999999999998</v>
      </c>
      <c r="D18" s="11">
        <f t="shared" si="16"/>
        <v>54.55</v>
      </c>
      <c r="E18" s="11">
        <f t="shared" si="17"/>
        <v>6.8187499999999996</v>
      </c>
      <c r="K18" s="3" t="s">
        <v>44</v>
      </c>
      <c r="L18" s="3">
        <v>3</v>
      </c>
      <c r="M18" s="3">
        <f>M15-M16-M17</f>
        <v>2.1152343749997726</v>
      </c>
      <c r="N18" s="3">
        <f t="shared" si="10"/>
        <v>0.70507812499992417</v>
      </c>
      <c r="O18" s="3">
        <f>N18/N19</f>
        <v>18.807680857400683</v>
      </c>
      <c r="P18" s="3" t="str">
        <f t="shared" si="11"/>
        <v>**</v>
      </c>
      <c r="Q18" s="3">
        <f t="shared" si="12"/>
        <v>3.0724669863968779</v>
      </c>
      <c r="R18" s="3">
        <f t="shared" si="13"/>
        <v>4.8740461970006939</v>
      </c>
    </row>
    <row r="19" spans="1:18" x14ac:dyDescent="0.25">
      <c r="A19" s="11" t="s">
        <v>14</v>
      </c>
      <c r="B19" s="11">
        <f>SUM(B15:B18)</f>
        <v>71.55</v>
      </c>
      <c r="C19" s="11">
        <f>SUM(C15:C18)</f>
        <v>94.699999999999989</v>
      </c>
      <c r="D19" s="11">
        <f t="shared" si="16"/>
        <v>166.25</v>
      </c>
      <c r="E19" s="11"/>
      <c r="K19" s="3" t="s">
        <v>45</v>
      </c>
      <c r="L19" s="3">
        <v>21</v>
      </c>
      <c r="M19" s="3">
        <f>M20-M15-M14</f>
        <v>0.78726562499980446</v>
      </c>
      <c r="N19" s="3">
        <f t="shared" si="10"/>
        <v>3.7488839285704977E-2</v>
      </c>
      <c r="O19" s="4"/>
      <c r="P19" s="4"/>
      <c r="Q19" s="4"/>
      <c r="R19" s="4"/>
    </row>
    <row r="20" spans="1:18" x14ac:dyDescent="0.25">
      <c r="A20" s="11" t="s">
        <v>5</v>
      </c>
      <c r="B20" s="11">
        <f>B19/16</f>
        <v>4.4718749999999998</v>
      </c>
      <c r="C20" s="11">
        <f>C19/16</f>
        <v>5.9187499999999993</v>
      </c>
      <c r="D20" s="11"/>
      <c r="E20" s="11"/>
      <c r="K20" s="3" t="s">
        <v>46</v>
      </c>
      <c r="L20" s="3">
        <v>31</v>
      </c>
      <c r="M20" s="3">
        <f>SUMSQ(P2:S9)-I16</f>
        <v>60.021796875000291</v>
      </c>
      <c r="N20" s="4"/>
      <c r="O20" s="4"/>
      <c r="P20" s="4"/>
      <c r="Q20" s="4"/>
      <c r="R20" s="4"/>
    </row>
    <row r="22" spans="1:18" x14ac:dyDescent="0.25">
      <c r="C22" t="s">
        <v>48</v>
      </c>
      <c r="E22" t="s">
        <v>49</v>
      </c>
      <c r="F22" t="s">
        <v>23</v>
      </c>
      <c r="G22" t="s">
        <v>50</v>
      </c>
      <c r="H22" t="s">
        <v>24</v>
      </c>
      <c r="I22" t="s">
        <v>51</v>
      </c>
    </row>
    <row r="23" spans="1:18" x14ac:dyDescent="0.25">
      <c r="A23" t="s">
        <v>52</v>
      </c>
      <c r="B23">
        <v>3.8410000000000002</v>
      </c>
      <c r="C23" t="s">
        <v>53</v>
      </c>
      <c r="D23" s="9">
        <f>B23*(N19/(I13*I15))^0.5</f>
        <v>0.26293615678188997</v>
      </c>
      <c r="E23" t="s">
        <v>25</v>
      </c>
      <c r="F23">
        <f>B15</f>
        <v>13</v>
      </c>
      <c r="G23" t="s">
        <v>54</v>
      </c>
      <c r="H23">
        <f>C15</f>
        <v>17.5</v>
      </c>
      <c r="I23" t="s">
        <v>54</v>
      </c>
    </row>
    <row r="24" spans="1:18" x14ac:dyDescent="0.25">
      <c r="D24" s="9"/>
      <c r="E24" t="s">
        <v>26</v>
      </c>
      <c r="F24">
        <f>B16</f>
        <v>14.85</v>
      </c>
      <c r="G24" t="s">
        <v>55</v>
      </c>
      <c r="H24">
        <f t="shared" ref="H24:H26" si="18">C16</f>
        <v>22.049999999999997</v>
      </c>
      <c r="I24" t="s">
        <v>55</v>
      </c>
    </row>
    <row r="25" spans="1:18" x14ac:dyDescent="0.25">
      <c r="D25" s="9"/>
      <c r="E25" t="s">
        <v>27</v>
      </c>
      <c r="F25">
        <f t="shared" ref="F25:F26" si="19">B17</f>
        <v>18</v>
      </c>
      <c r="G25" t="s">
        <v>57</v>
      </c>
      <c r="H25">
        <f t="shared" si="18"/>
        <v>26.299999999999997</v>
      </c>
      <c r="I25" t="s">
        <v>57</v>
      </c>
    </row>
    <row r="26" spans="1:18" x14ac:dyDescent="0.25">
      <c r="C26" t="s">
        <v>56</v>
      </c>
      <c r="D26" s="9"/>
      <c r="E26" t="s">
        <v>28</v>
      </c>
      <c r="F26">
        <f t="shared" si="19"/>
        <v>25.7</v>
      </c>
      <c r="G26" t="s">
        <v>59</v>
      </c>
      <c r="H26">
        <f t="shared" si="18"/>
        <v>28.849999999999998</v>
      </c>
      <c r="I26" t="s">
        <v>59</v>
      </c>
    </row>
    <row r="27" spans="1:18" x14ac:dyDescent="0.25">
      <c r="A27" t="s">
        <v>58</v>
      </c>
      <c r="B27">
        <v>2.89</v>
      </c>
      <c r="C27" t="s">
        <v>53</v>
      </c>
      <c r="D27" s="9">
        <f>B27*(N19/(I13*I14))^0.5</f>
        <v>0.13989070166520554</v>
      </c>
      <c r="E27" t="s">
        <v>60</v>
      </c>
      <c r="F27" s="14">
        <f>D27</f>
        <v>0.13989070166520554</v>
      </c>
      <c r="G27" s="14"/>
      <c r="H27" s="14"/>
      <c r="I27" s="14"/>
    </row>
    <row r="29" spans="1:18" x14ac:dyDescent="0.25">
      <c r="A29" t="s">
        <v>65</v>
      </c>
      <c r="B29" t="s">
        <v>25</v>
      </c>
      <c r="C29" s="16" t="s">
        <v>51</v>
      </c>
      <c r="D29" s="16"/>
      <c r="E29" t="s">
        <v>26</v>
      </c>
      <c r="F29" s="16" t="s">
        <v>51</v>
      </c>
      <c r="G29" s="16"/>
      <c r="H29" t="s">
        <v>27</v>
      </c>
      <c r="I29" s="16" t="s">
        <v>50</v>
      </c>
      <c r="J29" s="16"/>
      <c r="K29" t="s">
        <v>28</v>
      </c>
      <c r="L29" s="16" t="s">
        <v>51</v>
      </c>
      <c r="M29" s="16"/>
      <c r="N29" t="s">
        <v>60</v>
      </c>
    </row>
    <row r="30" spans="1:18" x14ac:dyDescent="0.25">
      <c r="A30" t="s">
        <v>23</v>
      </c>
      <c r="B30">
        <f>B15</f>
        <v>13</v>
      </c>
      <c r="C30" t="s">
        <v>54</v>
      </c>
      <c r="D30" t="s">
        <v>61</v>
      </c>
      <c r="E30">
        <f>B16</f>
        <v>14.85</v>
      </c>
      <c r="F30" t="s">
        <v>54</v>
      </c>
      <c r="G30" t="s">
        <v>62</v>
      </c>
      <c r="H30">
        <f>B17</f>
        <v>18</v>
      </c>
      <c r="I30" t="s">
        <v>54</v>
      </c>
      <c r="J30" t="s">
        <v>66</v>
      </c>
      <c r="K30">
        <f>B18</f>
        <v>25.7</v>
      </c>
      <c r="L30" t="s">
        <v>54</v>
      </c>
      <c r="M30" t="s">
        <v>42</v>
      </c>
      <c r="N30" s="15">
        <f>D27</f>
        <v>0.13989070166520554</v>
      </c>
    </row>
    <row r="31" spans="1:18" x14ac:dyDescent="0.25">
      <c r="A31" t="s">
        <v>24</v>
      </c>
      <c r="B31">
        <f>C15</f>
        <v>17.5</v>
      </c>
      <c r="C31" t="s">
        <v>55</v>
      </c>
      <c r="D31" t="s">
        <v>61</v>
      </c>
      <c r="E31">
        <f>C16</f>
        <v>22.049999999999997</v>
      </c>
      <c r="F31" t="s">
        <v>55</v>
      </c>
      <c r="G31" t="s">
        <v>62</v>
      </c>
      <c r="H31">
        <f>C17</f>
        <v>26.299999999999997</v>
      </c>
      <c r="I31" t="s">
        <v>55</v>
      </c>
      <c r="J31" t="s">
        <v>66</v>
      </c>
      <c r="K31">
        <f>C18</f>
        <v>28.849999999999998</v>
      </c>
      <c r="L31" t="s">
        <v>55</v>
      </c>
      <c r="M31" t="s">
        <v>42</v>
      </c>
      <c r="N31" s="15"/>
    </row>
    <row r="32" spans="1:18" x14ac:dyDescent="0.25">
      <c r="A32" t="s">
        <v>60</v>
      </c>
      <c r="B32" s="14">
        <f>D23</f>
        <v>0.26293615678188997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5"/>
    </row>
  </sheetData>
  <mergeCells count="7">
    <mergeCell ref="F27:I27"/>
    <mergeCell ref="B32:M32"/>
    <mergeCell ref="N30:N32"/>
    <mergeCell ref="C29:D29"/>
    <mergeCell ref="F29:G29"/>
    <mergeCell ref="I29:J29"/>
    <mergeCell ref="L29:M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opLeftCell="A9" workbookViewId="0">
      <selection activeCell="G28" sqref="G28"/>
    </sheetView>
  </sheetViews>
  <sheetFormatPr defaultRowHeight="15" x14ac:dyDescent="0.25"/>
  <cols>
    <col min="1" max="1" width="13" customWidth="1"/>
    <col min="6" max="6" width="11" customWidth="1"/>
  </cols>
  <sheetData>
    <row r="1" spans="1:20" x14ac:dyDescent="0.25">
      <c r="A1" s="2" t="s">
        <v>0</v>
      </c>
      <c r="B1" s="2" t="s">
        <v>1</v>
      </c>
      <c r="C1" s="2"/>
      <c r="D1" s="2"/>
      <c r="E1" s="2" t="s">
        <v>2</v>
      </c>
      <c r="F1" s="2"/>
      <c r="G1" s="2"/>
      <c r="H1" s="2" t="s">
        <v>3</v>
      </c>
      <c r="I1" s="2"/>
      <c r="J1" s="2"/>
      <c r="K1" s="2" t="s">
        <v>4</v>
      </c>
      <c r="L1" s="2"/>
      <c r="M1" s="2"/>
      <c r="O1" s="2" t="s">
        <v>0</v>
      </c>
      <c r="P1" s="2">
        <v>1</v>
      </c>
      <c r="Q1" s="2">
        <v>2</v>
      </c>
      <c r="R1" s="2">
        <v>3</v>
      </c>
      <c r="S1" s="2">
        <v>4</v>
      </c>
      <c r="T1" s="2" t="s">
        <v>14</v>
      </c>
    </row>
    <row r="2" spans="1:20" x14ac:dyDescent="0.25">
      <c r="A2" s="2"/>
      <c r="B2" s="2">
        <v>1</v>
      </c>
      <c r="C2" s="2">
        <v>2</v>
      </c>
      <c r="D2" s="2" t="s">
        <v>5</v>
      </c>
      <c r="E2" s="2">
        <v>1</v>
      </c>
      <c r="F2" s="2">
        <v>2</v>
      </c>
      <c r="G2" s="2" t="s">
        <v>5</v>
      </c>
      <c r="H2" s="2">
        <v>1</v>
      </c>
      <c r="I2" s="2">
        <v>2</v>
      </c>
      <c r="J2" s="2" t="s">
        <v>5</v>
      </c>
      <c r="K2" s="2">
        <v>1</v>
      </c>
      <c r="L2" s="2">
        <v>2</v>
      </c>
      <c r="M2" s="2" t="s">
        <v>5</v>
      </c>
      <c r="O2" s="3" t="s">
        <v>15</v>
      </c>
      <c r="P2" s="3">
        <f>D3</f>
        <v>7.35</v>
      </c>
      <c r="Q2" s="3">
        <f>G3</f>
        <v>7.85</v>
      </c>
      <c r="R2" s="3">
        <f>J3</f>
        <v>7.55</v>
      </c>
      <c r="S2" s="3">
        <f>M3</f>
        <v>8</v>
      </c>
      <c r="T2" s="3">
        <f>SUM(P2:S2)</f>
        <v>30.75</v>
      </c>
    </row>
    <row r="3" spans="1:20" x14ac:dyDescent="0.25">
      <c r="A3" s="3" t="s">
        <v>6</v>
      </c>
      <c r="B3" s="3">
        <v>7.4</v>
      </c>
      <c r="C3" s="3">
        <v>7.3</v>
      </c>
      <c r="D3" s="3">
        <f>AVERAGE(B3:C3)</f>
        <v>7.35</v>
      </c>
      <c r="E3" s="3">
        <v>7.8</v>
      </c>
      <c r="F3" s="3">
        <v>7.9</v>
      </c>
      <c r="G3" s="3">
        <f>AVERAGE(E3:F3)</f>
        <v>7.85</v>
      </c>
      <c r="H3" s="3">
        <v>7.5</v>
      </c>
      <c r="I3" s="3">
        <v>7.6</v>
      </c>
      <c r="J3" s="3">
        <f>AVERAGE(H3:I3)</f>
        <v>7.55</v>
      </c>
      <c r="K3" s="3">
        <v>7.9</v>
      </c>
      <c r="L3" s="3">
        <v>8.1</v>
      </c>
      <c r="M3" s="3">
        <f>AVERAGE(K3:L3)</f>
        <v>8</v>
      </c>
      <c r="O3" s="3" t="s">
        <v>7</v>
      </c>
      <c r="P3" s="3">
        <f t="shared" ref="P3:P9" si="0">D4</f>
        <v>8.25</v>
      </c>
      <c r="Q3" s="3">
        <f t="shared" ref="Q3:Q9" si="1">G4</f>
        <v>8.1000000000000014</v>
      </c>
      <c r="R3" s="3">
        <f t="shared" ref="R3:R9" si="2">J4</f>
        <v>8.6999999999999993</v>
      </c>
      <c r="S3" s="3">
        <f t="shared" ref="S3:S9" si="3">M4</f>
        <v>8.65</v>
      </c>
      <c r="T3" s="3">
        <f t="shared" ref="T3:T10" si="4">SUM(P3:S3)</f>
        <v>33.700000000000003</v>
      </c>
    </row>
    <row r="4" spans="1:20" x14ac:dyDescent="0.25">
      <c r="A4" s="3" t="s">
        <v>7</v>
      </c>
      <c r="B4" s="3">
        <v>8.6</v>
      </c>
      <c r="C4" s="3">
        <v>7.9</v>
      </c>
      <c r="D4" s="3">
        <f t="shared" ref="D4:D10" si="5">AVERAGE(B4:C4)</f>
        <v>8.25</v>
      </c>
      <c r="E4" s="3">
        <v>8.3000000000000007</v>
      </c>
      <c r="F4" s="3">
        <v>7.9</v>
      </c>
      <c r="G4" s="3">
        <f t="shared" ref="G4:G10" si="6">AVERAGE(E4:F4)</f>
        <v>8.1000000000000014</v>
      </c>
      <c r="H4" s="3">
        <v>8.5</v>
      </c>
      <c r="I4" s="3">
        <v>8.9</v>
      </c>
      <c r="J4" s="3">
        <f t="shared" ref="J4:J10" si="7">AVERAGE(H4:I4)</f>
        <v>8.6999999999999993</v>
      </c>
      <c r="K4" s="3">
        <v>8.5</v>
      </c>
      <c r="L4" s="3">
        <v>8.8000000000000007</v>
      </c>
      <c r="M4" s="3">
        <f t="shared" ref="M4:M10" si="8">AVERAGE(K4:L4)</f>
        <v>8.65</v>
      </c>
      <c r="O4" s="3" t="s">
        <v>8</v>
      </c>
      <c r="P4" s="3">
        <f t="shared" si="0"/>
        <v>9.0500000000000007</v>
      </c>
      <c r="Q4" s="3">
        <f t="shared" si="1"/>
        <v>9.35</v>
      </c>
      <c r="R4" s="3">
        <f t="shared" si="2"/>
        <v>9.3000000000000007</v>
      </c>
      <c r="S4" s="3">
        <f t="shared" si="3"/>
        <v>9.1</v>
      </c>
      <c r="T4" s="3">
        <f t="shared" si="4"/>
        <v>36.799999999999997</v>
      </c>
    </row>
    <row r="5" spans="1:20" x14ac:dyDescent="0.25">
      <c r="A5" s="3" t="s">
        <v>8</v>
      </c>
      <c r="B5" s="3">
        <v>9.3000000000000007</v>
      </c>
      <c r="C5" s="3">
        <v>8.8000000000000007</v>
      </c>
      <c r="D5" s="3">
        <f t="shared" si="5"/>
        <v>9.0500000000000007</v>
      </c>
      <c r="E5" s="3">
        <v>9.1</v>
      </c>
      <c r="F5" s="3">
        <v>9.6</v>
      </c>
      <c r="G5" s="3">
        <f t="shared" si="6"/>
        <v>9.35</v>
      </c>
      <c r="H5" s="3">
        <v>9.6999999999999993</v>
      </c>
      <c r="I5" s="3">
        <v>8.9</v>
      </c>
      <c r="J5" s="3">
        <f t="shared" si="7"/>
        <v>9.3000000000000007</v>
      </c>
      <c r="K5" s="3">
        <v>9.6999999999999993</v>
      </c>
      <c r="L5" s="3">
        <v>8.5</v>
      </c>
      <c r="M5" s="3">
        <f t="shared" si="8"/>
        <v>9.1</v>
      </c>
      <c r="O5" s="3" t="s">
        <v>9</v>
      </c>
      <c r="P5" s="3">
        <f t="shared" si="0"/>
        <v>10.149999999999999</v>
      </c>
      <c r="Q5" s="3">
        <f t="shared" si="1"/>
        <v>10</v>
      </c>
      <c r="R5" s="3">
        <f t="shared" si="2"/>
        <v>9.1999999999999993</v>
      </c>
      <c r="S5" s="3">
        <f t="shared" si="3"/>
        <v>9.1999999999999993</v>
      </c>
      <c r="T5" s="3">
        <f t="shared" si="4"/>
        <v>38.549999999999997</v>
      </c>
    </row>
    <row r="6" spans="1:20" x14ac:dyDescent="0.25">
      <c r="A6" s="3" t="s">
        <v>9</v>
      </c>
      <c r="B6" s="3">
        <v>10.7</v>
      </c>
      <c r="C6" s="3">
        <v>9.6</v>
      </c>
      <c r="D6" s="3">
        <f t="shared" si="5"/>
        <v>10.149999999999999</v>
      </c>
      <c r="E6" s="3">
        <v>9.8000000000000007</v>
      </c>
      <c r="F6" s="3">
        <v>10.199999999999999</v>
      </c>
      <c r="G6" s="3">
        <f t="shared" si="6"/>
        <v>10</v>
      </c>
      <c r="H6" s="3">
        <v>8.8000000000000007</v>
      </c>
      <c r="I6" s="3">
        <v>9.6</v>
      </c>
      <c r="J6" s="3">
        <f t="shared" si="7"/>
        <v>9.1999999999999993</v>
      </c>
      <c r="K6" s="3">
        <v>9.5</v>
      </c>
      <c r="L6" s="3">
        <v>8.9</v>
      </c>
      <c r="M6" s="3">
        <f t="shared" si="8"/>
        <v>9.1999999999999993</v>
      </c>
      <c r="O6" s="3" t="s">
        <v>16</v>
      </c>
      <c r="P6" s="3">
        <f t="shared" si="0"/>
        <v>8.4</v>
      </c>
      <c r="Q6" s="3">
        <f t="shared" si="1"/>
        <v>9</v>
      </c>
      <c r="R6" s="3">
        <f t="shared" si="2"/>
        <v>8.65</v>
      </c>
      <c r="S6" s="3">
        <f t="shared" si="3"/>
        <v>8.65</v>
      </c>
      <c r="T6" s="3">
        <f t="shared" si="4"/>
        <v>34.699999999999996</v>
      </c>
    </row>
    <row r="7" spans="1:20" x14ac:dyDescent="0.25">
      <c r="A7" s="3" t="s">
        <v>10</v>
      </c>
      <c r="B7" s="3">
        <v>8.5</v>
      </c>
      <c r="C7" s="3">
        <v>8.3000000000000007</v>
      </c>
      <c r="D7" s="3">
        <f t="shared" si="5"/>
        <v>8.4</v>
      </c>
      <c r="E7" s="3">
        <v>9.3000000000000007</v>
      </c>
      <c r="F7" s="3">
        <v>8.6999999999999993</v>
      </c>
      <c r="G7" s="3">
        <f t="shared" si="6"/>
        <v>9</v>
      </c>
      <c r="H7" s="3">
        <v>8.9</v>
      </c>
      <c r="I7" s="3">
        <v>8.4</v>
      </c>
      <c r="J7" s="3">
        <f t="shared" si="7"/>
        <v>8.65</v>
      </c>
      <c r="K7" s="3">
        <v>8.8000000000000007</v>
      </c>
      <c r="L7" s="3">
        <v>8.5</v>
      </c>
      <c r="M7" s="3">
        <f t="shared" si="8"/>
        <v>8.65</v>
      </c>
      <c r="O7" s="3" t="s">
        <v>11</v>
      </c>
      <c r="P7" s="3">
        <f t="shared" si="0"/>
        <v>9.1000000000000014</v>
      </c>
      <c r="Q7" s="3">
        <f t="shared" si="1"/>
        <v>9.4</v>
      </c>
      <c r="R7" s="3">
        <f t="shared" si="2"/>
        <v>9.3000000000000007</v>
      </c>
      <c r="S7" s="3">
        <f t="shared" si="3"/>
        <v>9.1499999999999986</v>
      </c>
      <c r="T7" s="3">
        <f t="shared" si="4"/>
        <v>36.950000000000003</v>
      </c>
    </row>
    <row r="8" spans="1:20" x14ac:dyDescent="0.25">
      <c r="A8" s="3" t="s">
        <v>11</v>
      </c>
      <c r="B8" s="3">
        <v>8.9</v>
      </c>
      <c r="C8" s="3">
        <v>9.3000000000000007</v>
      </c>
      <c r="D8" s="3">
        <f t="shared" si="5"/>
        <v>9.1000000000000014</v>
      </c>
      <c r="E8" s="3">
        <v>9.5</v>
      </c>
      <c r="F8" s="3">
        <v>9.3000000000000007</v>
      </c>
      <c r="G8" s="3">
        <f t="shared" si="6"/>
        <v>9.4</v>
      </c>
      <c r="H8" s="3">
        <v>8.9</v>
      </c>
      <c r="I8" s="3">
        <v>9.6999999999999993</v>
      </c>
      <c r="J8" s="3">
        <f t="shared" si="7"/>
        <v>9.3000000000000007</v>
      </c>
      <c r="K8" s="3">
        <v>8.6999999999999993</v>
      </c>
      <c r="L8" s="3">
        <v>9.6</v>
      </c>
      <c r="M8" s="3">
        <f t="shared" si="8"/>
        <v>9.1499999999999986</v>
      </c>
      <c r="O8" s="3" t="s">
        <v>12</v>
      </c>
      <c r="P8" s="3">
        <f t="shared" si="0"/>
        <v>9.65</v>
      </c>
      <c r="Q8" s="3">
        <f t="shared" si="1"/>
        <v>9.75</v>
      </c>
      <c r="R8" s="3">
        <f t="shared" si="2"/>
        <v>9.5500000000000007</v>
      </c>
      <c r="S8" s="3">
        <f t="shared" si="3"/>
        <v>9.25</v>
      </c>
      <c r="T8" s="3">
        <f t="shared" si="4"/>
        <v>38.200000000000003</v>
      </c>
    </row>
    <row r="9" spans="1:20" x14ac:dyDescent="0.25">
      <c r="A9" s="3" t="s">
        <v>12</v>
      </c>
      <c r="B9" s="3">
        <v>9.5</v>
      </c>
      <c r="C9" s="3">
        <v>9.8000000000000007</v>
      </c>
      <c r="D9" s="3">
        <f t="shared" si="5"/>
        <v>9.65</v>
      </c>
      <c r="E9" s="3">
        <v>9.8000000000000007</v>
      </c>
      <c r="F9" s="3">
        <v>9.6999999999999993</v>
      </c>
      <c r="G9" s="3">
        <f t="shared" si="6"/>
        <v>9.75</v>
      </c>
      <c r="H9" s="3">
        <v>9.5</v>
      </c>
      <c r="I9" s="3">
        <v>9.6</v>
      </c>
      <c r="J9" s="3">
        <f t="shared" si="7"/>
        <v>9.5500000000000007</v>
      </c>
      <c r="K9" s="3">
        <v>9.3000000000000007</v>
      </c>
      <c r="L9" s="3">
        <v>9.1999999999999993</v>
      </c>
      <c r="M9" s="3">
        <f t="shared" si="8"/>
        <v>9.25</v>
      </c>
      <c r="O9" s="3" t="s">
        <v>17</v>
      </c>
      <c r="P9" s="3">
        <f t="shared" si="0"/>
        <v>10.7</v>
      </c>
      <c r="Q9" s="3">
        <f t="shared" si="1"/>
        <v>10.350000000000001</v>
      </c>
      <c r="R9" s="3">
        <f t="shared" si="2"/>
        <v>10.050000000000001</v>
      </c>
      <c r="S9" s="3">
        <f t="shared" si="3"/>
        <v>10.1</v>
      </c>
      <c r="T9" s="3">
        <f t="shared" si="4"/>
        <v>41.2</v>
      </c>
    </row>
    <row r="10" spans="1:20" x14ac:dyDescent="0.25">
      <c r="A10" s="3" t="s">
        <v>13</v>
      </c>
      <c r="B10" s="3">
        <v>10.9</v>
      </c>
      <c r="C10" s="3">
        <v>10.5</v>
      </c>
      <c r="D10" s="3">
        <f t="shared" si="5"/>
        <v>10.7</v>
      </c>
      <c r="E10" s="3">
        <v>10.4</v>
      </c>
      <c r="F10" s="3">
        <v>10.3</v>
      </c>
      <c r="G10" s="3">
        <f t="shared" si="6"/>
        <v>10.350000000000001</v>
      </c>
      <c r="H10" s="3">
        <v>9.8000000000000007</v>
      </c>
      <c r="I10" s="3">
        <v>10.3</v>
      </c>
      <c r="J10" s="3">
        <f t="shared" si="7"/>
        <v>10.050000000000001</v>
      </c>
      <c r="K10" s="3">
        <v>9.6999999999999993</v>
      </c>
      <c r="L10" s="3">
        <v>10.5</v>
      </c>
      <c r="M10" s="3">
        <f t="shared" si="8"/>
        <v>10.1</v>
      </c>
      <c r="O10" s="3" t="s">
        <v>18</v>
      </c>
      <c r="P10" s="3">
        <f>SUM(P2:P9)</f>
        <v>72.649999999999991</v>
      </c>
      <c r="Q10" s="3">
        <f t="shared" ref="Q10:S10" si="9">SUM(Q2:Q9)</f>
        <v>73.8</v>
      </c>
      <c r="R10" s="3">
        <f t="shared" si="9"/>
        <v>72.3</v>
      </c>
      <c r="S10" s="3">
        <f t="shared" si="9"/>
        <v>72.099999999999994</v>
      </c>
      <c r="T10" s="2">
        <f t="shared" si="4"/>
        <v>290.85000000000002</v>
      </c>
    </row>
    <row r="12" spans="1:20" x14ac:dyDescent="0.25">
      <c r="A12" s="2"/>
      <c r="B12" s="2" t="s">
        <v>19</v>
      </c>
      <c r="C12" s="2"/>
      <c r="D12" s="2"/>
      <c r="E12" s="2"/>
      <c r="G12" s="2" t="s">
        <v>47</v>
      </c>
      <c r="H12" s="2"/>
      <c r="J12" s="2"/>
      <c r="K12" s="2"/>
      <c r="L12" s="2" t="s">
        <v>34</v>
      </c>
      <c r="M12" s="2"/>
      <c r="N12" s="2"/>
      <c r="O12" s="2"/>
      <c r="P12" s="2"/>
      <c r="Q12" s="2"/>
    </row>
    <row r="13" spans="1:20" x14ac:dyDescent="0.25">
      <c r="A13" s="2"/>
      <c r="B13" s="2" t="s">
        <v>20</v>
      </c>
      <c r="C13" s="2"/>
      <c r="D13" s="2" t="s">
        <v>14</v>
      </c>
      <c r="E13" s="2" t="s">
        <v>21</v>
      </c>
      <c r="G13" s="3" t="s">
        <v>30</v>
      </c>
      <c r="H13" s="3">
        <v>4</v>
      </c>
      <c r="J13" s="11" t="s">
        <v>35</v>
      </c>
      <c r="K13" s="11" t="s">
        <v>36</v>
      </c>
      <c r="L13" s="11" t="s">
        <v>37</v>
      </c>
      <c r="M13" s="11" t="s">
        <v>38</v>
      </c>
      <c r="N13" s="11" t="s">
        <v>39</v>
      </c>
      <c r="O13" s="11" t="s">
        <v>40</v>
      </c>
      <c r="P13" s="11">
        <v>0.05</v>
      </c>
      <c r="Q13" s="11">
        <v>0.01</v>
      </c>
    </row>
    <row r="14" spans="1:20" x14ac:dyDescent="0.25">
      <c r="A14" s="2" t="s">
        <v>22</v>
      </c>
      <c r="B14" s="2" t="s">
        <v>23</v>
      </c>
      <c r="C14" s="2" t="s">
        <v>24</v>
      </c>
      <c r="D14" s="2"/>
      <c r="E14" s="2"/>
      <c r="G14" s="3" t="s">
        <v>31</v>
      </c>
      <c r="H14" s="3">
        <v>4</v>
      </c>
      <c r="J14" s="3" t="s">
        <v>41</v>
      </c>
      <c r="K14" s="3">
        <v>3</v>
      </c>
      <c r="L14" s="3">
        <f>SUMSQ(P10:S10)/8-H16</f>
        <v>0.21648437499925421</v>
      </c>
      <c r="M14" s="3">
        <f>L14/K14</f>
        <v>7.2161458333084738E-2</v>
      </c>
      <c r="N14" s="3">
        <f>M14/M19</f>
        <v>0.84699358106316136</v>
      </c>
      <c r="O14" s="3" t="str">
        <f>IF(N14&lt;P14,"tn",IF(N14&lt;Q14,"*","**"))</f>
        <v>tn</v>
      </c>
      <c r="P14" s="3">
        <f>FINV(5%,$K14,$K$19)</f>
        <v>3.0724669863968779</v>
      </c>
      <c r="Q14" s="3">
        <f>FINV(1%,$K14,$K$19)</f>
        <v>4.8740461970006939</v>
      </c>
    </row>
    <row r="15" spans="1:20" x14ac:dyDescent="0.25">
      <c r="A15" s="3" t="s">
        <v>25</v>
      </c>
      <c r="B15" s="3">
        <f>T2</f>
        <v>30.75</v>
      </c>
      <c r="C15" s="3">
        <f>T6</f>
        <v>34.699999999999996</v>
      </c>
      <c r="D15" s="3">
        <f>SUM(B15:C15)</f>
        <v>65.449999999999989</v>
      </c>
      <c r="E15" s="3">
        <f>D15/8</f>
        <v>8.1812499999999986</v>
      </c>
      <c r="G15" s="3" t="s">
        <v>32</v>
      </c>
      <c r="H15" s="3">
        <v>2</v>
      </c>
      <c r="J15" s="3" t="s">
        <v>0</v>
      </c>
      <c r="K15" s="3">
        <v>7</v>
      </c>
      <c r="L15" s="3">
        <f>SUMSQ(T2:T9)/H13-H16</f>
        <v>18.363046874999327</v>
      </c>
      <c r="M15" s="3">
        <f t="shared" ref="M15:M19" si="10">L15/K15</f>
        <v>2.6232924107141895</v>
      </c>
      <c r="N15" s="3">
        <f>M15/M19</f>
        <v>30.790838827988569</v>
      </c>
      <c r="O15" s="3" t="str">
        <f t="shared" ref="O15:O18" si="11">IF(N15&lt;P15,"tn",IF(N15&lt;Q15,"*","**"))</f>
        <v>**</v>
      </c>
      <c r="P15" s="3">
        <f t="shared" ref="P15:P18" si="12">FINV(5%,$K15,$K$19)</f>
        <v>2.487577703722041</v>
      </c>
      <c r="Q15" s="3">
        <f t="shared" ref="Q15:Q18" si="13">FINV(1%,$K15,$K$19)</f>
        <v>3.639589558217867</v>
      </c>
    </row>
    <row r="16" spans="1:20" x14ac:dyDescent="0.25">
      <c r="A16" s="3" t="s">
        <v>26</v>
      </c>
      <c r="B16" s="3">
        <f t="shared" ref="B16:B18" si="14">T3</f>
        <v>33.700000000000003</v>
      </c>
      <c r="C16" s="3">
        <f t="shared" ref="C16:C18" si="15">T7</f>
        <v>36.950000000000003</v>
      </c>
      <c r="D16" s="3">
        <f t="shared" ref="D16:D19" si="16">SUM(B16:C16)</f>
        <v>70.650000000000006</v>
      </c>
      <c r="E16" s="3">
        <f t="shared" ref="E16:E18" si="17">D16/8</f>
        <v>8.8312500000000007</v>
      </c>
      <c r="G16" s="3" t="s">
        <v>33</v>
      </c>
      <c r="H16" s="2">
        <f>(T10^2)/(H13*H14*H15)</f>
        <v>2643.5538281250006</v>
      </c>
      <c r="J16" s="3" t="s">
        <v>42</v>
      </c>
      <c r="K16" s="3">
        <v>3</v>
      </c>
      <c r="L16" s="3">
        <f>SUMSQ(D15:D18)/(H13*H15)-H16</f>
        <v>13.969609374999436</v>
      </c>
      <c r="M16" s="3">
        <f t="shared" si="10"/>
        <v>4.6565364583331457</v>
      </c>
      <c r="N16" s="3">
        <f>M16/M19</f>
        <v>54.655997554673618</v>
      </c>
      <c r="O16" s="3" t="str">
        <f t="shared" si="11"/>
        <v>**</v>
      </c>
      <c r="P16" s="3">
        <f t="shared" si="12"/>
        <v>3.0724669863968779</v>
      </c>
      <c r="Q16" s="3">
        <f t="shared" si="13"/>
        <v>4.8740461970006939</v>
      </c>
    </row>
    <row r="17" spans="1:17" x14ac:dyDescent="0.25">
      <c r="A17" s="3" t="s">
        <v>27</v>
      </c>
      <c r="B17" s="3">
        <f t="shared" si="14"/>
        <v>36.799999999999997</v>
      </c>
      <c r="C17" s="3">
        <f t="shared" si="15"/>
        <v>38.200000000000003</v>
      </c>
      <c r="D17" s="3">
        <f t="shared" si="16"/>
        <v>75</v>
      </c>
      <c r="E17" s="3">
        <f t="shared" si="17"/>
        <v>9.375</v>
      </c>
      <c r="J17" s="3" t="s">
        <v>43</v>
      </c>
      <c r="K17" s="3">
        <v>1</v>
      </c>
      <c r="L17" s="3">
        <f>SUMSQ(B19:C19)/(H13*H14)-H16</f>
        <v>3.955078125</v>
      </c>
      <c r="M17" s="3">
        <f t="shared" si="10"/>
        <v>3.955078125</v>
      </c>
      <c r="N17" s="3">
        <f>M17/M19</f>
        <v>46.422645299318219</v>
      </c>
      <c r="O17" s="3" t="str">
        <f>IF(N17&lt;P17,"tn",IF(N17&lt;Q17,"*","**"))</f>
        <v>**</v>
      </c>
      <c r="P17" s="3">
        <f t="shared" si="12"/>
        <v>4.3247937431830454</v>
      </c>
      <c r="Q17" s="3">
        <f t="shared" si="13"/>
        <v>8.0165969468084768</v>
      </c>
    </row>
    <row r="18" spans="1:17" x14ac:dyDescent="0.25">
      <c r="A18" s="3" t="s">
        <v>28</v>
      </c>
      <c r="B18" s="3">
        <f t="shared" si="14"/>
        <v>38.549999999999997</v>
      </c>
      <c r="C18" s="3">
        <f t="shared" si="15"/>
        <v>41.2</v>
      </c>
      <c r="D18" s="3">
        <f t="shared" si="16"/>
        <v>79.75</v>
      </c>
      <c r="E18" s="3">
        <f t="shared" si="17"/>
        <v>9.96875</v>
      </c>
      <c r="J18" s="3" t="s">
        <v>44</v>
      </c>
      <c r="K18" s="3">
        <v>3</v>
      </c>
      <c r="L18" s="3">
        <f>L15-L16-L17</f>
        <v>0.43835937499989086</v>
      </c>
      <c r="M18" s="3">
        <f t="shared" si="10"/>
        <v>0.14611979166663028</v>
      </c>
      <c r="N18" s="3">
        <f>M18/M19</f>
        <v>1.7150779441936439</v>
      </c>
      <c r="O18" s="3" t="str">
        <f t="shared" si="11"/>
        <v>tn</v>
      </c>
      <c r="P18" s="3">
        <f t="shared" si="12"/>
        <v>3.0724669863968779</v>
      </c>
      <c r="Q18" s="3">
        <f t="shared" si="13"/>
        <v>4.8740461970006939</v>
      </c>
    </row>
    <row r="19" spans="1:17" x14ac:dyDescent="0.25">
      <c r="A19" s="3" t="s">
        <v>14</v>
      </c>
      <c r="B19" s="3">
        <f>SUM(B15:B18)</f>
        <v>139.80000000000001</v>
      </c>
      <c r="C19" s="3">
        <f>SUM(C15:C18)</f>
        <v>151.05000000000001</v>
      </c>
      <c r="D19" s="2">
        <f t="shared" si="16"/>
        <v>290.85000000000002</v>
      </c>
      <c r="E19" s="3"/>
      <c r="J19" s="3" t="s">
        <v>45</v>
      </c>
      <c r="K19" s="3">
        <v>21</v>
      </c>
      <c r="L19" s="3">
        <f>L20-L15-L14</f>
        <v>1.7891406250005275</v>
      </c>
      <c r="M19" s="3">
        <f t="shared" si="10"/>
        <v>8.5197172619072739E-2</v>
      </c>
      <c r="N19" s="4"/>
      <c r="O19" s="7"/>
      <c r="P19" s="4"/>
      <c r="Q19" s="4"/>
    </row>
    <row r="20" spans="1:17" x14ac:dyDescent="0.25">
      <c r="A20" s="3" t="s">
        <v>5</v>
      </c>
      <c r="B20" s="3">
        <f>B19/16</f>
        <v>8.7375000000000007</v>
      </c>
      <c r="C20" s="3">
        <f>C19/16</f>
        <v>9.4406250000000007</v>
      </c>
      <c r="D20" s="3"/>
      <c r="E20" s="3"/>
      <c r="J20" s="3" t="s">
        <v>46</v>
      </c>
      <c r="K20" s="3">
        <v>31</v>
      </c>
      <c r="L20" s="3">
        <f>SUMSQ(P2:S9)-H16</f>
        <v>20.368671874999109</v>
      </c>
      <c r="M20" s="4"/>
      <c r="N20" s="4"/>
      <c r="O20" s="7"/>
      <c r="P20" s="4"/>
      <c r="Q20" s="4"/>
    </row>
    <row r="22" spans="1:17" x14ac:dyDescent="0.25">
      <c r="F22" t="s">
        <v>0</v>
      </c>
      <c r="G22" t="s">
        <v>67</v>
      </c>
      <c r="H22" t="s">
        <v>50</v>
      </c>
      <c r="I22" t="s">
        <v>67</v>
      </c>
      <c r="K22" t="s">
        <v>68</v>
      </c>
      <c r="L22" t="s">
        <v>51</v>
      </c>
    </row>
    <row r="23" spans="1:17" x14ac:dyDescent="0.25">
      <c r="F23" t="s">
        <v>25</v>
      </c>
      <c r="G23" s="9">
        <f>E15</f>
        <v>8.1812499999999986</v>
      </c>
      <c r="H23" t="s">
        <v>54</v>
      </c>
      <c r="I23" s="10">
        <v>15.925000000000001</v>
      </c>
      <c r="J23" s="10"/>
      <c r="K23">
        <v>21.700000000000003</v>
      </c>
      <c r="L23" t="s">
        <v>54</v>
      </c>
    </row>
    <row r="24" spans="1:17" x14ac:dyDescent="0.25">
      <c r="F24" t="s">
        <v>26</v>
      </c>
      <c r="G24" s="9">
        <f>E16</f>
        <v>8.8312500000000007</v>
      </c>
      <c r="H24" t="s">
        <v>55</v>
      </c>
      <c r="I24" s="10">
        <v>16.03125</v>
      </c>
      <c r="J24" s="10"/>
      <c r="K24">
        <v>22.71875</v>
      </c>
      <c r="L24" t="s">
        <v>55</v>
      </c>
    </row>
    <row r="25" spans="1:17" x14ac:dyDescent="0.25">
      <c r="F25" t="s">
        <v>27</v>
      </c>
      <c r="G25" s="9">
        <f>E17</f>
        <v>9.375</v>
      </c>
      <c r="H25" t="s">
        <v>57</v>
      </c>
      <c r="I25" s="10">
        <v>16.737499999999997</v>
      </c>
      <c r="J25" s="10"/>
      <c r="K25">
        <v>23.668749999999999</v>
      </c>
      <c r="L25" t="s">
        <v>57</v>
      </c>
    </row>
    <row r="26" spans="1:17" x14ac:dyDescent="0.25">
      <c r="F26" t="s">
        <v>28</v>
      </c>
      <c r="G26" s="9">
        <f>E18</f>
        <v>9.96875</v>
      </c>
      <c r="H26" t="s">
        <v>59</v>
      </c>
      <c r="I26" s="10">
        <v>17.5</v>
      </c>
      <c r="J26" s="10"/>
      <c r="K26">
        <v>24.46875</v>
      </c>
      <c r="L26" t="s">
        <v>59</v>
      </c>
    </row>
    <row r="27" spans="1:17" x14ac:dyDescent="0.25">
      <c r="D27" t="s">
        <v>52</v>
      </c>
      <c r="E27">
        <v>3.8410000000000002</v>
      </c>
      <c r="F27" t="s">
        <v>60</v>
      </c>
      <c r="G27" s="9">
        <f>E27*(M19/(H13*H15))^0.5</f>
        <v>0.39638015655029424</v>
      </c>
      <c r="I27" t="s">
        <v>64</v>
      </c>
      <c r="K27" s="19">
        <v>0.6</v>
      </c>
      <c r="L27" s="13"/>
    </row>
    <row r="28" spans="1:17" x14ac:dyDescent="0.25">
      <c r="F28" t="s">
        <v>23</v>
      </c>
      <c r="G28" s="9">
        <f>B20</f>
        <v>8.7375000000000007</v>
      </c>
      <c r="H28" t="s">
        <v>54</v>
      </c>
      <c r="I28" s="10">
        <v>15.2</v>
      </c>
      <c r="J28" t="s">
        <v>54</v>
      </c>
      <c r="K28" s="10">
        <v>22.6</v>
      </c>
      <c r="L28" t="s">
        <v>54</v>
      </c>
    </row>
    <row r="29" spans="1:17" x14ac:dyDescent="0.25">
      <c r="F29" t="s">
        <v>24</v>
      </c>
      <c r="G29" s="9">
        <f>C20</f>
        <v>9.4406250000000007</v>
      </c>
      <c r="H29" t="s">
        <v>55</v>
      </c>
      <c r="I29" s="10">
        <v>17.899999999999999</v>
      </c>
      <c r="J29" t="s">
        <v>63</v>
      </c>
      <c r="K29" s="10">
        <v>23.7</v>
      </c>
      <c r="L29" t="s">
        <v>63</v>
      </c>
    </row>
    <row r="30" spans="1:17" x14ac:dyDescent="0.25">
      <c r="D30" t="s">
        <v>58</v>
      </c>
      <c r="E30">
        <v>2.89</v>
      </c>
      <c r="F30" t="s">
        <v>60</v>
      </c>
      <c r="G30" s="9">
        <f>E30*(M19/(H13*H14))^0.5</f>
        <v>0.21088730779609483</v>
      </c>
      <c r="I30" s="10">
        <v>1.06</v>
      </c>
      <c r="K30" s="9">
        <v>0.31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opLeftCell="A10" workbookViewId="0">
      <selection activeCell="H25" sqref="H25"/>
    </sheetView>
  </sheetViews>
  <sheetFormatPr defaultRowHeight="15" x14ac:dyDescent="0.25"/>
  <cols>
    <col min="15" max="15" width="9.7109375" customWidth="1"/>
  </cols>
  <sheetData>
    <row r="1" spans="1:20" x14ac:dyDescent="0.25">
      <c r="A1" s="2" t="s">
        <v>0</v>
      </c>
      <c r="B1" s="2" t="s">
        <v>1</v>
      </c>
      <c r="C1" s="2"/>
      <c r="D1" s="2"/>
      <c r="E1" s="2" t="s">
        <v>2</v>
      </c>
      <c r="F1" s="2"/>
      <c r="G1" s="2"/>
      <c r="H1" s="2" t="s">
        <v>3</v>
      </c>
      <c r="I1" s="2"/>
      <c r="J1" s="2"/>
      <c r="K1" s="2" t="s">
        <v>4</v>
      </c>
      <c r="L1" s="2"/>
      <c r="M1" s="2"/>
      <c r="O1" s="2" t="s">
        <v>0</v>
      </c>
      <c r="P1" s="2">
        <v>1</v>
      </c>
      <c r="Q1" s="2">
        <v>2</v>
      </c>
      <c r="R1" s="2">
        <v>3</v>
      </c>
      <c r="S1" s="2">
        <v>4</v>
      </c>
      <c r="T1" s="2" t="s">
        <v>14</v>
      </c>
    </row>
    <row r="2" spans="1:20" x14ac:dyDescent="0.25">
      <c r="A2" s="2"/>
      <c r="B2" s="2">
        <v>1</v>
      </c>
      <c r="C2" s="2">
        <v>2</v>
      </c>
      <c r="D2" s="2" t="s">
        <v>5</v>
      </c>
      <c r="E2" s="2">
        <v>1</v>
      </c>
      <c r="F2" s="2">
        <v>2</v>
      </c>
      <c r="G2" s="2" t="s">
        <v>5</v>
      </c>
      <c r="H2" s="2">
        <v>1</v>
      </c>
      <c r="I2" s="2">
        <v>2</v>
      </c>
      <c r="J2" s="2" t="s">
        <v>5</v>
      </c>
      <c r="K2" s="2">
        <v>1</v>
      </c>
      <c r="L2" s="2">
        <v>2</v>
      </c>
      <c r="M2" s="2" t="s">
        <v>5</v>
      </c>
      <c r="O2" s="3" t="s">
        <v>15</v>
      </c>
      <c r="P2" s="3">
        <f>D3</f>
        <v>14.75</v>
      </c>
      <c r="Q2" s="3">
        <f>G3</f>
        <v>15.05</v>
      </c>
      <c r="R2" s="3">
        <f>J3</f>
        <v>14.65</v>
      </c>
      <c r="S2" s="3">
        <f>M3</f>
        <v>15</v>
      </c>
      <c r="T2" s="3">
        <f>SUM(P2:S2)</f>
        <v>59.45</v>
      </c>
    </row>
    <row r="3" spans="1:20" x14ac:dyDescent="0.25">
      <c r="A3" s="3" t="s">
        <v>6</v>
      </c>
      <c r="B3" s="3">
        <v>14.6</v>
      </c>
      <c r="C3" s="3">
        <v>14.9</v>
      </c>
      <c r="D3" s="2">
        <f>AVERAGE(B3:C3)</f>
        <v>14.75</v>
      </c>
      <c r="E3" s="3">
        <v>14.8</v>
      </c>
      <c r="F3" s="3">
        <v>15.3</v>
      </c>
      <c r="G3" s="2">
        <f>AVERAGE(E3:F3)</f>
        <v>15.05</v>
      </c>
      <c r="H3" s="3">
        <v>14.9</v>
      </c>
      <c r="I3" s="3">
        <v>14.4</v>
      </c>
      <c r="J3" s="2">
        <f>AVERAGE(H3:I3)</f>
        <v>14.65</v>
      </c>
      <c r="K3" s="3">
        <v>14.8</v>
      </c>
      <c r="L3" s="3">
        <v>15.2</v>
      </c>
      <c r="M3" s="2">
        <f>AVERAGE(K3:L3)</f>
        <v>15</v>
      </c>
      <c r="O3" s="3" t="s">
        <v>7</v>
      </c>
      <c r="P3" s="3">
        <f t="shared" ref="P3:P9" si="0">D4</f>
        <v>15.600000000000001</v>
      </c>
      <c r="Q3" s="3">
        <f t="shared" ref="Q3:Q9" si="1">G4</f>
        <v>15.65</v>
      </c>
      <c r="R3" s="3">
        <f t="shared" ref="R3:R9" si="2">J4</f>
        <v>15.7</v>
      </c>
      <c r="S3" s="3">
        <f t="shared" ref="S3:S9" si="3">M4</f>
        <v>10.4</v>
      </c>
      <c r="T3" s="3">
        <f t="shared" ref="T3:T9" si="4">SUM(P3:S3)</f>
        <v>57.35</v>
      </c>
    </row>
    <row r="4" spans="1:20" x14ac:dyDescent="0.25">
      <c r="A4" s="3" t="s">
        <v>7</v>
      </c>
      <c r="B4" s="3">
        <v>15.3</v>
      </c>
      <c r="C4" s="3">
        <v>15.9</v>
      </c>
      <c r="D4" s="2">
        <f t="shared" ref="D4:D10" si="5">AVERAGE(B4:C4)</f>
        <v>15.600000000000001</v>
      </c>
      <c r="E4" s="3">
        <v>15.4</v>
      </c>
      <c r="F4" s="3">
        <v>15.9</v>
      </c>
      <c r="G4" s="2">
        <f t="shared" ref="G4:G10" si="6">AVERAGE(E4:F4)</f>
        <v>15.65</v>
      </c>
      <c r="H4" s="3">
        <v>15.8</v>
      </c>
      <c r="I4" s="3">
        <v>15.6</v>
      </c>
      <c r="J4" s="2">
        <f t="shared" ref="J4:J10" si="7">AVERAGE(H4:I4)</f>
        <v>15.7</v>
      </c>
      <c r="K4" s="3">
        <v>15.9</v>
      </c>
      <c r="L4" s="3">
        <v>4.9000000000000004</v>
      </c>
      <c r="M4" s="2">
        <f t="shared" ref="M4:M10" si="8">AVERAGE(K4:L4)</f>
        <v>10.4</v>
      </c>
      <c r="O4" s="3" t="s">
        <v>8</v>
      </c>
      <c r="P4" s="3">
        <f t="shared" si="0"/>
        <v>16.600000000000001</v>
      </c>
      <c r="Q4" s="3">
        <f t="shared" si="1"/>
        <v>16.850000000000001</v>
      </c>
      <c r="R4" s="3">
        <f t="shared" si="2"/>
        <v>16.75</v>
      </c>
      <c r="S4" s="3">
        <f t="shared" si="3"/>
        <v>11.3</v>
      </c>
      <c r="T4" s="3">
        <f t="shared" si="4"/>
        <v>61.5</v>
      </c>
    </row>
    <row r="5" spans="1:20" x14ac:dyDescent="0.25">
      <c r="A5" s="3" t="s">
        <v>8</v>
      </c>
      <c r="B5" s="3">
        <v>16.8</v>
      </c>
      <c r="C5" s="3">
        <v>16.399999999999999</v>
      </c>
      <c r="D5" s="2">
        <f t="shared" si="5"/>
        <v>16.600000000000001</v>
      </c>
      <c r="E5" s="3">
        <v>16.899999999999999</v>
      </c>
      <c r="F5" s="3">
        <v>16.8</v>
      </c>
      <c r="G5" s="2">
        <f t="shared" si="6"/>
        <v>16.850000000000001</v>
      </c>
      <c r="H5" s="3">
        <v>16.7</v>
      </c>
      <c r="I5" s="3">
        <v>16.8</v>
      </c>
      <c r="J5" s="2">
        <f t="shared" si="7"/>
        <v>16.75</v>
      </c>
      <c r="K5" s="3">
        <v>16.7</v>
      </c>
      <c r="L5" s="3">
        <v>5.9</v>
      </c>
      <c r="M5" s="2">
        <f t="shared" si="8"/>
        <v>11.3</v>
      </c>
      <c r="O5" s="3" t="s">
        <v>9</v>
      </c>
      <c r="P5" s="3">
        <f t="shared" si="0"/>
        <v>17.25</v>
      </c>
      <c r="Q5" s="3">
        <f t="shared" si="1"/>
        <v>17.600000000000001</v>
      </c>
      <c r="R5" s="3">
        <f t="shared" si="2"/>
        <v>17.7</v>
      </c>
      <c r="S5" s="3">
        <f t="shared" si="3"/>
        <v>12.7</v>
      </c>
      <c r="T5" s="3">
        <f t="shared" si="4"/>
        <v>65.25</v>
      </c>
    </row>
    <row r="6" spans="1:20" x14ac:dyDescent="0.25">
      <c r="A6" s="3" t="s">
        <v>9</v>
      </c>
      <c r="B6" s="3">
        <v>17.8</v>
      </c>
      <c r="C6" s="3">
        <v>16.7</v>
      </c>
      <c r="D6" s="2">
        <f t="shared" si="5"/>
        <v>17.25</v>
      </c>
      <c r="E6" s="3">
        <v>17.3</v>
      </c>
      <c r="F6" s="3">
        <v>17.899999999999999</v>
      </c>
      <c r="G6" s="2">
        <f t="shared" si="6"/>
        <v>17.600000000000001</v>
      </c>
      <c r="H6" s="3">
        <v>17.899999999999999</v>
      </c>
      <c r="I6" s="3">
        <v>17.5</v>
      </c>
      <c r="J6" s="2">
        <f t="shared" si="7"/>
        <v>17.7</v>
      </c>
      <c r="K6" s="3">
        <v>17.5</v>
      </c>
      <c r="L6" s="3">
        <v>7.9</v>
      </c>
      <c r="M6" s="2">
        <f t="shared" si="8"/>
        <v>12.7</v>
      </c>
      <c r="O6" s="3" t="s">
        <v>16</v>
      </c>
      <c r="P6" s="3">
        <f t="shared" si="0"/>
        <v>16.600000000000001</v>
      </c>
      <c r="Q6" s="3">
        <f t="shared" si="1"/>
        <v>16.75</v>
      </c>
      <c r="R6" s="3">
        <f t="shared" si="2"/>
        <v>17.399999999999999</v>
      </c>
      <c r="S6" s="3">
        <f t="shared" si="3"/>
        <v>17.2</v>
      </c>
      <c r="T6" s="3">
        <f t="shared" si="4"/>
        <v>67.95</v>
      </c>
    </row>
    <row r="7" spans="1:20" x14ac:dyDescent="0.25">
      <c r="A7" s="3" t="s">
        <v>10</v>
      </c>
      <c r="B7" s="3">
        <v>16.3</v>
      </c>
      <c r="C7" s="3">
        <v>16.899999999999999</v>
      </c>
      <c r="D7" s="2">
        <f t="shared" si="5"/>
        <v>16.600000000000001</v>
      </c>
      <c r="E7" s="3">
        <v>16.8</v>
      </c>
      <c r="F7" s="3">
        <v>16.7</v>
      </c>
      <c r="G7" s="2">
        <f t="shared" si="6"/>
        <v>16.75</v>
      </c>
      <c r="H7" s="3">
        <v>17.5</v>
      </c>
      <c r="I7" s="3">
        <v>17.3</v>
      </c>
      <c r="J7" s="2">
        <f t="shared" si="7"/>
        <v>17.399999999999999</v>
      </c>
      <c r="K7" s="3">
        <v>16.899999999999999</v>
      </c>
      <c r="L7" s="3">
        <v>17.5</v>
      </c>
      <c r="M7" s="2">
        <f t="shared" si="8"/>
        <v>17.2</v>
      </c>
      <c r="O7" s="3" t="s">
        <v>11</v>
      </c>
      <c r="P7" s="3">
        <f t="shared" si="0"/>
        <v>17.100000000000001</v>
      </c>
      <c r="Q7" s="3">
        <f t="shared" si="1"/>
        <v>17.600000000000001</v>
      </c>
      <c r="R7" s="3">
        <f t="shared" si="2"/>
        <v>18.100000000000001</v>
      </c>
      <c r="S7" s="3">
        <f t="shared" si="3"/>
        <v>18.100000000000001</v>
      </c>
      <c r="T7" s="3">
        <f t="shared" si="4"/>
        <v>70.900000000000006</v>
      </c>
    </row>
    <row r="8" spans="1:20" x14ac:dyDescent="0.25">
      <c r="A8" s="3" t="s">
        <v>11</v>
      </c>
      <c r="B8" s="3">
        <v>16.7</v>
      </c>
      <c r="C8" s="3">
        <v>17.5</v>
      </c>
      <c r="D8" s="2">
        <f t="shared" si="5"/>
        <v>17.100000000000001</v>
      </c>
      <c r="E8" s="3">
        <v>17.7</v>
      </c>
      <c r="F8" s="3">
        <v>17.5</v>
      </c>
      <c r="G8" s="2">
        <f t="shared" si="6"/>
        <v>17.600000000000001</v>
      </c>
      <c r="H8" s="3">
        <v>17.899999999999999</v>
      </c>
      <c r="I8" s="3">
        <v>18.3</v>
      </c>
      <c r="J8" s="2">
        <f t="shared" si="7"/>
        <v>18.100000000000001</v>
      </c>
      <c r="K8" s="3">
        <v>18.399999999999999</v>
      </c>
      <c r="L8" s="3">
        <v>17.8</v>
      </c>
      <c r="M8" s="2">
        <f t="shared" si="8"/>
        <v>18.100000000000001</v>
      </c>
      <c r="O8" s="3" t="s">
        <v>12</v>
      </c>
      <c r="P8" s="3">
        <f t="shared" si="0"/>
        <v>17.95</v>
      </c>
      <c r="Q8" s="3">
        <f t="shared" si="1"/>
        <v>17.649999999999999</v>
      </c>
      <c r="R8" s="3">
        <f t="shared" si="2"/>
        <v>18.399999999999999</v>
      </c>
      <c r="S8" s="3">
        <f t="shared" si="3"/>
        <v>18.399999999999999</v>
      </c>
      <c r="T8" s="3">
        <f t="shared" si="4"/>
        <v>72.399999999999991</v>
      </c>
    </row>
    <row r="9" spans="1:20" x14ac:dyDescent="0.25">
      <c r="A9" s="3" t="s">
        <v>12</v>
      </c>
      <c r="B9" s="3">
        <v>17.5</v>
      </c>
      <c r="C9" s="3">
        <v>18.399999999999999</v>
      </c>
      <c r="D9" s="2">
        <f t="shared" si="5"/>
        <v>17.95</v>
      </c>
      <c r="E9" s="3">
        <v>17.8</v>
      </c>
      <c r="F9" s="3">
        <v>17.5</v>
      </c>
      <c r="G9" s="2">
        <f t="shared" si="6"/>
        <v>17.649999999999999</v>
      </c>
      <c r="H9" s="3">
        <v>18.899999999999999</v>
      </c>
      <c r="I9" s="3">
        <v>17.899999999999999</v>
      </c>
      <c r="J9" s="2">
        <f t="shared" si="7"/>
        <v>18.399999999999999</v>
      </c>
      <c r="K9" s="3">
        <v>18.899999999999999</v>
      </c>
      <c r="L9" s="3">
        <v>17.899999999999999</v>
      </c>
      <c r="M9" s="2">
        <f t="shared" si="8"/>
        <v>18.399999999999999</v>
      </c>
      <c r="O9" s="3" t="s">
        <v>17</v>
      </c>
      <c r="P9" s="3">
        <f t="shared" si="0"/>
        <v>18.75</v>
      </c>
      <c r="Q9" s="3">
        <f t="shared" si="1"/>
        <v>18.149999999999999</v>
      </c>
      <c r="R9" s="3">
        <f t="shared" si="2"/>
        <v>18.7</v>
      </c>
      <c r="S9" s="3">
        <f t="shared" si="3"/>
        <v>19.149999999999999</v>
      </c>
      <c r="T9" s="3">
        <f t="shared" si="4"/>
        <v>74.75</v>
      </c>
    </row>
    <row r="10" spans="1:20" x14ac:dyDescent="0.25">
      <c r="A10" s="3" t="s">
        <v>13</v>
      </c>
      <c r="B10" s="3">
        <v>18.600000000000001</v>
      </c>
      <c r="C10" s="3">
        <v>18.899999999999999</v>
      </c>
      <c r="D10" s="2">
        <f t="shared" si="5"/>
        <v>18.75</v>
      </c>
      <c r="E10" s="3">
        <v>18.399999999999999</v>
      </c>
      <c r="F10" s="3">
        <v>17.899999999999999</v>
      </c>
      <c r="G10" s="2">
        <f t="shared" si="6"/>
        <v>18.149999999999999</v>
      </c>
      <c r="H10" s="3">
        <v>18.899999999999999</v>
      </c>
      <c r="I10" s="3">
        <v>18.5</v>
      </c>
      <c r="J10" s="2">
        <f t="shared" si="7"/>
        <v>18.7</v>
      </c>
      <c r="K10" s="3">
        <v>19.399999999999999</v>
      </c>
      <c r="L10" s="3">
        <v>18.899999999999999</v>
      </c>
      <c r="M10" s="2">
        <f t="shared" si="8"/>
        <v>19.149999999999999</v>
      </c>
      <c r="O10" s="3" t="s">
        <v>18</v>
      </c>
      <c r="P10" s="3">
        <f>SUM(P2:P9)</f>
        <v>134.60000000000002</v>
      </c>
      <c r="Q10" s="3">
        <f t="shared" ref="Q10:T10" si="9">SUM(Q2:Q9)</f>
        <v>135.30000000000001</v>
      </c>
      <c r="R10" s="3">
        <f t="shared" si="9"/>
        <v>137.39999999999998</v>
      </c>
      <c r="S10" s="3">
        <f t="shared" si="9"/>
        <v>122.25000000000003</v>
      </c>
      <c r="T10" s="2">
        <f t="shared" si="9"/>
        <v>529.54999999999995</v>
      </c>
    </row>
    <row r="12" spans="1:20" x14ac:dyDescent="0.25">
      <c r="A12" s="2"/>
      <c r="B12" s="2" t="s">
        <v>19</v>
      </c>
      <c r="C12" s="2"/>
      <c r="D12" s="2"/>
      <c r="E12" s="2"/>
      <c r="G12" s="2" t="s">
        <v>47</v>
      </c>
      <c r="H12" s="2"/>
      <c r="J12" s="2"/>
      <c r="K12" s="2"/>
      <c r="L12" s="2" t="s">
        <v>34</v>
      </c>
      <c r="M12" s="2"/>
      <c r="N12" s="2"/>
      <c r="O12" s="2"/>
      <c r="P12" s="2"/>
      <c r="Q12" s="2"/>
    </row>
    <row r="13" spans="1:20" x14ac:dyDescent="0.25">
      <c r="A13" s="2"/>
      <c r="B13" s="2" t="s">
        <v>20</v>
      </c>
      <c r="C13" s="2"/>
      <c r="D13" s="2" t="s">
        <v>14</v>
      </c>
      <c r="E13" s="2" t="s">
        <v>21</v>
      </c>
      <c r="G13" s="3" t="s">
        <v>30</v>
      </c>
      <c r="H13" s="3">
        <v>4</v>
      </c>
      <c r="J13" s="11" t="s">
        <v>35</v>
      </c>
      <c r="K13" s="11" t="s">
        <v>36</v>
      </c>
      <c r="L13" s="11" t="s">
        <v>37</v>
      </c>
      <c r="M13" s="11" t="s">
        <v>38</v>
      </c>
      <c r="N13" s="11" t="s">
        <v>39</v>
      </c>
      <c r="O13" s="11" t="s">
        <v>40</v>
      </c>
      <c r="P13" s="11">
        <v>0.05</v>
      </c>
      <c r="Q13" s="11">
        <v>0.01</v>
      </c>
    </row>
    <row r="14" spans="1:20" x14ac:dyDescent="0.25">
      <c r="A14" s="3" t="s">
        <v>22</v>
      </c>
      <c r="B14" s="3" t="s">
        <v>23</v>
      </c>
      <c r="C14" s="3" t="s">
        <v>24</v>
      </c>
      <c r="D14" s="3"/>
      <c r="E14" s="3"/>
      <c r="G14" s="3" t="s">
        <v>31</v>
      </c>
      <c r="H14" s="3">
        <v>4</v>
      </c>
      <c r="J14" s="3" t="s">
        <v>41</v>
      </c>
      <c r="K14" s="3">
        <v>3</v>
      </c>
      <c r="L14" s="3">
        <f>SUMSQ(P10:S10)/8-H16</f>
        <v>17.658984375002547</v>
      </c>
      <c r="M14" s="3">
        <f>L14/K14</f>
        <v>5.8863281250008486</v>
      </c>
      <c r="N14" s="3">
        <f>M14/M19</f>
        <v>2.7570383329303105</v>
      </c>
      <c r="O14" s="3" t="str">
        <f>IF(N14&lt;P14,"tn",IF(N14&lt;Q14,"*","**"))</f>
        <v>tn</v>
      </c>
      <c r="P14" s="3">
        <f>FINV(5%,$K14,$K$19)</f>
        <v>3.0724669863968779</v>
      </c>
      <c r="Q14" s="3">
        <f>FINV(1%,$K14,$K$19)</f>
        <v>4.8740461970006939</v>
      </c>
    </row>
    <row r="15" spans="1:20" x14ac:dyDescent="0.25">
      <c r="A15" s="3" t="s">
        <v>25</v>
      </c>
      <c r="B15" s="3">
        <f>T2</f>
        <v>59.45</v>
      </c>
      <c r="C15" s="3">
        <f>T6</f>
        <v>67.95</v>
      </c>
      <c r="D15" s="3">
        <f>SUM(B15:C15)</f>
        <v>127.4</v>
      </c>
      <c r="E15" s="3">
        <f>D15/8</f>
        <v>15.925000000000001</v>
      </c>
      <c r="G15" s="3" t="s">
        <v>32</v>
      </c>
      <c r="H15" s="3">
        <v>2</v>
      </c>
      <c r="J15" s="3" t="s">
        <v>0</v>
      </c>
      <c r="K15" s="3">
        <v>7</v>
      </c>
      <c r="L15" s="3">
        <f>SUMSQ(T2:T9)/H13-H16</f>
        <v>70.893046875002256</v>
      </c>
      <c r="M15" s="3">
        <f t="shared" ref="M15:M19" si="10">L15/K15</f>
        <v>10.127578125000323</v>
      </c>
      <c r="N15" s="3">
        <f>M15/M19</f>
        <v>4.7435549832465957</v>
      </c>
      <c r="O15" s="3" t="str">
        <f t="shared" ref="O15:O18" si="11">IF(N15&lt;P15,"tn",IF(N15&lt;Q15,"*","**"))</f>
        <v>**</v>
      </c>
      <c r="P15" s="3">
        <f t="shared" ref="P15:P18" si="12">FINV(5%,$K15,$K$19)</f>
        <v>2.487577703722041</v>
      </c>
      <c r="Q15" s="3">
        <f t="shared" ref="Q15:Q18" si="13">FINV(1%,$K15,$K$19)</f>
        <v>3.639589558217867</v>
      </c>
    </row>
    <row r="16" spans="1:20" x14ac:dyDescent="0.25">
      <c r="A16" s="3" t="s">
        <v>26</v>
      </c>
      <c r="B16" s="3">
        <f t="shared" ref="B16:B18" si="14">T3</f>
        <v>57.35</v>
      </c>
      <c r="C16" s="3">
        <f t="shared" ref="C16:C18" si="15">T7</f>
        <v>70.900000000000006</v>
      </c>
      <c r="D16" s="3">
        <f t="shared" ref="D16:D18" si="16">SUM(B16:C16)</f>
        <v>128.25</v>
      </c>
      <c r="E16" s="3">
        <f t="shared" ref="E16:E18" si="17">D16/8</f>
        <v>16.03125</v>
      </c>
      <c r="G16" s="3" t="s">
        <v>33</v>
      </c>
      <c r="H16" s="2">
        <f>(T10^2)/(H13*H14*H15)</f>
        <v>8763.2250781249986</v>
      </c>
      <c r="J16" s="3" t="s">
        <v>42</v>
      </c>
      <c r="K16" s="3">
        <v>3</v>
      </c>
      <c r="L16" s="3">
        <f>SUMSQ(D15:D18)/(H13*H15)-H16</f>
        <v>12.778984375001528</v>
      </c>
      <c r="M16" s="3">
        <f t="shared" si="10"/>
        <v>4.2596614583338424</v>
      </c>
      <c r="N16" s="3">
        <f>M16/M19</f>
        <v>1.9951402090637851</v>
      </c>
      <c r="O16" s="3" t="str">
        <f t="shared" si="11"/>
        <v>tn</v>
      </c>
      <c r="P16" s="3">
        <f t="shared" si="12"/>
        <v>3.0724669863968779</v>
      </c>
      <c r="Q16" s="3">
        <f t="shared" si="13"/>
        <v>4.8740461970006939</v>
      </c>
    </row>
    <row r="17" spans="1:17" x14ac:dyDescent="0.25">
      <c r="A17" s="3" t="s">
        <v>27</v>
      </c>
      <c r="B17" s="3">
        <f t="shared" si="14"/>
        <v>61.5</v>
      </c>
      <c r="C17" s="3">
        <f t="shared" si="15"/>
        <v>72.399999999999991</v>
      </c>
      <c r="D17" s="3">
        <f t="shared" si="16"/>
        <v>133.89999999999998</v>
      </c>
      <c r="E17" s="3">
        <f t="shared" si="17"/>
        <v>16.737499999999997</v>
      </c>
      <c r="J17" s="3" t="s">
        <v>43</v>
      </c>
      <c r="K17" s="3">
        <v>1</v>
      </c>
      <c r="L17" s="3">
        <f>SUMSQ(B19:C19)/(H13*H14)-H16</f>
        <v>56.312578125001892</v>
      </c>
      <c r="M17" s="3">
        <f t="shared" si="10"/>
        <v>56.312578125001892</v>
      </c>
      <c r="N17" s="3">
        <f>M17/M19</f>
        <v>26.375685014457243</v>
      </c>
      <c r="O17" s="3" t="str">
        <f t="shared" si="11"/>
        <v>**</v>
      </c>
      <c r="P17" s="3">
        <f t="shared" si="12"/>
        <v>4.3247937431830454</v>
      </c>
      <c r="Q17" s="3">
        <f t="shared" si="13"/>
        <v>8.0165969468084768</v>
      </c>
    </row>
    <row r="18" spans="1:17" x14ac:dyDescent="0.25">
      <c r="A18" s="3" t="s">
        <v>28</v>
      </c>
      <c r="B18" s="3">
        <f t="shared" si="14"/>
        <v>65.25</v>
      </c>
      <c r="C18" s="3">
        <f t="shared" si="15"/>
        <v>74.75</v>
      </c>
      <c r="D18" s="3">
        <f t="shared" si="16"/>
        <v>140</v>
      </c>
      <c r="E18" s="3">
        <f t="shared" si="17"/>
        <v>17.5</v>
      </c>
      <c r="J18" s="3" t="s">
        <v>44</v>
      </c>
      <c r="K18" s="3">
        <v>3</v>
      </c>
      <c r="L18" s="3">
        <f>L15-L16-L17</f>
        <v>1.8014843749988358</v>
      </c>
      <c r="M18" s="3">
        <f t="shared" si="10"/>
        <v>0.60049479166627862</v>
      </c>
      <c r="N18" s="3">
        <f>M18/M19</f>
        <v>0.28125974702585782</v>
      </c>
      <c r="O18" s="3" t="str">
        <f t="shared" si="11"/>
        <v>tn</v>
      </c>
      <c r="P18" s="3">
        <f t="shared" si="12"/>
        <v>3.0724669863968779</v>
      </c>
      <c r="Q18" s="3">
        <f t="shared" si="13"/>
        <v>4.8740461970006939</v>
      </c>
    </row>
    <row r="19" spans="1:17" x14ac:dyDescent="0.25">
      <c r="A19" s="3" t="s">
        <v>14</v>
      </c>
      <c r="B19" s="3">
        <f>SUM(B15:B18)</f>
        <v>243.55</v>
      </c>
      <c r="C19" s="3">
        <f t="shared" ref="C19:D19" si="18">SUM(C15:C18)</f>
        <v>286</v>
      </c>
      <c r="D19" s="2">
        <f t="shared" si="18"/>
        <v>529.54999999999995</v>
      </c>
      <c r="E19" s="3"/>
      <c r="J19" s="3" t="s">
        <v>45</v>
      </c>
      <c r="K19" s="3">
        <v>21</v>
      </c>
      <c r="L19" s="3">
        <f>L20-L15-L14</f>
        <v>44.835390624995853</v>
      </c>
      <c r="M19" s="3">
        <f t="shared" si="10"/>
        <v>2.1350186011902785</v>
      </c>
      <c r="N19" s="4"/>
      <c r="O19" s="4"/>
      <c r="P19" s="4"/>
      <c r="Q19" s="4"/>
    </row>
    <row r="20" spans="1:17" x14ac:dyDescent="0.25">
      <c r="A20" s="3" t="s">
        <v>5</v>
      </c>
      <c r="B20" s="3">
        <f>B19/16</f>
        <v>15.221875000000001</v>
      </c>
      <c r="C20" s="3">
        <f>C19/16</f>
        <v>17.875</v>
      </c>
      <c r="D20" s="3"/>
      <c r="E20" s="3"/>
      <c r="J20" s="3" t="s">
        <v>46</v>
      </c>
      <c r="K20" s="3">
        <v>31</v>
      </c>
      <c r="L20" s="3">
        <f>SUMSQ(P2:S9)-H16</f>
        <v>133.38742187500065</v>
      </c>
      <c r="M20" s="4"/>
      <c r="N20" s="4"/>
      <c r="O20" s="4"/>
      <c r="P20" s="4"/>
      <c r="Q20" s="4"/>
    </row>
    <row r="24" spans="1:17" x14ac:dyDescent="0.25">
      <c r="C24" s="10"/>
      <c r="I24" s="9"/>
      <c r="N24" s="10"/>
      <c r="O24" s="10"/>
    </row>
    <row r="25" spans="1:17" x14ac:dyDescent="0.25">
      <c r="C25" s="10"/>
      <c r="I25" s="9"/>
      <c r="N25" s="10"/>
      <c r="O25" s="10"/>
    </row>
    <row r="26" spans="1:17" x14ac:dyDescent="0.25">
      <c r="C26" s="10"/>
      <c r="H26" s="1"/>
      <c r="I26" s="9"/>
      <c r="N26" s="10"/>
      <c r="O26" s="10"/>
    </row>
    <row r="27" spans="1:17" x14ac:dyDescent="0.25">
      <c r="C27" s="10"/>
      <c r="N27" s="10"/>
      <c r="O27" s="10"/>
    </row>
    <row r="28" spans="1:17" x14ac:dyDescent="0.25">
      <c r="C28" s="10"/>
    </row>
    <row r="29" spans="1:17" x14ac:dyDescent="0.25">
      <c r="C29" s="10"/>
      <c r="N29" s="10"/>
    </row>
    <row r="30" spans="1:17" x14ac:dyDescent="0.25">
      <c r="C30" s="10"/>
      <c r="N30" s="10"/>
    </row>
    <row r="31" spans="1:17" x14ac:dyDescent="0.25">
      <c r="C31" s="10"/>
      <c r="O31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opLeftCell="A13" zoomScale="120" zoomScaleNormal="120" workbookViewId="0">
      <selection activeCell="B32" sqref="B32:M32"/>
    </sheetView>
  </sheetViews>
  <sheetFormatPr defaultRowHeight="15" x14ac:dyDescent="0.25"/>
  <cols>
    <col min="5" max="5" width="11.7109375" customWidth="1"/>
  </cols>
  <sheetData>
    <row r="1" spans="1:20" x14ac:dyDescent="0.25">
      <c r="A1" s="11" t="s">
        <v>0</v>
      </c>
      <c r="B1" s="11" t="s">
        <v>1</v>
      </c>
      <c r="C1" s="11"/>
      <c r="D1" s="11"/>
      <c r="E1" s="11" t="s">
        <v>2</v>
      </c>
      <c r="F1" s="11"/>
      <c r="G1" s="11"/>
      <c r="H1" s="11" t="s">
        <v>3</v>
      </c>
      <c r="I1" s="11"/>
      <c r="J1" s="11"/>
      <c r="K1" s="11" t="s">
        <v>4</v>
      </c>
      <c r="L1" s="11"/>
      <c r="M1" s="11"/>
      <c r="O1" s="2" t="s">
        <v>0</v>
      </c>
      <c r="P1" s="2">
        <v>1</v>
      </c>
      <c r="Q1" s="2">
        <v>2</v>
      </c>
      <c r="R1" s="2">
        <v>3</v>
      </c>
      <c r="S1" s="2">
        <v>4</v>
      </c>
      <c r="T1" s="2" t="s">
        <v>14</v>
      </c>
    </row>
    <row r="2" spans="1:20" x14ac:dyDescent="0.25">
      <c r="A2" s="11"/>
      <c r="B2" s="11">
        <v>1</v>
      </c>
      <c r="C2" s="11">
        <v>2</v>
      </c>
      <c r="D2" s="11" t="s">
        <v>5</v>
      </c>
      <c r="E2" s="11">
        <v>1</v>
      </c>
      <c r="F2" s="11">
        <v>2</v>
      </c>
      <c r="G2" s="11" t="s">
        <v>5</v>
      </c>
      <c r="H2" s="11">
        <v>1</v>
      </c>
      <c r="I2" s="11">
        <v>2</v>
      </c>
      <c r="J2" s="11" t="s">
        <v>5</v>
      </c>
      <c r="K2" s="11">
        <v>1</v>
      </c>
      <c r="L2" s="11">
        <v>2</v>
      </c>
      <c r="M2" s="11" t="s">
        <v>5</v>
      </c>
      <c r="O2" s="3" t="s">
        <v>15</v>
      </c>
      <c r="P2" s="3">
        <f>D3</f>
        <v>21.15</v>
      </c>
      <c r="Q2" s="3">
        <f>G3</f>
        <v>21.35</v>
      </c>
      <c r="R2" s="3">
        <f>J3</f>
        <v>20.3</v>
      </c>
      <c r="S2" s="3">
        <f>M3</f>
        <v>21.85</v>
      </c>
      <c r="T2" s="3">
        <f>SUM(P2:S2)</f>
        <v>84.65</v>
      </c>
    </row>
    <row r="3" spans="1:20" x14ac:dyDescent="0.25">
      <c r="A3" s="11" t="s">
        <v>6</v>
      </c>
      <c r="B3" s="11">
        <v>21.5</v>
      </c>
      <c r="C3" s="11">
        <v>20.8</v>
      </c>
      <c r="D3" s="11">
        <f>AVERAGE(B3:C3)</f>
        <v>21.15</v>
      </c>
      <c r="E3" s="11">
        <v>21.8</v>
      </c>
      <c r="F3" s="11">
        <v>20.9</v>
      </c>
      <c r="G3" s="11">
        <f>AVERAGE(E3:F3)</f>
        <v>21.35</v>
      </c>
      <c r="H3" s="11">
        <v>20.6</v>
      </c>
      <c r="I3" s="11">
        <v>20</v>
      </c>
      <c r="J3" s="11">
        <f>AVERAGE(H3:I3)</f>
        <v>20.3</v>
      </c>
      <c r="K3" s="11">
        <v>21.9</v>
      </c>
      <c r="L3" s="11">
        <v>21.8</v>
      </c>
      <c r="M3" s="11">
        <f>AVERAGE(K3:L3)</f>
        <v>21.85</v>
      </c>
      <c r="O3" s="3" t="s">
        <v>7</v>
      </c>
      <c r="P3" s="3">
        <f t="shared" ref="P3:P9" si="0">D4</f>
        <v>22.45</v>
      </c>
      <c r="Q3" s="3">
        <f t="shared" ref="Q3:Q9" si="1">G4</f>
        <v>22.4</v>
      </c>
      <c r="R3" s="3">
        <f t="shared" ref="R3:R9" si="2">J4</f>
        <v>21.6</v>
      </c>
      <c r="S3" s="3">
        <f t="shared" ref="S3:S9" si="3">M4</f>
        <v>22.45</v>
      </c>
      <c r="T3" s="3">
        <f t="shared" ref="T3:T9" si="4">SUM(P3:S3)</f>
        <v>88.899999999999991</v>
      </c>
    </row>
    <row r="4" spans="1:20" x14ac:dyDescent="0.25">
      <c r="A4" s="11" t="s">
        <v>7</v>
      </c>
      <c r="B4" s="11">
        <v>22.4</v>
      </c>
      <c r="C4" s="11">
        <v>22.5</v>
      </c>
      <c r="D4" s="11">
        <f t="shared" ref="D4:D10" si="5">AVERAGE(B4:C4)</f>
        <v>22.45</v>
      </c>
      <c r="E4" s="11">
        <v>22.9</v>
      </c>
      <c r="F4" s="11">
        <v>21.9</v>
      </c>
      <c r="G4" s="11">
        <f t="shared" ref="G4:G10" si="6">AVERAGE(E4:F4)</f>
        <v>22.4</v>
      </c>
      <c r="H4" s="11">
        <v>21.8</v>
      </c>
      <c r="I4" s="11">
        <v>21.4</v>
      </c>
      <c r="J4" s="11">
        <f t="shared" ref="J4:J10" si="7">AVERAGE(H4:I4)</f>
        <v>21.6</v>
      </c>
      <c r="K4" s="11">
        <v>22.5</v>
      </c>
      <c r="L4" s="11">
        <v>22.4</v>
      </c>
      <c r="M4" s="11">
        <f t="shared" ref="M4:M10" si="8">AVERAGE(K4:L4)</f>
        <v>22.45</v>
      </c>
      <c r="O4" s="3" t="s">
        <v>8</v>
      </c>
      <c r="P4" s="3">
        <f t="shared" si="0"/>
        <v>23.15</v>
      </c>
      <c r="Q4" s="3">
        <f t="shared" si="1"/>
        <v>23.05</v>
      </c>
      <c r="R4" s="3">
        <f t="shared" si="2"/>
        <v>23.299999999999997</v>
      </c>
      <c r="S4" s="3">
        <f t="shared" si="3"/>
        <v>23.25</v>
      </c>
      <c r="T4" s="3">
        <f t="shared" si="4"/>
        <v>92.75</v>
      </c>
    </row>
    <row r="5" spans="1:20" x14ac:dyDescent="0.25">
      <c r="A5" s="11" t="s">
        <v>8</v>
      </c>
      <c r="B5" s="11">
        <v>23.4</v>
      </c>
      <c r="C5" s="11">
        <v>22.9</v>
      </c>
      <c r="D5" s="11">
        <f t="shared" si="5"/>
        <v>23.15</v>
      </c>
      <c r="E5" s="11">
        <v>22.8</v>
      </c>
      <c r="F5" s="11">
        <v>23.3</v>
      </c>
      <c r="G5" s="11">
        <f t="shared" si="6"/>
        <v>23.05</v>
      </c>
      <c r="H5" s="11">
        <v>22.9</v>
      </c>
      <c r="I5" s="11">
        <v>23.7</v>
      </c>
      <c r="J5" s="11">
        <f t="shared" si="7"/>
        <v>23.299999999999997</v>
      </c>
      <c r="K5" s="11">
        <v>23.8</v>
      </c>
      <c r="L5" s="11">
        <v>22.7</v>
      </c>
      <c r="M5" s="11">
        <f t="shared" si="8"/>
        <v>23.25</v>
      </c>
      <c r="O5" s="3" t="s">
        <v>9</v>
      </c>
      <c r="P5" s="3">
        <f t="shared" si="0"/>
        <v>24.049999999999997</v>
      </c>
      <c r="Q5" s="3">
        <f t="shared" si="1"/>
        <v>24.05</v>
      </c>
      <c r="R5" s="3">
        <f t="shared" si="2"/>
        <v>23.35</v>
      </c>
      <c r="S5" s="3">
        <f t="shared" si="3"/>
        <v>23.7</v>
      </c>
      <c r="T5" s="3">
        <f t="shared" si="4"/>
        <v>95.149999999999991</v>
      </c>
    </row>
    <row r="6" spans="1:20" x14ac:dyDescent="0.25">
      <c r="A6" s="11" t="s">
        <v>9</v>
      </c>
      <c r="B6" s="11">
        <v>24.4</v>
      </c>
      <c r="C6" s="11">
        <v>23.7</v>
      </c>
      <c r="D6" s="11">
        <f t="shared" si="5"/>
        <v>24.049999999999997</v>
      </c>
      <c r="E6" s="11">
        <v>24.6</v>
      </c>
      <c r="F6" s="11">
        <v>23.5</v>
      </c>
      <c r="G6" s="11">
        <f t="shared" si="6"/>
        <v>24.05</v>
      </c>
      <c r="H6" s="11">
        <v>23.8</v>
      </c>
      <c r="I6" s="11">
        <v>22.9</v>
      </c>
      <c r="J6" s="11">
        <f t="shared" si="7"/>
        <v>23.35</v>
      </c>
      <c r="K6" s="11">
        <v>22.9</v>
      </c>
      <c r="L6" s="11">
        <v>24.5</v>
      </c>
      <c r="M6" s="11">
        <f t="shared" si="8"/>
        <v>23.7</v>
      </c>
      <c r="O6" s="3" t="s">
        <v>16</v>
      </c>
      <c r="P6" s="3">
        <f t="shared" si="0"/>
        <v>22.05</v>
      </c>
      <c r="Q6" s="3">
        <f t="shared" si="1"/>
        <v>22.65</v>
      </c>
      <c r="R6" s="3">
        <f t="shared" si="2"/>
        <v>22.299999999999997</v>
      </c>
      <c r="S6" s="3">
        <f t="shared" si="3"/>
        <v>21.950000000000003</v>
      </c>
      <c r="T6" s="3">
        <f t="shared" si="4"/>
        <v>88.95</v>
      </c>
    </row>
    <row r="7" spans="1:20" x14ac:dyDescent="0.25">
      <c r="A7" s="11" t="s">
        <v>10</v>
      </c>
      <c r="B7" s="11">
        <v>22.6</v>
      </c>
      <c r="C7" s="11">
        <v>21.5</v>
      </c>
      <c r="D7" s="11">
        <f t="shared" si="5"/>
        <v>22.05</v>
      </c>
      <c r="E7" s="11">
        <v>22.8</v>
      </c>
      <c r="F7" s="11">
        <v>22.5</v>
      </c>
      <c r="G7" s="11">
        <f t="shared" si="6"/>
        <v>22.65</v>
      </c>
      <c r="H7" s="11">
        <v>21.9</v>
      </c>
      <c r="I7" s="11">
        <v>22.7</v>
      </c>
      <c r="J7" s="11">
        <f t="shared" si="7"/>
        <v>22.299999999999997</v>
      </c>
      <c r="K7" s="11">
        <v>20.6</v>
      </c>
      <c r="L7" s="11">
        <v>23.3</v>
      </c>
      <c r="M7" s="11">
        <f t="shared" si="8"/>
        <v>21.950000000000003</v>
      </c>
      <c r="O7" s="3" t="s">
        <v>11</v>
      </c>
      <c r="P7" s="3">
        <f t="shared" si="0"/>
        <v>24</v>
      </c>
      <c r="Q7" s="3">
        <f t="shared" si="1"/>
        <v>22.7</v>
      </c>
      <c r="R7" s="3">
        <f t="shared" si="2"/>
        <v>23.15</v>
      </c>
      <c r="S7" s="3">
        <f t="shared" si="3"/>
        <v>23</v>
      </c>
      <c r="T7" s="3">
        <f t="shared" si="4"/>
        <v>92.85</v>
      </c>
    </row>
    <row r="8" spans="1:20" x14ac:dyDescent="0.25">
      <c r="A8" s="11" t="s">
        <v>11</v>
      </c>
      <c r="B8" s="11">
        <v>23.5</v>
      </c>
      <c r="C8" s="11">
        <v>24.5</v>
      </c>
      <c r="D8" s="11">
        <f t="shared" si="5"/>
        <v>24</v>
      </c>
      <c r="E8" s="11">
        <v>22.5</v>
      </c>
      <c r="F8" s="11">
        <v>22.9</v>
      </c>
      <c r="G8" s="11">
        <f t="shared" si="6"/>
        <v>22.7</v>
      </c>
      <c r="H8" s="11">
        <v>23.5</v>
      </c>
      <c r="I8" s="11">
        <v>22.8</v>
      </c>
      <c r="J8" s="11">
        <f t="shared" si="7"/>
        <v>23.15</v>
      </c>
      <c r="K8" s="11">
        <v>22.6</v>
      </c>
      <c r="L8" s="11">
        <v>23.4</v>
      </c>
      <c r="M8" s="11">
        <f t="shared" si="8"/>
        <v>23</v>
      </c>
      <c r="O8" s="3" t="s">
        <v>12</v>
      </c>
      <c r="P8" s="3">
        <f t="shared" si="0"/>
        <v>24.75</v>
      </c>
      <c r="Q8" s="3">
        <f t="shared" si="1"/>
        <v>24</v>
      </c>
      <c r="R8" s="3">
        <f t="shared" si="2"/>
        <v>23.75</v>
      </c>
      <c r="S8" s="3">
        <f t="shared" si="3"/>
        <v>24.1</v>
      </c>
      <c r="T8" s="3">
        <f t="shared" si="4"/>
        <v>96.6</v>
      </c>
    </row>
    <row r="9" spans="1:20" x14ac:dyDescent="0.25">
      <c r="A9" s="11" t="s">
        <v>12</v>
      </c>
      <c r="B9" s="11">
        <v>24.6</v>
      </c>
      <c r="C9" s="11">
        <v>24.9</v>
      </c>
      <c r="D9" s="11">
        <f t="shared" si="5"/>
        <v>24.75</v>
      </c>
      <c r="E9" s="11">
        <v>23.5</v>
      </c>
      <c r="F9" s="11">
        <v>24.5</v>
      </c>
      <c r="G9" s="11">
        <f t="shared" si="6"/>
        <v>24</v>
      </c>
      <c r="H9" s="11">
        <v>23.9</v>
      </c>
      <c r="I9" s="11">
        <v>23.6</v>
      </c>
      <c r="J9" s="11">
        <f t="shared" si="7"/>
        <v>23.75</v>
      </c>
      <c r="K9" s="11">
        <v>24.4</v>
      </c>
      <c r="L9" s="11">
        <v>23.8</v>
      </c>
      <c r="M9" s="11">
        <f t="shared" si="8"/>
        <v>24.1</v>
      </c>
      <c r="O9" s="3" t="s">
        <v>17</v>
      </c>
      <c r="P9" s="3">
        <f t="shared" si="0"/>
        <v>25.1</v>
      </c>
      <c r="Q9" s="3">
        <f t="shared" si="1"/>
        <v>25.15</v>
      </c>
      <c r="R9" s="3">
        <f t="shared" si="2"/>
        <v>24.25</v>
      </c>
      <c r="S9" s="3">
        <f t="shared" si="3"/>
        <v>26.1</v>
      </c>
      <c r="T9" s="3">
        <f t="shared" si="4"/>
        <v>100.6</v>
      </c>
    </row>
    <row r="10" spans="1:20" x14ac:dyDescent="0.25">
      <c r="A10" s="11" t="s">
        <v>13</v>
      </c>
      <c r="B10" s="11">
        <v>25.4</v>
      </c>
      <c r="C10" s="11">
        <v>24.8</v>
      </c>
      <c r="D10" s="11">
        <f t="shared" si="5"/>
        <v>25.1</v>
      </c>
      <c r="E10" s="11">
        <v>24.6</v>
      </c>
      <c r="F10" s="11">
        <v>25.7</v>
      </c>
      <c r="G10" s="11">
        <f t="shared" si="6"/>
        <v>25.15</v>
      </c>
      <c r="H10" s="11">
        <v>24.6</v>
      </c>
      <c r="I10" s="11">
        <v>23.9</v>
      </c>
      <c r="J10" s="11">
        <f t="shared" si="7"/>
        <v>24.25</v>
      </c>
      <c r="K10" s="11">
        <v>25.4</v>
      </c>
      <c r="L10" s="11">
        <v>26.8</v>
      </c>
      <c r="M10" s="11">
        <f t="shared" si="8"/>
        <v>26.1</v>
      </c>
      <c r="O10" s="3" t="s">
        <v>18</v>
      </c>
      <c r="P10" s="3">
        <f>SUM(P2:P9)</f>
        <v>186.7</v>
      </c>
      <c r="Q10" s="3">
        <f t="shared" ref="Q10:T10" si="9">SUM(Q2:Q9)</f>
        <v>185.35</v>
      </c>
      <c r="R10" s="3">
        <f t="shared" si="9"/>
        <v>182</v>
      </c>
      <c r="S10" s="3">
        <f t="shared" si="9"/>
        <v>186.39999999999998</v>
      </c>
      <c r="T10" s="2">
        <f t="shared" si="9"/>
        <v>740.45</v>
      </c>
    </row>
    <row r="12" spans="1:20" x14ac:dyDescent="0.25">
      <c r="A12" s="11"/>
      <c r="B12" s="11" t="s">
        <v>19</v>
      </c>
      <c r="C12" s="11"/>
      <c r="D12" s="11"/>
      <c r="E12" s="11"/>
      <c r="G12" s="2" t="s">
        <v>47</v>
      </c>
      <c r="H12" s="2"/>
      <c r="J12" s="2"/>
      <c r="K12" s="2"/>
      <c r="L12" s="2" t="s">
        <v>34</v>
      </c>
      <c r="M12" s="2"/>
      <c r="N12" s="2"/>
      <c r="O12" s="2"/>
      <c r="P12" s="2"/>
      <c r="Q12" s="2"/>
    </row>
    <row r="13" spans="1:20" x14ac:dyDescent="0.25">
      <c r="A13" s="11"/>
      <c r="B13" s="11" t="s">
        <v>20</v>
      </c>
      <c r="C13" s="11"/>
      <c r="D13" s="11" t="s">
        <v>14</v>
      </c>
      <c r="E13" s="11" t="s">
        <v>21</v>
      </c>
      <c r="G13" s="3" t="s">
        <v>30</v>
      </c>
      <c r="H13" s="3">
        <v>4</v>
      </c>
      <c r="J13" s="11" t="s">
        <v>35</v>
      </c>
      <c r="K13" s="11" t="s">
        <v>36</v>
      </c>
      <c r="L13" s="11" t="s">
        <v>37</v>
      </c>
      <c r="M13" s="11" t="s">
        <v>38</v>
      </c>
      <c r="N13" s="11" t="s">
        <v>39</v>
      </c>
      <c r="O13" s="11" t="s">
        <v>40</v>
      </c>
      <c r="P13" s="11">
        <v>0.05</v>
      </c>
      <c r="Q13" s="11">
        <v>0.01</v>
      </c>
    </row>
    <row r="14" spans="1:20" x14ac:dyDescent="0.25">
      <c r="A14" s="11" t="s">
        <v>22</v>
      </c>
      <c r="B14" s="11" t="s">
        <v>23</v>
      </c>
      <c r="C14" s="11" t="s">
        <v>24</v>
      </c>
      <c r="D14" s="11"/>
      <c r="E14" s="11"/>
      <c r="G14" s="3" t="s">
        <v>31</v>
      </c>
      <c r="H14" s="3">
        <v>4</v>
      </c>
      <c r="J14" s="3" t="s">
        <v>41</v>
      </c>
      <c r="K14" s="3">
        <v>3</v>
      </c>
      <c r="L14" s="3">
        <f>SUMSQ(P10:S10)/8-H16</f>
        <v>1.740234374996362</v>
      </c>
      <c r="M14" s="3">
        <f>L14/K14</f>
        <v>0.5800781249987873</v>
      </c>
      <c r="N14" s="3">
        <f>M14/M19</f>
        <v>3.1302069740772289</v>
      </c>
      <c r="O14" s="3" t="str">
        <f>IF(N14&lt;P14,"tn",IF(N14&lt;Q14,"*","**"))</f>
        <v>*</v>
      </c>
      <c r="P14" s="3">
        <f>FINV(5%,$K14,$K$19)</f>
        <v>3.0724669863968779</v>
      </c>
      <c r="Q14" s="3">
        <f>FINV(1%,$K14,$K$19)</f>
        <v>4.8740461970006939</v>
      </c>
    </row>
    <row r="15" spans="1:20" x14ac:dyDescent="0.25">
      <c r="A15" s="11" t="s">
        <v>25</v>
      </c>
      <c r="B15" s="21">
        <f>T2</f>
        <v>84.65</v>
      </c>
      <c r="C15" s="21">
        <f>T6</f>
        <v>88.95</v>
      </c>
      <c r="D15" s="21">
        <f>SUM(B15:C15)</f>
        <v>173.60000000000002</v>
      </c>
      <c r="E15" s="21">
        <f>D15/8</f>
        <v>21.700000000000003</v>
      </c>
      <c r="G15" s="3" t="s">
        <v>32</v>
      </c>
      <c r="H15" s="3">
        <v>2</v>
      </c>
      <c r="J15" s="3" t="s">
        <v>0</v>
      </c>
      <c r="K15" s="3">
        <v>7</v>
      </c>
      <c r="L15" s="3">
        <f>SUMSQ(T2:T9)/H13-H16</f>
        <v>44.196796874999563</v>
      </c>
      <c r="M15" s="3">
        <f t="shared" ref="M15:M19" si="10">L15/K15</f>
        <v>6.3138281249999375</v>
      </c>
      <c r="N15" s="3">
        <f>M15/M19</f>
        <v>34.070563909027037</v>
      </c>
      <c r="O15" s="3" t="str">
        <f t="shared" ref="O15:O18" si="11">IF(N15&lt;P15,"tn",IF(N15&lt;Q15,"*","**"))</f>
        <v>**</v>
      </c>
      <c r="P15" s="3">
        <f t="shared" ref="P15:P18" si="12">FINV(5%,$K15,$K$19)</f>
        <v>2.487577703722041</v>
      </c>
      <c r="Q15" s="3">
        <f t="shared" ref="Q15:Q18" si="13">FINV(1%,$K15,$K$19)</f>
        <v>3.639589558217867</v>
      </c>
    </row>
    <row r="16" spans="1:20" x14ac:dyDescent="0.25">
      <c r="A16" s="11" t="s">
        <v>26</v>
      </c>
      <c r="B16" s="21">
        <f t="shared" ref="B16:B18" si="14">T3</f>
        <v>88.899999999999991</v>
      </c>
      <c r="C16" s="21">
        <f t="shared" ref="C16:C18" si="15">T7</f>
        <v>92.85</v>
      </c>
      <c r="D16" s="21">
        <f t="shared" ref="D16:D18" si="16">SUM(B16:C16)</f>
        <v>181.75</v>
      </c>
      <c r="E16" s="21">
        <f t="shared" ref="E16:E18" si="17">D16/8</f>
        <v>22.71875</v>
      </c>
      <c r="G16" s="3" t="s">
        <v>33</v>
      </c>
      <c r="H16" s="2">
        <f>(T10^2)/(H13*H14*H15)</f>
        <v>17133.318828125</v>
      </c>
      <c r="J16" s="3" t="s">
        <v>42</v>
      </c>
      <c r="K16" s="3">
        <v>3</v>
      </c>
      <c r="L16" s="3">
        <f>SUMSQ(D15:D18)/(H13*H15)-H16</f>
        <v>34.369609375000437</v>
      </c>
      <c r="M16" s="3">
        <f t="shared" si="10"/>
        <v>11.456536458333479</v>
      </c>
      <c r="N16" s="3">
        <f>M16/M19</f>
        <v>61.821552606763902</v>
      </c>
      <c r="O16" s="3" t="str">
        <f t="shared" si="11"/>
        <v>**</v>
      </c>
      <c r="P16" s="3">
        <f t="shared" si="12"/>
        <v>3.0724669863968779</v>
      </c>
      <c r="Q16" s="3">
        <f t="shared" si="13"/>
        <v>4.8740461970006939</v>
      </c>
    </row>
    <row r="17" spans="1:17" x14ac:dyDescent="0.25">
      <c r="A17" s="11" t="s">
        <v>27</v>
      </c>
      <c r="B17" s="21">
        <f t="shared" si="14"/>
        <v>92.75</v>
      </c>
      <c r="C17" s="21">
        <f t="shared" si="15"/>
        <v>96.6</v>
      </c>
      <c r="D17" s="21">
        <f t="shared" si="16"/>
        <v>189.35</v>
      </c>
      <c r="E17" s="21">
        <f t="shared" si="17"/>
        <v>23.668749999999999</v>
      </c>
      <c r="J17" s="3" t="s">
        <v>43</v>
      </c>
      <c r="K17" s="3">
        <v>1</v>
      </c>
      <c r="L17" s="3">
        <f>SUMSQ(B19:C19)/(H13*H14)-H16</f>
        <v>9.6250781249982538</v>
      </c>
      <c r="M17" s="3">
        <f t="shared" si="10"/>
        <v>9.6250781249982538</v>
      </c>
      <c r="N17" s="3">
        <f>M17/M19</f>
        <v>51.938670628151506</v>
      </c>
      <c r="O17" s="3" t="str">
        <f t="shared" si="11"/>
        <v>**</v>
      </c>
      <c r="P17" s="3">
        <f t="shared" si="12"/>
        <v>4.3247937431830454</v>
      </c>
      <c r="Q17" s="3">
        <f t="shared" si="13"/>
        <v>8.0165969468084768</v>
      </c>
    </row>
    <row r="18" spans="1:17" x14ac:dyDescent="0.25">
      <c r="A18" s="11" t="s">
        <v>28</v>
      </c>
      <c r="B18" s="21">
        <f t="shared" si="14"/>
        <v>95.149999999999991</v>
      </c>
      <c r="C18" s="21">
        <f t="shared" si="15"/>
        <v>100.6</v>
      </c>
      <c r="D18" s="21">
        <f t="shared" si="16"/>
        <v>195.75</v>
      </c>
      <c r="E18" s="21">
        <f t="shared" si="17"/>
        <v>24.46875</v>
      </c>
      <c r="J18" s="3" t="s">
        <v>44</v>
      </c>
      <c r="K18" s="3">
        <v>3</v>
      </c>
      <c r="L18" s="3">
        <f>L15-L16-L17</f>
        <v>0.20210937500087311</v>
      </c>
      <c r="M18" s="3">
        <f t="shared" si="10"/>
        <v>6.736979166695771E-2</v>
      </c>
      <c r="N18" s="3">
        <f>M18/M19</f>
        <v>0.36353963824869601</v>
      </c>
      <c r="O18" s="3" t="str">
        <f t="shared" si="11"/>
        <v>tn</v>
      </c>
      <c r="P18" s="3">
        <f t="shared" si="12"/>
        <v>3.0724669863968779</v>
      </c>
      <c r="Q18" s="3">
        <f t="shared" si="13"/>
        <v>4.8740461970006939</v>
      </c>
    </row>
    <row r="19" spans="1:17" x14ac:dyDescent="0.25">
      <c r="A19" s="11" t="s">
        <v>14</v>
      </c>
      <c r="B19" s="21">
        <f>SUM(B15:B18)</f>
        <v>361.45</v>
      </c>
      <c r="C19" s="21">
        <f t="shared" ref="C19:D19" si="18">SUM(C15:C18)</f>
        <v>379</v>
      </c>
      <c r="D19" s="21">
        <f t="shared" si="18"/>
        <v>740.45</v>
      </c>
      <c r="E19" s="21"/>
      <c r="J19" s="3" t="s">
        <v>45</v>
      </c>
      <c r="K19" s="3">
        <v>21</v>
      </c>
      <c r="L19" s="3">
        <f>L20-L15-L14</f>
        <v>3.8916406249991269</v>
      </c>
      <c r="M19" s="3">
        <f t="shared" si="10"/>
        <v>0.18531622023805366</v>
      </c>
      <c r="N19" s="4"/>
      <c r="O19" s="4"/>
      <c r="P19" s="4"/>
      <c r="Q19" s="4"/>
    </row>
    <row r="20" spans="1:17" x14ac:dyDescent="0.25">
      <c r="A20" s="11" t="s">
        <v>5</v>
      </c>
      <c r="B20" s="21">
        <f>B19/16</f>
        <v>22.590624999999999</v>
      </c>
      <c r="C20" s="21">
        <f>C19/16</f>
        <v>23.6875</v>
      </c>
      <c r="D20" s="21"/>
      <c r="E20" s="21"/>
      <c r="J20" s="3" t="s">
        <v>46</v>
      </c>
      <c r="K20" s="3">
        <v>31</v>
      </c>
      <c r="L20" s="3">
        <f>SUMSQ(P2:S9)-H16</f>
        <v>49.828671874995052</v>
      </c>
      <c r="M20" s="7"/>
      <c r="N20" s="4"/>
      <c r="O20" s="4"/>
      <c r="P20" s="4"/>
      <c r="Q20" s="4"/>
    </row>
    <row r="22" spans="1:17" x14ac:dyDescent="0.25">
      <c r="E22" t="s">
        <v>0</v>
      </c>
      <c r="F22" t="s">
        <v>67</v>
      </c>
    </row>
    <row r="23" spans="1:17" x14ac:dyDescent="0.25">
      <c r="D23" s="9"/>
      <c r="E23" t="s">
        <v>25</v>
      </c>
      <c r="F23" s="10">
        <f>E15</f>
        <v>21.700000000000003</v>
      </c>
      <c r="G23" t="s">
        <v>54</v>
      </c>
    </row>
    <row r="24" spans="1:17" x14ac:dyDescent="0.25">
      <c r="D24" s="9"/>
      <c r="E24" t="s">
        <v>26</v>
      </c>
      <c r="F24" s="10">
        <f>E16</f>
        <v>22.71875</v>
      </c>
      <c r="G24" t="s">
        <v>55</v>
      </c>
    </row>
    <row r="25" spans="1:17" x14ac:dyDescent="0.25">
      <c r="D25" s="9"/>
      <c r="E25" t="s">
        <v>27</v>
      </c>
      <c r="F25" s="10">
        <f>E17</f>
        <v>23.668749999999999</v>
      </c>
      <c r="G25" t="s">
        <v>57</v>
      </c>
    </row>
    <row r="26" spans="1:17" x14ac:dyDescent="0.25">
      <c r="D26" s="9"/>
      <c r="E26" t="s">
        <v>28</v>
      </c>
      <c r="F26" s="10">
        <f>E18</f>
        <v>24.46875</v>
      </c>
      <c r="G26" t="s">
        <v>59</v>
      </c>
    </row>
    <row r="27" spans="1:17" x14ac:dyDescent="0.25">
      <c r="C27" t="s">
        <v>52</v>
      </c>
      <c r="D27" s="20">
        <v>3.8410000000000002</v>
      </c>
      <c r="E27" t="s">
        <v>60</v>
      </c>
      <c r="F27" s="19">
        <f>D27*(M19/(H13*H15))^0.5</f>
        <v>0.58459625715423169</v>
      </c>
      <c r="G27" s="8"/>
      <c r="H27" s="8"/>
      <c r="I27" s="8"/>
    </row>
    <row r="28" spans="1:17" x14ac:dyDescent="0.25">
      <c r="E28" t="s">
        <v>23</v>
      </c>
      <c r="F28" s="10">
        <f>B20</f>
        <v>22.590624999999999</v>
      </c>
      <c r="G28" t="s">
        <v>54</v>
      </c>
    </row>
    <row r="29" spans="1:17" x14ac:dyDescent="0.25">
      <c r="E29" t="s">
        <v>24</v>
      </c>
      <c r="F29" s="10">
        <f>C20</f>
        <v>23.6875</v>
      </c>
      <c r="G29" t="s">
        <v>63</v>
      </c>
    </row>
    <row r="30" spans="1:17" x14ac:dyDescent="0.25">
      <c r="C30" t="s">
        <v>58</v>
      </c>
      <c r="D30">
        <v>2.89</v>
      </c>
      <c r="E30" t="s">
        <v>60</v>
      </c>
      <c r="F30" s="9">
        <f>D30*(M19/(H13*H14))^0.5</f>
        <v>0.31102447683524925</v>
      </c>
      <c r="N30" s="15"/>
    </row>
    <row r="31" spans="1:17" x14ac:dyDescent="0.25">
      <c r="N31" s="17"/>
    </row>
    <row r="32" spans="1:17" x14ac:dyDescent="0.25">
      <c r="B32" s="14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</sheetData>
  <mergeCells count="2">
    <mergeCell ref="B32:M32"/>
    <mergeCell ref="N30:N3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topLeftCell="A10" workbookViewId="0">
      <selection activeCell="A29" sqref="A29:N32"/>
    </sheetView>
  </sheetViews>
  <sheetFormatPr defaultRowHeight="15" x14ac:dyDescent="0.25"/>
  <sheetData>
    <row r="1" spans="1:20" x14ac:dyDescent="0.25">
      <c r="A1" s="11" t="s">
        <v>0</v>
      </c>
      <c r="B1" s="11" t="s">
        <v>1</v>
      </c>
      <c r="C1" s="11"/>
      <c r="D1" s="11"/>
      <c r="E1" s="11" t="s">
        <v>2</v>
      </c>
      <c r="F1" s="11"/>
      <c r="G1" s="11"/>
      <c r="H1" s="11" t="s">
        <v>3</v>
      </c>
      <c r="I1" s="11"/>
      <c r="J1" s="11"/>
      <c r="K1" s="11" t="s">
        <v>4</v>
      </c>
      <c r="L1" s="11"/>
      <c r="M1" s="11"/>
      <c r="O1" s="2" t="s">
        <v>0</v>
      </c>
      <c r="P1" s="2">
        <v>1</v>
      </c>
      <c r="Q1" s="2">
        <v>2</v>
      </c>
      <c r="R1" s="2">
        <v>3</v>
      </c>
      <c r="S1" s="2">
        <v>4</v>
      </c>
      <c r="T1" s="2" t="s">
        <v>14</v>
      </c>
    </row>
    <row r="2" spans="1:20" x14ac:dyDescent="0.25">
      <c r="A2" s="11"/>
      <c r="B2" s="11">
        <v>1</v>
      </c>
      <c r="C2" s="11">
        <v>2</v>
      </c>
      <c r="D2" s="11" t="s">
        <v>5</v>
      </c>
      <c r="E2" s="11">
        <v>1</v>
      </c>
      <c r="F2" s="11">
        <v>2</v>
      </c>
      <c r="G2" s="11" t="s">
        <v>5</v>
      </c>
      <c r="H2" s="11">
        <v>1</v>
      </c>
      <c r="I2" s="11">
        <v>2</v>
      </c>
      <c r="J2" s="11" t="s">
        <v>5</v>
      </c>
      <c r="K2" s="11">
        <v>1</v>
      </c>
      <c r="L2" s="11">
        <v>2</v>
      </c>
      <c r="M2" s="11" t="s">
        <v>5</v>
      </c>
      <c r="O2" s="3" t="s">
        <v>15</v>
      </c>
      <c r="P2" s="3">
        <f>D3</f>
        <v>24.5</v>
      </c>
      <c r="Q2" s="3">
        <f>G3</f>
        <v>25.049999999999997</v>
      </c>
      <c r="R2" s="3">
        <f>J3</f>
        <v>25.1</v>
      </c>
      <c r="S2" s="3">
        <f>M3</f>
        <v>25</v>
      </c>
      <c r="T2" s="3">
        <f>SUM(P2:S2)</f>
        <v>99.65</v>
      </c>
    </row>
    <row r="3" spans="1:20" x14ac:dyDescent="0.25">
      <c r="A3" s="11" t="s">
        <v>6</v>
      </c>
      <c r="B3" s="11">
        <v>25</v>
      </c>
      <c r="C3" s="11">
        <v>24</v>
      </c>
      <c r="D3" s="11">
        <f>AVERAGE(B3:C3)</f>
        <v>24.5</v>
      </c>
      <c r="E3" s="11">
        <v>25.2</v>
      </c>
      <c r="F3" s="11">
        <v>24.9</v>
      </c>
      <c r="G3" s="11">
        <f>AVERAGE(E3:F3)</f>
        <v>25.049999999999997</v>
      </c>
      <c r="H3" s="11">
        <v>25.4</v>
      </c>
      <c r="I3" s="11">
        <v>24.8</v>
      </c>
      <c r="J3" s="11">
        <f>AVERAGE(H3:I3)</f>
        <v>25.1</v>
      </c>
      <c r="K3" s="11">
        <v>25.4</v>
      </c>
      <c r="L3" s="11">
        <v>24.6</v>
      </c>
      <c r="M3" s="11">
        <f>AVERAGE(K3:L3)</f>
        <v>25</v>
      </c>
      <c r="O3" s="3" t="s">
        <v>7</v>
      </c>
      <c r="P3" s="3">
        <f t="shared" ref="P3:P9" si="0">D4</f>
        <v>25.25</v>
      </c>
      <c r="Q3" s="3">
        <f t="shared" ref="Q3:Q9" si="1">G4</f>
        <v>25.85</v>
      </c>
      <c r="R3" s="3">
        <f t="shared" ref="R3:R9" si="2">J4</f>
        <v>26.2</v>
      </c>
      <c r="S3" s="3">
        <f t="shared" ref="S3:S9" si="3">M4</f>
        <v>26.45</v>
      </c>
      <c r="T3" s="3">
        <f t="shared" ref="T3:T10" si="4">SUM(P3:S3)</f>
        <v>103.75</v>
      </c>
    </row>
    <row r="4" spans="1:20" x14ac:dyDescent="0.25">
      <c r="A4" s="11" t="s">
        <v>7</v>
      </c>
      <c r="B4" s="11">
        <v>25.7</v>
      </c>
      <c r="C4" s="11">
        <v>24.8</v>
      </c>
      <c r="D4" s="11">
        <f t="shared" ref="D4:D10" si="5">AVERAGE(B4:C4)</f>
        <v>25.25</v>
      </c>
      <c r="E4" s="11">
        <v>25.9</v>
      </c>
      <c r="F4" s="11">
        <v>25.8</v>
      </c>
      <c r="G4" s="11">
        <f t="shared" ref="G4:G10" si="6">AVERAGE(E4:F4)</f>
        <v>25.85</v>
      </c>
      <c r="H4" s="11">
        <v>25.9</v>
      </c>
      <c r="I4" s="11">
        <v>26.5</v>
      </c>
      <c r="J4" s="11">
        <f t="shared" ref="J4:J10" si="7">AVERAGE(H4:I4)</f>
        <v>26.2</v>
      </c>
      <c r="K4" s="11">
        <v>26.4</v>
      </c>
      <c r="L4" s="11">
        <v>26.5</v>
      </c>
      <c r="M4" s="11">
        <f t="shared" ref="M4:M10" si="8">AVERAGE(K4:L4)</f>
        <v>26.45</v>
      </c>
      <c r="O4" s="3" t="s">
        <v>8</v>
      </c>
      <c r="P4" s="3">
        <f t="shared" si="0"/>
        <v>26.6</v>
      </c>
      <c r="Q4" s="3">
        <f t="shared" si="1"/>
        <v>26.6</v>
      </c>
      <c r="R4" s="3">
        <f t="shared" si="2"/>
        <v>26.799999999999997</v>
      </c>
      <c r="S4" s="3">
        <f t="shared" si="3"/>
        <v>27.1</v>
      </c>
      <c r="T4" s="3">
        <f t="shared" si="4"/>
        <v>107.1</v>
      </c>
    </row>
    <row r="5" spans="1:20" x14ac:dyDescent="0.25">
      <c r="A5" s="11" t="s">
        <v>8</v>
      </c>
      <c r="B5" s="11">
        <v>26.4</v>
      </c>
      <c r="C5" s="11">
        <v>26.8</v>
      </c>
      <c r="D5" s="11">
        <f t="shared" si="5"/>
        <v>26.6</v>
      </c>
      <c r="E5" s="11">
        <v>26.4</v>
      </c>
      <c r="F5" s="11">
        <v>26.8</v>
      </c>
      <c r="G5" s="11">
        <f t="shared" si="6"/>
        <v>26.6</v>
      </c>
      <c r="H5" s="11">
        <v>26.7</v>
      </c>
      <c r="I5" s="11">
        <v>26.9</v>
      </c>
      <c r="J5" s="11">
        <f t="shared" si="7"/>
        <v>26.799999999999997</v>
      </c>
      <c r="K5" s="11">
        <v>26.9</v>
      </c>
      <c r="L5" s="11">
        <v>27.3</v>
      </c>
      <c r="M5" s="11">
        <f t="shared" si="8"/>
        <v>27.1</v>
      </c>
      <c r="O5" s="3" t="s">
        <v>9</v>
      </c>
      <c r="P5" s="3">
        <f t="shared" si="0"/>
        <v>26.75</v>
      </c>
      <c r="Q5" s="3">
        <f t="shared" si="1"/>
        <v>27.1</v>
      </c>
      <c r="R5" s="3">
        <f t="shared" si="2"/>
        <v>27.1</v>
      </c>
      <c r="S5" s="3">
        <f t="shared" si="3"/>
        <v>27.799999999999997</v>
      </c>
      <c r="T5" s="3">
        <f t="shared" si="4"/>
        <v>108.75</v>
      </c>
    </row>
    <row r="6" spans="1:20" x14ac:dyDescent="0.25">
      <c r="A6" s="11" t="s">
        <v>9</v>
      </c>
      <c r="B6" s="11">
        <v>26.9</v>
      </c>
      <c r="C6" s="11">
        <v>26.6</v>
      </c>
      <c r="D6" s="11">
        <f t="shared" si="5"/>
        <v>26.75</v>
      </c>
      <c r="E6" s="11">
        <v>27.3</v>
      </c>
      <c r="F6" s="11">
        <v>26.9</v>
      </c>
      <c r="G6" s="11">
        <f t="shared" si="6"/>
        <v>27.1</v>
      </c>
      <c r="H6" s="11">
        <v>27.6</v>
      </c>
      <c r="I6" s="11">
        <v>26.6</v>
      </c>
      <c r="J6" s="11">
        <f t="shared" si="7"/>
        <v>27.1</v>
      </c>
      <c r="K6" s="11">
        <v>27.7</v>
      </c>
      <c r="L6" s="11">
        <v>27.9</v>
      </c>
      <c r="M6" s="11">
        <f t="shared" si="8"/>
        <v>27.799999999999997</v>
      </c>
      <c r="O6" s="3" t="s">
        <v>16</v>
      </c>
      <c r="P6" s="3">
        <f t="shared" si="0"/>
        <v>25.6</v>
      </c>
      <c r="Q6" s="3">
        <f t="shared" si="1"/>
        <v>26.700000000000003</v>
      </c>
      <c r="R6" s="3">
        <f t="shared" si="2"/>
        <v>26.7</v>
      </c>
      <c r="S6" s="3">
        <f t="shared" si="3"/>
        <v>27</v>
      </c>
      <c r="T6" s="3">
        <f t="shared" si="4"/>
        <v>106</v>
      </c>
    </row>
    <row r="7" spans="1:20" x14ac:dyDescent="0.25">
      <c r="A7" s="11" t="s">
        <v>10</v>
      </c>
      <c r="B7" s="11">
        <v>25.8</v>
      </c>
      <c r="C7" s="11">
        <v>25.4</v>
      </c>
      <c r="D7" s="11">
        <f t="shared" si="5"/>
        <v>25.6</v>
      </c>
      <c r="E7" s="11">
        <v>26.8</v>
      </c>
      <c r="F7" s="11">
        <v>26.6</v>
      </c>
      <c r="G7" s="11">
        <f t="shared" si="6"/>
        <v>26.700000000000003</v>
      </c>
      <c r="H7" s="11">
        <v>26.9</v>
      </c>
      <c r="I7" s="11">
        <v>26.5</v>
      </c>
      <c r="J7" s="11">
        <f t="shared" si="7"/>
        <v>26.7</v>
      </c>
      <c r="K7" s="11">
        <v>26.7</v>
      </c>
      <c r="L7" s="11">
        <v>27.3</v>
      </c>
      <c r="M7" s="11">
        <f t="shared" si="8"/>
        <v>27</v>
      </c>
      <c r="O7" s="3" t="s">
        <v>11</v>
      </c>
      <c r="P7" s="3">
        <f t="shared" si="0"/>
        <v>26.65</v>
      </c>
      <c r="Q7" s="3">
        <f t="shared" si="1"/>
        <v>27.6</v>
      </c>
      <c r="R7" s="3">
        <f t="shared" si="2"/>
        <v>27.65</v>
      </c>
      <c r="S7" s="3">
        <f t="shared" si="3"/>
        <v>27.6</v>
      </c>
      <c r="T7" s="3">
        <f t="shared" si="4"/>
        <v>109.5</v>
      </c>
    </row>
    <row r="8" spans="1:20" x14ac:dyDescent="0.25">
      <c r="A8" s="11" t="s">
        <v>11</v>
      </c>
      <c r="B8" s="11">
        <v>26.4</v>
      </c>
      <c r="C8" s="11">
        <v>26.9</v>
      </c>
      <c r="D8" s="11">
        <f t="shared" si="5"/>
        <v>26.65</v>
      </c>
      <c r="E8" s="11">
        <v>27.8</v>
      </c>
      <c r="F8" s="11">
        <v>27.4</v>
      </c>
      <c r="G8" s="11">
        <f t="shared" si="6"/>
        <v>27.6</v>
      </c>
      <c r="H8" s="11">
        <v>27.4</v>
      </c>
      <c r="I8" s="11">
        <v>27.9</v>
      </c>
      <c r="J8" s="11">
        <f t="shared" si="7"/>
        <v>27.65</v>
      </c>
      <c r="K8" s="11">
        <v>27.8</v>
      </c>
      <c r="L8" s="11">
        <v>27.4</v>
      </c>
      <c r="M8" s="11">
        <f t="shared" si="8"/>
        <v>27.6</v>
      </c>
      <c r="O8" s="3" t="s">
        <v>12</v>
      </c>
      <c r="P8" s="3">
        <f t="shared" si="0"/>
        <v>29.05</v>
      </c>
      <c r="Q8" s="3">
        <f t="shared" si="1"/>
        <v>31.05</v>
      </c>
      <c r="R8" s="3">
        <f t="shared" si="2"/>
        <v>29.1</v>
      </c>
      <c r="S8" s="3">
        <f t="shared" si="3"/>
        <v>30.15</v>
      </c>
      <c r="T8" s="3">
        <f t="shared" si="4"/>
        <v>119.35</v>
      </c>
    </row>
    <row r="9" spans="1:20" x14ac:dyDescent="0.25">
      <c r="A9" s="11" t="s">
        <v>12</v>
      </c>
      <c r="B9" s="11">
        <v>28.8</v>
      </c>
      <c r="C9" s="11">
        <v>29.3</v>
      </c>
      <c r="D9" s="11">
        <f t="shared" si="5"/>
        <v>29.05</v>
      </c>
      <c r="E9" s="11">
        <v>30.5</v>
      </c>
      <c r="F9" s="11">
        <v>31.6</v>
      </c>
      <c r="G9" s="11">
        <f t="shared" si="6"/>
        <v>31.05</v>
      </c>
      <c r="H9" s="11">
        <v>28.8</v>
      </c>
      <c r="I9" s="11">
        <v>29.4</v>
      </c>
      <c r="J9" s="11">
        <f t="shared" si="7"/>
        <v>29.1</v>
      </c>
      <c r="K9" s="11">
        <v>29.8</v>
      </c>
      <c r="L9" s="11">
        <v>30.5</v>
      </c>
      <c r="M9" s="11">
        <f t="shared" si="8"/>
        <v>30.15</v>
      </c>
      <c r="O9" s="3" t="s">
        <v>17</v>
      </c>
      <c r="P9" s="3">
        <f t="shared" si="0"/>
        <v>29.9</v>
      </c>
      <c r="Q9" s="3">
        <f t="shared" si="1"/>
        <v>33.1</v>
      </c>
      <c r="R9" s="3">
        <f t="shared" si="2"/>
        <v>30.4</v>
      </c>
      <c r="S9" s="3">
        <f t="shared" si="3"/>
        <v>31.6</v>
      </c>
      <c r="T9" s="3">
        <f t="shared" si="4"/>
        <v>125</v>
      </c>
    </row>
    <row r="10" spans="1:20" x14ac:dyDescent="0.25">
      <c r="A10" s="11" t="s">
        <v>13</v>
      </c>
      <c r="B10" s="11">
        <v>29.8</v>
      </c>
      <c r="C10" s="11">
        <v>30</v>
      </c>
      <c r="D10" s="11">
        <f t="shared" si="5"/>
        <v>29.9</v>
      </c>
      <c r="E10" s="11">
        <v>32.5</v>
      </c>
      <c r="F10" s="11">
        <v>33.700000000000003</v>
      </c>
      <c r="G10" s="11">
        <f t="shared" si="6"/>
        <v>33.1</v>
      </c>
      <c r="H10" s="11">
        <v>30.3</v>
      </c>
      <c r="I10" s="11">
        <v>30.5</v>
      </c>
      <c r="J10" s="11">
        <f t="shared" si="7"/>
        <v>30.4</v>
      </c>
      <c r="K10" s="11">
        <v>31.3</v>
      </c>
      <c r="L10" s="11">
        <v>31.9</v>
      </c>
      <c r="M10" s="11">
        <f t="shared" si="8"/>
        <v>31.6</v>
      </c>
      <c r="O10" s="3" t="s">
        <v>18</v>
      </c>
      <c r="P10" s="3">
        <f>SUM(P2:P9)</f>
        <v>214.3</v>
      </c>
      <c r="Q10" s="3">
        <f t="shared" ref="Q10:S10" si="9">SUM(Q2:Q9)</f>
        <v>223.05</v>
      </c>
      <c r="R10" s="3">
        <f t="shared" si="9"/>
        <v>219.04999999999998</v>
      </c>
      <c r="S10" s="3">
        <f t="shared" si="9"/>
        <v>222.70000000000002</v>
      </c>
      <c r="T10" s="2">
        <f t="shared" si="4"/>
        <v>879.1</v>
      </c>
    </row>
    <row r="12" spans="1:20" x14ac:dyDescent="0.25">
      <c r="A12" s="11"/>
      <c r="B12" s="11" t="s">
        <v>19</v>
      </c>
      <c r="C12" s="11"/>
      <c r="D12" s="11"/>
      <c r="E12" s="11"/>
      <c r="G12" s="2" t="s">
        <v>47</v>
      </c>
      <c r="H12" s="2"/>
      <c r="J12" s="2"/>
      <c r="K12" s="2"/>
      <c r="L12" s="2" t="s">
        <v>34</v>
      </c>
      <c r="M12" s="2"/>
      <c r="N12" s="2"/>
      <c r="O12" s="2"/>
      <c r="P12" s="2"/>
      <c r="Q12" s="2"/>
    </row>
    <row r="13" spans="1:20" x14ac:dyDescent="0.25">
      <c r="A13" s="11"/>
      <c r="B13" s="11" t="s">
        <v>20</v>
      </c>
      <c r="C13" s="11"/>
      <c r="D13" s="11" t="s">
        <v>14</v>
      </c>
      <c r="E13" s="11" t="s">
        <v>21</v>
      </c>
      <c r="G13" s="3" t="s">
        <v>30</v>
      </c>
      <c r="H13" s="3">
        <v>4</v>
      </c>
      <c r="J13" s="11" t="s">
        <v>35</v>
      </c>
      <c r="K13" s="11" t="s">
        <v>36</v>
      </c>
      <c r="L13" s="11" t="s">
        <v>37</v>
      </c>
      <c r="M13" s="11" t="s">
        <v>38</v>
      </c>
      <c r="N13" s="11" t="s">
        <v>39</v>
      </c>
      <c r="O13" s="11" t="s">
        <v>40</v>
      </c>
      <c r="P13" s="11">
        <v>0.05</v>
      </c>
      <c r="Q13" s="11">
        <v>0.01</v>
      </c>
    </row>
    <row r="14" spans="1:20" x14ac:dyDescent="0.25">
      <c r="A14" s="11" t="s">
        <v>22</v>
      </c>
      <c r="B14" s="11" t="s">
        <v>23</v>
      </c>
      <c r="C14" s="11" t="s">
        <v>24</v>
      </c>
      <c r="D14" s="11"/>
      <c r="E14" s="11"/>
      <c r="G14" s="3" t="s">
        <v>31</v>
      </c>
      <c r="H14" s="3">
        <v>4</v>
      </c>
      <c r="J14" s="3" t="s">
        <v>41</v>
      </c>
      <c r="K14" s="3">
        <v>3</v>
      </c>
      <c r="L14" s="3">
        <f>SUMSQ(P10:S10)/8-H16</f>
        <v>6.2228125000001455</v>
      </c>
      <c r="M14" s="3">
        <f>L14/K14</f>
        <v>2.0742708333333817</v>
      </c>
      <c r="N14" s="3">
        <f>M14/M19</f>
        <v>6.9866673349705142</v>
      </c>
      <c r="O14" s="3" t="str">
        <f>IF(N14&lt;P14,"tn",IF(N14&lt;Q14,"*","**"))</f>
        <v>**</v>
      </c>
      <c r="P14" s="3">
        <f>FINV(5%,$K14,$K$19)</f>
        <v>3.0724669863968779</v>
      </c>
      <c r="Q14" s="3">
        <f>FINV(1%,$K14,$K$19)</f>
        <v>4.8740461970006939</v>
      </c>
    </row>
    <row r="15" spans="1:20" x14ac:dyDescent="0.25">
      <c r="A15" s="11" t="s">
        <v>25</v>
      </c>
      <c r="B15" s="11">
        <f>T2</f>
        <v>99.65</v>
      </c>
      <c r="C15" s="11">
        <f>T6</f>
        <v>106</v>
      </c>
      <c r="D15" s="11">
        <f>SUM(B15:C15)</f>
        <v>205.65</v>
      </c>
      <c r="E15" s="11">
        <f>D15/8</f>
        <v>25.706250000000001</v>
      </c>
      <c r="G15" s="3" t="s">
        <v>32</v>
      </c>
      <c r="H15" s="3">
        <v>2</v>
      </c>
      <c r="J15" s="3" t="s">
        <v>0</v>
      </c>
      <c r="K15" s="3">
        <v>7</v>
      </c>
      <c r="L15" s="3">
        <f>SUMSQ(T2:T9)/H13-H16</f>
        <v>121.18218749999869</v>
      </c>
      <c r="M15" s="3">
        <f t="shared" ref="M15:M19" si="10">L15/K15</f>
        <v>17.311741071428383</v>
      </c>
      <c r="N15" s="3">
        <f>M15/M19</f>
        <v>58.310310260133974</v>
      </c>
      <c r="O15" s="3" t="str">
        <f t="shared" ref="O15:O18" si="11">IF(N15&lt;P15,"tn",IF(N15&lt;Q15,"*","**"))</f>
        <v>**</v>
      </c>
      <c r="P15" s="3">
        <f t="shared" ref="P15:P18" si="12">FINV(5%,$K15,$K$19)</f>
        <v>2.487577703722041</v>
      </c>
      <c r="Q15" s="3">
        <f t="shared" ref="Q15:Q18" si="13">FINV(1%,$K15,$K$19)</f>
        <v>3.639589558217867</v>
      </c>
    </row>
    <row r="16" spans="1:20" x14ac:dyDescent="0.25">
      <c r="A16" s="11" t="s">
        <v>26</v>
      </c>
      <c r="B16" s="11">
        <f t="shared" ref="B16:B18" si="14">T3</f>
        <v>103.75</v>
      </c>
      <c r="C16" s="11">
        <f t="shared" ref="C16:C18" si="15">T7</f>
        <v>109.5</v>
      </c>
      <c r="D16" s="11">
        <f t="shared" ref="D16:D18" si="16">SUM(B16:C16)</f>
        <v>213.25</v>
      </c>
      <c r="E16" s="11">
        <f t="shared" ref="E16:E18" si="17">D16/8</f>
        <v>26.65625</v>
      </c>
      <c r="G16" s="3" t="s">
        <v>33</v>
      </c>
      <c r="H16" s="2">
        <f>(T10^2)/(H13*H14*H15)</f>
        <v>24150.525312500002</v>
      </c>
      <c r="J16" s="3" t="s">
        <v>42</v>
      </c>
      <c r="K16" s="3">
        <v>3</v>
      </c>
      <c r="L16" s="3">
        <f>SUMSQ(D15:D18)/(H13*H15)-H16</f>
        <v>60.243437499997526</v>
      </c>
      <c r="M16" s="3">
        <f t="shared" si="10"/>
        <v>20.08114583333251</v>
      </c>
      <c r="N16" s="3">
        <f>M16/M19</f>
        <v>67.638363991773929</v>
      </c>
      <c r="O16" s="3" t="str">
        <f t="shared" si="11"/>
        <v>**</v>
      </c>
      <c r="P16" s="3">
        <f t="shared" si="12"/>
        <v>3.0724669863968779</v>
      </c>
      <c r="Q16" s="3">
        <f t="shared" si="13"/>
        <v>4.8740461970006939</v>
      </c>
    </row>
    <row r="17" spans="1:17" x14ac:dyDescent="0.25">
      <c r="A17" s="11" t="s">
        <v>27</v>
      </c>
      <c r="B17" s="11">
        <f t="shared" si="14"/>
        <v>107.1</v>
      </c>
      <c r="C17" s="11">
        <f t="shared" si="15"/>
        <v>119.35</v>
      </c>
      <c r="D17" s="11">
        <f t="shared" si="16"/>
        <v>226.45</v>
      </c>
      <c r="E17" s="11">
        <f t="shared" si="17"/>
        <v>28.306249999999999</v>
      </c>
      <c r="J17" s="3" t="s">
        <v>43</v>
      </c>
      <c r="K17" s="3">
        <v>1</v>
      </c>
      <c r="L17" s="3">
        <f>SUMSQ(B19:C19)/(H13*H14)-H16</f>
        <v>51.511249999999563</v>
      </c>
      <c r="M17" s="3">
        <f t="shared" si="10"/>
        <v>51.511249999999563</v>
      </c>
      <c r="N17" s="3">
        <f>M17/M19</f>
        <v>173.50288206104</v>
      </c>
      <c r="O17" s="3" t="str">
        <f t="shared" si="11"/>
        <v>**</v>
      </c>
      <c r="P17" s="3">
        <f t="shared" si="12"/>
        <v>4.3247937431830454</v>
      </c>
      <c r="Q17" s="3">
        <f t="shared" si="13"/>
        <v>8.0165969468084768</v>
      </c>
    </row>
    <row r="18" spans="1:17" x14ac:dyDescent="0.25">
      <c r="A18" s="11" t="s">
        <v>28</v>
      </c>
      <c r="B18" s="11">
        <f t="shared" si="14"/>
        <v>108.75</v>
      </c>
      <c r="C18" s="11">
        <f t="shared" si="15"/>
        <v>125</v>
      </c>
      <c r="D18" s="11">
        <f t="shared" si="16"/>
        <v>233.75</v>
      </c>
      <c r="E18" s="11">
        <f t="shared" si="17"/>
        <v>29.21875</v>
      </c>
      <c r="J18" s="3" t="s">
        <v>44</v>
      </c>
      <c r="K18" s="3">
        <v>3</v>
      </c>
      <c r="L18" s="3">
        <f>L15-L16-L17</f>
        <v>9.4275000000016007</v>
      </c>
      <c r="M18" s="3">
        <f t="shared" si="10"/>
        <v>3.1425000000005334</v>
      </c>
      <c r="N18" s="3">
        <f>M18/M19</f>
        <v>10.584732594858703</v>
      </c>
      <c r="O18" s="3" t="str">
        <f t="shared" si="11"/>
        <v>**</v>
      </c>
      <c r="P18" s="3">
        <f t="shared" si="12"/>
        <v>3.0724669863968779</v>
      </c>
      <c r="Q18" s="3">
        <f t="shared" si="13"/>
        <v>4.8740461970006939</v>
      </c>
    </row>
    <row r="19" spans="1:17" x14ac:dyDescent="0.25">
      <c r="A19" s="11" t="s">
        <v>14</v>
      </c>
      <c r="B19" s="11">
        <f>SUM(B15:B18)</f>
        <v>419.25</v>
      </c>
      <c r="C19" s="11">
        <f t="shared" ref="C19:D19" si="18">SUM(C15:C18)</f>
        <v>459.85</v>
      </c>
      <c r="D19" s="11">
        <f t="shared" si="18"/>
        <v>879.09999999999991</v>
      </c>
      <c r="E19" s="11"/>
      <c r="J19" s="3" t="s">
        <v>45</v>
      </c>
      <c r="K19" s="3">
        <v>21</v>
      </c>
      <c r="L19" s="3">
        <f>L20-L15-L14</f>
        <v>6.234687500000291</v>
      </c>
      <c r="M19" s="3">
        <f t="shared" si="10"/>
        <v>0.29688988095239482</v>
      </c>
      <c r="N19" s="4"/>
      <c r="O19" s="4"/>
      <c r="P19" s="4"/>
      <c r="Q19" s="4"/>
    </row>
    <row r="20" spans="1:17" x14ac:dyDescent="0.25">
      <c r="A20" s="11" t="s">
        <v>5</v>
      </c>
      <c r="B20" s="11">
        <f>SUM(B16:B19)</f>
        <v>738.85</v>
      </c>
      <c r="C20" s="11">
        <f>SUM(C16:C19)</f>
        <v>813.7</v>
      </c>
      <c r="D20" s="11"/>
      <c r="E20" s="11"/>
      <c r="J20" s="3" t="s">
        <v>46</v>
      </c>
      <c r="K20" s="3">
        <v>31</v>
      </c>
      <c r="L20" s="3">
        <f>SUMSQ(P2:S9)-H16</f>
        <v>133.63968749999913</v>
      </c>
      <c r="M20" s="4"/>
      <c r="N20" s="4"/>
      <c r="O20" s="4"/>
      <c r="P20" s="4"/>
      <c r="Q20" s="4"/>
    </row>
    <row r="22" spans="1:17" x14ac:dyDescent="0.25">
      <c r="C22" t="s">
        <v>48</v>
      </c>
      <c r="E22" t="s">
        <v>49</v>
      </c>
      <c r="F22" t="s">
        <v>23</v>
      </c>
      <c r="G22" t="s">
        <v>50</v>
      </c>
      <c r="H22" t="s">
        <v>24</v>
      </c>
      <c r="I22" t="s">
        <v>51</v>
      </c>
    </row>
    <row r="23" spans="1:17" x14ac:dyDescent="0.25">
      <c r="A23" t="s">
        <v>52</v>
      </c>
      <c r="B23">
        <v>3.8410000000000002</v>
      </c>
      <c r="C23" t="s">
        <v>53</v>
      </c>
      <c r="D23" s="9">
        <f>B23*(M19/(H13*H15))^0.5</f>
        <v>0.73994086248051183</v>
      </c>
      <c r="E23" t="s">
        <v>25</v>
      </c>
      <c r="F23">
        <f>B15</f>
        <v>99.65</v>
      </c>
      <c r="G23" t="s">
        <v>61</v>
      </c>
      <c r="H23">
        <f>C15</f>
        <v>106</v>
      </c>
      <c r="I23" t="s">
        <v>61</v>
      </c>
    </row>
    <row r="24" spans="1:17" x14ac:dyDescent="0.25">
      <c r="D24" s="9"/>
      <c r="E24" t="s">
        <v>26</v>
      </c>
      <c r="F24">
        <f t="shared" ref="F24:F26" si="19">B16</f>
        <v>103.75</v>
      </c>
      <c r="G24" t="s">
        <v>62</v>
      </c>
      <c r="H24">
        <f t="shared" ref="H24:H26" si="20">C16</f>
        <v>109.5</v>
      </c>
      <c r="I24" t="s">
        <v>62</v>
      </c>
    </row>
    <row r="25" spans="1:17" x14ac:dyDescent="0.25">
      <c r="D25" s="9"/>
      <c r="E25" t="s">
        <v>27</v>
      </c>
      <c r="F25">
        <f t="shared" si="19"/>
        <v>107.1</v>
      </c>
      <c r="G25" t="s">
        <v>66</v>
      </c>
      <c r="H25">
        <f t="shared" si="20"/>
        <v>119.35</v>
      </c>
      <c r="I25" t="s">
        <v>66</v>
      </c>
    </row>
    <row r="26" spans="1:17" x14ac:dyDescent="0.25">
      <c r="C26" t="s">
        <v>56</v>
      </c>
      <c r="D26" s="9"/>
      <c r="E26" t="s">
        <v>28</v>
      </c>
      <c r="F26">
        <f t="shared" si="19"/>
        <v>108.75</v>
      </c>
      <c r="G26" t="s">
        <v>42</v>
      </c>
      <c r="H26">
        <f t="shared" si="20"/>
        <v>125</v>
      </c>
      <c r="I26" t="s">
        <v>42</v>
      </c>
    </row>
    <row r="27" spans="1:17" x14ac:dyDescent="0.25">
      <c r="A27" t="s">
        <v>58</v>
      </c>
      <c r="B27">
        <v>2.89</v>
      </c>
      <c r="C27" t="s">
        <v>53</v>
      </c>
      <c r="D27" s="9">
        <f>B27*(M19/(H13*H14))^0.5</f>
        <v>0.3936729269570185</v>
      </c>
      <c r="E27" t="s">
        <v>60</v>
      </c>
      <c r="F27" s="14">
        <f>D27</f>
        <v>0.3936729269570185</v>
      </c>
      <c r="G27" s="14"/>
      <c r="H27" s="14"/>
      <c r="I27" s="14"/>
    </row>
    <row r="29" spans="1:17" x14ac:dyDescent="0.25">
      <c r="A29" t="s">
        <v>49</v>
      </c>
      <c r="B29" t="s">
        <v>25</v>
      </c>
      <c r="C29" s="16" t="s">
        <v>51</v>
      </c>
      <c r="D29" s="16"/>
      <c r="E29" t="s">
        <v>26</v>
      </c>
      <c r="F29" s="16" t="s">
        <v>51</v>
      </c>
      <c r="G29" s="16"/>
      <c r="H29" t="s">
        <v>27</v>
      </c>
      <c r="I29" s="16" t="s">
        <v>50</v>
      </c>
      <c r="J29" s="16"/>
      <c r="K29" t="s">
        <v>28</v>
      </c>
      <c r="L29" s="16" t="s">
        <v>51</v>
      </c>
      <c r="M29" s="16"/>
      <c r="N29" t="s">
        <v>60</v>
      </c>
    </row>
    <row r="30" spans="1:17" x14ac:dyDescent="0.25">
      <c r="A30" t="s">
        <v>23</v>
      </c>
      <c r="B30">
        <f>B15</f>
        <v>99.65</v>
      </c>
      <c r="C30" t="s">
        <v>54</v>
      </c>
      <c r="D30" t="s">
        <v>61</v>
      </c>
      <c r="E30">
        <f>B16</f>
        <v>103.75</v>
      </c>
      <c r="F30" t="s">
        <v>54</v>
      </c>
      <c r="G30" t="s">
        <v>62</v>
      </c>
      <c r="H30">
        <f>B17</f>
        <v>107.1</v>
      </c>
      <c r="I30" t="s">
        <v>54</v>
      </c>
      <c r="J30" t="s">
        <v>66</v>
      </c>
      <c r="K30">
        <f>B18</f>
        <v>108.75</v>
      </c>
      <c r="L30" t="s">
        <v>54</v>
      </c>
      <c r="M30" t="s">
        <v>42</v>
      </c>
      <c r="N30" s="15">
        <f>D27</f>
        <v>0.3936729269570185</v>
      </c>
    </row>
    <row r="31" spans="1:17" x14ac:dyDescent="0.25">
      <c r="A31" t="s">
        <v>24</v>
      </c>
      <c r="B31">
        <f>C15</f>
        <v>106</v>
      </c>
      <c r="C31" t="s">
        <v>55</v>
      </c>
      <c r="D31" t="s">
        <v>61</v>
      </c>
      <c r="E31">
        <f>C16</f>
        <v>109.5</v>
      </c>
      <c r="F31" t="s">
        <v>55</v>
      </c>
      <c r="G31" t="s">
        <v>62</v>
      </c>
      <c r="H31">
        <f>C17</f>
        <v>119.35</v>
      </c>
      <c r="I31" t="s">
        <v>55</v>
      </c>
      <c r="J31" t="s">
        <v>66</v>
      </c>
      <c r="K31">
        <f>C18</f>
        <v>125</v>
      </c>
      <c r="L31" t="s">
        <v>55</v>
      </c>
      <c r="M31" t="s">
        <v>42</v>
      </c>
      <c r="N31" s="17"/>
    </row>
    <row r="32" spans="1:17" x14ac:dyDescent="0.25">
      <c r="A32" t="s">
        <v>60</v>
      </c>
      <c r="B32" s="14">
        <f>D23</f>
        <v>0.73994086248051183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</sheetData>
  <mergeCells count="7">
    <mergeCell ref="F27:I27"/>
    <mergeCell ref="B32:M32"/>
    <mergeCell ref="N30:N32"/>
    <mergeCell ref="C29:D29"/>
    <mergeCell ref="F29:G29"/>
    <mergeCell ref="I29:J29"/>
    <mergeCell ref="L29:M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2022-12-09T04:16:38Z</dcterms:created>
  <dcterms:modified xsi:type="dcterms:W3CDTF">2023-03-03T07:02:33Z</dcterms:modified>
</cp:coreProperties>
</file>