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ct\Project 18 Rahmat\"/>
    </mc:Choice>
  </mc:AlternateContent>
  <xr:revisionPtr revIDLastSave="0" documentId="13_ncr:1_{0DC8A2DF-8093-4DFA-AF41-03AF5F14CE61}" xr6:coauthVersionLast="47" xr6:coauthVersionMax="47" xr10:uidLastSave="{00000000-0000-0000-0000-000000000000}"/>
  <bookViews>
    <workbookView xWindow="2720" yWindow="2810" windowWidth="10260" windowHeight="7270" xr2:uid="{03E97BAA-4091-4CEB-8172-B8341746599D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9" i="1" l="1"/>
  <c r="T9" i="1"/>
  <c r="W9" i="1" s="1"/>
  <c r="H21" i="1"/>
  <c r="X21" i="1"/>
  <c r="X22" i="1"/>
  <c r="X23" i="1"/>
  <c r="X20" i="1"/>
  <c r="G13" i="1"/>
  <c r="G14" i="1"/>
  <c r="G15" i="1"/>
  <c r="G12" i="1"/>
  <c r="W21" i="1"/>
  <c r="W22" i="1"/>
  <c r="W23" i="1"/>
  <c r="W20" i="1"/>
  <c r="W10" i="1"/>
  <c r="W11" i="1"/>
  <c r="W12" i="1"/>
  <c r="G21" i="1"/>
  <c r="V10" i="1"/>
  <c r="V11" i="1"/>
  <c r="V12" i="1"/>
  <c r="G24" i="1"/>
  <c r="G23" i="1"/>
  <c r="D18" i="1"/>
  <c r="S11" i="1"/>
  <c r="S10" i="1"/>
  <c r="S9" i="1"/>
  <c r="H15" i="2"/>
  <c r="G15" i="2"/>
  <c r="F15" i="2"/>
  <c r="E15" i="2"/>
  <c r="D15" i="2"/>
  <c r="C15" i="2"/>
  <c r="H14" i="2"/>
  <c r="G14" i="2"/>
  <c r="F14" i="2"/>
  <c r="E14" i="2"/>
  <c r="D14" i="2"/>
  <c r="C14" i="2"/>
  <c r="H13" i="2"/>
  <c r="G13" i="2"/>
  <c r="F13" i="2"/>
  <c r="E13" i="2"/>
  <c r="D13" i="2"/>
  <c r="C13" i="2"/>
  <c r="H12" i="2"/>
  <c r="G12" i="2"/>
  <c r="F12" i="2"/>
  <c r="E12" i="2"/>
  <c r="D12" i="2"/>
  <c r="C12" i="2"/>
  <c r="I13" i="1"/>
  <c r="H13" i="1"/>
  <c r="G9" i="1"/>
  <c r="F9" i="1"/>
  <c r="E9" i="1"/>
  <c r="D9" i="1"/>
  <c r="C9" i="1"/>
  <c r="H8" i="1"/>
  <c r="H7" i="1"/>
  <c r="H6" i="1"/>
  <c r="H5" i="1"/>
  <c r="H4" i="1"/>
  <c r="H3" i="1"/>
  <c r="G32" i="1"/>
  <c r="H4" i="2"/>
  <c r="H5" i="2"/>
  <c r="H6" i="2"/>
  <c r="H7" i="2"/>
  <c r="H8" i="2"/>
  <c r="H3" i="2"/>
  <c r="D9" i="2"/>
  <c r="E9" i="2"/>
  <c r="F9" i="2"/>
  <c r="G9" i="2"/>
  <c r="C9" i="2"/>
  <c r="G29" i="1"/>
  <c r="G30" i="1"/>
  <c r="G31" i="1"/>
  <c r="G33" i="1"/>
  <c r="G28" i="1"/>
  <c r="F29" i="1"/>
  <c r="F30" i="1"/>
  <c r="F31" i="1"/>
  <c r="F32" i="1"/>
  <c r="F33" i="1"/>
  <c r="F28" i="1"/>
  <c r="S16" i="1"/>
  <c r="T16" i="1" s="1"/>
  <c r="S15" i="1"/>
  <c r="T15" i="1" s="1"/>
  <c r="S14" i="1"/>
  <c r="T14" i="1" s="1"/>
  <c r="S17" i="1"/>
  <c r="T17" i="1" s="1"/>
  <c r="V9" i="1" l="1"/>
  <c r="H9" i="1"/>
  <c r="H9" i="2"/>
  <c r="F13" i="1"/>
  <c r="F14" i="1"/>
  <c r="F15" i="1"/>
  <c r="F12" i="1"/>
  <c r="E16" i="1"/>
  <c r="E19" i="1" s="1"/>
  <c r="E34" i="1"/>
  <c r="D34" i="1"/>
  <c r="C34" i="1"/>
  <c r="F34" i="1" s="1"/>
  <c r="E17" i="1" l="1"/>
  <c r="F22" i="1"/>
  <c r="F20" i="1"/>
  <c r="F21" i="1"/>
  <c r="F23" i="1"/>
  <c r="F19" i="1"/>
  <c r="F24" i="1"/>
  <c r="D16" i="1"/>
  <c r="F16" i="1" l="1"/>
  <c r="F17" i="1" s="1"/>
  <c r="D17" i="1"/>
  <c r="F25" i="1"/>
  <c r="F26" i="1" s="1"/>
  <c r="G22" i="1" s="1"/>
  <c r="T10" i="1"/>
  <c r="S12" i="1"/>
  <c r="T12" i="1" s="1"/>
  <c r="T11" i="1"/>
  <c r="U10" i="1" l="1"/>
  <c r="U12" i="1"/>
  <c r="U11" i="1"/>
</calcChain>
</file>

<file path=xl/sharedStrings.xml><?xml version="1.0" encoding="utf-8"?>
<sst xmlns="http://schemas.openxmlformats.org/spreadsheetml/2006/main" count="84" uniqueCount="34">
  <si>
    <t>Bulan</t>
  </si>
  <si>
    <t>Bakpia Kacang Hijau</t>
  </si>
  <si>
    <t>Bakpia Selai Nanas</t>
  </si>
  <si>
    <t>Bakpia Coklat</t>
  </si>
  <si>
    <t>Bakpia Keju</t>
  </si>
  <si>
    <t>Bakpia Stroberi</t>
  </si>
  <si>
    <t>Febuari</t>
  </si>
  <si>
    <t>Maret</t>
  </si>
  <si>
    <t>April</t>
  </si>
  <si>
    <t>Total</t>
  </si>
  <si>
    <t>Bahan Baku</t>
  </si>
  <si>
    <t>Harga Per Kg</t>
  </si>
  <si>
    <t>Total Pembelian Bahan Baku</t>
  </si>
  <si>
    <t>Jumlah produk yang dihasilkan</t>
  </si>
  <si>
    <t>Jumlah defect</t>
  </si>
  <si>
    <t>Jumlah produk yang dikembalikan</t>
  </si>
  <si>
    <t>Rata-Rata</t>
  </si>
  <si>
    <t>Januari</t>
  </si>
  <si>
    <t>Mei</t>
  </si>
  <si>
    <t>Juni</t>
  </si>
  <si>
    <t>Santan</t>
  </si>
  <si>
    <t>Mentega</t>
  </si>
  <si>
    <t>Spesifikasi Bahan baku</t>
  </si>
  <si>
    <t>Tepung Terigu</t>
  </si>
  <si>
    <t>Gula</t>
  </si>
  <si>
    <t>Keterlambatan Pengiriman</t>
  </si>
  <si>
    <t>Penilaian Kapasitas Gudang</t>
  </si>
  <si>
    <t>Harga Bahan Baku</t>
  </si>
  <si>
    <t>Februari</t>
  </si>
  <si>
    <t>total</t>
  </si>
  <si>
    <t>target perusahaan</t>
  </si>
  <si>
    <t>selisih</t>
  </si>
  <si>
    <t>Rata-rata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</si>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</sst>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Rp&quot;#,##0;[Red]\-&quot;Rp&quot;#,##0"/>
    <numFmt numFmtId="8" formatCode="&quot;Rp&quot;#,##0.00;[Red]\-&quot;Rp&quot;#,##0.00"/>
    <numFmt numFmtId="164" formatCode="&quot;Rp&quot;#,##0.00"/>
    <numFmt numFmtId="165" formatCode="&quot;Rp&quot;#,##0"/>
    <numFmt numFmtId="166" formatCode="0.000"/>
    <numFmt numFmtId="167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" fontId="0" fillId="0" borderId="0" xfId="0" applyNumberFormat="1"/>
    <xf numFmtId="1" fontId="1" fillId="0" borderId="0" xfId="0" applyNumberFormat="1" applyFont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/>
    <xf numFmtId="164" fontId="1" fillId="0" borderId="0" xfId="0" applyNumberFormat="1" applyFont="1" applyAlignment="1">
      <alignment vertical="center" wrapText="1"/>
    </xf>
    <xf numFmtId="0" fontId="1" fillId="0" borderId="0" xfId="0" applyFont="1"/>
    <xf numFmtId="0" fontId="1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1" fillId="0" borderId="0" xfId="0" applyNumberFormat="1" applyFont="1"/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164" fontId="1" fillId="0" borderId="7" xfId="0" applyNumberFormat="1" applyFont="1" applyBorder="1"/>
    <xf numFmtId="164" fontId="1" fillId="0" borderId="7" xfId="0" applyNumberFormat="1" applyFont="1" applyBorder="1" applyAlignment="1">
      <alignment vertical="center" wrapText="1"/>
    </xf>
    <xf numFmtId="2" fontId="0" fillId="0" borderId="0" xfId="0" applyNumberFormat="1"/>
    <xf numFmtId="2" fontId="1" fillId="0" borderId="3" xfId="0" applyNumberFormat="1" applyFont="1" applyBorder="1"/>
    <xf numFmtId="165" fontId="1" fillId="0" borderId="3" xfId="1" applyNumberFormat="1" applyFont="1" applyBorder="1"/>
    <xf numFmtId="165" fontId="0" fillId="0" borderId="0" xfId="0" applyNumberFormat="1"/>
    <xf numFmtId="165" fontId="1" fillId="0" borderId="3" xfId="0" applyNumberFormat="1" applyFont="1" applyBorder="1"/>
    <xf numFmtId="165" fontId="1" fillId="0" borderId="0" xfId="0" applyNumberFormat="1" applyFont="1"/>
    <xf numFmtId="165" fontId="1" fillId="0" borderId="0" xfId="0" applyNumberFormat="1" applyFont="1" applyAlignment="1">
      <alignment vertical="center" wrapText="1"/>
    </xf>
    <xf numFmtId="2" fontId="1" fillId="0" borderId="0" xfId="0" applyNumberFormat="1" applyFont="1"/>
    <xf numFmtId="0" fontId="3" fillId="0" borderId="3" xfId="0" applyFont="1" applyBorder="1" applyAlignment="1">
      <alignment horizontal="right"/>
    </xf>
    <xf numFmtId="0" fontId="1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1" fillId="0" borderId="11" xfId="0" applyFont="1" applyBorder="1" applyAlignment="1">
      <alignment vertical="center" wrapText="1"/>
    </xf>
    <xf numFmtId="0" fontId="3" fillId="0" borderId="11" xfId="0" applyFont="1" applyBorder="1" applyAlignment="1">
      <alignment horizontal="right"/>
    </xf>
    <xf numFmtId="165" fontId="1" fillId="0" borderId="0" xfId="1" applyNumberFormat="1" applyFont="1" applyBorder="1"/>
    <xf numFmtId="165" fontId="1" fillId="0" borderId="11" xfId="1" applyNumberFormat="1" applyFont="1" applyBorder="1"/>
    <xf numFmtId="166" fontId="0" fillId="0" borderId="0" xfId="0" applyNumberFormat="1"/>
    <xf numFmtId="1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1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" fontId="1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2" fontId="1" fillId="0" borderId="3" xfId="0" applyNumberFormat="1" applyFont="1" applyBorder="1" applyAlignment="1">
      <alignment horizontal="center" vertical="center"/>
    </xf>
    <xf numFmtId="167" fontId="1" fillId="0" borderId="3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166" fontId="1" fillId="0" borderId="0" xfId="0" applyNumberFormat="1" applyFont="1"/>
    <xf numFmtId="2" fontId="1" fillId="0" borderId="7" xfId="0" applyNumberFormat="1" applyFont="1" applyBorder="1"/>
    <xf numFmtId="166" fontId="1" fillId="0" borderId="7" xfId="0" applyNumberFormat="1" applyFont="1" applyBorder="1"/>
    <xf numFmtId="2" fontId="1" fillId="0" borderId="11" xfId="0" applyNumberFormat="1" applyFont="1" applyBorder="1"/>
    <xf numFmtId="166" fontId="1" fillId="0" borderId="11" xfId="0" applyNumberFormat="1" applyFont="1" applyBorder="1"/>
    <xf numFmtId="164" fontId="0" fillId="0" borderId="0" xfId="0" applyNumberFormat="1"/>
    <xf numFmtId="8" fontId="3" fillId="0" borderId="12" xfId="0" applyNumberFormat="1" applyFont="1" applyBorder="1" applyAlignment="1">
      <alignment horizontal="center" vertical="center" wrapText="1"/>
    </xf>
    <xf numFmtId="6" fontId="3" fillId="0" borderId="12" xfId="0" applyNumberFormat="1" applyFont="1" applyBorder="1" applyAlignment="1">
      <alignment horizontal="center" vertical="center" wrapText="1"/>
    </xf>
    <xf numFmtId="8" fontId="3" fillId="0" borderId="0" xfId="0" applyNumberFormat="1" applyFont="1" applyAlignment="1">
      <alignment horizontal="center" vertical="center" wrapText="1"/>
    </xf>
    <xf numFmtId="6" fontId="3" fillId="0" borderId="0" xfId="0" applyNumberFormat="1" applyFont="1" applyAlignment="1">
      <alignment horizontal="center" vertical="center" wrapText="1"/>
    </xf>
    <xf numFmtId="8" fontId="3" fillId="0" borderId="1" xfId="0" applyNumberFormat="1" applyFont="1" applyBorder="1" applyAlignment="1">
      <alignment horizontal="center" vertical="center" wrapText="1"/>
    </xf>
    <xf numFmtId="6" fontId="3" fillId="0" borderId="1" xfId="0" applyNumberFormat="1" applyFont="1" applyBorder="1" applyAlignment="1">
      <alignment horizontal="center" vertical="center" wrapText="1"/>
    </xf>
    <xf numFmtId="6" fontId="4" fillId="0" borderId="0" xfId="0" applyNumberFormat="1" applyFont="1"/>
    <xf numFmtId="9" fontId="0" fillId="0" borderId="0" xfId="1" applyFont="1"/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7632B-F4C2-492F-ADB4-DB14A783C2C7}">
  <dimension ref="B2:X42"/>
  <sheetViews>
    <sheetView tabSelected="1" topLeftCell="P4" zoomScale="115" zoomScaleNormal="115" workbookViewId="0">
      <selection activeCell="U9" sqref="U9"/>
    </sheetView>
  </sheetViews>
  <sheetFormatPr defaultRowHeight="14.5" x14ac:dyDescent="0.35"/>
  <cols>
    <col min="1" max="1" width="3.26953125" customWidth="1"/>
    <col min="2" max="3" width="11.81640625" customWidth="1"/>
    <col min="4" max="4" width="12.36328125" customWidth="1"/>
    <col min="5" max="5" width="13.453125" customWidth="1"/>
    <col min="6" max="6" width="13.6328125" customWidth="1"/>
    <col min="7" max="7" width="14.54296875" customWidth="1"/>
    <col min="8" max="9" width="6.6328125" customWidth="1"/>
    <col min="10" max="10" width="6.08984375" customWidth="1"/>
    <col min="11" max="11" width="12.08984375" customWidth="1"/>
    <col min="12" max="17" width="9.08984375" customWidth="1"/>
    <col min="18" max="18" width="2.36328125" customWidth="1"/>
    <col min="19" max="20" width="10.36328125" customWidth="1"/>
    <col min="21" max="21" width="13.08984375" customWidth="1"/>
    <col min="22" max="22" width="11.7265625" customWidth="1"/>
    <col min="23" max="23" width="14.08984375" customWidth="1"/>
    <col min="24" max="24" width="13.08984375" customWidth="1"/>
  </cols>
  <sheetData>
    <row r="2" spans="2:24" ht="28" customHeight="1" x14ac:dyDescent="0.35">
      <c r="B2" s="13" t="s">
        <v>0</v>
      </c>
      <c r="C2" s="13" t="s">
        <v>1</v>
      </c>
      <c r="D2" s="14" t="s">
        <v>2</v>
      </c>
      <c r="E2" s="13" t="s">
        <v>3</v>
      </c>
      <c r="F2" s="13" t="s">
        <v>4</v>
      </c>
      <c r="G2" s="14" t="s">
        <v>5</v>
      </c>
      <c r="H2" s="13" t="s">
        <v>29</v>
      </c>
      <c r="I2" s="1"/>
      <c r="K2" s="10"/>
      <c r="L2" s="8" t="s">
        <v>17</v>
      </c>
      <c r="M2" s="8" t="s">
        <v>6</v>
      </c>
      <c r="N2" s="8" t="s">
        <v>7</v>
      </c>
      <c r="O2" s="8" t="s">
        <v>8</v>
      </c>
      <c r="P2" s="8" t="s">
        <v>18</v>
      </c>
      <c r="Q2" s="8" t="s">
        <v>19</v>
      </c>
    </row>
    <row r="3" spans="2:24" x14ac:dyDescent="0.35">
      <c r="B3" s="42" t="s">
        <v>17</v>
      </c>
      <c r="C3" s="38">
        <v>43</v>
      </c>
      <c r="D3" s="38">
        <v>46</v>
      </c>
      <c r="E3" s="38">
        <v>56</v>
      </c>
      <c r="F3" s="38">
        <v>45</v>
      </c>
      <c r="G3" s="38">
        <v>48</v>
      </c>
      <c r="H3" s="38">
        <f>SUM(C3:G3)</f>
        <v>238</v>
      </c>
      <c r="I3" s="12"/>
      <c r="K3" s="64" t="s">
        <v>27</v>
      </c>
      <c r="L3" s="65"/>
      <c r="M3" s="65"/>
      <c r="N3" s="65"/>
      <c r="O3" s="65"/>
      <c r="P3" s="65"/>
      <c r="Q3" s="66"/>
      <c r="S3" s="25"/>
      <c r="T3" s="25"/>
      <c r="U3" s="25"/>
      <c r="V3" s="25"/>
      <c r="W3" s="25"/>
      <c r="X3" s="25"/>
    </row>
    <row r="4" spans="2:24" ht="14" customHeight="1" x14ac:dyDescent="0.35">
      <c r="B4" s="42" t="s">
        <v>28</v>
      </c>
      <c r="C4" s="38">
        <v>45</v>
      </c>
      <c r="D4" s="38">
        <v>56</v>
      </c>
      <c r="E4" s="38">
        <v>60</v>
      </c>
      <c r="F4" s="38">
        <v>56</v>
      </c>
      <c r="G4" s="38">
        <v>65</v>
      </c>
      <c r="H4" s="38">
        <f t="shared" ref="H4:H8" si="0">SUM(C4:G4)</f>
        <v>282</v>
      </c>
      <c r="I4" s="12"/>
      <c r="K4" s="9" t="s">
        <v>23</v>
      </c>
      <c r="L4" s="22">
        <v>500000</v>
      </c>
      <c r="M4" s="22">
        <v>490000</v>
      </c>
      <c r="N4" s="22">
        <v>500000</v>
      </c>
      <c r="O4" s="22">
        <v>500000</v>
      </c>
      <c r="P4" s="22">
        <v>500000</v>
      </c>
      <c r="Q4" s="22">
        <v>500000</v>
      </c>
      <c r="R4" s="23"/>
      <c r="S4" s="26"/>
      <c r="T4" s="26"/>
      <c r="U4" s="26"/>
      <c r="V4" s="26"/>
      <c r="W4" s="26"/>
      <c r="X4" s="26"/>
    </row>
    <row r="5" spans="2:24" x14ac:dyDescent="0.35">
      <c r="B5" s="42" t="s">
        <v>7</v>
      </c>
      <c r="C5" s="38">
        <v>50</v>
      </c>
      <c r="D5" s="38">
        <v>44</v>
      </c>
      <c r="E5" s="38">
        <v>50</v>
      </c>
      <c r="F5" s="38">
        <v>54</v>
      </c>
      <c r="G5" s="38">
        <v>45</v>
      </c>
      <c r="H5" s="38">
        <f t="shared" si="0"/>
        <v>243</v>
      </c>
      <c r="I5" s="12"/>
      <c r="K5" s="9" t="s">
        <v>24</v>
      </c>
      <c r="L5" s="22">
        <v>471000</v>
      </c>
      <c r="M5" s="22">
        <v>472500</v>
      </c>
      <c r="N5" s="22">
        <v>470000</v>
      </c>
      <c r="O5" s="22">
        <v>466000</v>
      </c>
      <c r="P5" s="22">
        <v>465000</v>
      </c>
      <c r="Q5" s="22">
        <v>466000</v>
      </c>
      <c r="R5" s="23"/>
      <c r="S5" s="23"/>
      <c r="T5" s="23"/>
      <c r="U5" s="23"/>
      <c r="V5" s="23"/>
      <c r="W5" s="23"/>
      <c r="X5" s="23"/>
    </row>
    <row r="6" spans="2:24" x14ac:dyDescent="0.35">
      <c r="B6" s="42" t="s">
        <v>8</v>
      </c>
      <c r="C6" s="38">
        <v>40</v>
      </c>
      <c r="D6" s="38">
        <v>52</v>
      </c>
      <c r="E6" s="38">
        <v>65</v>
      </c>
      <c r="F6" s="38">
        <v>60</v>
      </c>
      <c r="G6" s="38">
        <v>62</v>
      </c>
      <c r="H6" s="38">
        <f t="shared" si="0"/>
        <v>279</v>
      </c>
      <c r="I6" s="12"/>
      <c r="K6" s="9" t="s">
        <v>21</v>
      </c>
      <c r="L6" s="24">
        <v>376500</v>
      </c>
      <c r="M6" s="24">
        <v>362500</v>
      </c>
      <c r="N6" s="24">
        <v>380000</v>
      </c>
      <c r="O6" s="24">
        <v>372500</v>
      </c>
      <c r="P6" s="24">
        <v>370000</v>
      </c>
      <c r="Q6" s="24">
        <v>377000</v>
      </c>
      <c r="R6" s="23"/>
    </row>
    <row r="7" spans="2:24" x14ac:dyDescent="0.35">
      <c r="B7" s="42" t="s">
        <v>18</v>
      </c>
      <c r="C7" s="38">
        <v>50</v>
      </c>
      <c r="D7" s="38">
        <v>44</v>
      </c>
      <c r="E7" s="38">
        <v>53</v>
      </c>
      <c r="F7" s="38">
        <v>64</v>
      </c>
      <c r="G7" s="38">
        <v>57</v>
      </c>
      <c r="H7" s="38">
        <f t="shared" si="0"/>
        <v>268</v>
      </c>
      <c r="I7" s="12"/>
      <c r="K7" s="9" t="s">
        <v>20</v>
      </c>
      <c r="L7" s="24">
        <v>585000</v>
      </c>
      <c r="M7" s="24">
        <v>600000</v>
      </c>
      <c r="N7" s="24">
        <v>575000</v>
      </c>
      <c r="O7" s="24">
        <v>583500</v>
      </c>
      <c r="P7" s="24">
        <v>580000</v>
      </c>
      <c r="Q7" s="24">
        <v>585000</v>
      </c>
      <c r="R7" s="23"/>
    </row>
    <row r="8" spans="2:24" x14ac:dyDescent="0.35">
      <c r="B8" s="42" t="s">
        <v>19</v>
      </c>
      <c r="C8" s="38">
        <v>48</v>
      </c>
      <c r="D8" s="38">
        <v>55</v>
      </c>
      <c r="E8" s="38">
        <v>45</v>
      </c>
      <c r="F8" s="38">
        <v>45</v>
      </c>
      <c r="G8" s="38">
        <v>59</v>
      </c>
      <c r="H8" s="38">
        <f t="shared" si="0"/>
        <v>252</v>
      </c>
      <c r="I8" s="12"/>
      <c r="K8" s="64" t="s">
        <v>22</v>
      </c>
      <c r="L8" s="65"/>
      <c r="M8" s="65"/>
      <c r="N8" s="65"/>
      <c r="O8" s="65"/>
      <c r="P8" s="65"/>
      <c r="Q8" s="66"/>
    </row>
    <row r="9" spans="2:24" x14ac:dyDescent="0.35">
      <c r="B9" s="41" t="s">
        <v>9</v>
      </c>
      <c r="C9" s="40">
        <f>SUM(C3:C8)</f>
        <v>276</v>
      </c>
      <c r="D9" s="40">
        <f t="shared" ref="D9:G9" si="1">SUM(D3:D8)</f>
        <v>297</v>
      </c>
      <c r="E9" s="40">
        <f t="shared" si="1"/>
        <v>329</v>
      </c>
      <c r="F9" s="40">
        <f t="shared" si="1"/>
        <v>324</v>
      </c>
      <c r="G9" s="40">
        <f t="shared" si="1"/>
        <v>336</v>
      </c>
      <c r="H9" s="43">
        <f>SUM(C9:G9)</f>
        <v>1562</v>
      </c>
      <c r="I9" s="12"/>
      <c r="K9" s="9" t="s">
        <v>23</v>
      </c>
      <c r="L9" s="45">
        <v>0.23</v>
      </c>
      <c r="M9" s="47">
        <v>0</v>
      </c>
      <c r="N9" s="45">
        <v>0.27</v>
      </c>
      <c r="O9" s="46">
        <v>0</v>
      </c>
      <c r="P9" s="45">
        <v>0.24</v>
      </c>
      <c r="Q9" s="47">
        <v>0</v>
      </c>
      <c r="S9" s="51">
        <f>SUM(L9:R9)/3</f>
        <v>0.24666666666666667</v>
      </c>
      <c r="T9" s="52">
        <f>(((L9-S9)^2)+((M9-S9)^2)+((N9-S9)^2)+((O9-S9)^2)+((P9-S9)^2)+((Q9-S9)^2))/5</f>
        <v>3.6680000000000004E-2</v>
      </c>
      <c r="U9" s="23">
        <f>$G$22*(T9+S9^2)</f>
        <v>47407.716049382725</v>
      </c>
      <c r="V9" s="23">
        <f>$G$23*(T9+S9^2)</f>
        <v>1570549.9074074076</v>
      </c>
      <c r="W9" s="23">
        <f>$G$24*(T9+S9^2)</f>
        <v>1308791.589506173</v>
      </c>
    </row>
    <row r="10" spans="2:24" ht="15.5" customHeight="1" x14ac:dyDescent="0.35">
      <c r="K10" s="9" t="s">
        <v>24</v>
      </c>
      <c r="L10" s="47">
        <v>0</v>
      </c>
      <c r="M10" s="45">
        <v>0.24</v>
      </c>
      <c r="N10" s="47">
        <v>0</v>
      </c>
      <c r="O10" s="45">
        <v>0.36</v>
      </c>
      <c r="P10" s="47">
        <v>0</v>
      </c>
      <c r="Q10" s="45">
        <v>0.12442922374429223</v>
      </c>
      <c r="S10" s="27">
        <f>SUM(L10:R10)/3</f>
        <v>0.24147640791476407</v>
      </c>
      <c r="T10" s="48">
        <f t="shared" ref="T10:T17" si="2">(((L10-S10)^2)+((M10-S10)^2)+((N10-S10)^2)+((O10-S10)^2)+((P10-S10)^2)+((Q10-S10)^2))/5</f>
        <v>4.0536526344321429E-2</v>
      </c>
      <c r="U10" s="23">
        <f t="shared" ref="U10:U12" si="3">$G$22*(T10+S10^2)</f>
        <v>48050.810657373113</v>
      </c>
      <c r="V10" s="23">
        <f t="shared" ref="V10:V12" si="4">$G$23*(T10+S10^2)</f>
        <v>1591854.7130635462</v>
      </c>
      <c r="W10" s="23">
        <f t="shared" ref="W10:W12" si="5">$G$24*(T10+S10^2)</f>
        <v>1326545.594219622</v>
      </c>
    </row>
    <row r="11" spans="2:24" ht="15.5" customHeight="1" x14ac:dyDescent="0.35">
      <c r="B11" s="16" t="s">
        <v>10</v>
      </c>
      <c r="C11" s="16" t="s">
        <v>11</v>
      </c>
      <c r="D11" s="32" t="s">
        <v>9</v>
      </c>
      <c r="E11" s="17" t="s">
        <v>30</v>
      </c>
      <c r="F11" s="16" t="s">
        <v>31</v>
      </c>
      <c r="K11" s="9" t="s">
        <v>21</v>
      </c>
      <c r="L11" s="47">
        <v>0</v>
      </c>
      <c r="M11" s="45">
        <v>0.38</v>
      </c>
      <c r="N11" s="47">
        <v>0</v>
      </c>
      <c r="O11" s="45">
        <v>0.1360544217687075</v>
      </c>
      <c r="P11" s="45">
        <v>0.11299435028248588</v>
      </c>
      <c r="Q11" s="45">
        <v>0.13166855845629966</v>
      </c>
      <c r="S11" s="27">
        <f>SUM(L11:R11)/4</f>
        <v>0.19017933262687325</v>
      </c>
      <c r="T11" s="48">
        <f t="shared" si="2"/>
        <v>2.4135756209546534E-2</v>
      </c>
      <c r="U11" s="23">
        <f t="shared" si="3"/>
        <v>29314.412734419868</v>
      </c>
      <c r="V11" s="23">
        <f t="shared" si="4"/>
        <v>971144.61615885235</v>
      </c>
      <c r="W11" s="23">
        <f t="shared" si="5"/>
        <v>809287.18013237696</v>
      </c>
    </row>
    <row r="12" spans="2:24" ht="15.5" customHeight="1" x14ac:dyDescent="0.35">
      <c r="B12" s="7" t="s">
        <v>23</v>
      </c>
      <c r="C12" s="11">
        <v>15000</v>
      </c>
      <c r="D12" s="35">
        <v>500000</v>
      </c>
      <c r="E12" s="15">
        <v>495000</v>
      </c>
      <c r="F12" s="15">
        <f>D12-E12</f>
        <v>5000</v>
      </c>
      <c r="G12" s="53">
        <f>D12*26</f>
        <v>13000000</v>
      </c>
      <c r="K12" s="9" t="s">
        <v>20</v>
      </c>
      <c r="L12" s="45">
        <v>0.12811791383219956</v>
      </c>
      <c r="M12" s="47">
        <v>0</v>
      </c>
      <c r="N12" s="45">
        <v>0.38</v>
      </c>
      <c r="O12" s="45">
        <v>0.11825487944890931</v>
      </c>
      <c r="P12" s="47">
        <v>0</v>
      </c>
      <c r="Q12" s="45">
        <v>0.1360544217687075</v>
      </c>
      <c r="S12" s="49">
        <f>SUM(L12:R12)/4</f>
        <v>0.19060680376245412</v>
      </c>
      <c r="T12" s="50">
        <f t="shared" si="2"/>
        <v>2.4129462951986196E-2</v>
      </c>
      <c r="U12" s="23">
        <f t="shared" si="3"/>
        <v>29390.480288032933</v>
      </c>
      <c r="V12" s="23">
        <f t="shared" si="4"/>
        <v>973664.62554211961</v>
      </c>
      <c r="W12" s="23">
        <f t="shared" si="5"/>
        <v>811387.1879517663</v>
      </c>
    </row>
    <row r="13" spans="2:24" ht="15.5" customHeight="1" x14ac:dyDescent="0.35">
      <c r="B13" s="7" t="s">
        <v>24</v>
      </c>
      <c r="C13" s="11">
        <v>14000</v>
      </c>
      <c r="D13" s="34">
        <v>471000</v>
      </c>
      <c r="E13" s="15">
        <v>465000</v>
      </c>
      <c r="F13" s="15">
        <f t="shared" ref="F13:F16" si="6">D13-E13</f>
        <v>6000</v>
      </c>
      <c r="G13" s="53">
        <f t="shared" ref="G13:G15" si="7">D13*26</f>
        <v>12246000</v>
      </c>
      <c r="H13">
        <f>26*34</f>
        <v>884</v>
      </c>
      <c r="I13">
        <f>4*26</f>
        <v>104</v>
      </c>
      <c r="K13" s="68" t="s">
        <v>25</v>
      </c>
      <c r="L13" s="69"/>
      <c r="M13" s="69"/>
      <c r="N13" s="69"/>
      <c r="O13" s="69"/>
      <c r="P13" s="69"/>
      <c r="Q13" s="69"/>
      <c r="S13" s="27"/>
      <c r="T13" s="48"/>
    </row>
    <row r="14" spans="2:24" ht="15.5" customHeight="1" x14ac:dyDescent="0.35">
      <c r="B14" s="7" t="s">
        <v>21</v>
      </c>
      <c r="C14" s="11">
        <v>11250</v>
      </c>
      <c r="D14" s="25">
        <v>376500</v>
      </c>
      <c r="E14" s="15">
        <v>372500</v>
      </c>
      <c r="F14" s="15">
        <f t="shared" si="6"/>
        <v>4000</v>
      </c>
      <c r="G14" s="53">
        <f t="shared" si="7"/>
        <v>9789000</v>
      </c>
      <c r="K14" s="9" t="s">
        <v>23</v>
      </c>
      <c r="L14" s="28">
        <v>0</v>
      </c>
      <c r="M14" s="28">
        <v>2</v>
      </c>
      <c r="N14" s="28">
        <v>0</v>
      </c>
      <c r="O14" s="28">
        <v>2</v>
      </c>
      <c r="P14" s="28">
        <v>0</v>
      </c>
      <c r="Q14" s="28">
        <v>1</v>
      </c>
      <c r="S14" s="51">
        <f>SUM(L14:R14)/3</f>
        <v>1.6666666666666667</v>
      </c>
      <c r="T14" s="52">
        <f t="shared" si="2"/>
        <v>1.8000000000000003</v>
      </c>
    </row>
    <row r="15" spans="2:24" ht="15.5" customHeight="1" x14ac:dyDescent="0.35">
      <c r="B15" s="7" t="s">
        <v>20</v>
      </c>
      <c r="C15" s="11">
        <v>17500</v>
      </c>
      <c r="D15" s="25">
        <v>585000</v>
      </c>
      <c r="E15" s="15">
        <v>580000</v>
      </c>
      <c r="F15" s="15">
        <f t="shared" si="6"/>
        <v>5000</v>
      </c>
      <c r="G15" s="53">
        <f t="shared" si="7"/>
        <v>15210000</v>
      </c>
      <c r="K15" s="9" t="s">
        <v>24</v>
      </c>
      <c r="L15" s="28">
        <v>1</v>
      </c>
      <c r="M15" s="28">
        <v>0</v>
      </c>
      <c r="N15" s="28">
        <v>1</v>
      </c>
      <c r="O15" s="28">
        <v>0</v>
      </c>
      <c r="P15" s="28">
        <v>2</v>
      </c>
      <c r="Q15" s="28">
        <v>1</v>
      </c>
      <c r="S15" s="27">
        <f>SUM(L15:R15)/4</f>
        <v>1.25</v>
      </c>
      <c r="T15" s="48">
        <f t="shared" si="2"/>
        <v>0.77500000000000002</v>
      </c>
    </row>
    <row r="16" spans="2:24" ht="15.5" customHeight="1" x14ac:dyDescent="0.35">
      <c r="B16" s="67" t="s">
        <v>12</v>
      </c>
      <c r="C16" s="67"/>
      <c r="D16" s="11">
        <f>SUM(D12:D15)</f>
        <v>1932500</v>
      </c>
      <c r="E16" s="11">
        <f>SUM(E12:E15)</f>
        <v>1912500</v>
      </c>
      <c r="F16" s="15">
        <f t="shared" si="6"/>
        <v>20000</v>
      </c>
      <c r="G16" s="53"/>
      <c r="K16" s="9" t="s">
        <v>21</v>
      </c>
      <c r="L16" s="28">
        <v>0</v>
      </c>
      <c r="M16" s="28">
        <v>0</v>
      </c>
      <c r="N16" s="28">
        <v>0</v>
      </c>
      <c r="O16" s="28">
        <v>1</v>
      </c>
      <c r="P16" s="28">
        <v>0</v>
      </c>
      <c r="Q16" s="28">
        <v>2</v>
      </c>
      <c r="S16" s="27">
        <f>SUM(L16:R16)/2</f>
        <v>1.5</v>
      </c>
      <c r="T16" s="48">
        <f t="shared" si="2"/>
        <v>1.9</v>
      </c>
    </row>
    <row r="17" spans="2:24" ht="15.5" customHeight="1" x14ac:dyDescent="0.35">
      <c r="B17" s="72" t="s">
        <v>32</v>
      </c>
      <c r="C17" s="72"/>
      <c r="D17" s="18">
        <f>D16/4</f>
        <v>483125</v>
      </c>
      <c r="E17" s="19">
        <f>E16/4</f>
        <v>478125</v>
      </c>
      <c r="F17" s="18">
        <f>F16/4</f>
        <v>5000</v>
      </c>
      <c r="G17" s="15"/>
      <c r="K17" s="9" t="s">
        <v>20</v>
      </c>
      <c r="L17" s="28">
        <v>2</v>
      </c>
      <c r="M17" s="28">
        <v>1</v>
      </c>
      <c r="N17" s="28">
        <v>0</v>
      </c>
      <c r="O17" s="28">
        <v>0</v>
      </c>
      <c r="P17" s="28">
        <v>1</v>
      </c>
      <c r="Q17" s="28">
        <v>1</v>
      </c>
      <c r="S17" s="49">
        <f t="shared" ref="S17" si="8">SUM(L17:R17)/4</f>
        <v>1.25</v>
      </c>
      <c r="T17" s="50">
        <f t="shared" si="2"/>
        <v>0.77500000000000002</v>
      </c>
    </row>
    <row r="18" spans="2:24" ht="15.5" customHeight="1" x14ac:dyDescent="0.35">
      <c r="D18" s="15">
        <f>D17*12%</f>
        <v>57975</v>
      </c>
      <c r="K18" s="64" t="s">
        <v>26</v>
      </c>
      <c r="L18" s="73"/>
      <c r="M18" s="73"/>
      <c r="N18" s="73"/>
      <c r="O18" s="73"/>
      <c r="P18" s="73"/>
      <c r="Q18" s="74"/>
    </row>
    <row r="19" spans="2:24" ht="15.5" customHeight="1" thickBot="1" x14ac:dyDescent="0.4">
      <c r="B19" s="1" t="s">
        <v>17</v>
      </c>
      <c r="C19" s="7"/>
      <c r="D19" s="11">
        <v>1932500</v>
      </c>
      <c r="E19" s="70">
        <f>E16</f>
        <v>1912500</v>
      </c>
      <c r="F19" s="15">
        <f>D19-$E$19</f>
        <v>20000</v>
      </c>
      <c r="K19" s="29"/>
      <c r="L19" s="30">
        <v>5</v>
      </c>
      <c r="M19" s="30">
        <v>5</v>
      </c>
      <c r="N19" s="30">
        <v>4</v>
      </c>
      <c r="O19" s="30">
        <v>4</v>
      </c>
      <c r="P19" s="30">
        <v>5</v>
      </c>
      <c r="Q19" s="30">
        <v>5</v>
      </c>
      <c r="X19" s="23"/>
    </row>
    <row r="20" spans="2:24" ht="15.5" customHeight="1" x14ac:dyDescent="0.35">
      <c r="B20" s="1" t="s">
        <v>28</v>
      </c>
      <c r="C20" s="7"/>
      <c r="D20" s="11">
        <v>1925000</v>
      </c>
      <c r="E20" s="70"/>
      <c r="F20" s="15">
        <f t="shared" ref="F20:F24" si="9">D20-$E$19</f>
        <v>12500</v>
      </c>
      <c r="K20" s="32"/>
      <c r="L20" s="33"/>
      <c r="M20" s="33"/>
      <c r="N20" s="33"/>
      <c r="O20" s="33"/>
      <c r="P20" s="33"/>
      <c r="Q20" s="33"/>
      <c r="S20" s="54">
        <v>5000</v>
      </c>
      <c r="T20" s="55">
        <v>47407.716</v>
      </c>
      <c r="U20" s="55">
        <v>1570550</v>
      </c>
      <c r="V20" s="55">
        <v>1308792</v>
      </c>
      <c r="W20" s="60">
        <f>SUM(S20:V20)</f>
        <v>2931749.716</v>
      </c>
      <c r="X20" s="61">
        <f>W20/G12</f>
        <v>0.22551920892307692</v>
      </c>
    </row>
    <row r="21" spans="2:24" ht="15.5" customHeight="1" x14ac:dyDescent="0.35">
      <c r="B21" s="1" t="s">
        <v>7</v>
      </c>
      <c r="C21" s="7"/>
      <c r="D21" s="11">
        <v>1925000</v>
      </c>
      <c r="E21" s="70"/>
      <c r="F21" s="15">
        <f t="shared" si="9"/>
        <v>12500</v>
      </c>
      <c r="G21" s="15">
        <f>F17*(7%*5)</f>
        <v>1750.0000000000002</v>
      </c>
      <c r="H21">
        <f>7%*5</f>
        <v>0.35000000000000003</v>
      </c>
      <c r="K21" s="7"/>
      <c r="L21" s="31"/>
      <c r="M21" s="31"/>
      <c r="N21" s="31"/>
      <c r="O21" s="31"/>
      <c r="P21" s="31"/>
      <c r="Q21" s="31"/>
      <c r="S21" s="56">
        <v>6000</v>
      </c>
      <c r="T21" s="57">
        <v>48050.811000000002</v>
      </c>
      <c r="U21" s="57">
        <v>1591855</v>
      </c>
      <c r="V21" s="57">
        <v>1326546</v>
      </c>
      <c r="W21" s="60">
        <f t="shared" ref="W21:W23" si="10">SUM(S21:V21)</f>
        <v>2972451.8109999998</v>
      </c>
      <c r="X21" s="61">
        <f t="shared" ref="X21:X23" si="11">W21/G13</f>
        <v>0.24272838567695573</v>
      </c>
    </row>
    <row r="22" spans="2:24" ht="15.5" customHeight="1" x14ac:dyDescent="0.35">
      <c r="B22" s="1" t="s">
        <v>8</v>
      </c>
      <c r="C22" s="7"/>
      <c r="D22" s="11">
        <v>1922000</v>
      </c>
      <c r="E22" s="70"/>
      <c r="F22" s="15">
        <f t="shared" si="9"/>
        <v>9500</v>
      </c>
      <c r="G22" s="15">
        <f>G21/0.0036</f>
        <v>486111.11111111118</v>
      </c>
      <c r="K22" s="7"/>
      <c r="L22" s="31"/>
      <c r="M22" s="31"/>
      <c r="N22" s="31"/>
      <c r="O22" s="31"/>
      <c r="P22" s="31"/>
      <c r="Q22" s="31"/>
      <c r="S22" s="56">
        <v>4000</v>
      </c>
      <c r="T22" s="57">
        <v>29314.413</v>
      </c>
      <c r="U22" s="57">
        <v>971145</v>
      </c>
      <c r="V22" s="57">
        <v>809287</v>
      </c>
      <c r="W22" s="60">
        <f t="shared" si="10"/>
        <v>1813746.4129999999</v>
      </c>
      <c r="X22" s="61">
        <f t="shared" si="11"/>
        <v>0.18528413658187762</v>
      </c>
    </row>
    <row r="23" spans="2:24" ht="15.5" customHeight="1" thickBot="1" x14ac:dyDescent="0.4">
      <c r="B23" s="1" t="s">
        <v>18</v>
      </c>
      <c r="C23" s="7"/>
      <c r="D23" s="11">
        <v>1915000</v>
      </c>
      <c r="E23" s="70"/>
      <c r="F23" s="15">
        <f t="shared" si="9"/>
        <v>2500</v>
      </c>
      <c r="G23" s="15">
        <f>D18/0.0036</f>
        <v>16104166.666666668</v>
      </c>
      <c r="S23" s="58">
        <v>5000</v>
      </c>
      <c r="T23" s="59">
        <v>29390.48</v>
      </c>
      <c r="U23" s="59">
        <v>973665</v>
      </c>
      <c r="V23" s="59">
        <v>811387</v>
      </c>
      <c r="W23" s="60">
        <f t="shared" si="10"/>
        <v>1819442.48</v>
      </c>
      <c r="X23" s="61">
        <f t="shared" si="11"/>
        <v>0.11962146482577252</v>
      </c>
    </row>
    <row r="24" spans="2:24" ht="15.5" customHeight="1" thickBot="1" x14ac:dyDescent="0.4">
      <c r="B24" s="1" t="s">
        <v>19</v>
      </c>
      <c r="C24" s="7"/>
      <c r="D24" s="11">
        <v>1928000</v>
      </c>
      <c r="E24" s="71"/>
      <c r="F24" s="15">
        <f t="shared" si="9"/>
        <v>15500</v>
      </c>
      <c r="G24" s="15">
        <f>(D17/10)/0.0036</f>
        <v>13420138.88888889</v>
      </c>
      <c r="K24" s="7"/>
    </row>
    <row r="25" spans="2:24" ht="15.5" customHeight="1" x14ac:dyDescent="0.35">
      <c r="B25" s="62" t="s">
        <v>33</v>
      </c>
      <c r="C25" s="62"/>
      <c r="D25" s="62"/>
      <c r="E25" s="62"/>
      <c r="F25" s="15">
        <f>SUM(F19:F24)</f>
        <v>72500</v>
      </c>
      <c r="G25" s="12"/>
      <c r="K25" s="7"/>
    </row>
    <row r="26" spans="2:24" ht="15.5" customHeight="1" thickBot="1" x14ac:dyDescent="0.4">
      <c r="B26" s="63" t="s">
        <v>32</v>
      </c>
      <c r="C26" s="63"/>
      <c r="D26" s="63"/>
      <c r="E26" s="63"/>
      <c r="F26" s="15">
        <f>F25/6</f>
        <v>12083.333333333334</v>
      </c>
      <c r="G26" s="12"/>
      <c r="K26" s="7"/>
    </row>
    <row r="27" spans="2:24" ht="36.5" customHeight="1" thickBot="1" x14ac:dyDescent="0.4">
      <c r="B27" s="3" t="s">
        <v>0</v>
      </c>
      <c r="C27" s="3" t="s">
        <v>13</v>
      </c>
      <c r="D27" s="3" t="s">
        <v>14</v>
      </c>
      <c r="E27" s="3" t="s">
        <v>15</v>
      </c>
      <c r="H27" s="1"/>
      <c r="I27" s="1"/>
    </row>
    <row r="28" spans="2:24" x14ac:dyDescent="0.35">
      <c r="B28" s="1" t="s">
        <v>17</v>
      </c>
      <c r="C28" s="1">
        <v>890</v>
      </c>
      <c r="D28" s="38">
        <v>254.28571428571428</v>
      </c>
      <c r="E28" s="39">
        <v>84.761904761904759</v>
      </c>
      <c r="F28" s="20">
        <f>C28/26</f>
        <v>34.230769230769234</v>
      </c>
      <c r="G28" s="36">
        <f>(H28/C28)*100%</f>
        <v>2.359550561797753E-2</v>
      </c>
      <c r="H28" s="5">
        <v>21</v>
      </c>
      <c r="I28" s="5"/>
    </row>
    <row r="29" spans="2:24" x14ac:dyDescent="0.35">
      <c r="B29" s="1" t="s">
        <v>6</v>
      </c>
      <c r="C29" s="1">
        <v>872</v>
      </c>
      <c r="D29" s="38">
        <v>249.14285714285714</v>
      </c>
      <c r="E29" s="39">
        <v>83.047619047619051</v>
      </c>
      <c r="F29" s="20">
        <f t="shared" ref="F29:F34" si="12">C29/26</f>
        <v>33.53846153846154</v>
      </c>
      <c r="G29" s="36">
        <f t="shared" ref="G29:G33" si="13">(H29/C29)*100%</f>
        <v>2.2935779816513763E-2</v>
      </c>
      <c r="H29" s="5">
        <v>20</v>
      </c>
      <c r="I29" s="5"/>
    </row>
    <row r="30" spans="2:24" x14ac:dyDescent="0.35">
      <c r="B30" s="1" t="s">
        <v>7</v>
      </c>
      <c r="C30" s="1">
        <v>874</v>
      </c>
      <c r="D30" s="38">
        <v>249.71428571428572</v>
      </c>
      <c r="E30" s="39">
        <v>83.238095238095241</v>
      </c>
      <c r="F30" s="20">
        <f t="shared" si="12"/>
        <v>33.615384615384613</v>
      </c>
      <c r="G30" s="36">
        <f t="shared" si="13"/>
        <v>2.5171624713958809E-2</v>
      </c>
      <c r="H30" s="5">
        <v>22</v>
      </c>
      <c r="I30" s="5"/>
    </row>
    <row r="31" spans="2:24" x14ac:dyDescent="0.35">
      <c r="B31" s="1" t="s">
        <v>8</v>
      </c>
      <c r="C31" s="1">
        <v>896</v>
      </c>
      <c r="D31" s="38">
        <v>256</v>
      </c>
      <c r="E31" s="39">
        <v>85.333333333333329</v>
      </c>
      <c r="F31" s="20">
        <f t="shared" si="12"/>
        <v>34.46153846153846</v>
      </c>
      <c r="G31" s="36">
        <f t="shared" si="13"/>
        <v>2.34375E-2</v>
      </c>
      <c r="H31" s="5">
        <v>21</v>
      </c>
      <c r="I31" s="5"/>
    </row>
    <row r="32" spans="2:24" x14ac:dyDescent="0.35">
      <c r="B32" s="1" t="s">
        <v>18</v>
      </c>
      <c r="C32" s="1">
        <v>880</v>
      </c>
      <c r="D32" s="38">
        <v>251.42857142857142</v>
      </c>
      <c r="E32" s="39">
        <v>83.80952380952381</v>
      </c>
      <c r="F32" s="20">
        <f t="shared" si="12"/>
        <v>33.846153846153847</v>
      </c>
      <c r="G32" s="36">
        <f t="shared" si="13"/>
        <v>2.3863636363636365E-2</v>
      </c>
      <c r="H32" s="1">
        <v>21</v>
      </c>
      <c r="I32" s="1"/>
    </row>
    <row r="33" spans="2:9" x14ac:dyDescent="0.35">
      <c r="B33" s="1" t="s">
        <v>19</v>
      </c>
      <c r="C33" s="1">
        <v>886</v>
      </c>
      <c r="D33" s="38">
        <v>253.14285714285714</v>
      </c>
      <c r="E33" s="39">
        <v>84.38095238095238</v>
      </c>
      <c r="F33" s="20">
        <f t="shared" si="12"/>
        <v>34.07692307692308</v>
      </c>
      <c r="G33" s="36">
        <f t="shared" si="13"/>
        <v>2.2573363431151242E-2</v>
      </c>
      <c r="H33" s="1">
        <v>20</v>
      </c>
      <c r="I33" s="1"/>
    </row>
    <row r="34" spans="2:9" ht="15" thickBot="1" x14ac:dyDescent="0.4">
      <c r="B34" s="2" t="s">
        <v>16</v>
      </c>
      <c r="C34" s="6">
        <f>AVERAGE(C28:C33)</f>
        <v>883</v>
      </c>
      <c r="D34" s="6">
        <f>AVERAGE(D28:D33)</f>
        <v>252.28571428571425</v>
      </c>
      <c r="E34" s="6">
        <f>AVERAGE(E28:E33)</f>
        <v>84.095238095238088</v>
      </c>
      <c r="F34" s="4">
        <f t="shared" si="12"/>
        <v>33.96153846153846</v>
      </c>
      <c r="H34" s="5"/>
      <c r="I34" s="5"/>
    </row>
    <row r="36" spans="2:9" x14ac:dyDescent="0.35">
      <c r="B36" s="44"/>
      <c r="C36" s="1"/>
      <c r="D36" s="39"/>
      <c r="E36" s="39"/>
      <c r="F36" s="20"/>
    </row>
    <row r="37" spans="2:9" x14ac:dyDescent="0.35">
      <c r="B37" s="44"/>
      <c r="C37" s="1"/>
      <c r="D37" s="39"/>
      <c r="E37" s="39"/>
      <c r="F37" s="20"/>
    </row>
    <row r="38" spans="2:9" x14ac:dyDescent="0.35">
      <c r="B38" s="44"/>
      <c r="C38" s="1"/>
      <c r="D38" s="39"/>
      <c r="E38" s="39"/>
      <c r="F38" s="20"/>
    </row>
    <row r="39" spans="2:9" x14ac:dyDescent="0.35">
      <c r="B39" s="44"/>
      <c r="C39" s="1"/>
      <c r="D39" s="39"/>
      <c r="E39" s="39"/>
      <c r="F39" s="20"/>
    </row>
    <row r="40" spans="2:9" x14ac:dyDescent="0.35">
      <c r="B40" s="44"/>
      <c r="C40" s="1"/>
      <c r="D40" s="39"/>
      <c r="E40" s="39"/>
      <c r="F40" s="20"/>
    </row>
    <row r="41" spans="2:9" x14ac:dyDescent="0.35">
      <c r="C41" s="1"/>
      <c r="D41" s="39"/>
      <c r="E41" s="39"/>
      <c r="F41" s="20"/>
    </row>
    <row r="42" spans="2:9" x14ac:dyDescent="0.35">
      <c r="C42" s="44"/>
    </row>
  </sheetData>
  <mergeCells count="9">
    <mergeCell ref="B25:E25"/>
    <mergeCell ref="B26:E26"/>
    <mergeCell ref="K3:Q3"/>
    <mergeCell ref="B16:C16"/>
    <mergeCell ref="K8:Q8"/>
    <mergeCell ref="K13:Q13"/>
    <mergeCell ref="E19:E24"/>
    <mergeCell ref="B17:C17"/>
    <mergeCell ref="K18:Q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1EF5C-7609-413C-AA31-B57AD462950B}">
  <dimension ref="B2:O20"/>
  <sheetViews>
    <sheetView topLeftCell="A7" workbookViewId="0">
      <selection activeCell="C17" sqref="C17:H20"/>
    </sheetView>
  </sheetViews>
  <sheetFormatPr defaultRowHeight="14.5" x14ac:dyDescent="0.35"/>
  <cols>
    <col min="2" max="2" width="11.81640625" customWidth="1"/>
  </cols>
  <sheetData>
    <row r="2" spans="2:15" ht="39" x14ac:dyDescent="0.35">
      <c r="B2" s="13" t="s">
        <v>0</v>
      </c>
      <c r="C2" s="13" t="s">
        <v>1</v>
      </c>
      <c r="D2" s="14" t="s">
        <v>2</v>
      </c>
      <c r="E2" s="13" t="s">
        <v>3</v>
      </c>
      <c r="F2" s="13" t="s">
        <v>4</v>
      </c>
      <c r="G2" s="14" t="s">
        <v>5</v>
      </c>
      <c r="H2" s="13" t="s">
        <v>29</v>
      </c>
    </row>
    <row r="3" spans="2:15" x14ac:dyDescent="0.35">
      <c r="B3" s="42" t="s">
        <v>17</v>
      </c>
      <c r="C3" s="38">
        <v>43</v>
      </c>
      <c r="D3" s="38">
        <v>46</v>
      </c>
      <c r="E3" s="38">
        <v>56</v>
      </c>
      <c r="F3" s="38">
        <v>45</v>
      </c>
      <c r="G3" s="38">
        <v>48</v>
      </c>
      <c r="H3" s="38">
        <f>SUM(C3:G3)</f>
        <v>238</v>
      </c>
      <c r="J3">
        <v>870</v>
      </c>
      <c r="K3">
        <v>881</v>
      </c>
      <c r="L3">
        <v>871</v>
      </c>
      <c r="M3">
        <v>871</v>
      </c>
      <c r="N3">
        <v>878</v>
      </c>
      <c r="O3">
        <v>881</v>
      </c>
    </row>
    <row r="4" spans="2:15" x14ac:dyDescent="0.35">
      <c r="B4" s="42" t="s">
        <v>28</v>
      </c>
      <c r="C4" s="38">
        <v>45</v>
      </c>
      <c r="D4" s="38">
        <v>56</v>
      </c>
      <c r="E4" s="38">
        <v>60</v>
      </c>
      <c r="F4" s="38">
        <v>56</v>
      </c>
      <c r="G4" s="38">
        <v>65</v>
      </c>
      <c r="H4" s="38">
        <f t="shared" ref="H4:H8" si="0">SUM(C4:G4)</f>
        <v>282</v>
      </c>
      <c r="J4">
        <v>888</v>
      </c>
      <c r="K4">
        <v>885</v>
      </c>
      <c r="L4">
        <v>879</v>
      </c>
      <c r="M4">
        <v>880</v>
      </c>
      <c r="N4">
        <v>884</v>
      </c>
      <c r="O4">
        <v>876</v>
      </c>
    </row>
    <row r="5" spans="2:15" x14ac:dyDescent="0.35">
      <c r="B5" s="42" t="s">
        <v>7</v>
      </c>
      <c r="C5" s="38">
        <v>50</v>
      </c>
      <c r="D5" s="38">
        <v>44</v>
      </c>
      <c r="E5" s="38">
        <v>50</v>
      </c>
      <c r="F5" s="38">
        <v>54</v>
      </c>
      <c r="G5" s="38">
        <v>45</v>
      </c>
      <c r="H5" s="38">
        <f t="shared" si="0"/>
        <v>243</v>
      </c>
      <c r="J5">
        <v>877</v>
      </c>
      <c r="K5">
        <v>888</v>
      </c>
      <c r="L5">
        <v>870</v>
      </c>
      <c r="M5">
        <v>882</v>
      </c>
      <c r="N5">
        <v>885</v>
      </c>
      <c r="O5">
        <v>881</v>
      </c>
    </row>
    <row r="6" spans="2:15" x14ac:dyDescent="0.35">
      <c r="B6" s="42" t="s">
        <v>8</v>
      </c>
      <c r="C6" s="38">
        <v>40</v>
      </c>
      <c r="D6" s="38">
        <v>52</v>
      </c>
      <c r="E6" s="38">
        <v>65</v>
      </c>
      <c r="F6" s="38">
        <v>60</v>
      </c>
      <c r="G6" s="38">
        <v>62</v>
      </c>
      <c r="H6" s="38">
        <f t="shared" si="0"/>
        <v>279</v>
      </c>
      <c r="J6">
        <v>882</v>
      </c>
      <c r="K6">
        <v>885</v>
      </c>
      <c r="L6">
        <v>878</v>
      </c>
      <c r="M6">
        <v>871</v>
      </c>
      <c r="N6">
        <v>879</v>
      </c>
      <c r="O6">
        <v>882</v>
      </c>
    </row>
    <row r="7" spans="2:15" x14ac:dyDescent="0.35">
      <c r="B7" s="42" t="s">
        <v>18</v>
      </c>
      <c r="C7" s="38">
        <v>50</v>
      </c>
      <c r="D7" s="38">
        <v>44</v>
      </c>
      <c r="E7" s="38">
        <v>53</v>
      </c>
      <c r="F7" s="38">
        <v>64</v>
      </c>
      <c r="G7" s="38">
        <v>57</v>
      </c>
      <c r="H7" s="38">
        <f t="shared" si="0"/>
        <v>268</v>
      </c>
    </row>
    <row r="8" spans="2:15" x14ac:dyDescent="0.35">
      <c r="B8" s="42" t="s">
        <v>19</v>
      </c>
      <c r="C8" s="38">
        <v>48</v>
      </c>
      <c r="D8" s="38">
        <v>55</v>
      </c>
      <c r="E8" s="38">
        <v>45</v>
      </c>
      <c r="F8" s="38">
        <v>45</v>
      </c>
      <c r="G8" s="38">
        <v>59</v>
      </c>
      <c r="H8" s="38">
        <f t="shared" si="0"/>
        <v>252</v>
      </c>
    </row>
    <row r="9" spans="2:15" x14ac:dyDescent="0.35">
      <c r="B9" s="41" t="s">
        <v>9</v>
      </c>
      <c r="C9" s="40">
        <f>SUM(C3:C8)</f>
        <v>276</v>
      </c>
      <c r="D9" s="40">
        <f t="shared" ref="D9:G9" si="1">SUM(D3:D8)</f>
        <v>297</v>
      </c>
      <c r="E9" s="40">
        <f t="shared" si="1"/>
        <v>329</v>
      </c>
      <c r="F9" s="40">
        <f t="shared" si="1"/>
        <v>324</v>
      </c>
      <c r="G9" s="40">
        <f t="shared" si="1"/>
        <v>336</v>
      </c>
      <c r="H9" s="43">
        <f>SUM(C9:G9)</f>
        <v>1562</v>
      </c>
    </row>
    <row r="11" spans="2:15" x14ac:dyDescent="0.35">
      <c r="C11" s="37"/>
      <c r="D11" s="37"/>
      <c r="E11" s="37"/>
      <c r="F11" s="37"/>
      <c r="G11" s="37"/>
    </row>
    <row r="12" spans="2:15" ht="16.5" customHeight="1" x14ac:dyDescent="0.35">
      <c r="B12" s="9" t="s">
        <v>23</v>
      </c>
      <c r="C12" s="21">
        <f>J12/J3</f>
        <v>0.12183908045977011</v>
      </c>
      <c r="D12" s="21">
        <f t="shared" ref="D12:H12" si="2">K12/K3</f>
        <v>0.11464245175936436</v>
      </c>
      <c r="E12" s="21">
        <f t="shared" si="2"/>
        <v>0.13088404133180254</v>
      </c>
      <c r="F12" s="21">
        <f t="shared" si="2"/>
        <v>0.13547646383467279</v>
      </c>
      <c r="G12" s="21">
        <f t="shared" si="2"/>
        <v>0.13211845102505695</v>
      </c>
      <c r="H12" s="21">
        <f t="shared" si="2"/>
        <v>0.12485811577752554</v>
      </c>
      <c r="J12">
        <v>106</v>
      </c>
      <c r="K12">
        <v>101</v>
      </c>
      <c r="L12">
        <v>114</v>
      </c>
      <c r="M12">
        <v>118</v>
      </c>
      <c r="N12">
        <v>116</v>
      </c>
      <c r="O12">
        <v>110</v>
      </c>
    </row>
    <row r="13" spans="2:15" x14ac:dyDescent="0.35">
      <c r="B13" s="9" t="s">
        <v>24</v>
      </c>
      <c r="C13" s="21">
        <f t="shared" ref="C13:C15" si="3">J13/J4</f>
        <v>0.11824324324324324</v>
      </c>
      <c r="D13" s="21">
        <f t="shared" ref="D13:D15" si="4">K13/K4</f>
        <v>0.11638418079096045</v>
      </c>
      <c r="E13" s="21">
        <f t="shared" ref="E13:E15" si="5">L13/L4</f>
        <v>0.11490329920364049</v>
      </c>
      <c r="F13" s="21">
        <f t="shared" ref="F13:F15" si="6">M13/M4</f>
        <v>0.11704545454545455</v>
      </c>
      <c r="G13" s="21">
        <f t="shared" ref="G13:G15" si="7">N13/N4</f>
        <v>0.13009049773755657</v>
      </c>
      <c r="H13" s="21">
        <f t="shared" ref="H13:H15" si="8">O13/O4</f>
        <v>0.12442922374429223</v>
      </c>
      <c r="J13">
        <v>105</v>
      </c>
      <c r="K13">
        <v>103</v>
      </c>
      <c r="L13">
        <v>101</v>
      </c>
      <c r="M13">
        <v>103</v>
      </c>
      <c r="N13">
        <v>115</v>
      </c>
      <c r="O13">
        <v>109</v>
      </c>
    </row>
    <row r="14" spans="2:15" x14ac:dyDescent="0.35">
      <c r="B14" s="9" t="s">
        <v>21</v>
      </c>
      <c r="C14" s="21">
        <f t="shared" si="3"/>
        <v>0.13340935005701254</v>
      </c>
      <c r="D14" s="21">
        <f t="shared" si="4"/>
        <v>0.1204954954954955</v>
      </c>
      <c r="E14" s="21">
        <f t="shared" si="5"/>
        <v>0.12873563218390804</v>
      </c>
      <c r="F14" s="21">
        <f t="shared" si="6"/>
        <v>0.1360544217687075</v>
      </c>
      <c r="G14" s="21">
        <f t="shared" si="7"/>
        <v>0.11299435028248588</v>
      </c>
      <c r="H14" s="21">
        <f t="shared" si="8"/>
        <v>0.13166855845629966</v>
      </c>
      <c r="J14">
        <v>117</v>
      </c>
      <c r="K14">
        <v>107</v>
      </c>
      <c r="L14">
        <v>112</v>
      </c>
      <c r="M14">
        <v>120</v>
      </c>
      <c r="N14">
        <v>100</v>
      </c>
      <c r="O14">
        <v>116</v>
      </c>
    </row>
    <row r="15" spans="2:15" x14ac:dyDescent="0.35">
      <c r="B15" s="9" t="s">
        <v>20</v>
      </c>
      <c r="C15" s="21">
        <f t="shared" si="3"/>
        <v>0.12811791383219956</v>
      </c>
      <c r="D15" s="21">
        <f t="shared" si="4"/>
        <v>0.11525423728813559</v>
      </c>
      <c r="E15" s="21">
        <f t="shared" si="5"/>
        <v>0.13097949886104784</v>
      </c>
      <c r="F15" s="21">
        <f t="shared" si="6"/>
        <v>0.11825487944890931</v>
      </c>
      <c r="G15" s="21">
        <f t="shared" si="7"/>
        <v>0.13083048919226395</v>
      </c>
      <c r="H15" s="21">
        <f t="shared" si="8"/>
        <v>0.1360544217687075</v>
      </c>
      <c r="J15">
        <v>113</v>
      </c>
      <c r="K15">
        <v>102</v>
      </c>
      <c r="L15">
        <v>115</v>
      </c>
      <c r="M15">
        <v>103</v>
      </c>
      <c r="N15">
        <v>115</v>
      </c>
      <c r="O15">
        <v>120</v>
      </c>
    </row>
    <row r="16" spans="2:15" x14ac:dyDescent="0.35">
      <c r="C16" s="37"/>
      <c r="D16" s="37"/>
      <c r="E16" s="37"/>
      <c r="F16" s="37"/>
      <c r="G16" s="37"/>
    </row>
    <row r="17" spans="3:8" x14ac:dyDescent="0.35">
      <c r="C17" s="20">
        <v>0.12183908045977011</v>
      </c>
      <c r="D17" s="20">
        <v>0.11464245175936436</v>
      </c>
      <c r="E17" s="20">
        <v>0.13088404133180254</v>
      </c>
      <c r="F17" s="20">
        <v>0.13547646383467279</v>
      </c>
      <c r="G17" s="20">
        <v>0.13211845102505695</v>
      </c>
      <c r="H17" s="20">
        <v>0.12485811577752554</v>
      </c>
    </row>
    <row r="18" spans="3:8" x14ac:dyDescent="0.35">
      <c r="C18" s="20">
        <v>0.11824324324324324</v>
      </c>
      <c r="D18" s="20">
        <v>0.11638418079096045</v>
      </c>
      <c r="E18" s="20">
        <v>0.11490329920364049</v>
      </c>
      <c r="F18" s="20">
        <v>0.11704545454545455</v>
      </c>
      <c r="G18" s="20">
        <v>0.13009049773755657</v>
      </c>
      <c r="H18" s="20">
        <v>0.12442922374429223</v>
      </c>
    </row>
    <row r="19" spans="3:8" x14ac:dyDescent="0.35">
      <c r="C19" s="20">
        <v>0.13340935005701254</v>
      </c>
      <c r="D19" s="20">
        <v>0.1204954954954955</v>
      </c>
      <c r="E19" s="20">
        <v>0.12873563218390804</v>
      </c>
      <c r="F19" s="20">
        <v>0.1360544217687075</v>
      </c>
      <c r="G19" s="20">
        <v>0.11299435028248588</v>
      </c>
      <c r="H19" s="20">
        <v>0.13166855845629966</v>
      </c>
    </row>
    <row r="20" spans="3:8" x14ac:dyDescent="0.35">
      <c r="C20" s="20">
        <v>0.12811791383219956</v>
      </c>
      <c r="D20" s="20">
        <v>0.11525423728813559</v>
      </c>
      <c r="E20" s="20">
        <v>0.13097949886104784</v>
      </c>
      <c r="F20" s="20">
        <v>0.11825487944890931</v>
      </c>
      <c r="G20" s="20">
        <v>0.13083048919226395</v>
      </c>
      <c r="H20" s="20">
        <v>0.1360544217687075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LUQMAN</dc:creator>
  <cp:lastModifiedBy>LUQMAN</cp:lastModifiedBy>
  <dcterms:created xsi:type="dcterms:W3CDTF">2024-01-26T17:56:36Z</dcterms:created>
  <dcterms:modified xsi:type="dcterms:W3CDTF">2024-02-19T05:42:01Z</dcterms:modified>
</cp:coreProperties>
</file>