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D\"/>
    </mc:Choice>
  </mc:AlternateContent>
  <xr:revisionPtr revIDLastSave="0" documentId="13_ncr:1_{F8E81B08-FC9B-4D6D-B8BB-E0D6B45A244A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Sheet1" sheetId="4" state="hidden" r:id="rId1"/>
    <sheet name="Data Material" sheetId="5" r:id="rId2"/>
    <sheet name="Pembentukan Kelas" sheetId="1" r:id="rId3"/>
    <sheet name="Revisi 4" sheetId="6" r:id="rId4"/>
    <sheet name="Perhitungan Kebutuhan Rak " sheetId="2" r:id="rId5"/>
    <sheet name="Kebutuhan Luas Lantai" sheetId="3" r:id="rId6"/>
  </sheets>
  <definedNames>
    <definedName name="_xlnm._FilterDatabase" localSheetId="2" hidden="1">'Pembentukan Kelas'!$M$3:$S$30</definedName>
    <definedName name="_xlnm._FilterDatabase" localSheetId="3" hidden="1">'Revisi 4'!$B$4:$H$31</definedName>
    <definedName name="_xlnm.Print_Area" localSheetId="5">'Kebutuhan Luas Lantai'!#REF!</definedName>
    <definedName name="_xlnm.Print_Area" localSheetId="3">'Revisi 4'!$B$4:$H$39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6" l="1"/>
  <c r="G37" i="6"/>
  <c r="G38" i="6"/>
  <c r="G35" i="6"/>
  <c r="F39" i="6"/>
  <c r="E39" i="6"/>
  <c r="G27" i="6"/>
  <c r="G23" i="6"/>
  <c r="G10" i="6"/>
  <c r="G8" i="6"/>
  <c r="G17" i="6"/>
  <c r="G13" i="6"/>
  <c r="G11" i="6"/>
  <c r="G14" i="6"/>
  <c r="G12" i="6"/>
  <c r="G20" i="6"/>
  <c r="G24" i="6"/>
  <c r="G16" i="6"/>
  <c r="G6" i="6"/>
  <c r="G31" i="6"/>
  <c r="G30" i="6"/>
  <c r="G19" i="6"/>
  <c r="G22" i="6"/>
  <c r="G9" i="6"/>
  <c r="G15" i="6"/>
  <c r="G21" i="6"/>
  <c r="G29" i="6"/>
  <c r="G28" i="6"/>
  <c r="G18" i="6"/>
  <c r="G26" i="6"/>
  <c r="G25" i="6"/>
  <c r="G7" i="6"/>
  <c r="G5" i="6"/>
  <c r="F6" i="5"/>
  <c r="L25" i="3"/>
  <c r="P5" i="3"/>
  <c r="AG30" i="2"/>
  <c r="AH30" i="2" s="1"/>
  <c r="AG29" i="2"/>
  <c r="AH29" i="2" s="1"/>
  <c r="AG28" i="2"/>
  <c r="AH28" i="2" s="1"/>
  <c r="AG27" i="2"/>
  <c r="AH27" i="2" s="1"/>
  <c r="AG25" i="2"/>
  <c r="AH25" i="2" s="1"/>
  <c r="AG24" i="2"/>
  <c r="AH24" i="2" s="1"/>
  <c r="AG26" i="2"/>
  <c r="AH26" i="2" s="1"/>
  <c r="AG22" i="2"/>
  <c r="AH22" i="2" s="1"/>
  <c r="AG21" i="2"/>
  <c r="AH21" i="2" s="1"/>
  <c r="AG20" i="2"/>
  <c r="AH20" i="2" s="1"/>
  <c r="AG18" i="2"/>
  <c r="AH18" i="2" s="1"/>
  <c r="AG17" i="2"/>
  <c r="AH17" i="2" s="1"/>
  <c r="AG15" i="2"/>
  <c r="AH15" i="2" s="1"/>
  <c r="AG14" i="2"/>
  <c r="AH14" i="2" s="1"/>
  <c r="AG8" i="2"/>
  <c r="AH8" i="2" s="1"/>
  <c r="AG23" i="2"/>
  <c r="AH23" i="2" s="1"/>
  <c r="AG19" i="2"/>
  <c r="AH19" i="2" s="1"/>
  <c r="AG13" i="2"/>
  <c r="AH13" i="2" s="1"/>
  <c r="AG11" i="2"/>
  <c r="AH11" i="2" s="1"/>
  <c r="AG10" i="2"/>
  <c r="AH10" i="2" s="1"/>
  <c r="AG16" i="2"/>
  <c r="AH16" i="2" s="1"/>
  <c r="AG12" i="2"/>
  <c r="AH12" i="2" s="1"/>
  <c r="AG9" i="2"/>
  <c r="AH9" i="2" s="1"/>
  <c r="AG7" i="2"/>
  <c r="AH7" i="2" s="1"/>
  <c r="AG6" i="2"/>
  <c r="AH6" i="2" s="1"/>
  <c r="AG5" i="2"/>
  <c r="AH5" i="2" s="1"/>
  <c r="AG4" i="2"/>
  <c r="AH4" i="2" s="1"/>
  <c r="G34" i="3"/>
  <c r="F15" i="1"/>
  <c r="J21" i="3"/>
  <c r="H21" i="3"/>
  <c r="G22" i="3" s="1"/>
  <c r="G18" i="3"/>
  <c r="J10" i="3"/>
  <c r="H10" i="3"/>
  <c r="G11" i="3" s="1"/>
  <c r="G14" i="3" s="1"/>
  <c r="G6" i="3"/>
  <c r="G39" i="6" l="1"/>
  <c r="G32" i="6"/>
  <c r="AH31" i="2"/>
  <c r="G25" i="3"/>
  <c r="G30" i="3" s="1"/>
  <c r="G32" i="3" s="1"/>
  <c r="Y5" i="2" l="1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4" i="2"/>
  <c r="N5" i="2"/>
  <c r="P5" i="2" s="1"/>
  <c r="Q5" i="2" s="1"/>
  <c r="N6" i="2"/>
  <c r="P6" i="2" s="1"/>
  <c r="Q6" i="2" s="1"/>
  <c r="N7" i="2"/>
  <c r="P7" i="2" s="1"/>
  <c r="Q7" i="2" s="1"/>
  <c r="N8" i="2"/>
  <c r="P8" i="2" s="1"/>
  <c r="Q8" i="2" s="1"/>
  <c r="N9" i="2"/>
  <c r="N10" i="2"/>
  <c r="P10" i="2" s="1"/>
  <c r="Q10" i="2" s="1"/>
  <c r="N11" i="2"/>
  <c r="P11" i="2" s="1"/>
  <c r="Q11" i="2" s="1"/>
  <c r="N12" i="2"/>
  <c r="P12" i="2" s="1"/>
  <c r="Q12" i="2" s="1"/>
  <c r="N13" i="2"/>
  <c r="P13" i="2" s="1"/>
  <c r="Q13" i="2" s="1"/>
  <c r="N14" i="2"/>
  <c r="P14" i="2" s="1"/>
  <c r="Q14" i="2" s="1"/>
  <c r="N15" i="2"/>
  <c r="P15" i="2" s="1"/>
  <c r="Q15" i="2" s="1"/>
  <c r="N16" i="2"/>
  <c r="P16" i="2" s="1"/>
  <c r="Q16" i="2" s="1"/>
  <c r="N17" i="2"/>
  <c r="P17" i="2" s="1"/>
  <c r="Q17" i="2" s="1"/>
  <c r="N18" i="2"/>
  <c r="P18" i="2" s="1"/>
  <c r="Q18" i="2" s="1"/>
  <c r="N19" i="2"/>
  <c r="P19" i="2" s="1"/>
  <c r="Q19" i="2" s="1"/>
  <c r="N20" i="2"/>
  <c r="P20" i="2" s="1"/>
  <c r="Q20" i="2" s="1"/>
  <c r="N21" i="2"/>
  <c r="P21" i="2" s="1"/>
  <c r="Q21" i="2" s="1"/>
  <c r="N22" i="2"/>
  <c r="P22" i="2" s="1"/>
  <c r="Q22" i="2" s="1"/>
  <c r="N23" i="2"/>
  <c r="P23" i="2" s="1"/>
  <c r="Q23" i="2" s="1"/>
  <c r="N24" i="2"/>
  <c r="P24" i="2" s="1"/>
  <c r="Q24" i="2" s="1"/>
  <c r="N25" i="2"/>
  <c r="P25" i="2" s="1"/>
  <c r="Q25" i="2" s="1"/>
  <c r="N26" i="2"/>
  <c r="P26" i="2" s="1"/>
  <c r="Q26" i="2" s="1"/>
  <c r="N27" i="2"/>
  <c r="P27" i="2" s="1"/>
  <c r="Q27" i="2" s="1"/>
  <c r="N28" i="2"/>
  <c r="P28" i="2" s="1"/>
  <c r="Q28" i="2" s="1"/>
  <c r="N29" i="2"/>
  <c r="P29" i="2" s="1"/>
  <c r="Q29" i="2" s="1"/>
  <c r="N30" i="2"/>
  <c r="P30" i="2" s="1"/>
  <c r="Q30" i="2" s="1"/>
  <c r="N4" i="2"/>
  <c r="P4" i="2" s="1"/>
  <c r="Q4" i="2" s="1"/>
  <c r="P9" i="2"/>
  <c r="Q9" i="2" s="1"/>
  <c r="F5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4" i="5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I20" i="4"/>
  <c r="F5" i="1"/>
  <c r="F6" i="1"/>
  <c r="F7" i="1"/>
  <c r="F8" i="1"/>
  <c r="F9" i="1"/>
  <c r="F10" i="1"/>
  <c r="F11" i="1"/>
  <c r="F12" i="1"/>
  <c r="F13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4" i="1"/>
  <c r="Z29" i="2" l="1"/>
  <c r="Z17" i="2"/>
  <c r="Z5" i="2"/>
  <c r="Z21" i="2"/>
  <c r="Z9" i="2"/>
  <c r="Z20" i="2"/>
  <c r="Z8" i="2"/>
  <c r="Z18" i="2"/>
  <c r="Z6" i="2"/>
  <c r="Z28" i="2"/>
  <c r="Z16" i="2"/>
  <c r="Z27" i="2"/>
  <c r="Z15" i="2"/>
  <c r="Z13" i="2"/>
  <c r="Z23" i="2"/>
  <c r="Z22" i="2"/>
  <c r="Z10" i="2"/>
  <c r="Z24" i="2"/>
  <c r="Z11" i="2"/>
  <c r="Z26" i="2"/>
  <c r="Z12" i="2"/>
  <c r="Z4" i="2"/>
  <c r="Z19" i="2"/>
  <c r="Z7" i="2"/>
  <c r="Z14" i="2"/>
  <c r="Z25" i="2"/>
  <c r="Z30" i="2"/>
  <c r="Q31" i="2"/>
  <c r="F31" i="1"/>
  <c r="P26" i="1" l="1"/>
  <c r="P28" i="1"/>
  <c r="P30" i="1"/>
  <c r="P27" i="1"/>
  <c r="P29" i="1"/>
  <c r="P23" i="1"/>
  <c r="P22" i="1"/>
  <c r="P4" i="1"/>
  <c r="P24" i="1"/>
  <c r="P18" i="1"/>
  <c r="P13" i="1"/>
  <c r="P6" i="1"/>
  <c r="P21" i="1"/>
  <c r="P17" i="1"/>
  <c r="P16" i="1"/>
  <c r="P7" i="1"/>
  <c r="P20" i="1"/>
  <c r="P5" i="1"/>
  <c r="P14" i="1"/>
  <c r="P8" i="1"/>
  <c r="P10" i="1"/>
  <c r="P25" i="1"/>
  <c r="P9" i="1"/>
  <c r="P15" i="1"/>
  <c r="P12" i="1"/>
  <c r="P19" i="1"/>
  <c r="P11" i="1"/>
  <c r="K29" i="1"/>
  <c r="K11" i="1"/>
  <c r="K7" i="1"/>
  <c r="K27" i="1"/>
  <c r="K23" i="1"/>
  <c r="K8" i="1"/>
  <c r="K16" i="1"/>
  <c r="K4" i="1"/>
  <c r="K12" i="1"/>
  <c r="K22" i="1"/>
  <c r="K21" i="1"/>
  <c r="K30" i="1"/>
  <c r="K26" i="1"/>
  <c r="K18" i="1"/>
  <c r="K6" i="1"/>
  <c r="K15" i="1"/>
  <c r="K24" i="1"/>
  <c r="K13" i="1"/>
  <c r="K9" i="1"/>
  <c r="K19" i="1"/>
  <c r="K10" i="1"/>
  <c r="K28" i="1"/>
  <c r="K20" i="1"/>
  <c r="K14" i="1"/>
  <c r="K25" i="1"/>
  <c r="K5" i="1"/>
  <c r="K17" i="1"/>
  <c r="R4" i="1" l="1"/>
  <c r="Q4" i="1"/>
  <c r="Q5" i="1" s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R16" i="1"/>
  <c r="R26" i="1"/>
</calcChain>
</file>

<file path=xl/sharedStrings.xml><?xml version="1.0" encoding="utf-8"?>
<sst xmlns="http://schemas.openxmlformats.org/spreadsheetml/2006/main" count="489" uniqueCount="137">
  <si>
    <t>No</t>
  </si>
  <si>
    <t>Material Name</t>
  </si>
  <si>
    <t>Item Code</t>
  </si>
  <si>
    <t xml:space="preserve">Masuk </t>
  </si>
  <si>
    <t xml:space="preserve">Material Name </t>
  </si>
  <si>
    <t xml:space="preserve">Keluar </t>
  </si>
  <si>
    <t>UNP MS 200 x 80 x 7.5 x 6M</t>
  </si>
  <si>
    <t>S-2UNP12000801</t>
  </si>
  <si>
    <t>S-2UNP12500901</t>
  </si>
  <si>
    <t>UNP MS 250 x 90 x 9 x 6M</t>
  </si>
  <si>
    <t>S-2STR10300190</t>
  </si>
  <si>
    <t>Strip MS 3 x 19 x 6M</t>
  </si>
  <si>
    <t>S-2STR10300250</t>
  </si>
  <si>
    <t>Strip MS 3 x 25 x 6M</t>
  </si>
  <si>
    <t>S-2STR10300380</t>
  </si>
  <si>
    <t>Strip MS 3 x 38 x 6M</t>
  </si>
  <si>
    <t>S-2STR10601000</t>
  </si>
  <si>
    <t>Strip MS 6 x 100 x 6M</t>
  </si>
  <si>
    <t>S-2STR10601250</t>
  </si>
  <si>
    <t>Strip MS 6 x 125 x 6M</t>
  </si>
  <si>
    <t>S-2STR10600190</t>
  </si>
  <si>
    <t>Strip MS 6 x 19 x 6M</t>
  </si>
  <si>
    <t>S-2STR10600380</t>
  </si>
  <si>
    <t>Strip MS 6 x 38 x 6M</t>
  </si>
  <si>
    <t>S-2STR10600500</t>
  </si>
  <si>
    <t>Strip MS 6 x 50 x 6M</t>
  </si>
  <si>
    <t>S-2STR10600650</t>
  </si>
  <si>
    <t>Strip MS 6 x 65 x 6M</t>
  </si>
  <si>
    <t>S-2STR10600750</t>
  </si>
  <si>
    <t>Strip MS 6 x 75 x 6M</t>
  </si>
  <si>
    <t>S-2STR10901000</t>
  </si>
  <si>
    <t>Strip MS 9 x 100 x 6M</t>
  </si>
  <si>
    <t>S-2STR10900380</t>
  </si>
  <si>
    <t>Strip MS 9 x 38 x 6M</t>
  </si>
  <si>
    <t>S-2STR10900500</t>
  </si>
  <si>
    <t>Strip MS 9 x 50 x 6M</t>
  </si>
  <si>
    <t>S-2STR10900750</t>
  </si>
  <si>
    <t>Strip MS 9 x 75 x 6M</t>
  </si>
  <si>
    <t>S-2SK011001001</t>
  </si>
  <si>
    <t>Siku MS 100 x 100 x 8 x 6M</t>
  </si>
  <si>
    <t>S-2SK010500503</t>
  </si>
  <si>
    <t>Siku MS 50 x 50 x 5 x 6M</t>
  </si>
  <si>
    <t>S-2SK010500504</t>
  </si>
  <si>
    <t>Siku MS 50 x 50 x 6 x 6M</t>
  </si>
  <si>
    <t>S-2SK010650651</t>
  </si>
  <si>
    <t>Siku MS 65 x 65 x 6 x 6M</t>
  </si>
  <si>
    <t>S-2SK010750751</t>
  </si>
  <si>
    <t>Siku MS 75 x 75 x 6 x 6M</t>
  </si>
  <si>
    <t>S-2PI5300010000</t>
  </si>
  <si>
    <t>Black Pipe Medium Dia. 1" x 6M (t=3.2 mm)</t>
  </si>
  <si>
    <t>S-2PI5300015000</t>
  </si>
  <si>
    <t>Black Pipe Medium Dia. 1-1/2" x 6M (t=3.2 mm)</t>
  </si>
  <si>
    <t>S-2PI5300012500</t>
  </si>
  <si>
    <t>Black Pipe Medium Dia. 1-1/4" x 6M (t=3.2mm)</t>
  </si>
  <si>
    <t>S-2PI5300020000</t>
  </si>
  <si>
    <t>Black Pipe Medium Dia. 2" x 6M (t=3.6 mm)</t>
  </si>
  <si>
    <t>Black Pipe Medium Dia. 3/4" x 6M (t=2.6 mm)</t>
  </si>
  <si>
    <t>Black Pipe Medium Dia. 4" x 6M (t=4.5 mm)</t>
  </si>
  <si>
    <t>S-2PI5300016000</t>
  </si>
  <si>
    <t>S-2PI5300009000</t>
  </si>
  <si>
    <t>Kelas</t>
  </si>
  <si>
    <t>Total</t>
  </si>
  <si>
    <t>Frekuensi Perpindahan</t>
  </si>
  <si>
    <t xml:space="preserve">Jumlah Rak </t>
  </si>
  <si>
    <t>L (MM)</t>
  </si>
  <si>
    <t>T (MM)</t>
  </si>
  <si>
    <t>P (MM)</t>
  </si>
  <si>
    <t>Dimensi Material</t>
  </si>
  <si>
    <t xml:space="preserve">Kapasitas </t>
  </si>
  <si>
    <t>Lebar</t>
  </si>
  <si>
    <t xml:space="preserve">Tinggi </t>
  </si>
  <si>
    <t>Persentase Frekuensi</t>
  </si>
  <si>
    <t>Pembentukan Kelas</t>
  </si>
  <si>
    <t>A</t>
  </si>
  <si>
    <t>B</t>
  </si>
  <si>
    <t>C</t>
  </si>
  <si>
    <t>Inventory</t>
  </si>
  <si>
    <t xml:space="preserve">Black Pipe Medium Dia. 1" x 6M </t>
  </si>
  <si>
    <t xml:space="preserve">Black Pipe Medium Dia. 1-1/2" x 6M </t>
  </si>
  <si>
    <t xml:space="preserve">Black Pipe Medium Dia. 1-1/4" x 6M </t>
  </si>
  <si>
    <t>Black Pipe Medium Dia. 2" x 6M</t>
  </si>
  <si>
    <t>Black Pipe Medium Dia. 3/4" x 6M</t>
  </si>
  <si>
    <t>Black Pipe Medium Dia. 4" x 6M</t>
  </si>
  <si>
    <t>Black Pipe Medium Dia. 1-1/4" x 6M</t>
  </si>
  <si>
    <t xml:space="preserve">Black Pipe Medium Dia. 2" x 6M </t>
  </si>
  <si>
    <t xml:space="preserve">Black Pipe Medium Dia. 3/4" x 6M </t>
  </si>
  <si>
    <t xml:space="preserve">Black Pipe Medium Dia. 4" x 6M </t>
  </si>
  <si>
    <t>Kapasitas</t>
  </si>
  <si>
    <t>Keterangan :</t>
  </si>
  <si>
    <t>P</t>
  </si>
  <si>
    <t>Panjang</t>
  </si>
  <si>
    <t>L</t>
  </si>
  <si>
    <t>T</t>
  </si>
  <si>
    <t>Thickness (Ketebalan)</t>
  </si>
  <si>
    <t xml:space="preserve">Masuk (pcs) </t>
  </si>
  <si>
    <t>Keluar (pcs)</t>
  </si>
  <si>
    <t xml:space="preserve">Stock (pcs) </t>
  </si>
  <si>
    <t xml:space="preserve">Persentase Frekuensi </t>
  </si>
  <si>
    <t xml:space="preserve">% Frekuensi </t>
  </si>
  <si>
    <t>% Kumulatif</t>
  </si>
  <si>
    <t xml:space="preserve">Tumpukan Per Bundle </t>
  </si>
  <si>
    <t>Ke Samping</t>
  </si>
  <si>
    <t>Ke Atas</t>
  </si>
  <si>
    <t>Ukuran Rak</t>
  </si>
  <si>
    <t>Ukuran Rak Penyimpanan</t>
  </si>
  <si>
    <t>Kebutuhan Rak (Jika Kapasitas Per Rak Mengikuti Jumlah Per Bundle)</t>
  </si>
  <si>
    <t xml:space="preserve">Stock </t>
  </si>
  <si>
    <t xml:space="preserve">Kapasitas Penyimpanan Rak </t>
  </si>
  <si>
    <t>Frekuensi Perpindahan Material Periode 01 Januari 2023 - 30 November 2023</t>
  </si>
  <si>
    <r>
      <t xml:space="preserve">Data Penerimaan dan Pengeluaran </t>
    </r>
    <r>
      <rPr>
        <b/>
        <sz val="11"/>
        <rFont val="Times New Roman"/>
        <family val="1"/>
      </rPr>
      <t>Periode 01 Januari 2023 - 30 November 2023</t>
    </r>
  </si>
  <si>
    <t>= (Panjang Rak x Jumlah Rak) + (Panjang Gang x Jumlah Gang)</t>
  </si>
  <si>
    <t>= (6,012 x 1) + (3,23 x 1)</t>
  </si>
  <si>
    <t xml:space="preserve">Panjang Ruang </t>
  </si>
  <si>
    <t>Lebar Ruang</t>
  </si>
  <si>
    <t>= (Lebar Rak x Jumlah Rak) + (Lebar Gang x Jumlah Gang)</t>
  </si>
  <si>
    <t>+</t>
  </si>
  <si>
    <t>=</t>
  </si>
  <si>
    <t>Luas Area Penyimpanan Depan</t>
  </si>
  <si>
    <t>= Panjang Ruang x Lebar Ruang</t>
  </si>
  <si>
    <t>= (6,012 x 1)</t>
  </si>
  <si>
    <r>
      <t>= ((0,8 x 2) + (0,8 x 3) + (0,8 x 3) + (1,45 x 2)) +</t>
    </r>
    <r>
      <rPr>
        <sz val="11"/>
        <color rgb="FF00B050"/>
        <rFont val="Times New Roman"/>
        <family val="1"/>
      </rPr>
      <t xml:space="preserve"> </t>
    </r>
    <r>
      <rPr>
        <b/>
        <sz val="11"/>
        <color rgb="FF00B050"/>
        <rFont val="Times New Roman"/>
        <family val="1"/>
      </rPr>
      <t>((0,8 x 2) + 3,23)</t>
    </r>
  </si>
  <si>
    <r>
      <t xml:space="preserve">= ((0,8 x 3) + (0,8 x 3) + (1,45 x 2)) + </t>
    </r>
    <r>
      <rPr>
        <b/>
        <sz val="11"/>
        <color rgb="FF00B050"/>
        <rFont val="Times New Roman"/>
        <family val="1"/>
      </rPr>
      <t>((0,8 x 1) + 3,23)</t>
    </r>
  </si>
  <si>
    <t xml:space="preserve">= </t>
  </si>
  <si>
    <t xml:space="preserve">Luas Area Penyimpanan Belakang </t>
  </si>
  <si>
    <t xml:space="preserve">Luas Area Penyimpanan Total </t>
  </si>
  <si>
    <t>= L Depan + L Belakang</t>
  </si>
  <si>
    <t>Persentase Penggunaan Ruang</t>
  </si>
  <si>
    <t>Efisiensi</t>
  </si>
  <si>
    <t>((0,8 x 8) + (1,45 x 2)) + ((0,8 x 2) + 3,23)</t>
  </si>
  <si>
    <t>((0,8 x 6) + (1,45 x 2)) + (0,8 + 3,23)</t>
  </si>
  <si>
    <t xml:space="preserve">Total Frekuensi </t>
  </si>
  <si>
    <r>
      <t xml:space="preserve">Warna di </t>
    </r>
    <r>
      <rPr>
        <i/>
        <sz val="11"/>
        <color theme="1"/>
        <rFont val="Calibri"/>
        <family val="2"/>
        <scheme val="minor"/>
      </rPr>
      <t>Layout</t>
    </r>
  </si>
  <si>
    <t>Ranking Frekuensi</t>
  </si>
  <si>
    <t>% Efisiensi</t>
  </si>
  <si>
    <t>Waktu Layout Awal (Menit)</t>
  </si>
  <si>
    <t>Waktu Layout Usulan (Menit)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</si>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</sst>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rgb="FF000000"/>
      <name val="Arial"/>
      <family val="2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sz val="11"/>
      <color rgb="FF00B050"/>
      <name val="Times New Roman"/>
      <family val="1"/>
    </font>
    <font>
      <b/>
      <sz val="11"/>
      <color rgb="FF00B050"/>
      <name val="Times New Roman"/>
      <family val="1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" fontId="3" fillId="0" borderId="0">
      <alignment horizontal="left" vertical="top"/>
    </xf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2" fillId="0" borderId="1" xfId="0" applyFont="1" applyBorder="1"/>
    <xf numFmtId="4" fontId="4" fillId="0" borderId="1" xfId="2" quotePrefix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7" fillId="0" borderId="1" xfId="2" quotePrefix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3" fontId="7" fillId="0" borderId="1" xfId="2" quotePrefix="1" applyNumberFormat="1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164" fontId="5" fillId="0" borderId="1" xfId="1" applyNumberFormat="1" applyFont="1" applyBorder="1"/>
    <xf numFmtId="4" fontId="4" fillId="0" borderId="0" xfId="2" quotePrefix="1" applyFont="1" applyAlignment="1">
      <alignment horizontal="left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10" fontId="0" fillId="0" borderId="0" xfId="3" applyNumberFormat="1" applyFont="1"/>
    <xf numFmtId="0" fontId="5" fillId="0" borderId="5" xfId="0" applyFont="1" applyBorder="1" applyAlignment="1">
      <alignment horizontal="center" vertical="center"/>
    </xf>
    <xf numFmtId="164" fontId="5" fillId="2" borderId="1" xfId="1" applyNumberFormat="1" applyFont="1" applyFill="1" applyBorder="1"/>
    <xf numFmtId="164" fontId="5" fillId="0" borderId="1" xfId="1" applyNumberFormat="1" applyFont="1" applyFill="1" applyBorder="1"/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43" fontId="5" fillId="0" borderId="1" xfId="1" applyFont="1" applyBorder="1"/>
    <xf numFmtId="1" fontId="5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 wrapText="1"/>
    </xf>
    <xf numFmtId="0" fontId="5" fillId="3" borderId="0" xfId="0" applyFont="1" applyFill="1"/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0" fontId="5" fillId="0" borderId="1" xfId="3" applyNumberFormat="1" applyFont="1" applyBorder="1"/>
    <xf numFmtId="0" fontId="5" fillId="5" borderId="0" xfId="0" applyFont="1" applyFill="1"/>
    <xf numFmtId="164" fontId="5" fillId="5" borderId="0" xfId="1" applyNumberFormat="1" applyFont="1" applyFill="1"/>
    <xf numFmtId="43" fontId="5" fillId="5" borderId="0" xfId="1" applyFont="1" applyFill="1"/>
    <xf numFmtId="0" fontId="5" fillId="6" borderId="0" xfId="0" applyFont="1" applyFill="1"/>
    <xf numFmtId="43" fontId="5" fillId="6" borderId="0" xfId="1" applyFont="1" applyFill="1"/>
    <xf numFmtId="164" fontId="8" fillId="6" borderId="0" xfId="1" applyNumberFormat="1" applyFont="1" applyFill="1"/>
    <xf numFmtId="0" fontId="8" fillId="6" borderId="0" xfId="0" applyFont="1" applyFill="1"/>
    <xf numFmtId="164" fontId="5" fillId="6" borderId="0" xfId="1" applyNumberFormat="1" applyFont="1" applyFill="1"/>
    <xf numFmtId="0" fontId="10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4" fillId="4" borderId="1" xfId="2" quotePrefix="1" applyNumberFormat="1" applyFont="1" applyFill="1" applyBorder="1" applyAlignment="1">
      <alignment horizontal="left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/>
    </xf>
    <xf numFmtId="165" fontId="8" fillId="0" borderId="1" xfId="1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166" fontId="5" fillId="0" borderId="1" xfId="0" applyNumberFormat="1" applyFont="1" applyBorder="1"/>
    <xf numFmtId="10" fontId="5" fillId="0" borderId="1" xfId="3" applyNumberFormat="1" applyFont="1" applyBorder="1" applyAlignment="1">
      <alignment horizontal="center"/>
    </xf>
    <xf numFmtId="10" fontId="5" fillId="0" borderId="1" xfId="0" applyNumberFormat="1" applyFont="1" applyBorder="1"/>
    <xf numFmtId="0" fontId="5" fillId="0" borderId="0" xfId="0" quotePrefix="1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5" fillId="0" borderId="0" xfId="0" quotePrefix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0" fontId="8" fillId="0" borderId="9" xfId="0" applyFont="1" applyBorder="1" applyAlignment="1">
      <alignment horizontal="left" vertical="center"/>
    </xf>
    <xf numFmtId="166" fontId="5" fillId="0" borderId="0" xfId="3" applyNumberFormat="1" applyFont="1"/>
    <xf numFmtId="10" fontId="5" fillId="0" borderId="0" xfId="3" applyNumberFormat="1" applyFont="1"/>
    <xf numFmtId="9" fontId="8" fillId="0" borderId="0" xfId="3" applyFont="1" applyAlignment="1">
      <alignment horizontal="left" vertical="center"/>
    </xf>
    <xf numFmtId="1" fontId="8" fillId="0" borderId="4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2" fontId="5" fillId="0" borderId="0" xfId="0" applyNumberFormat="1" applyFont="1"/>
    <xf numFmtId="4" fontId="7" fillId="0" borderId="1" xfId="2" quotePrefix="1" applyFont="1" applyBorder="1" applyAlignment="1">
      <alignment horizontal="left" wrapText="1"/>
    </xf>
    <xf numFmtId="3" fontId="7" fillId="0" borderId="1" xfId="2" quotePrefix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8" fillId="0" borderId="1" xfId="0" quotePrefix="1" applyFont="1" applyBorder="1" applyAlignment="1">
      <alignment horizontal="center" vertical="center"/>
    </xf>
    <xf numFmtId="10" fontId="5" fillId="0" borderId="0" xfId="0" applyNumberFormat="1" applyFont="1"/>
    <xf numFmtId="0" fontId="0" fillId="0" borderId="0" xfId="0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4" fontId="7" fillId="0" borderId="0" xfId="2" quotePrefix="1" applyFont="1" applyAlignment="1">
      <alignment horizontal="left"/>
    </xf>
    <xf numFmtId="9" fontId="5" fillId="0" borderId="1" xfId="3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0" fontId="5" fillId="0" borderId="1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10" fontId="5" fillId="0" borderId="5" xfId="0" applyNumberFormat="1" applyFont="1" applyBorder="1" applyAlignment="1">
      <alignment horizontal="center" vertical="top"/>
    </xf>
    <xf numFmtId="10" fontId="5" fillId="0" borderId="7" xfId="0" applyNumberFormat="1" applyFont="1" applyBorder="1" applyAlignment="1">
      <alignment horizontal="center" vertical="top"/>
    </xf>
    <xf numFmtId="10" fontId="5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0" fontId="8" fillId="4" borderId="8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Percent" xfId="3" builtinId="5"/>
    <cellStyle name="S5 2 2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400050</xdr:colOff>
      <xdr:row>43</xdr:row>
      <xdr:rowOff>8520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AEA830-3603-DFFF-949D-2FA256F0B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153650" cy="8200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219075</xdr:colOff>
      <xdr:row>37</xdr:row>
      <xdr:rowOff>8142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A8F45B-62FE-E4F7-F762-F43136F338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762500" cy="7075692"/>
        </a:xfrm>
        <a:prstGeom prst="rect">
          <a:avLst/>
        </a:prstGeom>
        <a:noFill/>
        <a:ln w="12700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20:W50"/>
  <sheetViews>
    <sheetView topLeftCell="A10" workbookViewId="0">
      <selection activeCell="N56" sqref="N56:Y68"/>
    </sheetView>
  </sheetViews>
  <sheetFormatPr defaultRowHeight="15" x14ac:dyDescent="0.25"/>
  <sheetData>
    <row r="20" spans="9:9" x14ac:dyDescent="0.25">
      <c r="I20">
        <f>15*25</f>
        <v>375</v>
      </c>
    </row>
    <row r="45" spans="23:23" x14ac:dyDescent="0.25">
      <c r="W45" s="19"/>
    </row>
    <row r="50" spans="16:16" x14ac:dyDescent="0.25">
      <c r="P50" s="1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5"/>
  <sheetViews>
    <sheetView showGridLines="0" workbookViewId="0">
      <selection activeCell="I42" sqref="I42"/>
    </sheetView>
  </sheetViews>
  <sheetFormatPr defaultRowHeight="15" x14ac:dyDescent="0.25"/>
  <cols>
    <col min="1" max="1" width="3.85546875" style="8" bestFit="1" customWidth="1"/>
    <col min="2" max="2" width="16.42578125" style="8" bestFit="1" customWidth="1"/>
    <col min="3" max="3" width="33.5703125" style="8" bestFit="1" customWidth="1"/>
    <col min="4" max="4" width="7.85546875" style="8" bestFit="1" customWidth="1"/>
    <col min="5" max="5" width="7.5703125" style="8" bestFit="1" customWidth="1"/>
    <col min="6" max="6" width="9.140625" style="30"/>
    <col min="7" max="7" width="7.28515625" style="37" customWidth="1"/>
    <col min="8" max="8" width="3.5703125" style="8" bestFit="1" customWidth="1"/>
    <col min="9" max="9" width="33.5703125" style="8" bestFit="1" customWidth="1"/>
    <col min="10" max="10" width="8.5703125" style="8" bestFit="1" customWidth="1"/>
    <col min="11" max="12" width="8.7109375" style="8" bestFit="1" customWidth="1"/>
    <col min="13" max="13" width="9.140625" style="37"/>
    <col min="14" max="16384" width="9.140625" style="8"/>
  </cols>
  <sheetData>
    <row r="1" spans="1:13" s="31" customFormat="1" ht="14.25" x14ac:dyDescent="0.2">
      <c r="A1" s="95" t="s">
        <v>109</v>
      </c>
      <c r="B1" s="95"/>
      <c r="C1" s="95"/>
      <c r="D1" s="95"/>
      <c r="E1" s="95"/>
      <c r="F1" s="95"/>
      <c r="G1" s="35"/>
      <c r="H1" s="95" t="s">
        <v>67</v>
      </c>
      <c r="I1" s="95"/>
      <c r="J1" s="95"/>
      <c r="K1" s="95"/>
      <c r="L1" s="95"/>
      <c r="M1" s="35"/>
    </row>
    <row r="3" spans="1:13" s="34" customFormat="1" ht="28.5" x14ac:dyDescent="0.25">
      <c r="A3" s="32" t="s">
        <v>0</v>
      </c>
      <c r="B3" s="33" t="s">
        <v>2</v>
      </c>
      <c r="C3" s="33" t="s">
        <v>1</v>
      </c>
      <c r="D3" s="32" t="s">
        <v>94</v>
      </c>
      <c r="E3" s="32" t="s">
        <v>95</v>
      </c>
      <c r="F3" s="32" t="s">
        <v>96</v>
      </c>
      <c r="G3" s="36"/>
      <c r="H3" s="32" t="s">
        <v>0</v>
      </c>
      <c r="I3" s="33" t="s">
        <v>4</v>
      </c>
      <c r="J3" s="79" t="s">
        <v>66</v>
      </c>
      <c r="K3" s="84" t="s">
        <v>64</v>
      </c>
      <c r="L3" s="79" t="s">
        <v>65</v>
      </c>
      <c r="M3" s="36"/>
    </row>
    <row r="4" spans="1:13" x14ac:dyDescent="0.25">
      <c r="A4" s="7">
        <v>1</v>
      </c>
      <c r="B4" s="5" t="s">
        <v>7</v>
      </c>
      <c r="C4" s="11" t="s">
        <v>6</v>
      </c>
      <c r="D4" s="26">
        <v>210</v>
      </c>
      <c r="E4" s="26">
        <v>34</v>
      </c>
      <c r="F4" s="24">
        <f>D4-E4</f>
        <v>176</v>
      </c>
      <c r="H4" s="7">
        <v>1</v>
      </c>
      <c r="I4" s="11" t="s">
        <v>6</v>
      </c>
      <c r="J4" s="13">
        <v>6000</v>
      </c>
      <c r="K4" s="5">
        <v>200</v>
      </c>
      <c r="L4" s="5">
        <v>80</v>
      </c>
    </row>
    <row r="5" spans="1:13" x14ac:dyDescent="0.25">
      <c r="A5" s="7">
        <v>2</v>
      </c>
      <c r="B5" s="11" t="s">
        <v>8</v>
      </c>
      <c r="C5" s="11" t="s">
        <v>9</v>
      </c>
      <c r="D5" s="26">
        <v>130</v>
      </c>
      <c r="E5" s="26">
        <v>4</v>
      </c>
      <c r="F5" s="24">
        <f t="shared" ref="F5:F30" si="0">D5-E5</f>
        <v>126</v>
      </c>
      <c r="H5" s="7">
        <v>2</v>
      </c>
      <c r="I5" s="11" t="s">
        <v>9</v>
      </c>
      <c r="J5" s="13">
        <v>6000</v>
      </c>
      <c r="K5" s="5">
        <v>250</v>
      </c>
      <c r="L5" s="5">
        <v>90</v>
      </c>
    </row>
    <row r="6" spans="1:13" x14ac:dyDescent="0.25">
      <c r="A6" s="7">
        <v>3</v>
      </c>
      <c r="B6" s="12" t="s">
        <v>10</v>
      </c>
      <c r="C6" s="5" t="s">
        <v>11</v>
      </c>
      <c r="D6" s="26">
        <v>33</v>
      </c>
      <c r="E6" s="26">
        <v>0</v>
      </c>
      <c r="F6" s="24">
        <f t="shared" si="0"/>
        <v>33</v>
      </c>
      <c r="H6" s="7">
        <v>3</v>
      </c>
      <c r="I6" s="5" t="s">
        <v>11</v>
      </c>
      <c r="J6" s="13">
        <v>6000</v>
      </c>
      <c r="K6" s="5">
        <v>19</v>
      </c>
      <c r="L6" s="5">
        <v>3</v>
      </c>
    </row>
    <row r="7" spans="1:13" x14ac:dyDescent="0.25">
      <c r="A7" s="7">
        <v>4</v>
      </c>
      <c r="B7" s="12" t="s">
        <v>12</v>
      </c>
      <c r="C7" s="12" t="s">
        <v>13</v>
      </c>
      <c r="D7" s="26">
        <v>119</v>
      </c>
      <c r="E7" s="26">
        <v>0</v>
      </c>
      <c r="F7" s="24">
        <f t="shared" si="0"/>
        <v>119</v>
      </c>
      <c r="H7" s="7">
        <v>4</v>
      </c>
      <c r="I7" s="12" t="s">
        <v>13</v>
      </c>
      <c r="J7" s="13">
        <v>6000</v>
      </c>
      <c r="K7" s="5">
        <v>25</v>
      </c>
      <c r="L7" s="5">
        <v>3</v>
      </c>
    </row>
    <row r="8" spans="1:13" x14ac:dyDescent="0.25">
      <c r="A8" s="7">
        <v>5</v>
      </c>
      <c r="B8" s="12" t="s">
        <v>14</v>
      </c>
      <c r="C8" s="12" t="s">
        <v>15</v>
      </c>
      <c r="D8" s="26">
        <v>145</v>
      </c>
      <c r="E8" s="26">
        <v>47</v>
      </c>
      <c r="F8" s="24">
        <f t="shared" si="0"/>
        <v>98</v>
      </c>
      <c r="H8" s="7">
        <v>5</v>
      </c>
      <c r="I8" s="12" t="s">
        <v>15</v>
      </c>
      <c r="J8" s="13">
        <v>6000</v>
      </c>
      <c r="K8" s="5">
        <v>38</v>
      </c>
      <c r="L8" s="5">
        <v>3</v>
      </c>
    </row>
    <row r="9" spans="1:13" x14ac:dyDescent="0.25">
      <c r="A9" s="7">
        <v>6</v>
      </c>
      <c r="B9" s="12" t="s">
        <v>16</v>
      </c>
      <c r="C9" s="12" t="s">
        <v>17</v>
      </c>
      <c r="D9" s="26">
        <v>42</v>
      </c>
      <c r="E9" s="26">
        <v>0</v>
      </c>
      <c r="F9" s="24">
        <f t="shared" si="0"/>
        <v>42</v>
      </c>
      <c r="H9" s="7">
        <v>6</v>
      </c>
      <c r="I9" s="12" t="s">
        <v>17</v>
      </c>
      <c r="J9" s="13">
        <v>6000</v>
      </c>
      <c r="K9" s="5">
        <v>100</v>
      </c>
      <c r="L9" s="5">
        <v>6</v>
      </c>
    </row>
    <row r="10" spans="1:13" x14ac:dyDescent="0.25">
      <c r="A10" s="7">
        <v>7</v>
      </c>
      <c r="B10" s="11" t="s">
        <v>18</v>
      </c>
      <c r="C10" s="11" t="s">
        <v>19</v>
      </c>
      <c r="D10" s="26">
        <v>25</v>
      </c>
      <c r="E10" s="26">
        <v>5</v>
      </c>
      <c r="F10" s="24">
        <f t="shared" si="0"/>
        <v>20</v>
      </c>
      <c r="H10" s="7">
        <v>7</v>
      </c>
      <c r="I10" s="11" t="s">
        <v>19</v>
      </c>
      <c r="J10" s="13">
        <v>6000</v>
      </c>
      <c r="K10" s="5">
        <v>125</v>
      </c>
      <c r="L10" s="5">
        <v>6</v>
      </c>
    </row>
    <row r="11" spans="1:13" x14ac:dyDescent="0.25">
      <c r="A11" s="7">
        <v>8</v>
      </c>
      <c r="B11" s="11" t="s">
        <v>20</v>
      </c>
      <c r="C11" s="11" t="s">
        <v>21</v>
      </c>
      <c r="D11" s="26">
        <v>36</v>
      </c>
      <c r="E11" s="26">
        <v>15</v>
      </c>
      <c r="F11" s="24">
        <f t="shared" si="0"/>
        <v>21</v>
      </c>
      <c r="H11" s="7">
        <v>8</v>
      </c>
      <c r="I11" s="11" t="s">
        <v>21</v>
      </c>
      <c r="J11" s="13">
        <v>6000</v>
      </c>
      <c r="K11" s="5">
        <v>19</v>
      </c>
      <c r="L11" s="5">
        <v>6</v>
      </c>
    </row>
    <row r="12" spans="1:13" x14ac:dyDescent="0.25">
      <c r="A12" s="7">
        <v>9</v>
      </c>
      <c r="B12" s="11" t="s">
        <v>22</v>
      </c>
      <c r="C12" s="11" t="s">
        <v>23</v>
      </c>
      <c r="D12" s="26">
        <v>31</v>
      </c>
      <c r="E12" s="26">
        <v>18</v>
      </c>
      <c r="F12" s="24">
        <f t="shared" si="0"/>
        <v>13</v>
      </c>
      <c r="H12" s="7">
        <v>9</v>
      </c>
      <c r="I12" s="11" t="s">
        <v>23</v>
      </c>
      <c r="J12" s="13">
        <v>6000</v>
      </c>
      <c r="K12" s="5">
        <v>38</v>
      </c>
      <c r="L12" s="5">
        <v>6</v>
      </c>
    </row>
    <row r="13" spans="1:13" x14ac:dyDescent="0.25">
      <c r="A13" s="7">
        <v>10</v>
      </c>
      <c r="B13" s="11" t="s">
        <v>24</v>
      </c>
      <c r="C13" s="11" t="s">
        <v>25</v>
      </c>
      <c r="D13" s="26">
        <v>279</v>
      </c>
      <c r="E13" s="26">
        <v>129</v>
      </c>
      <c r="F13" s="24">
        <f t="shared" si="0"/>
        <v>150</v>
      </c>
      <c r="H13" s="7">
        <v>10</v>
      </c>
      <c r="I13" s="11" t="s">
        <v>25</v>
      </c>
      <c r="J13" s="13">
        <v>6000</v>
      </c>
      <c r="K13" s="5">
        <v>50</v>
      </c>
      <c r="L13" s="5">
        <v>6</v>
      </c>
    </row>
    <row r="14" spans="1:13" x14ac:dyDescent="0.25">
      <c r="A14" s="7">
        <v>11</v>
      </c>
      <c r="B14" s="5" t="s">
        <v>26</v>
      </c>
      <c r="C14" s="5" t="s">
        <v>27</v>
      </c>
      <c r="D14" s="26">
        <v>15</v>
      </c>
      <c r="E14" s="26">
        <v>13</v>
      </c>
      <c r="F14" s="24">
        <f t="shared" si="0"/>
        <v>2</v>
      </c>
      <c r="H14" s="7">
        <v>11</v>
      </c>
      <c r="I14" s="5" t="s">
        <v>27</v>
      </c>
      <c r="J14" s="13">
        <v>6000</v>
      </c>
      <c r="K14" s="5">
        <v>65</v>
      </c>
      <c r="L14" s="5">
        <v>6</v>
      </c>
    </row>
    <row r="15" spans="1:13" x14ac:dyDescent="0.25">
      <c r="A15" s="7">
        <v>12</v>
      </c>
      <c r="B15" s="11" t="s">
        <v>28</v>
      </c>
      <c r="C15" s="11" t="s">
        <v>29</v>
      </c>
      <c r="D15" s="26">
        <v>46</v>
      </c>
      <c r="E15" s="26">
        <v>34</v>
      </c>
      <c r="F15" s="24">
        <f t="shared" si="0"/>
        <v>12</v>
      </c>
      <c r="H15" s="7">
        <v>12</v>
      </c>
      <c r="I15" s="11" t="s">
        <v>29</v>
      </c>
      <c r="J15" s="13">
        <v>6000</v>
      </c>
      <c r="K15" s="5">
        <v>75</v>
      </c>
      <c r="L15" s="5">
        <v>6</v>
      </c>
    </row>
    <row r="16" spans="1:13" x14ac:dyDescent="0.25">
      <c r="A16" s="7">
        <v>13</v>
      </c>
      <c r="B16" s="12" t="s">
        <v>30</v>
      </c>
      <c r="C16" s="12" t="s">
        <v>31</v>
      </c>
      <c r="D16" s="26">
        <v>18</v>
      </c>
      <c r="E16" s="26">
        <v>4</v>
      </c>
      <c r="F16" s="24">
        <f t="shared" si="0"/>
        <v>14</v>
      </c>
      <c r="H16" s="7">
        <v>13</v>
      </c>
      <c r="I16" s="12" t="s">
        <v>31</v>
      </c>
      <c r="J16" s="13">
        <v>6000</v>
      </c>
      <c r="K16" s="5">
        <v>100</v>
      </c>
      <c r="L16" s="5">
        <v>9</v>
      </c>
    </row>
    <row r="17" spans="1:12" x14ac:dyDescent="0.25">
      <c r="A17" s="7">
        <v>14</v>
      </c>
      <c r="B17" s="11" t="s">
        <v>32</v>
      </c>
      <c r="C17" s="11" t="s">
        <v>33</v>
      </c>
      <c r="D17" s="26">
        <v>10</v>
      </c>
      <c r="E17" s="26">
        <v>2</v>
      </c>
      <c r="F17" s="24">
        <f t="shared" si="0"/>
        <v>8</v>
      </c>
      <c r="H17" s="7">
        <v>14</v>
      </c>
      <c r="I17" s="11" t="s">
        <v>33</v>
      </c>
      <c r="J17" s="13">
        <v>6000</v>
      </c>
      <c r="K17" s="5">
        <v>38</v>
      </c>
      <c r="L17" s="5">
        <v>9</v>
      </c>
    </row>
    <row r="18" spans="1:12" x14ac:dyDescent="0.25">
      <c r="A18" s="7">
        <v>15</v>
      </c>
      <c r="B18" s="11" t="s">
        <v>34</v>
      </c>
      <c r="C18" s="11" t="s">
        <v>35</v>
      </c>
      <c r="D18" s="26">
        <v>237</v>
      </c>
      <c r="E18" s="26">
        <v>90</v>
      </c>
      <c r="F18" s="24">
        <f t="shared" si="0"/>
        <v>147</v>
      </c>
      <c r="H18" s="7">
        <v>15</v>
      </c>
      <c r="I18" s="11" t="s">
        <v>35</v>
      </c>
      <c r="J18" s="13">
        <v>6000</v>
      </c>
      <c r="K18" s="5">
        <v>50</v>
      </c>
      <c r="L18" s="5">
        <v>9</v>
      </c>
    </row>
    <row r="19" spans="1:12" x14ac:dyDescent="0.25">
      <c r="A19" s="7">
        <v>16</v>
      </c>
      <c r="B19" s="11" t="s">
        <v>36</v>
      </c>
      <c r="C19" s="11" t="s">
        <v>37</v>
      </c>
      <c r="D19" s="26">
        <v>106</v>
      </c>
      <c r="E19" s="26">
        <v>12</v>
      </c>
      <c r="F19" s="24">
        <f t="shared" si="0"/>
        <v>94</v>
      </c>
      <c r="H19" s="9">
        <v>16</v>
      </c>
      <c r="I19" s="81" t="s">
        <v>37</v>
      </c>
      <c r="J19" s="82">
        <v>6000</v>
      </c>
      <c r="K19" s="83">
        <v>75</v>
      </c>
      <c r="L19" s="83">
        <v>9</v>
      </c>
    </row>
    <row r="20" spans="1:12" x14ac:dyDescent="0.25">
      <c r="A20" s="7">
        <v>17</v>
      </c>
      <c r="B20" s="12" t="s">
        <v>38</v>
      </c>
      <c r="C20" s="5" t="s">
        <v>39</v>
      </c>
      <c r="D20" s="26">
        <v>103</v>
      </c>
      <c r="E20" s="26">
        <v>14</v>
      </c>
      <c r="F20" s="24">
        <f t="shared" si="0"/>
        <v>89</v>
      </c>
      <c r="H20" s="9">
        <v>17</v>
      </c>
      <c r="I20" s="83" t="s">
        <v>39</v>
      </c>
      <c r="J20" s="82">
        <v>6000</v>
      </c>
      <c r="K20" s="83">
        <v>100</v>
      </c>
      <c r="L20" s="83">
        <v>100</v>
      </c>
    </row>
    <row r="21" spans="1:12" x14ac:dyDescent="0.25">
      <c r="A21" s="7">
        <v>18</v>
      </c>
      <c r="B21" s="12" t="s">
        <v>40</v>
      </c>
      <c r="C21" s="5" t="s">
        <v>41</v>
      </c>
      <c r="D21" s="26">
        <v>628</v>
      </c>
      <c r="E21" s="26">
        <v>0</v>
      </c>
      <c r="F21" s="24">
        <f t="shared" si="0"/>
        <v>628</v>
      </c>
      <c r="H21" s="9">
        <v>18</v>
      </c>
      <c r="I21" s="83" t="s">
        <v>41</v>
      </c>
      <c r="J21" s="82">
        <v>6000</v>
      </c>
      <c r="K21" s="83">
        <v>50</v>
      </c>
      <c r="L21" s="83">
        <v>50</v>
      </c>
    </row>
    <row r="22" spans="1:12" x14ac:dyDescent="0.25">
      <c r="A22" s="7">
        <v>19</v>
      </c>
      <c r="B22" s="12" t="s">
        <v>42</v>
      </c>
      <c r="C22" s="5" t="s">
        <v>43</v>
      </c>
      <c r="D22" s="26">
        <v>448</v>
      </c>
      <c r="E22" s="26">
        <v>85</v>
      </c>
      <c r="F22" s="24">
        <f t="shared" si="0"/>
        <v>363</v>
      </c>
      <c r="H22" s="9">
        <v>19</v>
      </c>
      <c r="I22" s="83" t="s">
        <v>43</v>
      </c>
      <c r="J22" s="82">
        <v>6000</v>
      </c>
      <c r="K22" s="83">
        <v>50</v>
      </c>
      <c r="L22" s="83">
        <v>50</v>
      </c>
    </row>
    <row r="23" spans="1:12" x14ac:dyDescent="0.25">
      <c r="A23" s="7">
        <v>20</v>
      </c>
      <c r="B23" s="12" t="s">
        <v>44</v>
      </c>
      <c r="C23" s="5" t="s">
        <v>45</v>
      </c>
      <c r="D23" s="26">
        <v>294</v>
      </c>
      <c r="E23" s="26">
        <v>52</v>
      </c>
      <c r="F23" s="24">
        <f t="shared" si="0"/>
        <v>242</v>
      </c>
      <c r="H23" s="9">
        <v>20</v>
      </c>
      <c r="I23" s="83" t="s">
        <v>45</v>
      </c>
      <c r="J23" s="82">
        <v>6000</v>
      </c>
      <c r="K23" s="83">
        <v>65</v>
      </c>
      <c r="L23" s="83">
        <v>65</v>
      </c>
    </row>
    <row r="24" spans="1:12" x14ac:dyDescent="0.25">
      <c r="A24" s="7">
        <v>21</v>
      </c>
      <c r="B24" s="12" t="s">
        <v>46</v>
      </c>
      <c r="C24" s="5" t="s">
        <v>47</v>
      </c>
      <c r="D24" s="26">
        <v>456</v>
      </c>
      <c r="E24" s="26">
        <v>28</v>
      </c>
      <c r="F24" s="24">
        <f t="shared" si="0"/>
        <v>428</v>
      </c>
      <c r="H24" s="9">
        <v>21</v>
      </c>
      <c r="I24" s="83" t="s">
        <v>47</v>
      </c>
      <c r="J24" s="82">
        <v>6000</v>
      </c>
      <c r="K24" s="83">
        <v>75</v>
      </c>
      <c r="L24" s="83">
        <v>75</v>
      </c>
    </row>
    <row r="25" spans="1:12" x14ac:dyDescent="0.25">
      <c r="A25" s="7">
        <v>22</v>
      </c>
      <c r="B25" s="12" t="s">
        <v>48</v>
      </c>
      <c r="C25" s="5" t="s">
        <v>77</v>
      </c>
      <c r="D25" s="26">
        <v>50</v>
      </c>
      <c r="E25" s="26">
        <v>30</v>
      </c>
      <c r="F25" s="24">
        <f t="shared" si="0"/>
        <v>20</v>
      </c>
      <c r="H25" s="9">
        <v>22</v>
      </c>
      <c r="I25" s="83" t="s">
        <v>77</v>
      </c>
      <c r="J25" s="82">
        <v>6000</v>
      </c>
      <c r="K25" s="83">
        <v>34</v>
      </c>
      <c r="L25" s="83">
        <v>34</v>
      </c>
    </row>
    <row r="26" spans="1:12" x14ac:dyDescent="0.25">
      <c r="A26" s="7">
        <v>23</v>
      </c>
      <c r="B26" s="12" t="s">
        <v>50</v>
      </c>
      <c r="C26" s="5" t="s">
        <v>78</v>
      </c>
      <c r="D26" s="26">
        <v>35</v>
      </c>
      <c r="E26" s="26">
        <v>30</v>
      </c>
      <c r="F26" s="24">
        <f t="shared" si="0"/>
        <v>5</v>
      </c>
      <c r="H26" s="9">
        <v>23</v>
      </c>
      <c r="I26" s="83" t="s">
        <v>78</v>
      </c>
      <c r="J26" s="82">
        <v>6000</v>
      </c>
      <c r="K26" s="83">
        <v>48</v>
      </c>
      <c r="L26" s="83">
        <v>48</v>
      </c>
    </row>
    <row r="27" spans="1:12" x14ac:dyDescent="0.25">
      <c r="A27" s="7">
        <v>24</v>
      </c>
      <c r="B27" s="12" t="s">
        <v>52</v>
      </c>
      <c r="C27" s="5" t="s">
        <v>79</v>
      </c>
      <c r="D27" s="26">
        <v>76</v>
      </c>
      <c r="E27" s="26">
        <v>8</v>
      </c>
      <c r="F27" s="24">
        <f t="shared" si="0"/>
        <v>68</v>
      </c>
      <c r="H27" s="9">
        <v>24</v>
      </c>
      <c r="I27" s="83" t="s">
        <v>79</v>
      </c>
      <c r="J27" s="82">
        <v>6000</v>
      </c>
      <c r="K27" s="83">
        <v>42</v>
      </c>
      <c r="L27" s="83">
        <v>42</v>
      </c>
    </row>
    <row r="28" spans="1:12" x14ac:dyDescent="0.25">
      <c r="A28" s="7">
        <v>25</v>
      </c>
      <c r="B28" s="12" t="s">
        <v>54</v>
      </c>
      <c r="C28" s="5" t="s">
        <v>84</v>
      </c>
      <c r="D28" s="26">
        <v>156</v>
      </c>
      <c r="E28" s="26">
        <v>60</v>
      </c>
      <c r="F28" s="24">
        <f t="shared" si="0"/>
        <v>96</v>
      </c>
      <c r="H28" s="9">
        <v>25</v>
      </c>
      <c r="I28" s="83" t="s">
        <v>84</v>
      </c>
      <c r="J28" s="82">
        <v>6000</v>
      </c>
      <c r="K28" s="83">
        <v>60</v>
      </c>
      <c r="L28" s="83">
        <v>60</v>
      </c>
    </row>
    <row r="29" spans="1:12" x14ac:dyDescent="0.25">
      <c r="A29" s="7">
        <v>26</v>
      </c>
      <c r="B29" s="12" t="s">
        <v>58</v>
      </c>
      <c r="C29" s="5" t="s">
        <v>85</v>
      </c>
      <c r="D29" s="26">
        <v>8</v>
      </c>
      <c r="E29" s="26">
        <v>0</v>
      </c>
      <c r="F29" s="24">
        <f t="shared" si="0"/>
        <v>8</v>
      </c>
      <c r="H29" s="9">
        <v>26</v>
      </c>
      <c r="I29" s="83" t="s">
        <v>85</v>
      </c>
      <c r="J29" s="82">
        <v>6000</v>
      </c>
      <c r="K29" s="83">
        <v>27</v>
      </c>
      <c r="L29" s="83">
        <v>27</v>
      </c>
    </row>
    <row r="30" spans="1:12" x14ac:dyDescent="0.25">
      <c r="A30" s="7">
        <v>27</v>
      </c>
      <c r="B30" s="12" t="s">
        <v>59</v>
      </c>
      <c r="C30" s="5" t="s">
        <v>86</v>
      </c>
      <c r="D30" s="26">
        <v>12</v>
      </c>
      <c r="E30" s="26">
        <v>0</v>
      </c>
      <c r="F30" s="24">
        <f t="shared" si="0"/>
        <v>12</v>
      </c>
      <c r="H30" s="9">
        <v>27</v>
      </c>
      <c r="I30" s="83" t="s">
        <v>86</v>
      </c>
      <c r="J30" s="82">
        <v>6000</v>
      </c>
      <c r="K30" s="83">
        <v>114</v>
      </c>
      <c r="L30" s="83">
        <v>114</v>
      </c>
    </row>
    <row r="32" spans="1:12" x14ac:dyDescent="0.25">
      <c r="H32" s="31" t="s">
        <v>88</v>
      </c>
    </row>
    <row r="33" spans="8:9" x14ac:dyDescent="0.25">
      <c r="H33" s="31" t="s">
        <v>89</v>
      </c>
      <c r="I33" s="8" t="s">
        <v>90</v>
      </c>
    </row>
    <row r="34" spans="8:9" x14ac:dyDescent="0.25">
      <c r="H34" s="31" t="s">
        <v>91</v>
      </c>
      <c r="I34" s="8" t="s">
        <v>69</v>
      </c>
    </row>
    <row r="35" spans="8:9" x14ac:dyDescent="0.25">
      <c r="H35" s="31" t="s">
        <v>92</v>
      </c>
      <c r="I35" s="8" t="s">
        <v>93</v>
      </c>
    </row>
  </sheetData>
  <mergeCells count="2">
    <mergeCell ref="A1:F1"/>
    <mergeCell ref="H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3"/>
  <sheetViews>
    <sheetView showGridLines="0" workbookViewId="0">
      <selection activeCell="A31" sqref="A31:F31"/>
    </sheetView>
  </sheetViews>
  <sheetFormatPr defaultRowHeight="15" x14ac:dyDescent="0.25"/>
  <cols>
    <col min="1" max="1" width="3.85546875" style="8" bestFit="1" customWidth="1"/>
    <col min="2" max="2" width="18.28515625" style="8" hidden="1" customWidth="1"/>
    <col min="3" max="3" width="33.5703125" style="8" bestFit="1" customWidth="1"/>
    <col min="4" max="4" width="7" style="8" bestFit="1" customWidth="1"/>
    <col min="5" max="5" width="6.85546875" style="8" bestFit="1" customWidth="1"/>
    <col min="6" max="6" width="9.42578125" style="8" bestFit="1" customWidth="1"/>
    <col min="7" max="7" width="9.140625" style="37"/>
    <col min="8" max="8" width="12.140625" style="8" bestFit="1" customWidth="1"/>
    <col min="9" max="9" width="43.42578125" style="8" bestFit="1" customWidth="1"/>
    <col min="10" max="10" width="11.42578125" style="30" bestFit="1" customWidth="1"/>
    <col min="11" max="11" width="10.28515625" style="30" bestFit="1" customWidth="1"/>
    <col min="12" max="12" width="9.140625" style="37"/>
    <col min="13" max="13" width="3.85546875" style="8" bestFit="1" customWidth="1"/>
    <col min="14" max="14" width="33" style="8" customWidth="1"/>
    <col min="15" max="15" width="9.140625" style="30" bestFit="1" customWidth="1"/>
    <col min="16" max="16" width="9.28515625" style="8" customWidth="1"/>
    <col min="17" max="17" width="10.28515625" style="8" bestFit="1" customWidth="1"/>
    <col min="18" max="18" width="8.28515625" style="8" bestFit="1" customWidth="1"/>
    <col min="19" max="19" width="5.85546875" style="8" bestFit="1" customWidth="1"/>
    <col min="20" max="20" width="45.28515625" style="8" bestFit="1" customWidth="1"/>
    <col min="21" max="21" width="9.140625" style="8"/>
    <col min="22" max="22" width="4" style="8" bestFit="1" customWidth="1"/>
    <col min="23" max="16384" width="9.140625" style="8"/>
  </cols>
  <sheetData>
    <row r="1" spans="1:19" x14ac:dyDescent="0.25">
      <c r="A1" s="96" t="s">
        <v>108</v>
      </c>
      <c r="B1" s="96"/>
      <c r="C1" s="96"/>
      <c r="D1" s="96"/>
      <c r="E1" s="96"/>
      <c r="F1" s="96"/>
      <c r="H1" s="95" t="s">
        <v>71</v>
      </c>
      <c r="I1" s="95"/>
      <c r="J1" s="95"/>
      <c r="K1" s="95"/>
      <c r="M1" s="95" t="s">
        <v>72</v>
      </c>
      <c r="N1" s="95"/>
      <c r="O1" s="95"/>
      <c r="P1" s="95"/>
      <c r="Q1" s="95"/>
      <c r="R1" s="95"/>
      <c r="S1" s="95"/>
    </row>
    <row r="3" spans="1:19" s="39" customFormat="1" ht="30" x14ac:dyDescent="0.25">
      <c r="A3" s="7" t="s">
        <v>0</v>
      </c>
      <c r="B3" s="29" t="s">
        <v>2</v>
      </c>
      <c r="C3" s="29" t="s">
        <v>4</v>
      </c>
      <c r="D3" s="7" t="s">
        <v>3</v>
      </c>
      <c r="E3" s="7" t="s">
        <v>5</v>
      </c>
      <c r="F3" s="9" t="s">
        <v>130</v>
      </c>
      <c r="G3" s="38"/>
      <c r="H3" s="9" t="s">
        <v>0</v>
      </c>
      <c r="I3" s="10" t="s">
        <v>4</v>
      </c>
      <c r="J3" s="9" t="s">
        <v>62</v>
      </c>
      <c r="K3" s="9" t="s">
        <v>97</v>
      </c>
      <c r="L3" s="38"/>
      <c r="M3" s="9" t="s">
        <v>0</v>
      </c>
      <c r="N3" s="10" t="s">
        <v>4</v>
      </c>
      <c r="O3" s="9" t="s">
        <v>130</v>
      </c>
      <c r="P3" s="9" t="s">
        <v>98</v>
      </c>
      <c r="Q3" s="9" t="s">
        <v>99</v>
      </c>
      <c r="R3" s="9" t="s">
        <v>61</v>
      </c>
      <c r="S3" s="9" t="s">
        <v>60</v>
      </c>
    </row>
    <row r="4" spans="1:19" x14ac:dyDescent="0.25">
      <c r="A4" s="7">
        <v>1</v>
      </c>
      <c r="B4" s="5" t="s">
        <v>7</v>
      </c>
      <c r="C4" s="11" t="s">
        <v>6</v>
      </c>
      <c r="D4" s="23">
        <v>14</v>
      </c>
      <c r="E4" s="23">
        <v>12</v>
      </c>
      <c r="F4" s="23">
        <f>D4+E4</f>
        <v>26</v>
      </c>
      <c r="H4" s="7">
        <v>1</v>
      </c>
      <c r="I4" s="11" t="s">
        <v>6</v>
      </c>
      <c r="J4" s="23">
        <v>26</v>
      </c>
      <c r="K4" s="62">
        <f>(J4/$F$31)*100%</f>
        <v>9.420289855072464E-2</v>
      </c>
      <c r="M4" s="7">
        <v>1</v>
      </c>
      <c r="N4" s="11" t="s">
        <v>6</v>
      </c>
      <c r="O4" s="23">
        <v>26</v>
      </c>
      <c r="P4" s="41">
        <f t="shared" ref="P4:P30" si="0">(O4/$F$31)*100%</f>
        <v>9.420289855072464E-2</v>
      </c>
      <c r="Q4" s="63">
        <f>P4</f>
        <v>9.420289855072464E-2</v>
      </c>
      <c r="R4" s="98">
        <f>SUM(P4:P15)</f>
        <v>0.67028985507246386</v>
      </c>
      <c r="S4" s="99" t="s">
        <v>73</v>
      </c>
    </row>
    <row r="5" spans="1:19" x14ac:dyDescent="0.25">
      <c r="A5" s="7">
        <v>2</v>
      </c>
      <c r="B5" s="11" t="s">
        <v>8</v>
      </c>
      <c r="C5" s="11" t="s">
        <v>9</v>
      </c>
      <c r="D5" s="23">
        <v>16</v>
      </c>
      <c r="E5" s="23">
        <v>3</v>
      </c>
      <c r="F5" s="23">
        <f t="shared" ref="F5:F8" si="1">D5+E5</f>
        <v>19</v>
      </c>
      <c r="H5" s="7">
        <v>2</v>
      </c>
      <c r="I5" s="11" t="s">
        <v>9</v>
      </c>
      <c r="J5" s="23">
        <v>19</v>
      </c>
      <c r="K5" s="62">
        <f t="shared" ref="K5:K30" si="2">(J5/$F$31)*100%</f>
        <v>6.8840579710144928E-2</v>
      </c>
      <c r="M5" s="7">
        <v>2</v>
      </c>
      <c r="N5" s="11" t="s">
        <v>35</v>
      </c>
      <c r="O5" s="23">
        <v>20</v>
      </c>
      <c r="P5" s="41">
        <f t="shared" si="0"/>
        <v>7.2463768115942032E-2</v>
      </c>
      <c r="Q5" s="61">
        <f>Q4+P5</f>
        <v>0.16666666666666669</v>
      </c>
      <c r="R5" s="98"/>
      <c r="S5" s="100"/>
    </row>
    <row r="6" spans="1:19" x14ac:dyDescent="0.25">
      <c r="A6" s="7">
        <v>3</v>
      </c>
      <c r="B6" s="12" t="s">
        <v>10</v>
      </c>
      <c r="C6" s="5" t="s">
        <v>11</v>
      </c>
      <c r="D6" s="23">
        <v>4</v>
      </c>
      <c r="E6" s="23">
        <v>1</v>
      </c>
      <c r="F6" s="23">
        <f t="shared" si="1"/>
        <v>5</v>
      </c>
      <c r="H6" s="7">
        <v>3</v>
      </c>
      <c r="I6" s="5" t="s">
        <v>11</v>
      </c>
      <c r="J6" s="23">
        <v>5</v>
      </c>
      <c r="K6" s="62">
        <f t="shared" si="2"/>
        <v>1.8115942028985508E-2</v>
      </c>
      <c r="M6" s="7">
        <v>3</v>
      </c>
      <c r="N6" s="11" t="s">
        <v>9</v>
      </c>
      <c r="O6" s="23">
        <v>19</v>
      </c>
      <c r="P6" s="41">
        <f t="shared" si="0"/>
        <v>6.8840579710144928E-2</v>
      </c>
      <c r="Q6" s="61">
        <f t="shared" ref="Q6:Q30" si="3">Q5+P6</f>
        <v>0.23550724637681161</v>
      </c>
      <c r="R6" s="98"/>
      <c r="S6" s="100"/>
    </row>
    <row r="7" spans="1:19" x14ac:dyDescent="0.25">
      <c r="A7" s="7">
        <v>4</v>
      </c>
      <c r="B7" s="12" t="s">
        <v>12</v>
      </c>
      <c r="C7" s="12" t="s">
        <v>13</v>
      </c>
      <c r="D7" s="23">
        <v>5</v>
      </c>
      <c r="E7" s="23">
        <v>0</v>
      </c>
      <c r="F7" s="23">
        <f t="shared" si="1"/>
        <v>5</v>
      </c>
      <c r="H7" s="7">
        <v>4</v>
      </c>
      <c r="I7" s="12" t="s">
        <v>13</v>
      </c>
      <c r="J7" s="23">
        <v>5</v>
      </c>
      <c r="K7" s="62">
        <f t="shared" si="2"/>
        <v>1.8115942028985508E-2</v>
      </c>
      <c r="M7" s="7">
        <v>4</v>
      </c>
      <c r="N7" s="5" t="s">
        <v>83</v>
      </c>
      <c r="O7" s="23">
        <v>19</v>
      </c>
      <c r="P7" s="41">
        <f t="shared" si="0"/>
        <v>6.8840579710144928E-2</v>
      </c>
      <c r="Q7" s="61">
        <f t="shared" si="3"/>
        <v>0.30434782608695654</v>
      </c>
      <c r="R7" s="98"/>
      <c r="S7" s="100"/>
    </row>
    <row r="8" spans="1:19" x14ac:dyDescent="0.25">
      <c r="A8" s="7">
        <v>5</v>
      </c>
      <c r="B8" s="12" t="s">
        <v>14</v>
      </c>
      <c r="C8" s="12" t="s">
        <v>15</v>
      </c>
      <c r="D8" s="23">
        <v>5</v>
      </c>
      <c r="E8" s="23">
        <v>4</v>
      </c>
      <c r="F8" s="23">
        <f t="shared" si="1"/>
        <v>9</v>
      </c>
      <c r="H8" s="7">
        <v>5</v>
      </c>
      <c r="I8" s="12" t="s">
        <v>15</v>
      </c>
      <c r="J8" s="23">
        <v>9</v>
      </c>
      <c r="K8" s="62">
        <f t="shared" si="2"/>
        <v>3.2608695652173912E-2</v>
      </c>
      <c r="M8" s="7">
        <v>5</v>
      </c>
      <c r="N8" s="11" t="s">
        <v>25</v>
      </c>
      <c r="O8" s="23">
        <v>18</v>
      </c>
      <c r="P8" s="41">
        <f t="shared" si="0"/>
        <v>6.5217391304347824E-2</v>
      </c>
      <c r="Q8" s="61">
        <f t="shared" si="3"/>
        <v>0.36956521739130438</v>
      </c>
      <c r="R8" s="98"/>
      <c r="S8" s="100"/>
    </row>
    <row r="9" spans="1:19" x14ac:dyDescent="0.25">
      <c r="A9" s="7">
        <v>6</v>
      </c>
      <c r="B9" s="12" t="s">
        <v>16</v>
      </c>
      <c r="C9" s="12" t="s">
        <v>17</v>
      </c>
      <c r="D9" s="23">
        <v>4</v>
      </c>
      <c r="E9" s="23">
        <v>0</v>
      </c>
      <c r="F9" s="23">
        <f t="shared" ref="F9:F30" si="4">D9+E9</f>
        <v>4</v>
      </c>
      <c r="H9" s="7">
        <v>6</v>
      </c>
      <c r="I9" s="12" t="s">
        <v>17</v>
      </c>
      <c r="J9" s="23">
        <v>4</v>
      </c>
      <c r="K9" s="62">
        <f t="shared" si="2"/>
        <v>1.4492753623188406E-2</v>
      </c>
      <c r="M9" s="7">
        <v>6</v>
      </c>
      <c r="N9" s="5" t="s">
        <v>84</v>
      </c>
      <c r="O9" s="23">
        <v>16</v>
      </c>
      <c r="P9" s="41">
        <f t="shared" si="0"/>
        <v>5.7971014492753624E-2</v>
      </c>
      <c r="Q9" s="61">
        <f t="shared" si="3"/>
        <v>0.42753623188405798</v>
      </c>
      <c r="R9" s="98"/>
      <c r="S9" s="100"/>
    </row>
    <row r="10" spans="1:19" x14ac:dyDescent="0.25">
      <c r="A10" s="7">
        <v>7</v>
      </c>
      <c r="B10" s="11" t="s">
        <v>18</v>
      </c>
      <c r="C10" s="11" t="s">
        <v>19</v>
      </c>
      <c r="D10" s="23">
        <v>3</v>
      </c>
      <c r="E10" s="23">
        <v>1</v>
      </c>
      <c r="F10" s="23">
        <f t="shared" si="4"/>
        <v>4</v>
      </c>
      <c r="H10" s="7">
        <v>7</v>
      </c>
      <c r="I10" s="11" t="s">
        <v>19</v>
      </c>
      <c r="J10" s="23">
        <v>4</v>
      </c>
      <c r="K10" s="62">
        <f t="shared" si="2"/>
        <v>1.4492753623188406E-2</v>
      </c>
      <c r="M10" s="7">
        <v>7</v>
      </c>
      <c r="N10" s="5" t="s">
        <v>47</v>
      </c>
      <c r="O10" s="23">
        <v>14</v>
      </c>
      <c r="P10" s="41">
        <f t="shared" si="0"/>
        <v>5.0724637681159424E-2</v>
      </c>
      <c r="Q10" s="61">
        <f t="shared" si="3"/>
        <v>0.47826086956521741</v>
      </c>
      <c r="R10" s="98"/>
      <c r="S10" s="100"/>
    </row>
    <row r="11" spans="1:19" x14ac:dyDescent="0.25">
      <c r="A11" s="7">
        <v>8</v>
      </c>
      <c r="B11" s="11" t="s">
        <v>20</v>
      </c>
      <c r="C11" s="11" t="s">
        <v>21</v>
      </c>
      <c r="D11" s="23">
        <v>4</v>
      </c>
      <c r="E11" s="23">
        <v>3</v>
      </c>
      <c r="F11" s="23">
        <f t="shared" si="4"/>
        <v>7</v>
      </c>
      <c r="H11" s="7">
        <v>8</v>
      </c>
      <c r="I11" s="11" t="s">
        <v>21</v>
      </c>
      <c r="J11" s="23">
        <v>7</v>
      </c>
      <c r="K11" s="62">
        <f t="shared" si="2"/>
        <v>2.5362318840579712E-2</v>
      </c>
      <c r="M11" s="7">
        <v>8</v>
      </c>
      <c r="N11" s="5" t="s">
        <v>43</v>
      </c>
      <c r="O11" s="23">
        <v>12</v>
      </c>
      <c r="P11" s="41">
        <f t="shared" si="0"/>
        <v>4.3478260869565216E-2</v>
      </c>
      <c r="Q11" s="61">
        <f t="shared" si="3"/>
        <v>0.52173913043478259</v>
      </c>
      <c r="R11" s="98"/>
      <c r="S11" s="100"/>
    </row>
    <row r="12" spans="1:19" x14ac:dyDescent="0.25">
      <c r="A12" s="7">
        <v>9</v>
      </c>
      <c r="B12" s="11" t="s">
        <v>22</v>
      </c>
      <c r="C12" s="11" t="s">
        <v>23</v>
      </c>
      <c r="D12" s="23">
        <v>4</v>
      </c>
      <c r="E12" s="23">
        <v>6</v>
      </c>
      <c r="F12" s="23">
        <f t="shared" si="4"/>
        <v>10</v>
      </c>
      <c r="H12" s="7">
        <v>9</v>
      </c>
      <c r="I12" s="11" t="s">
        <v>23</v>
      </c>
      <c r="J12" s="23">
        <v>10</v>
      </c>
      <c r="K12" s="62">
        <f t="shared" si="2"/>
        <v>3.6231884057971016E-2</v>
      </c>
      <c r="M12" s="7">
        <v>9</v>
      </c>
      <c r="N12" s="5" t="s">
        <v>77</v>
      </c>
      <c r="O12" s="23">
        <v>11</v>
      </c>
      <c r="P12" s="41">
        <f t="shared" si="0"/>
        <v>3.9855072463768113E-2</v>
      </c>
      <c r="Q12" s="61">
        <f t="shared" si="3"/>
        <v>0.56159420289855067</v>
      </c>
      <c r="R12" s="98"/>
      <c r="S12" s="100"/>
    </row>
    <row r="13" spans="1:19" x14ac:dyDescent="0.25">
      <c r="A13" s="7">
        <v>10</v>
      </c>
      <c r="B13" s="11" t="s">
        <v>24</v>
      </c>
      <c r="C13" s="11" t="s">
        <v>25</v>
      </c>
      <c r="D13" s="23">
        <v>6</v>
      </c>
      <c r="E13" s="23">
        <v>12</v>
      </c>
      <c r="F13" s="23">
        <f t="shared" si="4"/>
        <v>18</v>
      </c>
      <c r="H13" s="7">
        <v>10</v>
      </c>
      <c r="I13" s="11" t="s">
        <v>25</v>
      </c>
      <c r="J13" s="23">
        <v>18</v>
      </c>
      <c r="K13" s="62">
        <f t="shared" si="2"/>
        <v>6.5217391304347824E-2</v>
      </c>
      <c r="M13" s="7">
        <v>10</v>
      </c>
      <c r="N13" s="5" t="s">
        <v>45</v>
      </c>
      <c r="O13" s="23">
        <v>10</v>
      </c>
      <c r="P13" s="41">
        <f t="shared" si="0"/>
        <v>3.6231884057971016E-2</v>
      </c>
      <c r="Q13" s="61">
        <f t="shared" si="3"/>
        <v>0.59782608695652173</v>
      </c>
      <c r="R13" s="98"/>
      <c r="S13" s="100"/>
    </row>
    <row r="14" spans="1:19" x14ac:dyDescent="0.25">
      <c r="A14" s="7">
        <v>11</v>
      </c>
      <c r="B14" s="5" t="s">
        <v>26</v>
      </c>
      <c r="C14" s="5" t="s">
        <v>27</v>
      </c>
      <c r="D14" s="23">
        <v>2</v>
      </c>
      <c r="E14" s="23">
        <v>5</v>
      </c>
      <c r="F14" s="23">
        <f t="shared" si="4"/>
        <v>7</v>
      </c>
      <c r="H14" s="7">
        <v>11</v>
      </c>
      <c r="I14" s="5" t="s">
        <v>27</v>
      </c>
      <c r="J14" s="23">
        <v>7</v>
      </c>
      <c r="K14" s="62">
        <f t="shared" si="2"/>
        <v>2.5362318840579712E-2</v>
      </c>
      <c r="M14" s="7">
        <v>11</v>
      </c>
      <c r="N14" s="11" t="s">
        <v>23</v>
      </c>
      <c r="O14" s="23">
        <v>10</v>
      </c>
      <c r="P14" s="41">
        <f t="shared" si="0"/>
        <v>3.6231884057971016E-2</v>
      </c>
      <c r="Q14" s="61">
        <f t="shared" si="3"/>
        <v>0.63405797101449279</v>
      </c>
      <c r="R14" s="98"/>
      <c r="S14" s="100"/>
    </row>
    <row r="15" spans="1:19" x14ac:dyDescent="0.25">
      <c r="A15" s="7">
        <v>12</v>
      </c>
      <c r="B15" s="11" t="s">
        <v>28</v>
      </c>
      <c r="C15" s="11" t="s">
        <v>29</v>
      </c>
      <c r="D15" s="23">
        <v>2</v>
      </c>
      <c r="E15" s="23">
        <v>7</v>
      </c>
      <c r="F15" s="23">
        <f>D15+E15</f>
        <v>9</v>
      </c>
      <c r="H15" s="7">
        <v>12</v>
      </c>
      <c r="I15" s="11" t="s">
        <v>29</v>
      </c>
      <c r="J15" s="23">
        <v>9</v>
      </c>
      <c r="K15" s="62">
        <f t="shared" si="2"/>
        <v>3.2608695652173912E-2</v>
      </c>
      <c r="M15" s="7">
        <v>12</v>
      </c>
      <c r="N15" s="11" t="s">
        <v>37</v>
      </c>
      <c r="O15" s="23">
        <v>10</v>
      </c>
      <c r="P15" s="41">
        <f t="shared" si="0"/>
        <v>3.6231884057971016E-2</v>
      </c>
      <c r="Q15" s="61">
        <f t="shared" si="3"/>
        <v>0.67028985507246386</v>
      </c>
      <c r="R15" s="98"/>
      <c r="S15" s="101"/>
    </row>
    <row r="16" spans="1:19" x14ac:dyDescent="0.25">
      <c r="A16" s="7">
        <v>13</v>
      </c>
      <c r="B16" s="12" t="s">
        <v>30</v>
      </c>
      <c r="C16" s="12" t="s">
        <v>31</v>
      </c>
      <c r="D16" s="23">
        <v>2</v>
      </c>
      <c r="E16" s="23">
        <v>2</v>
      </c>
      <c r="F16" s="23">
        <f t="shared" si="4"/>
        <v>4</v>
      </c>
      <c r="H16" s="7">
        <v>13</v>
      </c>
      <c r="I16" s="12" t="s">
        <v>31</v>
      </c>
      <c r="J16" s="23">
        <v>4</v>
      </c>
      <c r="K16" s="62">
        <f t="shared" si="2"/>
        <v>1.4492753623188406E-2</v>
      </c>
      <c r="M16" s="7">
        <v>13</v>
      </c>
      <c r="N16" s="5" t="s">
        <v>78</v>
      </c>
      <c r="O16" s="23">
        <v>9</v>
      </c>
      <c r="P16" s="41">
        <f t="shared" si="0"/>
        <v>3.2608695652173912E-2</v>
      </c>
      <c r="Q16" s="61">
        <f t="shared" si="3"/>
        <v>0.70289855072463781</v>
      </c>
      <c r="R16" s="98">
        <f>SUM(P16:P25)</f>
        <v>0.25724637681159418</v>
      </c>
      <c r="S16" s="102" t="s">
        <v>74</v>
      </c>
    </row>
    <row r="17" spans="1:19" x14ac:dyDescent="0.25">
      <c r="A17" s="7">
        <v>14</v>
      </c>
      <c r="B17" s="11" t="s">
        <v>32</v>
      </c>
      <c r="C17" s="11" t="s">
        <v>33</v>
      </c>
      <c r="D17" s="23">
        <v>2</v>
      </c>
      <c r="E17" s="23">
        <v>2</v>
      </c>
      <c r="F17" s="23">
        <f t="shared" si="4"/>
        <v>4</v>
      </c>
      <c r="H17" s="7">
        <v>14</v>
      </c>
      <c r="I17" s="11" t="s">
        <v>33</v>
      </c>
      <c r="J17" s="23">
        <v>4</v>
      </c>
      <c r="K17" s="62">
        <f t="shared" si="2"/>
        <v>1.4492753623188406E-2</v>
      </c>
      <c r="M17" s="7">
        <v>14</v>
      </c>
      <c r="N17" s="12" t="s">
        <v>15</v>
      </c>
      <c r="O17" s="23">
        <v>9</v>
      </c>
      <c r="P17" s="41">
        <f t="shared" si="0"/>
        <v>3.2608695652173912E-2</v>
      </c>
      <c r="Q17" s="61">
        <f t="shared" si="3"/>
        <v>0.73550724637681175</v>
      </c>
      <c r="R17" s="98"/>
      <c r="S17" s="102"/>
    </row>
    <row r="18" spans="1:19" x14ac:dyDescent="0.25">
      <c r="A18" s="7">
        <v>15</v>
      </c>
      <c r="B18" s="11" t="s">
        <v>34</v>
      </c>
      <c r="C18" s="11" t="s">
        <v>35</v>
      </c>
      <c r="D18" s="23">
        <v>9</v>
      </c>
      <c r="E18" s="23">
        <v>11</v>
      </c>
      <c r="F18" s="23">
        <f t="shared" si="4"/>
        <v>20</v>
      </c>
      <c r="H18" s="7">
        <v>15</v>
      </c>
      <c r="I18" s="11" t="s">
        <v>35</v>
      </c>
      <c r="J18" s="23">
        <v>20</v>
      </c>
      <c r="K18" s="62">
        <f t="shared" si="2"/>
        <v>7.2463768115942032E-2</v>
      </c>
      <c r="M18" s="7">
        <v>15</v>
      </c>
      <c r="N18" s="11" t="s">
        <v>29</v>
      </c>
      <c r="O18" s="23">
        <v>9</v>
      </c>
      <c r="P18" s="41">
        <f t="shared" si="0"/>
        <v>3.2608695652173912E-2</v>
      </c>
      <c r="Q18" s="61">
        <f t="shared" si="3"/>
        <v>0.7681159420289857</v>
      </c>
      <c r="R18" s="98"/>
      <c r="S18" s="102"/>
    </row>
    <row r="19" spans="1:19" x14ac:dyDescent="0.25">
      <c r="A19" s="7">
        <v>16</v>
      </c>
      <c r="B19" s="11" t="s">
        <v>36</v>
      </c>
      <c r="C19" s="11" t="s">
        <v>37</v>
      </c>
      <c r="D19" s="23">
        <v>5</v>
      </c>
      <c r="E19" s="23">
        <v>5</v>
      </c>
      <c r="F19" s="23">
        <f t="shared" si="4"/>
        <v>10</v>
      </c>
      <c r="H19" s="7">
        <v>16</v>
      </c>
      <c r="I19" s="11" t="s">
        <v>37</v>
      </c>
      <c r="J19" s="23">
        <v>10</v>
      </c>
      <c r="K19" s="62">
        <f t="shared" si="2"/>
        <v>3.6231884057971016E-2</v>
      </c>
      <c r="M19" s="7">
        <v>16</v>
      </c>
      <c r="N19" s="5" t="s">
        <v>41</v>
      </c>
      <c r="O19" s="23">
        <v>8</v>
      </c>
      <c r="P19" s="41">
        <f t="shared" si="0"/>
        <v>2.8985507246376812E-2</v>
      </c>
      <c r="Q19" s="61">
        <f t="shared" si="3"/>
        <v>0.79710144927536253</v>
      </c>
      <c r="R19" s="98"/>
      <c r="S19" s="102"/>
    </row>
    <row r="20" spans="1:19" x14ac:dyDescent="0.25">
      <c r="A20" s="7">
        <v>17</v>
      </c>
      <c r="B20" s="12" t="s">
        <v>38</v>
      </c>
      <c r="C20" s="5" t="s">
        <v>39</v>
      </c>
      <c r="D20" s="23">
        <v>4</v>
      </c>
      <c r="E20" s="23">
        <v>2</v>
      </c>
      <c r="F20" s="23">
        <f t="shared" si="4"/>
        <v>6</v>
      </c>
      <c r="H20" s="7">
        <v>17</v>
      </c>
      <c r="I20" s="5" t="s">
        <v>39</v>
      </c>
      <c r="J20" s="23">
        <v>6</v>
      </c>
      <c r="K20" s="62">
        <f t="shared" si="2"/>
        <v>2.1739130434782608E-2</v>
      </c>
      <c r="M20" s="7">
        <v>17</v>
      </c>
      <c r="N20" s="11" t="s">
        <v>21</v>
      </c>
      <c r="O20" s="23">
        <v>7</v>
      </c>
      <c r="P20" s="41">
        <f t="shared" si="0"/>
        <v>2.5362318840579712E-2</v>
      </c>
      <c r="Q20" s="61">
        <f t="shared" si="3"/>
        <v>0.82246376811594224</v>
      </c>
      <c r="R20" s="98"/>
      <c r="S20" s="102"/>
    </row>
    <row r="21" spans="1:19" x14ac:dyDescent="0.25">
      <c r="A21" s="7">
        <v>18</v>
      </c>
      <c r="B21" s="12" t="s">
        <v>40</v>
      </c>
      <c r="C21" s="5" t="s">
        <v>41</v>
      </c>
      <c r="D21" s="23">
        <v>8</v>
      </c>
      <c r="E21" s="23">
        <v>0</v>
      </c>
      <c r="F21" s="23">
        <f t="shared" si="4"/>
        <v>8</v>
      </c>
      <c r="H21" s="7">
        <v>18</v>
      </c>
      <c r="I21" s="5" t="s">
        <v>41</v>
      </c>
      <c r="J21" s="23">
        <v>8</v>
      </c>
      <c r="K21" s="62">
        <f t="shared" si="2"/>
        <v>2.8985507246376812E-2</v>
      </c>
      <c r="M21" s="7">
        <v>18</v>
      </c>
      <c r="N21" s="5" t="s">
        <v>27</v>
      </c>
      <c r="O21" s="23">
        <v>7</v>
      </c>
      <c r="P21" s="41">
        <f t="shared" si="0"/>
        <v>2.5362318840579712E-2</v>
      </c>
      <c r="Q21" s="61">
        <f t="shared" si="3"/>
        <v>0.84782608695652195</v>
      </c>
      <c r="R21" s="98"/>
      <c r="S21" s="102"/>
    </row>
    <row r="22" spans="1:19" x14ac:dyDescent="0.25">
      <c r="A22" s="7">
        <v>19</v>
      </c>
      <c r="B22" s="12" t="s">
        <v>42</v>
      </c>
      <c r="C22" s="5" t="s">
        <v>43</v>
      </c>
      <c r="D22" s="23">
        <v>7</v>
      </c>
      <c r="E22" s="23">
        <v>5</v>
      </c>
      <c r="F22" s="23">
        <f t="shared" si="4"/>
        <v>12</v>
      </c>
      <c r="H22" s="7">
        <v>19</v>
      </c>
      <c r="I22" s="5" t="s">
        <v>43</v>
      </c>
      <c r="J22" s="23">
        <v>12</v>
      </c>
      <c r="K22" s="62">
        <f t="shared" si="2"/>
        <v>4.3478260869565216E-2</v>
      </c>
      <c r="M22" s="7">
        <v>19</v>
      </c>
      <c r="N22" s="5" t="s">
        <v>85</v>
      </c>
      <c r="O22" s="23">
        <v>6</v>
      </c>
      <c r="P22" s="41">
        <f t="shared" si="0"/>
        <v>2.1739130434782608E-2</v>
      </c>
      <c r="Q22" s="61">
        <f t="shared" si="3"/>
        <v>0.86956521739130455</v>
      </c>
      <c r="R22" s="98"/>
      <c r="S22" s="102"/>
    </row>
    <row r="23" spans="1:19" x14ac:dyDescent="0.25">
      <c r="A23" s="7">
        <v>20</v>
      </c>
      <c r="B23" s="12" t="s">
        <v>44</v>
      </c>
      <c r="C23" s="5" t="s">
        <v>45</v>
      </c>
      <c r="D23" s="23">
        <v>7</v>
      </c>
      <c r="E23" s="23">
        <v>3</v>
      </c>
      <c r="F23" s="23">
        <f t="shared" si="4"/>
        <v>10</v>
      </c>
      <c r="H23" s="7">
        <v>20</v>
      </c>
      <c r="I23" s="5" t="s">
        <v>45</v>
      </c>
      <c r="J23" s="23">
        <v>10</v>
      </c>
      <c r="K23" s="62">
        <f t="shared" si="2"/>
        <v>3.6231884057971016E-2</v>
      </c>
      <c r="M23" s="7">
        <v>20</v>
      </c>
      <c r="N23" s="5" t="s">
        <v>39</v>
      </c>
      <c r="O23" s="23">
        <v>6</v>
      </c>
      <c r="P23" s="41">
        <f t="shared" si="0"/>
        <v>2.1739130434782608E-2</v>
      </c>
      <c r="Q23" s="61">
        <f t="shared" si="3"/>
        <v>0.89130434782608714</v>
      </c>
      <c r="R23" s="98"/>
      <c r="S23" s="102"/>
    </row>
    <row r="24" spans="1:19" x14ac:dyDescent="0.25">
      <c r="A24" s="7">
        <v>21</v>
      </c>
      <c r="B24" s="12" t="s">
        <v>46</v>
      </c>
      <c r="C24" s="5" t="s">
        <v>47</v>
      </c>
      <c r="D24" s="23">
        <v>11</v>
      </c>
      <c r="E24" s="23">
        <v>3</v>
      </c>
      <c r="F24" s="23">
        <f t="shared" si="4"/>
        <v>14</v>
      </c>
      <c r="H24" s="7">
        <v>21</v>
      </c>
      <c r="I24" s="5" t="s">
        <v>47</v>
      </c>
      <c r="J24" s="23">
        <v>14</v>
      </c>
      <c r="K24" s="62">
        <f t="shared" si="2"/>
        <v>5.0724637681159424E-2</v>
      </c>
      <c r="M24" s="7">
        <v>21</v>
      </c>
      <c r="N24" s="5" t="s">
        <v>11</v>
      </c>
      <c r="O24" s="23">
        <v>5</v>
      </c>
      <c r="P24" s="41">
        <f t="shared" si="0"/>
        <v>1.8115942028985508E-2</v>
      </c>
      <c r="Q24" s="61">
        <f t="shared" si="3"/>
        <v>0.90942028985507262</v>
      </c>
      <c r="R24" s="98"/>
      <c r="S24" s="102"/>
    </row>
    <row r="25" spans="1:19" x14ac:dyDescent="0.25">
      <c r="A25" s="7">
        <v>22</v>
      </c>
      <c r="B25" s="12" t="s">
        <v>48</v>
      </c>
      <c r="C25" s="5" t="s">
        <v>77</v>
      </c>
      <c r="D25" s="23">
        <v>9</v>
      </c>
      <c r="E25" s="23">
        <v>2</v>
      </c>
      <c r="F25" s="23">
        <f t="shared" si="4"/>
        <v>11</v>
      </c>
      <c r="H25" s="7">
        <v>22</v>
      </c>
      <c r="I25" s="5" t="s">
        <v>49</v>
      </c>
      <c r="J25" s="23">
        <v>11</v>
      </c>
      <c r="K25" s="62">
        <f t="shared" si="2"/>
        <v>3.9855072463768113E-2</v>
      </c>
      <c r="M25" s="7">
        <v>22</v>
      </c>
      <c r="N25" s="12" t="s">
        <v>13</v>
      </c>
      <c r="O25" s="23">
        <v>5</v>
      </c>
      <c r="P25" s="41">
        <f t="shared" si="0"/>
        <v>1.8115942028985508E-2</v>
      </c>
      <c r="Q25" s="61">
        <f t="shared" si="3"/>
        <v>0.92753623188405809</v>
      </c>
      <c r="R25" s="98"/>
      <c r="S25" s="102"/>
    </row>
    <row r="26" spans="1:19" x14ac:dyDescent="0.25">
      <c r="A26" s="7">
        <v>23</v>
      </c>
      <c r="B26" s="12" t="s">
        <v>50</v>
      </c>
      <c r="C26" s="5" t="s">
        <v>78</v>
      </c>
      <c r="D26" s="23">
        <v>7</v>
      </c>
      <c r="E26" s="23">
        <v>2</v>
      </c>
      <c r="F26" s="23">
        <f t="shared" si="4"/>
        <v>9</v>
      </c>
      <c r="H26" s="7">
        <v>23</v>
      </c>
      <c r="I26" s="5" t="s">
        <v>51</v>
      </c>
      <c r="J26" s="23">
        <v>9</v>
      </c>
      <c r="K26" s="62">
        <f t="shared" si="2"/>
        <v>3.2608695652173912E-2</v>
      </c>
      <c r="M26" s="7">
        <v>23</v>
      </c>
      <c r="N26" s="5" t="s">
        <v>86</v>
      </c>
      <c r="O26" s="23">
        <v>4</v>
      </c>
      <c r="P26" s="41">
        <f t="shared" si="0"/>
        <v>1.4492753623188406E-2</v>
      </c>
      <c r="Q26" s="61">
        <f t="shared" si="3"/>
        <v>0.94202898550724645</v>
      </c>
      <c r="R26" s="103">
        <f>SUM(P26:P30)</f>
        <v>7.2463768115942032E-2</v>
      </c>
      <c r="S26" s="99" t="s">
        <v>75</v>
      </c>
    </row>
    <row r="27" spans="1:19" x14ac:dyDescent="0.25">
      <c r="A27" s="7">
        <v>24</v>
      </c>
      <c r="B27" s="12" t="s">
        <v>52</v>
      </c>
      <c r="C27" s="5" t="s">
        <v>79</v>
      </c>
      <c r="D27" s="23">
        <v>15</v>
      </c>
      <c r="E27" s="23">
        <v>4</v>
      </c>
      <c r="F27" s="23">
        <f t="shared" si="4"/>
        <v>19</v>
      </c>
      <c r="H27" s="7">
        <v>24</v>
      </c>
      <c r="I27" s="5" t="s">
        <v>53</v>
      </c>
      <c r="J27" s="23">
        <v>19</v>
      </c>
      <c r="K27" s="62">
        <f t="shared" si="2"/>
        <v>6.8840579710144928E-2</v>
      </c>
      <c r="M27" s="7">
        <v>24</v>
      </c>
      <c r="N27" s="12" t="s">
        <v>17</v>
      </c>
      <c r="O27" s="23">
        <v>4</v>
      </c>
      <c r="P27" s="41">
        <f t="shared" si="0"/>
        <v>1.4492753623188406E-2</v>
      </c>
      <c r="Q27" s="61">
        <f t="shared" si="3"/>
        <v>0.95652173913043481</v>
      </c>
      <c r="R27" s="104"/>
      <c r="S27" s="100"/>
    </row>
    <row r="28" spans="1:19" x14ac:dyDescent="0.25">
      <c r="A28" s="7">
        <v>25</v>
      </c>
      <c r="B28" s="12" t="s">
        <v>54</v>
      </c>
      <c r="C28" s="5" t="s">
        <v>80</v>
      </c>
      <c r="D28" s="23">
        <v>12</v>
      </c>
      <c r="E28" s="23">
        <v>4</v>
      </c>
      <c r="F28" s="23">
        <f t="shared" si="4"/>
        <v>16</v>
      </c>
      <c r="H28" s="7">
        <v>25</v>
      </c>
      <c r="I28" s="5" t="s">
        <v>55</v>
      </c>
      <c r="J28" s="23">
        <v>16</v>
      </c>
      <c r="K28" s="62">
        <f t="shared" si="2"/>
        <v>5.7971014492753624E-2</v>
      </c>
      <c r="M28" s="7">
        <v>25</v>
      </c>
      <c r="N28" s="11" t="s">
        <v>19</v>
      </c>
      <c r="O28" s="23">
        <v>4</v>
      </c>
      <c r="P28" s="41">
        <f t="shared" si="0"/>
        <v>1.4492753623188406E-2</v>
      </c>
      <c r="Q28" s="61">
        <f t="shared" si="3"/>
        <v>0.97101449275362317</v>
      </c>
      <c r="R28" s="104"/>
      <c r="S28" s="100"/>
    </row>
    <row r="29" spans="1:19" x14ac:dyDescent="0.25">
      <c r="A29" s="7">
        <v>26</v>
      </c>
      <c r="B29" s="12" t="s">
        <v>58</v>
      </c>
      <c r="C29" s="5" t="s">
        <v>81</v>
      </c>
      <c r="D29" s="23">
        <v>6</v>
      </c>
      <c r="E29" s="23">
        <v>0</v>
      </c>
      <c r="F29" s="23">
        <f t="shared" si="4"/>
        <v>6</v>
      </c>
      <c r="H29" s="7">
        <v>26</v>
      </c>
      <c r="I29" s="5" t="s">
        <v>56</v>
      </c>
      <c r="J29" s="23">
        <v>6</v>
      </c>
      <c r="K29" s="62">
        <f t="shared" si="2"/>
        <v>2.1739130434782608E-2</v>
      </c>
      <c r="M29" s="7">
        <v>26</v>
      </c>
      <c r="N29" s="12" t="s">
        <v>31</v>
      </c>
      <c r="O29" s="23">
        <v>4</v>
      </c>
      <c r="P29" s="41">
        <f t="shared" si="0"/>
        <v>1.4492753623188406E-2</v>
      </c>
      <c r="Q29" s="61">
        <f t="shared" si="3"/>
        <v>0.98550724637681153</v>
      </c>
      <c r="R29" s="104"/>
      <c r="S29" s="100"/>
    </row>
    <row r="30" spans="1:19" x14ac:dyDescent="0.25">
      <c r="A30" s="7">
        <v>27</v>
      </c>
      <c r="B30" s="12" t="s">
        <v>59</v>
      </c>
      <c r="C30" s="5" t="s">
        <v>82</v>
      </c>
      <c r="D30" s="23">
        <v>4</v>
      </c>
      <c r="E30" s="23">
        <v>0</v>
      </c>
      <c r="F30" s="23">
        <f t="shared" si="4"/>
        <v>4</v>
      </c>
      <c r="H30" s="7">
        <v>27</v>
      </c>
      <c r="I30" s="5" t="s">
        <v>57</v>
      </c>
      <c r="J30" s="23">
        <v>4</v>
      </c>
      <c r="K30" s="62">
        <f t="shared" si="2"/>
        <v>1.4492753623188406E-2</v>
      </c>
      <c r="M30" s="7">
        <v>27</v>
      </c>
      <c r="N30" s="11" t="s">
        <v>33</v>
      </c>
      <c r="O30" s="23">
        <v>4</v>
      </c>
      <c r="P30" s="41">
        <f t="shared" si="0"/>
        <v>1.4492753623188406E-2</v>
      </c>
      <c r="Q30" s="61">
        <f t="shared" si="3"/>
        <v>0.99999999999999989</v>
      </c>
      <c r="R30" s="105"/>
      <c r="S30" s="101"/>
    </row>
    <row r="31" spans="1:19" x14ac:dyDescent="0.25">
      <c r="A31" s="97" t="s">
        <v>61</v>
      </c>
      <c r="B31" s="97"/>
      <c r="C31" s="97"/>
      <c r="D31" s="97"/>
      <c r="E31" s="97"/>
      <c r="F31" s="23">
        <f>SUM(F4:F30)</f>
        <v>276</v>
      </c>
    </row>
    <row r="33" spans="8:16" x14ac:dyDescent="0.25">
      <c r="H33" s="8" t="s">
        <v>98</v>
      </c>
      <c r="P33" s="85"/>
    </row>
  </sheetData>
  <mergeCells count="10">
    <mergeCell ref="M1:S1"/>
    <mergeCell ref="A1:F1"/>
    <mergeCell ref="A31:E31"/>
    <mergeCell ref="H1:K1"/>
    <mergeCell ref="R4:R15"/>
    <mergeCell ref="S4:S15"/>
    <mergeCell ref="R16:R25"/>
    <mergeCell ref="S16:S25"/>
    <mergeCell ref="S26:S30"/>
    <mergeCell ref="R26:R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0C909-290A-436C-B427-35FA5905417B}">
  <dimension ref="B4:Y39"/>
  <sheetViews>
    <sheetView tabSelected="1" topLeftCell="A24" workbookViewId="0">
      <selection activeCell="H39" sqref="B4:H39"/>
    </sheetView>
  </sheetViews>
  <sheetFormatPr defaultRowHeight="15" x14ac:dyDescent="0.25"/>
  <cols>
    <col min="2" max="2" width="9.42578125" customWidth="1"/>
    <col min="3" max="3" width="16.42578125" bestFit="1" customWidth="1"/>
    <col min="4" max="4" width="31.85546875" customWidth="1"/>
    <col min="5" max="5" width="10.28515625" customWidth="1"/>
    <col min="6" max="6" width="10.85546875" customWidth="1"/>
    <col min="7" max="7" width="9.7109375" customWidth="1"/>
    <col min="8" max="8" width="10.42578125" style="86" customWidth="1"/>
    <col min="9" max="18" width="5.140625" customWidth="1"/>
    <col min="19" max="19" width="14.85546875" customWidth="1"/>
    <col min="20" max="20" width="3.5703125" bestFit="1" customWidth="1"/>
    <col min="21" max="21" width="16.42578125" bestFit="1" customWidth="1"/>
    <col min="22" max="22" width="28.42578125" customWidth="1"/>
    <col min="23" max="23" width="19" bestFit="1" customWidth="1"/>
    <col min="24" max="24" width="19.7109375" bestFit="1" customWidth="1"/>
  </cols>
  <sheetData>
    <row r="4" spans="2:25" ht="30" x14ac:dyDescent="0.25">
      <c r="B4" s="9" t="s">
        <v>132</v>
      </c>
      <c r="C4" s="29" t="s">
        <v>2</v>
      </c>
      <c r="D4" s="29" t="s">
        <v>4</v>
      </c>
      <c r="E4" s="7" t="s">
        <v>3</v>
      </c>
      <c r="F4" s="7" t="s">
        <v>5</v>
      </c>
      <c r="G4" s="9" t="s">
        <v>130</v>
      </c>
      <c r="H4" s="9" t="s">
        <v>131</v>
      </c>
    </row>
    <row r="5" spans="2:25" x14ac:dyDescent="0.25">
      <c r="B5" s="7">
        <v>1</v>
      </c>
      <c r="C5" s="5" t="s">
        <v>7</v>
      </c>
      <c r="D5" s="11" t="s">
        <v>6</v>
      </c>
      <c r="E5" s="23">
        <v>14</v>
      </c>
      <c r="F5" s="23">
        <v>12</v>
      </c>
      <c r="G5" s="23">
        <f t="shared" ref="G5:G31" si="0">E5+F5</f>
        <v>26</v>
      </c>
      <c r="H5" s="90"/>
    </row>
    <row r="6" spans="2:25" x14ac:dyDescent="0.25">
      <c r="B6" s="7">
        <v>2</v>
      </c>
      <c r="C6" s="11" t="s">
        <v>34</v>
      </c>
      <c r="D6" s="11" t="s">
        <v>35</v>
      </c>
      <c r="E6" s="23">
        <v>9</v>
      </c>
      <c r="F6" s="23">
        <v>11</v>
      </c>
      <c r="G6" s="23">
        <f t="shared" si="0"/>
        <v>20</v>
      </c>
      <c r="H6" s="87"/>
    </row>
    <row r="7" spans="2:25" x14ac:dyDescent="0.25">
      <c r="B7" s="7">
        <v>3</v>
      </c>
      <c r="C7" s="11" t="s">
        <v>8</v>
      </c>
      <c r="D7" s="11" t="s">
        <v>9</v>
      </c>
      <c r="E7" s="23">
        <v>16</v>
      </c>
      <c r="F7" s="23">
        <v>3</v>
      </c>
      <c r="G7" s="23">
        <f t="shared" si="0"/>
        <v>19</v>
      </c>
      <c r="H7" s="90"/>
    </row>
    <row r="8" spans="2:25" x14ac:dyDescent="0.25">
      <c r="B8" s="7">
        <v>4</v>
      </c>
      <c r="C8" s="12" t="s">
        <v>52</v>
      </c>
      <c r="D8" s="5" t="s">
        <v>79</v>
      </c>
      <c r="E8" s="23">
        <v>15</v>
      </c>
      <c r="F8" s="23">
        <v>4</v>
      </c>
      <c r="G8" s="23">
        <f t="shared" si="0"/>
        <v>19</v>
      </c>
      <c r="H8" s="88"/>
    </row>
    <row r="9" spans="2:25" x14ac:dyDescent="0.25">
      <c r="B9" s="7">
        <v>5</v>
      </c>
      <c r="C9" s="11" t="s">
        <v>24</v>
      </c>
      <c r="D9" s="11" t="s">
        <v>25</v>
      </c>
      <c r="E9" s="23">
        <v>6</v>
      </c>
      <c r="F9" s="23">
        <v>12</v>
      </c>
      <c r="G9" s="23">
        <f t="shared" si="0"/>
        <v>18</v>
      </c>
      <c r="H9" s="87"/>
    </row>
    <row r="10" spans="2:25" x14ac:dyDescent="0.25">
      <c r="B10" s="7">
        <v>6</v>
      </c>
      <c r="C10" s="12" t="s">
        <v>54</v>
      </c>
      <c r="D10" s="5" t="s">
        <v>80</v>
      </c>
      <c r="E10" s="23">
        <v>12</v>
      </c>
      <c r="F10" s="23">
        <v>4</v>
      </c>
      <c r="G10" s="23">
        <f t="shared" si="0"/>
        <v>16</v>
      </c>
      <c r="H10" s="88"/>
      <c r="T10" s="17"/>
      <c r="U10" s="65"/>
      <c r="V10" s="8"/>
      <c r="W10" s="30"/>
      <c r="X10" s="30"/>
      <c r="Y10" s="30"/>
    </row>
    <row r="11" spans="2:25" x14ac:dyDescent="0.25">
      <c r="B11" s="7">
        <v>7</v>
      </c>
      <c r="C11" s="12" t="s">
        <v>46</v>
      </c>
      <c r="D11" s="5" t="s">
        <v>47</v>
      </c>
      <c r="E11" s="23">
        <v>11</v>
      </c>
      <c r="F11" s="23">
        <v>3</v>
      </c>
      <c r="G11" s="23">
        <f t="shared" si="0"/>
        <v>14</v>
      </c>
      <c r="H11" s="89"/>
      <c r="T11" s="17"/>
      <c r="U11" s="65"/>
      <c r="V11" s="8"/>
      <c r="W11" s="30"/>
      <c r="X11" s="30"/>
      <c r="Y11" s="30"/>
    </row>
    <row r="12" spans="2:25" x14ac:dyDescent="0.25">
      <c r="B12" s="7">
        <v>8</v>
      </c>
      <c r="C12" s="12" t="s">
        <v>42</v>
      </c>
      <c r="D12" s="5" t="s">
        <v>43</v>
      </c>
      <c r="E12" s="23">
        <v>7</v>
      </c>
      <c r="F12" s="23">
        <v>5</v>
      </c>
      <c r="G12" s="23">
        <f t="shared" si="0"/>
        <v>12</v>
      </c>
      <c r="H12" s="89"/>
      <c r="T12" s="17"/>
      <c r="U12" s="65"/>
      <c r="V12" s="8"/>
      <c r="W12" s="30"/>
      <c r="X12" s="30"/>
      <c r="Y12" s="30"/>
    </row>
    <row r="13" spans="2:25" x14ac:dyDescent="0.25">
      <c r="B13" s="7">
        <v>9</v>
      </c>
      <c r="C13" s="12" t="s">
        <v>48</v>
      </c>
      <c r="D13" s="5" t="s">
        <v>77</v>
      </c>
      <c r="E13" s="23">
        <v>9</v>
      </c>
      <c r="F13" s="23">
        <v>2</v>
      </c>
      <c r="G13" s="23">
        <f t="shared" si="0"/>
        <v>11</v>
      </c>
      <c r="H13" s="88"/>
      <c r="T13" s="17"/>
      <c r="U13" s="65"/>
      <c r="V13" s="8"/>
      <c r="W13" s="30"/>
      <c r="X13" s="30"/>
      <c r="Y13" s="30"/>
    </row>
    <row r="14" spans="2:25" x14ac:dyDescent="0.25">
      <c r="B14" s="7">
        <v>10</v>
      </c>
      <c r="C14" s="12" t="s">
        <v>44</v>
      </c>
      <c r="D14" s="5" t="s">
        <v>45</v>
      </c>
      <c r="E14" s="23">
        <v>7</v>
      </c>
      <c r="F14" s="23">
        <v>3</v>
      </c>
      <c r="G14" s="23">
        <f t="shared" si="0"/>
        <v>10</v>
      </c>
      <c r="H14" s="89"/>
      <c r="T14" s="17"/>
      <c r="U14" s="65"/>
      <c r="V14" s="8"/>
      <c r="W14" s="30"/>
      <c r="X14" s="30"/>
      <c r="Y14" s="30"/>
    </row>
    <row r="15" spans="2:25" x14ac:dyDescent="0.25">
      <c r="B15" s="7">
        <v>11</v>
      </c>
      <c r="C15" s="11" t="s">
        <v>22</v>
      </c>
      <c r="D15" s="11" t="s">
        <v>23</v>
      </c>
      <c r="E15" s="23">
        <v>4</v>
      </c>
      <c r="F15" s="23">
        <v>6</v>
      </c>
      <c r="G15" s="23">
        <f t="shared" si="0"/>
        <v>10</v>
      </c>
      <c r="H15" s="87"/>
      <c r="T15" s="17"/>
      <c r="U15" s="92"/>
      <c r="V15" s="92"/>
      <c r="W15" s="30"/>
      <c r="X15" s="30"/>
      <c r="Y15" s="30"/>
    </row>
    <row r="16" spans="2:25" x14ac:dyDescent="0.25">
      <c r="B16" s="7">
        <v>12</v>
      </c>
      <c r="C16" s="11" t="s">
        <v>36</v>
      </c>
      <c r="D16" s="11" t="s">
        <v>37</v>
      </c>
      <c r="E16" s="23">
        <v>5</v>
      </c>
      <c r="F16" s="23">
        <v>5</v>
      </c>
      <c r="G16" s="23">
        <f t="shared" si="0"/>
        <v>10</v>
      </c>
      <c r="H16" s="87"/>
      <c r="T16" s="17"/>
      <c r="U16" s="92"/>
      <c r="V16" s="92"/>
      <c r="W16" s="30"/>
      <c r="X16" s="30"/>
      <c r="Y16" s="30"/>
    </row>
    <row r="17" spans="2:25" x14ac:dyDescent="0.25">
      <c r="B17" s="7">
        <v>13</v>
      </c>
      <c r="C17" s="12" t="s">
        <v>50</v>
      </c>
      <c r="D17" s="5" t="s">
        <v>78</v>
      </c>
      <c r="E17" s="23">
        <v>7</v>
      </c>
      <c r="F17" s="23">
        <v>2</v>
      </c>
      <c r="G17" s="23">
        <f t="shared" si="0"/>
        <v>9</v>
      </c>
      <c r="H17" s="88"/>
      <c r="T17" s="17"/>
      <c r="U17" s="65"/>
      <c r="V17" s="8"/>
      <c r="W17" s="30"/>
      <c r="X17" s="30"/>
      <c r="Y17" s="30"/>
    </row>
    <row r="18" spans="2:25" x14ac:dyDescent="0.25">
      <c r="B18" s="7">
        <v>14</v>
      </c>
      <c r="C18" s="12" t="s">
        <v>14</v>
      </c>
      <c r="D18" s="12" t="s">
        <v>15</v>
      </c>
      <c r="E18" s="23">
        <v>5</v>
      </c>
      <c r="F18" s="23">
        <v>4</v>
      </c>
      <c r="G18" s="23">
        <f t="shared" si="0"/>
        <v>9</v>
      </c>
      <c r="H18" s="87"/>
      <c r="T18" s="17"/>
      <c r="U18" s="65"/>
      <c r="V18" s="65"/>
      <c r="W18" s="30"/>
      <c r="X18" s="30"/>
      <c r="Y18" s="30"/>
    </row>
    <row r="19" spans="2:25" x14ac:dyDescent="0.25">
      <c r="B19" s="7">
        <v>15</v>
      </c>
      <c r="C19" s="11" t="s">
        <v>28</v>
      </c>
      <c r="D19" s="11" t="s">
        <v>29</v>
      </c>
      <c r="E19" s="23">
        <v>2</v>
      </c>
      <c r="F19" s="23">
        <v>7</v>
      </c>
      <c r="G19" s="23">
        <f t="shared" si="0"/>
        <v>9</v>
      </c>
      <c r="H19" s="87"/>
      <c r="T19" s="17"/>
      <c r="U19" s="92"/>
      <c r="V19" s="92"/>
      <c r="W19" s="30"/>
      <c r="X19" s="30"/>
      <c r="Y19" s="30"/>
    </row>
    <row r="20" spans="2:25" x14ac:dyDescent="0.25">
      <c r="B20" s="7">
        <v>16</v>
      </c>
      <c r="C20" s="12" t="s">
        <v>40</v>
      </c>
      <c r="D20" s="5" t="s">
        <v>41</v>
      </c>
      <c r="E20" s="23">
        <v>8</v>
      </c>
      <c r="F20" s="23">
        <v>0</v>
      </c>
      <c r="G20" s="23">
        <f t="shared" si="0"/>
        <v>8</v>
      </c>
      <c r="H20" s="89"/>
      <c r="T20" s="17"/>
      <c r="U20" s="65"/>
      <c r="V20" s="8"/>
      <c r="W20" s="30"/>
      <c r="X20" s="30"/>
      <c r="Y20" s="30"/>
    </row>
    <row r="21" spans="2:25" x14ac:dyDescent="0.25">
      <c r="B21" s="7">
        <v>17</v>
      </c>
      <c r="C21" s="11" t="s">
        <v>20</v>
      </c>
      <c r="D21" s="11" t="s">
        <v>21</v>
      </c>
      <c r="E21" s="23">
        <v>4</v>
      </c>
      <c r="F21" s="23">
        <v>3</v>
      </c>
      <c r="G21" s="23">
        <f t="shared" si="0"/>
        <v>7</v>
      </c>
      <c r="H21" s="87"/>
      <c r="T21" s="17"/>
      <c r="U21" s="92"/>
      <c r="V21" s="92"/>
      <c r="W21" s="30"/>
      <c r="X21" s="30"/>
      <c r="Y21" s="30"/>
    </row>
    <row r="22" spans="2:25" x14ac:dyDescent="0.25">
      <c r="B22" s="7">
        <v>18</v>
      </c>
      <c r="C22" s="5" t="s">
        <v>26</v>
      </c>
      <c r="D22" s="5" t="s">
        <v>27</v>
      </c>
      <c r="E22" s="23">
        <v>2</v>
      </c>
      <c r="F22" s="23">
        <v>5</v>
      </c>
      <c r="G22" s="23">
        <f t="shared" si="0"/>
        <v>7</v>
      </c>
      <c r="H22" s="87"/>
      <c r="T22" s="17"/>
      <c r="U22" s="8"/>
      <c r="V22" s="8"/>
      <c r="W22" s="30"/>
      <c r="X22" s="30"/>
      <c r="Y22" s="30"/>
    </row>
    <row r="23" spans="2:25" x14ac:dyDescent="0.25">
      <c r="B23" s="7">
        <v>19</v>
      </c>
      <c r="C23" s="12" t="s">
        <v>58</v>
      </c>
      <c r="D23" s="5" t="s">
        <v>81</v>
      </c>
      <c r="E23" s="23">
        <v>6</v>
      </c>
      <c r="F23" s="23">
        <v>0</v>
      </c>
      <c r="G23" s="23">
        <f t="shared" si="0"/>
        <v>6</v>
      </c>
      <c r="H23" s="88"/>
      <c r="T23" s="17"/>
      <c r="U23" s="65"/>
      <c r="V23" s="8"/>
      <c r="W23" s="30"/>
      <c r="X23" s="30"/>
      <c r="Y23" s="30"/>
    </row>
    <row r="24" spans="2:25" x14ac:dyDescent="0.25">
      <c r="B24" s="7">
        <v>20</v>
      </c>
      <c r="C24" s="12" t="s">
        <v>38</v>
      </c>
      <c r="D24" s="5" t="s">
        <v>39</v>
      </c>
      <c r="E24" s="23">
        <v>4</v>
      </c>
      <c r="F24" s="23">
        <v>2</v>
      </c>
      <c r="G24" s="23">
        <f t="shared" si="0"/>
        <v>6</v>
      </c>
      <c r="H24" s="89"/>
      <c r="T24" s="17"/>
      <c r="U24" s="65"/>
      <c r="V24" s="8"/>
      <c r="W24" s="30"/>
      <c r="X24" s="30"/>
      <c r="Y24" s="30"/>
    </row>
    <row r="25" spans="2:25" x14ac:dyDescent="0.25">
      <c r="B25" s="7">
        <v>21</v>
      </c>
      <c r="C25" s="12" t="s">
        <v>10</v>
      </c>
      <c r="D25" s="5" t="s">
        <v>11</v>
      </c>
      <c r="E25" s="23">
        <v>4</v>
      </c>
      <c r="F25" s="23">
        <v>1</v>
      </c>
      <c r="G25" s="23">
        <f t="shared" si="0"/>
        <v>5</v>
      </c>
      <c r="H25" s="87"/>
      <c r="T25" s="17"/>
      <c r="U25" s="65"/>
      <c r="V25" s="8"/>
      <c r="W25" s="30"/>
      <c r="X25" s="30"/>
      <c r="Y25" s="30"/>
    </row>
    <row r="26" spans="2:25" x14ac:dyDescent="0.25">
      <c r="B26" s="7">
        <v>22</v>
      </c>
      <c r="C26" s="12" t="s">
        <v>12</v>
      </c>
      <c r="D26" s="12" t="s">
        <v>13</v>
      </c>
      <c r="E26" s="23">
        <v>5</v>
      </c>
      <c r="F26" s="23">
        <v>0</v>
      </c>
      <c r="G26" s="23">
        <f t="shared" si="0"/>
        <v>5</v>
      </c>
      <c r="H26" s="87"/>
      <c r="T26" s="17"/>
      <c r="U26" s="65"/>
      <c r="V26" s="65"/>
      <c r="W26" s="30"/>
      <c r="X26" s="30"/>
      <c r="Y26" s="30"/>
    </row>
    <row r="27" spans="2:25" x14ac:dyDescent="0.25">
      <c r="B27" s="7">
        <v>23</v>
      </c>
      <c r="C27" s="12" t="s">
        <v>59</v>
      </c>
      <c r="D27" s="5" t="s">
        <v>82</v>
      </c>
      <c r="E27" s="23">
        <v>4</v>
      </c>
      <c r="F27" s="23">
        <v>0</v>
      </c>
      <c r="G27" s="23">
        <f t="shared" si="0"/>
        <v>4</v>
      </c>
      <c r="H27" s="91"/>
      <c r="T27" s="17"/>
      <c r="U27" s="65"/>
      <c r="V27" s="8"/>
      <c r="W27" s="30"/>
      <c r="X27" s="30"/>
      <c r="Y27" s="30"/>
    </row>
    <row r="28" spans="2:25" x14ac:dyDescent="0.25">
      <c r="B28" s="7">
        <v>24</v>
      </c>
      <c r="C28" s="12" t="s">
        <v>16</v>
      </c>
      <c r="D28" s="12" t="s">
        <v>17</v>
      </c>
      <c r="E28" s="23">
        <v>4</v>
      </c>
      <c r="F28" s="23">
        <v>0</v>
      </c>
      <c r="G28" s="23">
        <f t="shared" si="0"/>
        <v>4</v>
      </c>
      <c r="H28" s="87"/>
      <c r="T28" s="17"/>
      <c r="U28" s="65"/>
      <c r="V28" s="65"/>
      <c r="W28" s="30"/>
      <c r="X28" s="30"/>
      <c r="Y28" s="30"/>
    </row>
    <row r="29" spans="2:25" x14ac:dyDescent="0.25">
      <c r="B29" s="7">
        <v>25</v>
      </c>
      <c r="C29" s="11" t="s">
        <v>18</v>
      </c>
      <c r="D29" s="11" t="s">
        <v>19</v>
      </c>
      <c r="E29" s="23">
        <v>3</v>
      </c>
      <c r="F29" s="23">
        <v>1</v>
      </c>
      <c r="G29" s="23">
        <f t="shared" si="0"/>
        <v>4</v>
      </c>
      <c r="H29" s="87"/>
      <c r="T29" s="17"/>
      <c r="U29" s="92"/>
      <c r="V29" s="92"/>
      <c r="W29" s="30"/>
      <c r="X29" s="30"/>
      <c r="Y29" s="30"/>
    </row>
    <row r="30" spans="2:25" x14ac:dyDescent="0.25">
      <c r="B30" s="7">
        <v>26</v>
      </c>
      <c r="C30" s="12" t="s">
        <v>30</v>
      </c>
      <c r="D30" s="12" t="s">
        <v>31</v>
      </c>
      <c r="E30" s="23">
        <v>2</v>
      </c>
      <c r="F30" s="23">
        <v>2</v>
      </c>
      <c r="G30" s="23">
        <f t="shared" si="0"/>
        <v>4</v>
      </c>
      <c r="H30" s="91"/>
      <c r="T30" s="17"/>
      <c r="W30" s="30"/>
      <c r="X30" s="30"/>
      <c r="Y30" s="30"/>
    </row>
    <row r="31" spans="2:25" x14ac:dyDescent="0.25">
      <c r="B31" s="7">
        <v>27</v>
      </c>
      <c r="C31" s="11" t="s">
        <v>32</v>
      </c>
      <c r="D31" s="11" t="s">
        <v>33</v>
      </c>
      <c r="E31" s="23">
        <v>2</v>
      </c>
      <c r="F31" s="23">
        <v>2</v>
      </c>
      <c r="G31" s="23">
        <f t="shared" si="0"/>
        <v>4</v>
      </c>
      <c r="H31" s="91"/>
      <c r="T31" s="17"/>
      <c r="U31" s="92"/>
      <c r="V31" s="92"/>
      <c r="W31" s="30"/>
      <c r="X31" s="30"/>
      <c r="Y31" s="30"/>
    </row>
    <row r="32" spans="2:25" x14ac:dyDescent="0.25">
      <c r="B32" s="97" t="s">
        <v>61</v>
      </c>
      <c r="C32" s="97"/>
      <c r="D32" s="97"/>
      <c r="E32" s="97"/>
      <c r="F32" s="97"/>
      <c r="G32" s="23">
        <f>SUM(G5:G31)</f>
        <v>276</v>
      </c>
      <c r="T32" s="8"/>
      <c r="U32" s="8"/>
      <c r="V32" s="8"/>
      <c r="W32" s="8"/>
      <c r="X32" s="8"/>
      <c r="Y32" s="30"/>
    </row>
    <row r="34" spans="2:8" ht="60" x14ac:dyDescent="0.25">
      <c r="B34" s="9" t="s">
        <v>0</v>
      </c>
      <c r="C34" s="29" t="s">
        <v>2</v>
      </c>
      <c r="D34" s="29" t="s">
        <v>4</v>
      </c>
      <c r="E34" s="9" t="s">
        <v>134</v>
      </c>
      <c r="F34" s="9" t="s">
        <v>135</v>
      </c>
      <c r="G34" s="9" t="s">
        <v>133</v>
      </c>
    </row>
    <row r="35" spans="2:8" x14ac:dyDescent="0.25">
      <c r="B35" s="7">
        <v>1</v>
      </c>
      <c r="C35" s="5" t="s">
        <v>7</v>
      </c>
      <c r="D35" s="11" t="s">
        <v>9</v>
      </c>
      <c r="E35" s="23">
        <v>45</v>
      </c>
      <c r="F35" s="23">
        <v>30</v>
      </c>
      <c r="G35" s="93">
        <f>((E35-F35)/E35)*100%</f>
        <v>0.33333333333333331</v>
      </c>
    </row>
    <row r="36" spans="2:8" x14ac:dyDescent="0.25">
      <c r="B36" s="7">
        <v>2</v>
      </c>
      <c r="C36" s="12" t="s">
        <v>30</v>
      </c>
      <c r="D36" s="12" t="s">
        <v>31</v>
      </c>
      <c r="E36" s="23">
        <v>90</v>
      </c>
      <c r="F36" s="23">
        <v>45</v>
      </c>
      <c r="G36" s="93">
        <f t="shared" ref="G36:G38" si="1">((E36-F36)/E36)*100%</f>
        <v>0.5</v>
      </c>
    </row>
    <row r="37" spans="2:8" x14ac:dyDescent="0.25">
      <c r="B37" s="7">
        <v>3</v>
      </c>
      <c r="C37" s="12" t="s">
        <v>59</v>
      </c>
      <c r="D37" s="5" t="s">
        <v>82</v>
      </c>
      <c r="E37" s="23">
        <v>45</v>
      </c>
      <c r="F37" s="23">
        <v>30</v>
      </c>
      <c r="G37" s="93">
        <f t="shared" si="1"/>
        <v>0.33333333333333331</v>
      </c>
    </row>
    <row r="38" spans="2:8" x14ac:dyDescent="0.25">
      <c r="B38" s="7">
        <v>4</v>
      </c>
      <c r="C38" s="12" t="s">
        <v>38</v>
      </c>
      <c r="D38" s="5" t="s">
        <v>39</v>
      </c>
      <c r="E38" s="23">
        <v>60</v>
      </c>
      <c r="F38" s="23">
        <v>30</v>
      </c>
      <c r="G38" s="93">
        <f t="shared" si="1"/>
        <v>0.5</v>
      </c>
    </row>
    <row r="39" spans="2:8" x14ac:dyDescent="0.25">
      <c r="B39" s="17"/>
      <c r="C39" s="65"/>
      <c r="D39" s="8"/>
      <c r="E39" s="23">
        <f>AVERAGE(E35:E38)</f>
        <v>60</v>
      </c>
      <c r="F39" s="23">
        <f>AVERAGE(F35:F38)</f>
        <v>33.75</v>
      </c>
      <c r="G39" s="94">
        <f>AVERAGE(G35:G38)</f>
        <v>0.41666666666666663</v>
      </c>
      <c r="H39" s="86" t="s">
        <v>136</v>
      </c>
    </row>
  </sheetData>
  <autoFilter ref="B4:H31" xr:uid="{3C60C909-290A-436C-B427-35FA5905417B}"/>
  <mergeCells count="1">
    <mergeCell ref="B32:F32"/>
  </mergeCells>
  <printOptions horizontalCentered="1"/>
  <pageMargins left="0.31496062992125984" right="0.31496062992125984" top="0.35433070866141736" bottom="0.74803149606299213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H51"/>
  <sheetViews>
    <sheetView zoomScaleNormal="100" workbookViewId="0">
      <selection activeCell="B11" sqref="B11:H11"/>
    </sheetView>
  </sheetViews>
  <sheetFormatPr defaultRowHeight="15" x14ac:dyDescent="0.25"/>
  <cols>
    <col min="1" max="1" width="3.7109375" style="8" bestFit="1" customWidth="1"/>
    <col min="2" max="2" width="35.140625" style="8" bestFit="1" customWidth="1"/>
    <col min="3" max="3" width="11.28515625" style="8" bestFit="1" customWidth="1"/>
    <col min="4" max="4" width="8.140625" style="8" bestFit="1" customWidth="1"/>
    <col min="5" max="6" width="8" style="8" bestFit="1" customWidth="1"/>
    <col min="7" max="8" width="7" style="8" bestFit="1" customWidth="1"/>
    <col min="9" max="10" width="7.5703125" style="45" bestFit="1" customWidth="1"/>
    <col min="11" max="11" width="3.5703125" style="8" customWidth="1"/>
    <col min="12" max="12" width="9.140625" style="8" customWidth="1"/>
    <col min="13" max="13" width="45.28515625" style="8" customWidth="1"/>
    <col min="14" max="14" width="10.7109375" style="8" customWidth="1"/>
    <col min="15" max="15" width="6.85546875" style="8" customWidth="1"/>
    <col min="16" max="17" width="7.7109375" style="8" customWidth="1"/>
    <col min="18" max="18" width="7.5703125" style="45" customWidth="1"/>
    <col min="19" max="19" width="35.140625" style="8" customWidth="1"/>
    <col min="20" max="20" width="7" style="8" bestFit="1" customWidth="1"/>
    <col min="21" max="21" width="6.7109375" style="8" bestFit="1" customWidth="1"/>
    <col min="22" max="25" width="8" style="8" bestFit="1" customWidth="1"/>
    <col min="26" max="26" width="10.140625" style="8" bestFit="1" customWidth="1"/>
    <col min="27" max="27" width="13.140625" style="42" customWidth="1"/>
    <col min="28" max="28" width="3.7109375" style="8" bestFit="1" customWidth="1"/>
    <col min="29" max="29" width="3.7109375" style="8" customWidth="1"/>
    <col min="30" max="30" width="33.5703125" style="8" bestFit="1" customWidth="1"/>
    <col min="31" max="31" width="10.42578125" style="8" customWidth="1"/>
    <col min="32" max="32" width="10.5703125" style="8" customWidth="1"/>
    <col min="33" max="34" width="8.28515625" style="8" bestFit="1" customWidth="1"/>
    <col min="35" max="16384" width="9.140625" style="8"/>
  </cols>
  <sheetData>
    <row r="1" spans="1:34" x14ac:dyDescent="0.25">
      <c r="A1" s="107" t="s">
        <v>104</v>
      </c>
      <c r="B1" s="107"/>
      <c r="C1" s="107"/>
      <c r="D1" s="107"/>
      <c r="E1" s="107"/>
      <c r="F1" s="107"/>
      <c r="G1" s="107"/>
      <c r="H1" s="107"/>
      <c r="S1" s="107" t="s">
        <v>107</v>
      </c>
      <c r="T1" s="107"/>
      <c r="U1" s="107"/>
      <c r="V1" s="107"/>
      <c r="W1" s="107"/>
      <c r="X1" s="107"/>
      <c r="Y1" s="107"/>
      <c r="Z1" s="107"/>
    </row>
    <row r="2" spans="1:34" ht="30" customHeight="1" x14ac:dyDescent="0.25">
      <c r="A2" s="118" t="s">
        <v>0</v>
      </c>
      <c r="B2" s="108" t="s">
        <v>4</v>
      </c>
      <c r="C2" s="109" t="s">
        <v>100</v>
      </c>
      <c r="D2" s="109"/>
      <c r="E2" s="109" t="s">
        <v>67</v>
      </c>
      <c r="F2" s="109"/>
      <c r="G2" s="109" t="s">
        <v>103</v>
      </c>
      <c r="H2" s="109"/>
      <c r="K2" s="119" t="s">
        <v>105</v>
      </c>
      <c r="L2" s="119"/>
      <c r="M2" s="119"/>
      <c r="N2" s="119"/>
      <c r="O2" s="119"/>
      <c r="P2" s="119"/>
      <c r="Q2" s="119"/>
      <c r="S2" s="108" t="s">
        <v>4</v>
      </c>
      <c r="T2" s="109" t="s">
        <v>103</v>
      </c>
      <c r="U2" s="109"/>
      <c r="V2" s="109" t="s">
        <v>67</v>
      </c>
      <c r="W2" s="109"/>
      <c r="X2" s="109" t="s">
        <v>100</v>
      </c>
      <c r="Y2" s="109"/>
      <c r="Z2" s="110" t="s">
        <v>87</v>
      </c>
    </row>
    <row r="3" spans="1:34" ht="28.5" x14ac:dyDescent="0.25">
      <c r="A3" s="118"/>
      <c r="B3" s="108"/>
      <c r="C3" s="9" t="s">
        <v>101</v>
      </c>
      <c r="D3" s="9" t="s">
        <v>102</v>
      </c>
      <c r="E3" s="6" t="s">
        <v>64</v>
      </c>
      <c r="F3" s="7" t="s">
        <v>65</v>
      </c>
      <c r="G3" s="20" t="s">
        <v>69</v>
      </c>
      <c r="H3" s="7" t="s">
        <v>70</v>
      </c>
      <c r="K3" s="51" t="s">
        <v>0</v>
      </c>
      <c r="L3" s="52" t="s">
        <v>60</v>
      </c>
      <c r="M3" s="53" t="s">
        <v>4</v>
      </c>
      <c r="N3" s="54" t="s">
        <v>68</v>
      </c>
      <c r="O3" s="54" t="s">
        <v>106</v>
      </c>
      <c r="P3" s="51" t="s">
        <v>63</v>
      </c>
      <c r="Q3" s="51" t="s">
        <v>63</v>
      </c>
      <c r="S3" s="108"/>
      <c r="T3" s="20" t="s">
        <v>69</v>
      </c>
      <c r="U3" s="7" t="s">
        <v>70</v>
      </c>
      <c r="V3" s="6" t="s">
        <v>64</v>
      </c>
      <c r="W3" s="7" t="s">
        <v>65</v>
      </c>
      <c r="X3" s="6" t="s">
        <v>64</v>
      </c>
      <c r="Y3" s="7" t="s">
        <v>65</v>
      </c>
      <c r="Z3" s="111"/>
      <c r="AB3" s="32" t="s">
        <v>0</v>
      </c>
      <c r="AC3" s="32"/>
      <c r="AD3" s="50" t="s">
        <v>4</v>
      </c>
      <c r="AE3" s="59" t="s">
        <v>68</v>
      </c>
      <c r="AF3" s="59" t="s">
        <v>76</v>
      </c>
      <c r="AG3" s="60" t="s">
        <v>63</v>
      </c>
      <c r="AH3" s="32" t="s">
        <v>63</v>
      </c>
    </row>
    <row r="4" spans="1:34" ht="15.75" x14ac:dyDescent="0.25">
      <c r="A4" s="7">
        <v>1</v>
      </c>
      <c r="B4" s="3" t="s">
        <v>6</v>
      </c>
      <c r="C4" s="7">
        <v>4</v>
      </c>
      <c r="D4" s="7">
        <v>10</v>
      </c>
      <c r="E4" s="15">
        <v>200</v>
      </c>
      <c r="F4" s="15">
        <v>80</v>
      </c>
      <c r="G4" s="15">
        <f>E4*C4</f>
        <v>800</v>
      </c>
      <c r="H4" s="15">
        <f>F4*D4</f>
        <v>800</v>
      </c>
      <c r="I4" s="49"/>
      <c r="J4" s="46"/>
      <c r="K4" s="40">
        <v>1</v>
      </c>
      <c r="L4" s="115" t="s">
        <v>73</v>
      </c>
      <c r="M4" s="55" t="s">
        <v>6</v>
      </c>
      <c r="N4" s="40">
        <f>C4*D4</f>
        <v>40</v>
      </c>
      <c r="O4" s="40">
        <v>176</v>
      </c>
      <c r="P4" s="58">
        <f>O4/N4</f>
        <v>4.4000000000000004</v>
      </c>
      <c r="Q4" s="40">
        <f>ROUNDUP(P4,0)</f>
        <v>5</v>
      </c>
      <c r="R4" s="46"/>
      <c r="S4" s="3" t="s">
        <v>6</v>
      </c>
      <c r="T4" s="15">
        <v>1200</v>
      </c>
      <c r="U4" s="15">
        <v>1000</v>
      </c>
      <c r="V4" s="26">
        <v>200</v>
      </c>
      <c r="W4" s="26">
        <v>80</v>
      </c>
      <c r="X4" s="26">
        <f>T4/V4</f>
        <v>6</v>
      </c>
      <c r="Y4" s="26">
        <f>U4/W4</f>
        <v>12.5</v>
      </c>
      <c r="Z4" s="26">
        <f>Y4*X4</f>
        <v>75</v>
      </c>
      <c r="AA4" s="44"/>
      <c r="AB4" s="7">
        <v>1</v>
      </c>
      <c r="AC4" s="99" t="s">
        <v>73</v>
      </c>
      <c r="AD4" s="11" t="s">
        <v>6</v>
      </c>
      <c r="AE4" s="28">
        <v>120</v>
      </c>
      <c r="AF4" s="26">
        <v>176</v>
      </c>
      <c r="AG4" s="27">
        <f>AF4/AE4</f>
        <v>1.4666666666666666</v>
      </c>
      <c r="AH4" s="25">
        <f>ROUNDUP(AG4,0)</f>
        <v>2</v>
      </c>
    </row>
    <row r="5" spans="1:34" ht="15.75" x14ac:dyDescent="0.25">
      <c r="A5" s="7">
        <v>2</v>
      </c>
      <c r="B5" s="3" t="s">
        <v>9</v>
      </c>
      <c r="C5" s="7">
        <v>4</v>
      </c>
      <c r="D5" s="7">
        <v>10</v>
      </c>
      <c r="E5" s="15">
        <v>250</v>
      </c>
      <c r="F5" s="15">
        <v>90</v>
      </c>
      <c r="G5" s="21">
        <f t="shared" ref="G5:G30" si="0">E5*C5</f>
        <v>1000</v>
      </c>
      <c r="H5" s="21">
        <f t="shared" ref="H5:H30" si="1">F5*D5</f>
        <v>900</v>
      </c>
      <c r="I5" s="47">
        <v>1200</v>
      </c>
      <c r="J5" s="47">
        <v>1000</v>
      </c>
      <c r="K5" s="40">
        <v>2</v>
      </c>
      <c r="L5" s="116"/>
      <c r="M5" s="55" t="s">
        <v>9</v>
      </c>
      <c r="N5" s="40">
        <f t="shared" ref="N5:N30" si="2">C5*D5</f>
        <v>40</v>
      </c>
      <c r="O5" s="40">
        <v>126</v>
      </c>
      <c r="P5" s="58">
        <f t="shared" ref="P5:P30" si="3">O5/N5</f>
        <v>3.15</v>
      </c>
      <c r="Q5" s="40">
        <f t="shared" ref="Q5:Q30" si="4">ROUNDUP(P5,0)</f>
        <v>4</v>
      </c>
      <c r="R5" s="47"/>
      <c r="S5" s="3" t="s">
        <v>9</v>
      </c>
      <c r="T5" s="15">
        <v>1200</v>
      </c>
      <c r="U5" s="15">
        <v>1000</v>
      </c>
      <c r="V5" s="26">
        <v>250</v>
      </c>
      <c r="W5" s="26">
        <v>90</v>
      </c>
      <c r="X5" s="26">
        <f t="shared" ref="X5:X30" si="5">T5/V5</f>
        <v>4.8</v>
      </c>
      <c r="Y5" s="26">
        <f t="shared" ref="Y5:Y30" si="6">U5/W5</f>
        <v>11.111111111111111</v>
      </c>
      <c r="Z5" s="26">
        <f t="shared" ref="Z5:Z30" si="7">Y5*X5</f>
        <v>53.333333333333329</v>
      </c>
      <c r="AA5" s="43"/>
      <c r="AB5" s="7">
        <v>2</v>
      </c>
      <c r="AC5" s="100"/>
      <c r="AD5" s="11" t="s">
        <v>35</v>
      </c>
      <c r="AE5" s="26">
        <v>1111.1111111111111</v>
      </c>
      <c r="AF5" s="26">
        <v>147</v>
      </c>
      <c r="AG5" s="27">
        <f t="shared" ref="AG5:AG8" si="8">AF5/AE5</f>
        <v>0.1323</v>
      </c>
      <c r="AH5" s="25">
        <f t="shared" ref="AH5:AH8" si="9">ROUNDUP(AG5,0)</f>
        <v>1</v>
      </c>
    </row>
    <row r="6" spans="1:34" ht="15.75" x14ac:dyDescent="0.25">
      <c r="A6" s="7">
        <v>3</v>
      </c>
      <c r="B6" s="2" t="s">
        <v>79</v>
      </c>
      <c r="C6" s="7">
        <v>5</v>
      </c>
      <c r="D6" s="7">
        <v>4</v>
      </c>
      <c r="E6" s="15">
        <v>42</v>
      </c>
      <c r="F6" s="15">
        <v>42</v>
      </c>
      <c r="G6" s="15">
        <f t="shared" si="0"/>
        <v>210</v>
      </c>
      <c r="H6" s="15">
        <f t="shared" si="1"/>
        <v>168</v>
      </c>
      <c r="I6" s="48"/>
      <c r="J6" s="48"/>
      <c r="K6" s="40">
        <v>3</v>
      </c>
      <c r="L6" s="116"/>
      <c r="M6" s="56" t="s">
        <v>53</v>
      </c>
      <c r="N6" s="40">
        <f t="shared" si="2"/>
        <v>20</v>
      </c>
      <c r="O6" s="40">
        <v>68</v>
      </c>
      <c r="P6" s="58">
        <f t="shared" si="3"/>
        <v>3.4</v>
      </c>
      <c r="Q6" s="40">
        <f t="shared" si="4"/>
        <v>4</v>
      </c>
      <c r="R6" s="48"/>
      <c r="S6" s="2" t="s">
        <v>79</v>
      </c>
      <c r="T6" s="15">
        <v>550</v>
      </c>
      <c r="U6" s="15">
        <v>450</v>
      </c>
      <c r="V6" s="26">
        <v>42</v>
      </c>
      <c r="W6" s="26">
        <v>42</v>
      </c>
      <c r="X6" s="26">
        <f t="shared" si="5"/>
        <v>13.095238095238095</v>
      </c>
      <c r="Y6" s="26">
        <f t="shared" si="6"/>
        <v>10.714285714285714</v>
      </c>
      <c r="Z6" s="26">
        <f t="shared" si="7"/>
        <v>140.30612244897958</v>
      </c>
      <c r="AB6" s="7">
        <v>3</v>
      </c>
      <c r="AC6" s="100"/>
      <c r="AD6" s="11" t="s">
        <v>9</v>
      </c>
      <c r="AE6" s="28">
        <v>80</v>
      </c>
      <c r="AF6" s="26">
        <v>126</v>
      </c>
      <c r="AG6" s="27">
        <f t="shared" si="8"/>
        <v>1.575</v>
      </c>
      <c r="AH6" s="25">
        <f t="shared" si="9"/>
        <v>2</v>
      </c>
    </row>
    <row r="7" spans="1:34" ht="15.75" x14ac:dyDescent="0.25">
      <c r="A7" s="7">
        <v>4</v>
      </c>
      <c r="B7" s="2" t="s">
        <v>80</v>
      </c>
      <c r="C7" s="7">
        <v>5</v>
      </c>
      <c r="D7" s="7">
        <v>4</v>
      </c>
      <c r="E7" s="15">
        <v>60</v>
      </c>
      <c r="F7" s="15">
        <v>60</v>
      </c>
      <c r="G7" s="15">
        <f t="shared" si="0"/>
        <v>300</v>
      </c>
      <c r="H7" s="15">
        <f t="shared" si="1"/>
        <v>240</v>
      </c>
      <c r="I7" s="47"/>
      <c r="J7" s="47"/>
      <c r="K7" s="40">
        <v>4</v>
      </c>
      <c r="L7" s="116"/>
      <c r="M7" s="56" t="s">
        <v>55</v>
      </c>
      <c r="N7" s="40">
        <f t="shared" si="2"/>
        <v>20</v>
      </c>
      <c r="O7" s="40">
        <v>91</v>
      </c>
      <c r="P7" s="58">
        <f t="shared" si="3"/>
        <v>4.55</v>
      </c>
      <c r="Q7" s="40">
        <f t="shared" si="4"/>
        <v>5</v>
      </c>
      <c r="R7" s="47"/>
      <c r="S7" s="2" t="s">
        <v>80</v>
      </c>
      <c r="T7" s="15">
        <v>550</v>
      </c>
      <c r="U7" s="15">
        <v>450</v>
      </c>
      <c r="V7" s="26">
        <v>60</v>
      </c>
      <c r="W7" s="26">
        <v>60</v>
      </c>
      <c r="X7" s="26">
        <f t="shared" si="5"/>
        <v>9.1666666666666661</v>
      </c>
      <c r="Y7" s="26">
        <f t="shared" si="6"/>
        <v>7.5</v>
      </c>
      <c r="Z7" s="26">
        <f t="shared" si="7"/>
        <v>68.75</v>
      </c>
      <c r="AA7" s="43"/>
      <c r="AB7" s="7">
        <v>4</v>
      </c>
      <c r="AC7" s="100"/>
      <c r="AD7" s="5" t="s">
        <v>83</v>
      </c>
      <c r="AE7" s="28">
        <v>130</v>
      </c>
      <c r="AF7" s="26">
        <v>68</v>
      </c>
      <c r="AG7" s="27">
        <f t="shared" si="8"/>
        <v>0.52307692307692311</v>
      </c>
      <c r="AH7" s="25">
        <f t="shared" si="9"/>
        <v>1</v>
      </c>
    </row>
    <row r="8" spans="1:34" ht="15.75" x14ac:dyDescent="0.25">
      <c r="A8" s="7">
        <v>5</v>
      </c>
      <c r="B8" s="2" t="s">
        <v>77</v>
      </c>
      <c r="C8" s="7">
        <v>5</v>
      </c>
      <c r="D8" s="7">
        <v>4</v>
      </c>
      <c r="E8" s="15">
        <v>34</v>
      </c>
      <c r="F8" s="15">
        <v>34</v>
      </c>
      <c r="G8" s="15">
        <f t="shared" si="0"/>
        <v>170</v>
      </c>
      <c r="H8" s="15">
        <f t="shared" si="1"/>
        <v>136</v>
      </c>
      <c r="I8" s="47"/>
      <c r="J8" s="47"/>
      <c r="K8" s="40">
        <v>5</v>
      </c>
      <c r="L8" s="116"/>
      <c r="M8" s="56" t="s">
        <v>49</v>
      </c>
      <c r="N8" s="40">
        <f t="shared" si="2"/>
        <v>20</v>
      </c>
      <c r="O8" s="40">
        <v>20</v>
      </c>
      <c r="P8" s="58">
        <f t="shared" si="3"/>
        <v>1</v>
      </c>
      <c r="Q8" s="40">
        <f t="shared" si="4"/>
        <v>1</v>
      </c>
      <c r="R8" s="47"/>
      <c r="S8" s="2" t="s">
        <v>77</v>
      </c>
      <c r="T8" s="15">
        <v>550</v>
      </c>
      <c r="U8" s="15">
        <v>450</v>
      </c>
      <c r="V8" s="26">
        <v>34</v>
      </c>
      <c r="W8" s="26">
        <v>34</v>
      </c>
      <c r="X8" s="26">
        <f t="shared" si="5"/>
        <v>16.176470588235293</v>
      </c>
      <c r="Y8" s="26">
        <f t="shared" si="6"/>
        <v>13.235294117647058</v>
      </c>
      <c r="Z8" s="26">
        <f t="shared" si="7"/>
        <v>214.10034602076124</v>
      </c>
      <c r="AA8" s="43"/>
      <c r="AB8" s="7">
        <v>5</v>
      </c>
      <c r="AC8" s="100"/>
      <c r="AD8" s="11" t="s">
        <v>25</v>
      </c>
      <c r="AE8" s="26">
        <v>1666.6666666666665</v>
      </c>
      <c r="AF8" s="26">
        <v>150</v>
      </c>
      <c r="AG8" s="27">
        <f t="shared" si="8"/>
        <v>9.0000000000000011E-2</v>
      </c>
      <c r="AH8" s="25">
        <f t="shared" si="9"/>
        <v>1</v>
      </c>
    </row>
    <row r="9" spans="1:34" ht="15.75" x14ac:dyDescent="0.25">
      <c r="A9" s="7">
        <v>6</v>
      </c>
      <c r="B9" s="2" t="s">
        <v>78</v>
      </c>
      <c r="C9" s="7">
        <v>5</v>
      </c>
      <c r="D9" s="7">
        <v>4</v>
      </c>
      <c r="E9" s="15">
        <v>48</v>
      </c>
      <c r="F9" s="15">
        <v>48</v>
      </c>
      <c r="G9" s="15">
        <f t="shared" si="0"/>
        <v>240</v>
      </c>
      <c r="H9" s="15">
        <f t="shared" si="1"/>
        <v>192</v>
      </c>
      <c r="I9" s="47"/>
      <c r="J9" s="47"/>
      <c r="K9" s="40">
        <v>6</v>
      </c>
      <c r="L9" s="116"/>
      <c r="M9" s="56" t="s">
        <v>51</v>
      </c>
      <c r="N9" s="40">
        <f t="shared" si="2"/>
        <v>20</v>
      </c>
      <c r="O9" s="40">
        <v>5</v>
      </c>
      <c r="P9" s="58">
        <f t="shared" si="3"/>
        <v>0.25</v>
      </c>
      <c r="Q9" s="40">
        <f t="shared" si="4"/>
        <v>1</v>
      </c>
      <c r="R9" s="47"/>
      <c r="S9" s="2" t="s">
        <v>78</v>
      </c>
      <c r="T9" s="15">
        <v>550</v>
      </c>
      <c r="U9" s="15">
        <v>450</v>
      </c>
      <c r="V9" s="26">
        <v>48</v>
      </c>
      <c r="W9" s="26">
        <v>48</v>
      </c>
      <c r="X9" s="26">
        <f t="shared" si="5"/>
        <v>11.458333333333334</v>
      </c>
      <c r="Y9" s="26">
        <f t="shared" si="6"/>
        <v>9.375</v>
      </c>
      <c r="Z9" s="26">
        <f t="shared" si="7"/>
        <v>107.421875</v>
      </c>
      <c r="AA9" s="43"/>
      <c r="AB9" s="7">
        <v>6</v>
      </c>
      <c r="AC9" s="100"/>
      <c r="AD9" s="5" t="s">
        <v>84</v>
      </c>
      <c r="AE9" s="28">
        <v>54</v>
      </c>
      <c r="AF9" s="26">
        <v>91</v>
      </c>
      <c r="AG9" s="27">
        <f t="shared" ref="AG9:AG11" si="10">AF9/AE9</f>
        <v>1.6851851851851851</v>
      </c>
      <c r="AH9" s="25">
        <f t="shared" ref="AH9:AH11" si="11">ROUNDUP(AG9,0)</f>
        <v>2</v>
      </c>
    </row>
    <row r="10" spans="1:34" ht="15.75" x14ac:dyDescent="0.25">
      <c r="A10" s="7">
        <v>7</v>
      </c>
      <c r="B10" s="2" t="s">
        <v>81</v>
      </c>
      <c r="C10" s="7">
        <v>5</v>
      </c>
      <c r="D10" s="7">
        <v>4</v>
      </c>
      <c r="E10" s="15">
        <v>27</v>
      </c>
      <c r="F10" s="15">
        <v>27</v>
      </c>
      <c r="G10" s="15">
        <f t="shared" si="0"/>
        <v>135</v>
      </c>
      <c r="H10" s="15">
        <f t="shared" si="1"/>
        <v>108</v>
      </c>
      <c r="I10" s="47"/>
      <c r="J10" s="47"/>
      <c r="K10" s="40">
        <v>7</v>
      </c>
      <c r="L10" s="116"/>
      <c r="M10" s="56" t="s">
        <v>56</v>
      </c>
      <c r="N10" s="40">
        <f t="shared" si="2"/>
        <v>20</v>
      </c>
      <c r="O10" s="40">
        <v>8</v>
      </c>
      <c r="P10" s="58">
        <f t="shared" si="3"/>
        <v>0.4</v>
      </c>
      <c r="Q10" s="40">
        <f t="shared" si="4"/>
        <v>1</v>
      </c>
      <c r="R10" s="47"/>
      <c r="S10" s="2" t="s">
        <v>81</v>
      </c>
      <c r="T10" s="15">
        <v>550</v>
      </c>
      <c r="U10" s="15">
        <v>450</v>
      </c>
      <c r="V10" s="26">
        <v>27</v>
      </c>
      <c r="W10" s="26">
        <v>27</v>
      </c>
      <c r="X10" s="26">
        <f t="shared" si="5"/>
        <v>20.37037037037037</v>
      </c>
      <c r="Y10" s="26">
        <f t="shared" si="6"/>
        <v>16.666666666666668</v>
      </c>
      <c r="Z10" s="26">
        <f t="shared" si="7"/>
        <v>339.50617283950618</v>
      </c>
      <c r="AA10" s="43"/>
      <c r="AB10" s="7">
        <v>7</v>
      </c>
      <c r="AC10" s="100"/>
      <c r="AD10" s="5" t="s">
        <v>47</v>
      </c>
      <c r="AE10" s="28">
        <v>228</v>
      </c>
      <c r="AF10" s="26">
        <v>427</v>
      </c>
      <c r="AG10" s="27">
        <f t="shared" si="10"/>
        <v>1.8728070175438596</v>
      </c>
      <c r="AH10" s="25">
        <f t="shared" si="11"/>
        <v>2</v>
      </c>
    </row>
    <row r="11" spans="1:34" ht="15.75" x14ac:dyDescent="0.25">
      <c r="A11" s="7">
        <v>8</v>
      </c>
      <c r="B11" s="2" t="s">
        <v>82</v>
      </c>
      <c r="C11" s="7">
        <v>5</v>
      </c>
      <c r="D11" s="7">
        <v>4</v>
      </c>
      <c r="E11" s="15">
        <v>108</v>
      </c>
      <c r="F11" s="15">
        <v>108</v>
      </c>
      <c r="G11" s="21">
        <f t="shared" si="0"/>
        <v>540</v>
      </c>
      <c r="H11" s="21">
        <f t="shared" si="1"/>
        <v>432</v>
      </c>
      <c r="I11" s="47">
        <v>550</v>
      </c>
      <c r="J11" s="47">
        <v>450</v>
      </c>
      <c r="K11" s="40">
        <v>8</v>
      </c>
      <c r="L11" s="116"/>
      <c r="M11" s="56" t="s">
        <v>57</v>
      </c>
      <c r="N11" s="40">
        <f t="shared" si="2"/>
        <v>20</v>
      </c>
      <c r="O11" s="40">
        <v>12</v>
      </c>
      <c r="P11" s="58">
        <f t="shared" si="3"/>
        <v>0.6</v>
      </c>
      <c r="Q11" s="40">
        <f t="shared" si="4"/>
        <v>1</v>
      </c>
      <c r="R11" s="47"/>
      <c r="S11" s="2" t="s">
        <v>82</v>
      </c>
      <c r="T11" s="15">
        <v>550</v>
      </c>
      <c r="U11" s="15">
        <v>450</v>
      </c>
      <c r="V11" s="26">
        <v>108</v>
      </c>
      <c r="W11" s="26">
        <v>108</v>
      </c>
      <c r="X11" s="26">
        <f t="shared" si="5"/>
        <v>5.0925925925925926</v>
      </c>
      <c r="Y11" s="26">
        <f t="shared" si="6"/>
        <v>4.166666666666667</v>
      </c>
      <c r="Z11" s="26">
        <f t="shared" si="7"/>
        <v>21.219135802469136</v>
      </c>
      <c r="AA11" s="43"/>
      <c r="AB11" s="7">
        <v>8</v>
      </c>
      <c r="AC11" s="100"/>
      <c r="AD11" s="5" t="s">
        <v>43</v>
      </c>
      <c r="AE11" s="28">
        <v>480</v>
      </c>
      <c r="AF11" s="26">
        <v>363</v>
      </c>
      <c r="AG11" s="27">
        <f t="shared" si="10"/>
        <v>0.75624999999999998</v>
      </c>
      <c r="AH11" s="25">
        <f t="shared" si="11"/>
        <v>1</v>
      </c>
    </row>
    <row r="12" spans="1:34" ht="15.75" x14ac:dyDescent="0.25">
      <c r="A12" s="7">
        <v>9</v>
      </c>
      <c r="B12" s="2" t="s">
        <v>47</v>
      </c>
      <c r="C12" s="14">
        <v>5</v>
      </c>
      <c r="D12" s="14">
        <v>10</v>
      </c>
      <c r="E12" s="15">
        <v>75</v>
      </c>
      <c r="F12" s="15">
        <v>75</v>
      </c>
      <c r="G12" s="15">
        <f t="shared" si="0"/>
        <v>375</v>
      </c>
      <c r="H12" s="15">
        <f t="shared" si="1"/>
        <v>750</v>
      </c>
      <c r="I12" s="48"/>
      <c r="J12" s="48"/>
      <c r="K12" s="40">
        <v>9</v>
      </c>
      <c r="L12" s="116"/>
      <c r="M12" s="56" t="s">
        <v>47</v>
      </c>
      <c r="N12" s="40">
        <f t="shared" si="2"/>
        <v>50</v>
      </c>
      <c r="O12" s="40">
        <v>427</v>
      </c>
      <c r="P12" s="58">
        <f t="shared" si="3"/>
        <v>8.5399999999999991</v>
      </c>
      <c r="Q12" s="40">
        <f t="shared" si="4"/>
        <v>9</v>
      </c>
      <c r="R12" s="48"/>
      <c r="S12" s="2" t="s">
        <v>47</v>
      </c>
      <c r="T12" s="15">
        <v>500</v>
      </c>
      <c r="U12" s="15">
        <v>1000</v>
      </c>
      <c r="V12" s="26">
        <v>75</v>
      </c>
      <c r="W12" s="26">
        <v>75</v>
      </c>
      <c r="X12" s="26">
        <f t="shared" si="5"/>
        <v>6.666666666666667</v>
      </c>
      <c r="Y12" s="26">
        <f t="shared" si="6"/>
        <v>13.333333333333334</v>
      </c>
      <c r="Z12" s="26">
        <f t="shared" si="7"/>
        <v>88.8888888888889</v>
      </c>
      <c r="AB12" s="7">
        <v>9</v>
      </c>
      <c r="AC12" s="100"/>
      <c r="AD12" s="5" t="s">
        <v>77</v>
      </c>
      <c r="AE12" s="28">
        <v>170</v>
      </c>
      <c r="AF12" s="26">
        <v>20</v>
      </c>
      <c r="AG12" s="27">
        <f t="shared" ref="AG12:AG15" si="12">AF12/AE12</f>
        <v>0.11764705882352941</v>
      </c>
      <c r="AH12" s="25">
        <f t="shared" ref="AH12:AH15" si="13">ROUNDUP(AG12,0)</f>
        <v>1</v>
      </c>
    </row>
    <row r="13" spans="1:34" ht="15.75" x14ac:dyDescent="0.25">
      <c r="A13" s="7">
        <v>10</v>
      </c>
      <c r="B13" s="2" t="s">
        <v>43</v>
      </c>
      <c r="C13" s="14">
        <v>5</v>
      </c>
      <c r="D13" s="14">
        <v>10</v>
      </c>
      <c r="E13" s="15">
        <v>50</v>
      </c>
      <c r="F13" s="15">
        <v>50</v>
      </c>
      <c r="G13" s="15">
        <f t="shared" si="0"/>
        <v>250</v>
      </c>
      <c r="H13" s="15">
        <f t="shared" si="1"/>
        <v>500</v>
      </c>
      <c r="I13" s="47"/>
      <c r="J13" s="47"/>
      <c r="K13" s="40">
        <v>10</v>
      </c>
      <c r="L13" s="116"/>
      <c r="M13" s="56" t="s">
        <v>43</v>
      </c>
      <c r="N13" s="40">
        <f t="shared" si="2"/>
        <v>50</v>
      </c>
      <c r="O13" s="40">
        <v>363</v>
      </c>
      <c r="P13" s="58">
        <f t="shared" si="3"/>
        <v>7.26</v>
      </c>
      <c r="Q13" s="40">
        <f t="shared" si="4"/>
        <v>8</v>
      </c>
      <c r="R13" s="47"/>
      <c r="S13" s="2" t="s">
        <v>43</v>
      </c>
      <c r="T13" s="15">
        <v>500</v>
      </c>
      <c r="U13" s="15">
        <v>1000</v>
      </c>
      <c r="V13" s="26">
        <v>50</v>
      </c>
      <c r="W13" s="26">
        <v>50</v>
      </c>
      <c r="X13" s="26">
        <f t="shared" si="5"/>
        <v>10</v>
      </c>
      <c r="Y13" s="26">
        <f t="shared" si="6"/>
        <v>20</v>
      </c>
      <c r="Z13" s="26">
        <f t="shared" si="7"/>
        <v>200</v>
      </c>
      <c r="AA13" s="43"/>
      <c r="AB13" s="7">
        <v>10</v>
      </c>
      <c r="AC13" s="100"/>
      <c r="AD13" s="5" t="s">
        <v>45</v>
      </c>
      <c r="AE13" s="28">
        <v>420</v>
      </c>
      <c r="AF13" s="26">
        <v>242</v>
      </c>
      <c r="AG13" s="27">
        <f t="shared" si="12"/>
        <v>0.57619047619047614</v>
      </c>
      <c r="AH13" s="25">
        <f t="shared" si="13"/>
        <v>1</v>
      </c>
    </row>
    <row r="14" spans="1:34" ht="15.75" x14ac:dyDescent="0.25">
      <c r="A14" s="7">
        <v>11</v>
      </c>
      <c r="B14" s="2" t="s">
        <v>45</v>
      </c>
      <c r="C14" s="14">
        <v>5</v>
      </c>
      <c r="D14" s="14">
        <v>10</v>
      </c>
      <c r="E14" s="15">
        <v>65</v>
      </c>
      <c r="F14" s="15">
        <v>65</v>
      </c>
      <c r="G14" s="15">
        <f t="shared" si="0"/>
        <v>325</v>
      </c>
      <c r="H14" s="15">
        <f t="shared" si="1"/>
        <v>650</v>
      </c>
      <c r="I14" s="47"/>
      <c r="J14" s="47"/>
      <c r="K14" s="40">
        <v>11</v>
      </c>
      <c r="L14" s="116"/>
      <c r="M14" s="56" t="s">
        <v>45</v>
      </c>
      <c r="N14" s="40">
        <f t="shared" si="2"/>
        <v>50</v>
      </c>
      <c r="O14" s="40">
        <v>242</v>
      </c>
      <c r="P14" s="58">
        <f t="shared" si="3"/>
        <v>4.84</v>
      </c>
      <c r="Q14" s="40">
        <f t="shared" si="4"/>
        <v>5</v>
      </c>
      <c r="R14" s="47"/>
      <c r="S14" s="2" t="s">
        <v>45</v>
      </c>
      <c r="T14" s="15">
        <v>500</v>
      </c>
      <c r="U14" s="15">
        <v>1000</v>
      </c>
      <c r="V14" s="26">
        <v>65</v>
      </c>
      <c r="W14" s="26">
        <v>65</v>
      </c>
      <c r="X14" s="26">
        <f t="shared" si="5"/>
        <v>7.6923076923076925</v>
      </c>
      <c r="Y14" s="26">
        <f t="shared" si="6"/>
        <v>15.384615384615385</v>
      </c>
      <c r="Z14" s="26">
        <f t="shared" si="7"/>
        <v>118.34319526627219</v>
      </c>
      <c r="AA14" s="43"/>
      <c r="AB14" s="7">
        <v>11</v>
      </c>
      <c r="AC14" s="100"/>
      <c r="AD14" s="11" t="s">
        <v>23</v>
      </c>
      <c r="AE14" s="26">
        <v>2192.9824561403507</v>
      </c>
      <c r="AF14" s="26">
        <v>13</v>
      </c>
      <c r="AG14" s="27">
        <f t="shared" si="12"/>
        <v>5.9280000000000001E-3</v>
      </c>
      <c r="AH14" s="25">
        <f t="shared" si="13"/>
        <v>1</v>
      </c>
    </row>
    <row r="15" spans="1:34" ht="15.75" x14ac:dyDescent="0.25">
      <c r="A15" s="7">
        <v>12</v>
      </c>
      <c r="B15" s="2" t="s">
        <v>41</v>
      </c>
      <c r="C15" s="14">
        <v>5</v>
      </c>
      <c r="D15" s="14">
        <v>10</v>
      </c>
      <c r="E15" s="15">
        <v>50</v>
      </c>
      <c r="F15" s="15">
        <v>50</v>
      </c>
      <c r="G15" s="15">
        <f t="shared" si="0"/>
        <v>250</v>
      </c>
      <c r="H15" s="15">
        <f t="shared" si="1"/>
        <v>500</v>
      </c>
      <c r="I15" s="47"/>
      <c r="J15" s="47"/>
      <c r="K15" s="40">
        <v>12</v>
      </c>
      <c r="L15" s="116"/>
      <c r="M15" s="56" t="s">
        <v>41</v>
      </c>
      <c r="N15" s="40">
        <f t="shared" si="2"/>
        <v>50</v>
      </c>
      <c r="O15" s="40">
        <v>628</v>
      </c>
      <c r="P15" s="58">
        <f t="shared" si="3"/>
        <v>12.56</v>
      </c>
      <c r="Q15" s="40">
        <f t="shared" si="4"/>
        <v>13</v>
      </c>
      <c r="R15" s="47"/>
      <c r="S15" s="2" t="s">
        <v>41</v>
      </c>
      <c r="T15" s="15">
        <v>500</v>
      </c>
      <c r="U15" s="15">
        <v>1000</v>
      </c>
      <c r="V15" s="26">
        <v>50</v>
      </c>
      <c r="W15" s="26">
        <v>50</v>
      </c>
      <c r="X15" s="26">
        <f t="shared" si="5"/>
        <v>10</v>
      </c>
      <c r="Y15" s="26">
        <f t="shared" si="6"/>
        <v>20</v>
      </c>
      <c r="Z15" s="26">
        <f t="shared" si="7"/>
        <v>200</v>
      </c>
      <c r="AA15" s="43"/>
      <c r="AB15" s="7">
        <v>12</v>
      </c>
      <c r="AC15" s="101"/>
      <c r="AD15" s="11" t="s">
        <v>37</v>
      </c>
      <c r="AE15" s="26">
        <v>740.74074074074076</v>
      </c>
      <c r="AF15" s="26">
        <v>94</v>
      </c>
      <c r="AG15" s="27">
        <f t="shared" si="12"/>
        <v>0.12689999999999999</v>
      </c>
      <c r="AH15" s="25">
        <f t="shared" si="13"/>
        <v>1</v>
      </c>
    </row>
    <row r="16" spans="1:34" ht="15.75" x14ac:dyDescent="0.25">
      <c r="A16" s="7">
        <v>13</v>
      </c>
      <c r="B16" s="2" t="s">
        <v>39</v>
      </c>
      <c r="C16" s="14">
        <v>5</v>
      </c>
      <c r="D16" s="14">
        <v>10</v>
      </c>
      <c r="E16" s="15">
        <v>100</v>
      </c>
      <c r="F16" s="15">
        <v>100</v>
      </c>
      <c r="G16" s="21">
        <f t="shared" si="0"/>
        <v>500</v>
      </c>
      <c r="H16" s="21">
        <f t="shared" si="1"/>
        <v>1000</v>
      </c>
      <c r="I16" s="47">
        <v>500</v>
      </c>
      <c r="J16" s="47">
        <v>1000</v>
      </c>
      <c r="K16" s="40">
        <v>13</v>
      </c>
      <c r="L16" s="116"/>
      <c r="M16" s="56" t="s">
        <v>39</v>
      </c>
      <c r="N16" s="40">
        <f t="shared" si="2"/>
        <v>50</v>
      </c>
      <c r="O16" s="40">
        <v>89</v>
      </c>
      <c r="P16" s="58">
        <f t="shared" si="3"/>
        <v>1.78</v>
      </c>
      <c r="Q16" s="40">
        <f t="shared" si="4"/>
        <v>2</v>
      </c>
      <c r="R16" s="47"/>
      <c r="S16" s="2" t="s">
        <v>39</v>
      </c>
      <c r="T16" s="15">
        <v>500</v>
      </c>
      <c r="U16" s="15">
        <v>1000</v>
      </c>
      <c r="V16" s="26">
        <v>100</v>
      </c>
      <c r="W16" s="26">
        <v>100</v>
      </c>
      <c r="X16" s="26">
        <f t="shared" si="5"/>
        <v>5</v>
      </c>
      <c r="Y16" s="26">
        <f t="shared" si="6"/>
        <v>10</v>
      </c>
      <c r="Z16" s="26">
        <f t="shared" si="7"/>
        <v>50</v>
      </c>
      <c r="AA16" s="43"/>
      <c r="AB16" s="7">
        <v>13</v>
      </c>
      <c r="AC16" s="99" t="s">
        <v>74</v>
      </c>
      <c r="AD16" s="5" t="s">
        <v>78</v>
      </c>
      <c r="AE16" s="28">
        <v>60</v>
      </c>
      <c r="AF16" s="26">
        <v>5</v>
      </c>
      <c r="AG16" s="27">
        <f t="shared" ref="AG16:AG18" si="14">AF16/AE16</f>
        <v>8.3333333333333329E-2</v>
      </c>
      <c r="AH16" s="25">
        <f t="shared" ref="AH16:AH18" si="15">ROUNDUP(AG16,0)</f>
        <v>1</v>
      </c>
    </row>
    <row r="17" spans="1:34" ht="15.75" x14ac:dyDescent="0.25">
      <c r="A17" s="7">
        <v>14</v>
      </c>
      <c r="B17" s="3" t="s">
        <v>35</v>
      </c>
      <c r="C17" s="14">
        <v>4</v>
      </c>
      <c r="D17" s="14">
        <v>50</v>
      </c>
      <c r="E17" s="15">
        <v>50</v>
      </c>
      <c r="F17" s="15">
        <v>9</v>
      </c>
      <c r="G17" s="15">
        <f t="shared" si="0"/>
        <v>200</v>
      </c>
      <c r="H17" s="15">
        <f t="shared" si="1"/>
        <v>450</v>
      </c>
      <c r="I17" s="49"/>
      <c r="J17" s="49"/>
      <c r="K17" s="40">
        <v>14</v>
      </c>
      <c r="L17" s="116"/>
      <c r="M17" s="55" t="s">
        <v>35</v>
      </c>
      <c r="N17" s="40">
        <f t="shared" si="2"/>
        <v>200</v>
      </c>
      <c r="O17" s="40">
        <v>147</v>
      </c>
      <c r="P17" s="58">
        <f t="shared" si="3"/>
        <v>0.73499999999999999</v>
      </c>
      <c r="Q17" s="40">
        <f t="shared" si="4"/>
        <v>1</v>
      </c>
      <c r="R17" s="49"/>
      <c r="S17" s="3" t="s">
        <v>35</v>
      </c>
      <c r="T17" s="15">
        <v>500</v>
      </c>
      <c r="U17" s="15">
        <v>1000</v>
      </c>
      <c r="V17" s="26">
        <v>50</v>
      </c>
      <c r="W17" s="26">
        <v>9</v>
      </c>
      <c r="X17" s="26">
        <f t="shared" si="5"/>
        <v>10</v>
      </c>
      <c r="Y17" s="26">
        <f t="shared" si="6"/>
        <v>111.11111111111111</v>
      </c>
      <c r="Z17" s="26">
        <f t="shared" si="7"/>
        <v>1111.1111111111111</v>
      </c>
      <c r="AA17" s="43"/>
      <c r="AB17" s="7">
        <v>14</v>
      </c>
      <c r="AC17" s="100"/>
      <c r="AD17" s="12" t="s">
        <v>15</v>
      </c>
      <c r="AE17" s="26">
        <v>4385.9649122807014</v>
      </c>
      <c r="AF17" s="26">
        <v>98</v>
      </c>
      <c r="AG17" s="27">
        <f t="shared" si="14"/>
        <v>2.2344000000000003E-2</v>
      </c>
      <c r="AH17" s="25">
        <f t="shared" si="15"/>
        <v>1</v>
      </c>
    </row>
    <row r="18" spans="1:34" ht="15.75" x14ac:dyDescent="0.25">
      <c r="A18" s="7">
        <v>15</v>
      </c>
      <c r="B18" s="3" t="s">
        <v>25</v>
      </c>
      <c r="C18" s="14">
        <v>4</v>
      </c>
      <c r="D18" s="14">
        <v>50</v>
      </c>
      <c r="E18" s="15">
        <v>50</v>
      </c>
      <c r="F18" s="15">
        <v>6</v>
      </c>
      <c r="G18" s="15">
        <f t="shared" si="0"/>
        <v>200</v>
      </c>
      <c r="H18" s="15">
        <f t="shared" si="1"/>
        <v>300</v>
      </c>
      <c r="I18" s="49"/>
      <c r="J18" s="46"/>
      <c r="K18" s="40">
        <v>15</v>
      </c>
      <c r="L18" s="116"/>
      <c r="M18" s="55" t="s">
        <v>25</v>
      </c>
      <c r="N18" s="40">
        <f t="shared" si="2"/>
        <v>200</v>
      </c>
      <c r="O18" s="40">
        <v>150</v>
      </c>
      <c r="P18" s="58">
        <f t="shared" si="3"/>
        <v>0.75</v>
      </c>
      <c r="Q18" s="40">
        <f t="shared" si="4"/>
        <v>1</v>
      </c>
      <c r="R18" s="46"/>
      <c r="S18" s="3" t="s">
        <v>25</v>
      </c>
      <c r="T18" s="15">
        <v>500</v>
      </c>
      <c r="U18" s="15">
        <v>1000</v>
      </c>
      <c r="V18" s="26">
        <v>50</v>
      </c>
      <c r="W18" s="26">
        <v>6</v>
      </c>
      <c r="X18" s="26">
        <f t="shared" si="5"/>
        <v>10</v>
      </c>
      <c r="Y18" s="26">
        <f t="shared" si="6"/>
        <v>166.66666666666666</v>
      </c>
      <c r="Z18" s="26">
        <f t="shared" si="7"/>
        <v>1666.6666666666665</v>
      </c>
      <c r="AA18" s="44"/>
      <c r="AB18" s="7">
        <v>15</v>
      </c>
      <c r="AC18" s="100"/>
      <c r="AD18" s="11" t="s">
        <v>29</v>
      </c>
      <c r="AE18" s="26">
        <v>1111.1111111111111</v>
      </c>
      <c r="AF18" s="26">
        <v>12</v>
      </c>
      <c r="AG18" s="27">
        <f t="shared" si="14"/>
        <v>1.0800000000000001E-2</v>
      </c>
      <c r="AH18" s="25">
        <f t="shared" si="15"/>
        <v>1</v>
      </c>
    </row>
    <row r="19" spans="1:34" ht="15.75" x14ac:dyDescent="0.25">
      <c r="A19" s="7">
        <v>16</v>
      </c>
      <c r="B19" s="3" t="s">
        <v>23</v>
      </c>
      <c r="C19" s="14">
        <v>4</v>
      </c>
      <c r="D19" s="14">
        <v>50</v>
      </c>
      <c r="E19" s="15">
        <v>38</v>
      </c>
      <c r="F19" s="15">
        <v>6</v>
      </c>
      <c r="G19" s="15">
        <f t="shared" si="0"/>
        <v>152</v>
      </c>
      <c r="H19" s="15">
        <f t="shared" si="1"/>
        <v>300</v>
      </c>
      <c r="I19" s="49"/>
      <c r="J19" s="46"/>
      <c r="K19" s="40">
        <v>16</v>
      </c>
      <c r="L19" s="116"/>
      <c r="M19" s="55" t="s">
        <v>23</v>
      </c>
      <c r="N19" s="40">
        <f t="shared" si="2"/>
        <v>200</v>
      </c>
      <c r="O19" s="40">
        <v>13</v>
      </c>
      <c r="P19" s="58">
        <f t="shared" si="3"/>
        <v>6.5000000000000002E-2</v>
      </c>
      <c r="Q19" s="40">
        <f t="shared" si="4"/>
        <v>1</v>
      </c>
      <c r="R19" s="46"/>
      <c r="S19" s="3" t="s">
        <v>23</v>
      </c>
      <c r="T19" s="15">
        <v>500</v>
      </c>
      <c r="U19" s="15">
        <v>1000</v>
      </c>
      <c r="V19" s="26">
        <v>38</v>
      </c>
      <c r="W19" s="26">
        <v>6</v>
      </c>
      <c r="X19" s="26">
        <f t="shared" si="5"/>
        <v>13.157894736842104</v>
      </c>
      <c r="Y19" s="26">
        <f t="shared" si="6"/>
        <v>166.66666666666666</v>
      </c>
      <c r="Z19" s="26">
        <f t="shared" si="7"/>
        <v>2192.9824561403507</v>
      </c>
      <c r="AA19" s="44"/>
      <c r="AB19" s="7">
        <v>16</v>
      </c>
      <c r="AC19" s="100"/>
      <c r="AD19" s="5" t="s">
        <v>41</v>
      </c>
      <c r="AE19" s="28">
        <v>484</v>
      </c>
      <c r="AF19" s="26">
        <v>628</v>
      </c>
      <c r="AG19" s="27">
        <f t="shared" ref="AG19:AG22" si="16">AF19/AE19</f>
        <v>1.2975206611570247</v>
      </c>
      <c r="AH19" s="25">
        <f t="shared" ref="AH19:AH22" si="17">ROUNDUP(AG19,0)</f>
        <v>2</v>
      </c>
    </row>
    <row r="20" spans="1:34" ht="15.75" x14ac:dyDescent="0.25">
      <c r="A20" s="7">
        <v>17</v>
      </c>
      <c r="B20" s="3" t="s">
        <v>37</v>
      </c>
      <c r="C20" s="14">
        <v>4</v>
      </c>
      <c r="D20" s="14">
        <v>50</v>
      </c>
      <c r="E20" s="15">
        <v>75</v>
      </c>
      <c r="F20" s="15">
        <v>9</v>
      </c>
      <c r="G20" s="15">
        <f t="shared" si="0"/>
        <v>300</v>
      </c>
      <c r="H20" s="15">
        <f t="shared" si="1"/>
        <v>450</v>
      </c>
      <c r="I20" s="49"/>
      <c r="J20" s="46"/>
      <c r="K20" s="40">
        <v>17</v>
      </c>
      <c r="L20" s="117"/>
      <c r="M20" s="55" t="s">
        <v>37</v>
      </c>
      <c r="N20" s="40">
        <f t="shared" si="2"/>
        <v>200</v>
      </c>
      <c r="O20" s="40">
        <v>94</v>
      </c>
      <c r="P20" s="58">
        <f t="shared" si="3"/>
        <v>0.47</v>
      </c>
      <c r="Q20" s="40">
        <f t="shared" si="4"/>
        <v>1</v>
      </c>
      <c r="R20" s="46"/>
      <c r="S20" s="3" t="s">
        <v>37</v>
      </c>
      <c r="T20" s="15">
        <v>500</v>
      </c>
      <c r="U20" s="15">
        <v>1000</v>
      </c>
      <c r="V20" s="26">
        <v>75</v>
      </c>
      <c r="W20" s="26">
        <v>9</v>
      </c>
      <c r="X20" s="26">
        <f t="shared" si="5"/>
        <v>6.666666666666667</v>
      </c>
      <c r="Y20" s="26">
        <f t="shared" si="6"/>
        <v>111.11111111111111</v>
      </c>
      <c r="Z20" s="26">
        <f t="shared" si="7"/>
        <v>740.74074074074076</v>
      </c>
      <c r="AA20" s="44"/>
      <c r="AB20" s="7">
        <v>17</v>
      </c>
      <c r="AC20" s="100"/>
      <c r="AD20" s="11" t="s">
        <v>21</v>
      </c>
      <c r="AE20" s="26">
        <v>4385.9649122807014</v>
      </c>
      <c r="AF20" s="26">
        <v>21</v>
      </c>
      <c r="AG20" s="27">
        <f t="shared" si="16"/>
        <v>4.7880000000000006E-3</v>
      </c>
      <c r="AH20" s="25">
        <f t="shared" si="17"/>
        <v>1</v>
      </c>
    </row>
    <row r="21" spans="1:34" ht="15.75" x14ac:dyDescent="0.25">
      <c r="A21" s="7">
        <v>18</v>
      </c>
      <c r="B21" s="4" t="s">
        <v>15</v>
      </c>
      <c r="C21" s="14">
        <v>4</v>
      </c>
      <c r="D21" s="14">
        <v>50</v>
      </c>
      <c r="E21" s="15">
        <v>38</v>
      </c>
      <c r="F21" s="15">
        <v>3</v>
      </c>
      <c r="G21" s="15">
        <f t="shared" si="0"/>
        <v>152</v>
      </c>
      <c r="H21" s="15">
        <f t="shared" si="1"/>
        <v>150</v>
      </c>
      <c r="I21" s="49"/>
      <c r="J21" s="46"/>
      <c r="K21" s="40">
        <v>18</v>
      </c>
      <c r="L21" s="115" t="s">
        <v>74</v>
      </c>
      <c r="M21" s="57" t="s">
        <v>15</v>
      </c>
      <c r="N21" s="40">
        <f t="shared" si="2"/>
        <v>200</v>
      </c>
      <c r="O21" s="40">
        <v>98</v>
      </c>
      <c r="P21" s="58">
        <f t="shared" si="3"/>
        <v>0.49</v>
      </c>
      <c r="Q21" s="40">
        <f t="shared" si="4"/>
        <v>1</v>
      </c>
      <c r="R21" s="46"/>
      <c r="S21" s="4" t="s">
        <v>15</v>
      </c>
      <c r="T21" s="15">
        <v>500</v>
      </c>
      <c r="U21" s="15">
        <v>1000</v>
      </c>
      <c r="V21" s="26">
        <v>38</v>
      </c>
      <c r="W21" s="26">
        <v>3</v>
      </c>
      <c r="X21" s="26">
        <f t="shared" si="5"/>
        <v>13.157894736842104</v>
      </c>
      <c r="Y21" s="26">
        <f t="shared" si="6"/>
        <v>333.33333333333331</v>
      </c>
      <c r="Z21" s="26">
        <f t="shared" si="7"/>
        <v>4385.9649122807014</v>
      </c>
      <c r="AA21" s="44"/>
      <c r="AB21" s="7">
        <v>18</v>
      </c>
      <c r="AC21" s="100"/>
      <c r="AD21" s="5" t="s">
        <v>27</v>
      </c>
      <c r="AE21" s="26">
        <v>1282.051282051282</v>
      </c>
      <c r="AF21" s="26">
        <v>2</v>
      </c>
      <c r="AG21" s="27">
        <f t="shared" si="16"/>
        <v>1.56E-3</v>
      </c>
      <c r="AH21" s="25">
        <f t="shared" si="17"/>
        <v>1</v>
      </c>
    </row>
    <row r="22" spans="1:34" ht="15.75" x14ac:dyDescent="0.25">
      <c r="A22" s="7">
        <v>19</v>
      </c>
      <c r="B22" s="3" t="s">
        <v>29</v>
      </c>
      <c r="C22" s="14">
        <v>4</v>
      </c>
      <c r="D22" s="14">
        <v>50</v>
      </c>
      <c r="E22" s="15">
        <v>75</v>
      </c>
      <c r="F22" s="15">
        <v>6</v>
      </c>
      <c r="G22" s="15">
        <f t="shared" si="0"/>
        <v>300</v>
      </c>
      <c r="H22" s="15">
        <f t="shared" si="1"/>
        <v>300</v>
      </c>
      <c r="I22" s="49"/>
      <c r="J22" s="46"/>
      <c r="K22" s="40">
        <v>19</v>
      </c>
      <c r="L22" s="116"/>
      <c r="M22" s="55" t="s">
        <v>29</v>
      </c>
      <c r="N22" s="40">
        <f t="shared" si="2"/>
        <v>200</v>
      </c>
      <c r="O22" s="40">
        <v>12</v>
      </c>
      <c r="P22" s="58">
        <f t="shared" si="3"/>
        <v>0.06</v>
      </c>
      <c r="Q22" s="40">
        <f t="shared" si="4"/>
        <v>1</v>
      </c>
      <c r="R22" s="46"/>
      <c r="S22" s="3" t="s">
        <v>29</v>
      </c>
      <c r="T22" s="15">
        <v>500</v>
      </c>
      <c r="U22" s="15">
        <v>1000</v>
      </c>
      <c r="V22" s="26">
        <v>75</v>
      </c>
      <c r="W22" s="26">
        <v>6</v>
      </c>
      <c r="X22" s="26">
        <f t="shared" si="5"/>
        <v>6.666666666666667</v>
      </c>
      <c r="Y22" s="26">
        <f t="shared" si="6"/>
        <v>166.66666666666666</v>
      </c>
      <c r="Z22" s="26">
        <f t="shared" si="7"/>
        <v>1111.1111111111111</v>
      </c>
      <c r="AA22" s="44"/>
      <c r="AB22" s="7">
        <v>19</v>
      </c>
      <c r="AC22" s="100"/>
      <c r="AD22" s="5" t="s">
        <v>85</v>
      </c>
      <c r="AE22" s="28">
        <v>320</v>
      </c>
      <c r="AF22" s="26">
        <v>8</v>
      </c>
      <c r="AG22" s="27">
        <f t="shared" si="16"/>
        <v>2.5000000000000001E-2</v>
      </c>
      <c r="AH22" s="25">
        <f t="shared" si="17"/>
        <v>1</v>
      </c>
    </row>
    <row r="23" spans="1:34" ht="15.75" x14ac:dyDescent="0.25">
      <c r="A23" s="7">
        <v>20</v>
      </c>
      <c r="B23" s="3" t="s">
        <v>21</v>
      </c>
      <c r="C23" s="14">
        <v>4</v>
      </c>
      <c r="D23" s="14">
        <v>50</v>
      </c>
      <c r="E23" s="15">
        <v>19</v>
      </c>
      <c r="F23" s="15">
        <v>6</v>
      </c>
      <c r="G23" s="15">
        <f t="shared" si="0"/>
        <v>76</v>
      </c>
      <c r="H23" s="15">
        <f t="shared" si="1"/>
        <v>300</v>
      </c>
      <c r="I23" s="49"/>
      <c r="J23" s="46"/>
      <c r="K23" s="40">
        <v>20</v>
      </c>
      <c r="L23" s="116"/>
      <c r="M23" s="55" t="s">
        <v>21</v>
      </c>
      <c r="N23" s="40">
        <f t="shared" si="2"/>
        <v>200</v>
      </c>
      <c r="O23" s="40">
        <v>21</v>
      </c>
      <c r="P23" s="58">
        <f t="shared" si="3"/>
        <v>0.105</v>
      </c>
      <c r="Q23" s="40">
        <f t="shared" si="4"/>
        <v>1</v>
      </c>
      <c r="R23" s="46"/>
      <c r="S23" s="3" t="s">
        <v>21</v>
      </c>
      <c r="T23" s="15">
        <v>500</v>
      </c>
      <c r="U23" s="15">
        <v>1000</v>
      </c>
      <c r="V23" s="26">
        <v>19</v>
      </c>
      <c r="W23" s="26">
        <v>6</v>
      </c>
      <c r="X23" s="26">
        <f t="shared" si="5"/>
        <v>26.315789473684209</v>
      </c>
      <c r="Y23" s="26">
        <f t="shared" si="6"/>
        <v>166.66666666666666</v>
      </c>
      <c r="Z23" s="26">
        <f t="shared" si="7"/>
        <v>4385.9649122807014</v>
      </c>
      <c r="AA23" s="44"/>
      <c r="AB23" s="7">
        <v>20</v>
      </c>
      <c r="AC23" s="100"/>
      <c r="AD23" s="5" t="s">
        <v>39</v>
      </c>
      <c r="AE23" s="28">
        <v>174</v>
      </c>
      <c r="AF23" s="26">
        <v>89</v>
      </c>
      <c r="AG23" s="27">
        <f t="shared" ref="AG23:AG25" si="18">AF23/AE23</f>
        <v>0.5114942528735632</v>
      </c>
      <c r="AH23" s="25">
        <f t="shared" ref="AH23:AH25" si="19">ROUNDUP(AG23,0)</f>
        <v>1</v>
      </c>
    </row>
    <row r="24" spans="1:34" ht="15.75" x14ac:dyDescent="0.25">
      <c r="A24" s="7">
        <v>21</v>
      </c>
      <c r="B24" s="2" t="s">
        <v>27</v>
      </c>
      <c r="C24" s="14">
        <v>4</v>
      </c>
      <c r="D24" s="14">
        <v>50</v>
      </c>
      <c r="E24" s="15">
        <v>65</v>
      </c>
      <c r="F24" s="15">
        <v>6</v>
      </c>
      <c r="G24" s="15">
        <f t="shared" si="0"/>
        <v>260</v>
      </c>
      <c r="H24" s="15">
        <f t="shared" si="1"/>
        <v>300</v>
      </c>
      <c r="I24" s="49"/>
      <c r="J24" s="46"/>
      <c r="K24" s="40">
        <v>21</v>
      </c>
      <c r="L24" s="116"/>
      <c r="M24" s="56" t="s">
        <v>27</v>
      </c>
      <c r="N24" s="40">
        <f t="shared" si="2"/>
        <v>200</v>
      </c>
      <c r="O24" s="40">
        <v>2</v>
      </c>
      <c r="P24" s="58">
        <f t="shared" si="3"/>
        <v>0.01</v>
      </c>
      <c r="Q24" s="40">
        <f t="shared" si="4"/>
        <v>1</v>
      </c>
      <c r="R24" s="46"/>
      <c r="S24" s="2" t="s">
        <v>27</v>
      </c>
      <c r="T24" s="15">
        <v>500</v>
      </c>
      <c r="U24" s="15">
        <v>1000</v>
      </c>
      <c r="V24" s="26">
        <v>65</v>
      </c>
      <c r="W24" s="26">
        <v>6</v>
      </c>
      <c r="X24" s="26">
        <f t="shared" si="5"/>
        <v>7.6923076923076925</v>
      </c>
      <c r="Y24" s="26">
        <f t="shared" si="6"/>
        <v>166.66666666666666</v>
      </c>
      <c r="Z24" s="26">
        <f t="shared" si="7"/>
        <v>1282.051282051282</v>
      </c>
      <c r="AA24" s="44"/>
      <c r="AB24" s="7">
        <v>21</v>
      </c>
      <c r="AC24" s="100"/>
      <c r="AD24" s="5" t="s">
        <v>11</v>
      </c>
      <c r="AE24" s="26">
        <v>8771.9298245614027</v>
      </c>
      <c r="AF24" s="26">
        <v>33</v>
      </c>
      <c r="AG24" s="27">
        <f t="shared" si="18"/>
        <v>3.7620000000000002E-3</v>
      </c>
      <c r="AH24" s="25">
        <f t="shared" si="19"/>
        <v>1</v>
      </c>
    </row>
    <row r="25" spans="1:34" ht="15.75" x14ac:dyDescent="0.25">
      <c r="A25" s="7">
        <v>22</v>
      </c>
      <c r="B25" s="2" t="s">
        <v>11</v>
      </c>
      <c r="C25" s="14">
        <v>4</v>
      </c>
      <c r="D25" s="14">
        <v>50</v>
      </c>
      <c r="E25" s="15">
        <v>19</v>
      </c>
      <c r="F25" s="15">
        <v>3</v>
      </c>
      <c r="G25" s="15">
        <f t="shared" si="0"/>
        <v>76</v>
      </c>
      <c r="H25" s="15">
        <f t="shared" si="1"/>
        <v>150</v>
      </c>
      <c r="I25" s="49"/>
      <c r="J25" s="46"/>
      <c r="K25" s="40">
        <v>22</v>
      </c>
      <c r="L25" s="116"/>
      <c r="M25" s="56" t="s">
        <v>11</v>
      </c>
      <c r="N25" s="40">
        <f t="shared" si="2"/>
        <v>200</v>
      </c>
      <c r="O25" s="40">
        <v>26</v>
      </c>
      <c r="P25" s="58">
        <f t="shared" si="3"/>
        <v>0.13</v>
      </c>
      <c r="Q25" s="40">
        <f t="shared" si="4"/>
        <v>1</v>
      </c>
      <c r="R25" s="46"/>
      <c r="S25" s="2" t="s">
        <v>11</v>
      </c>
      <c r="T25" s="15">
        <v>500</v>
      </c>
      <c r="U25" s="15">
        <v>1000</v>
      </c>
      <c r="V25" s="26">
        <v>19</v>
      </c>
      <c r="W25" s="26">
        <v>3</v>
      </c>
      <c r="X25" s="26">
        <f t="shared" si="5"/>
        <v>26.315789473684209</v>
      </c>
      <c r="Y25" s="26">
        <f t="shared" si="6"/>
        <v>333.33333333333331</v>
      </c>
      <c r="Z25" s="26">
        <f t="shared" si="7"/>
        <v>8771.9298245614027</v>
      </c>
      <c r="AA25" s="44"/>
      <c r="AB25" s="7">
        <v>22</v>
      </c>
      <c r="AC25" s="101"/>
      <c r="AD25" s="12" t="s">
        <v>13</v>
      </c>
      <c r="AE25" s="26">
        <v>6666.6666666666661</v>
      </c>
      <c r="AF25" s="26">
        <v>119</v>
      </c>
      <c r="AG25" s="27">
        <f t="shared" si="18"/>
        <v>1.7850000000000001E-2</v>
      </c>
      <c r="AH25" s="25">
        <f t="shared" si="19"/>
        <v>1</v>
      </c>
    </row>
    <row r="26" spans="1:34" ht="15.75" x14ac:dyDescent="0.25">
      <c r="A26" s="7">
        <v>23</v>
      </c>
      <c r="B26" s="4" t="s">
        <v>13</v>
      </c>
      <c r="C26" s="14">
        <v>4</v>
      </c>
      <c r="D26" s="14">
        <v>50</v>
      </c>
      <c r="E26" s="15">
        <v>25</v>
      </c>
      <c r="F26" s="15">
        <v>3</v>
      </c>
      <c r="G26" s="15">
        <f t="shared" si="0"/>
        <v>100</v>
      </c>
      <c r="H26" s="15">
        <f t="shared" si="1"/>
        <v>150</v>
      </c>
      <c r="I26" s="49"/>
      <c r="J26" s="46"/>
      <c r="K26" s="40">
        <v>23</v>
      </c>
      <c r="L26" s="117"/>
      <c r="M26" s="57" t="s">
        <v>13</v>
      </c>
      <c r="N26" s="40">
        <f t="shared" si="2"/>
        <v>200</v>
      </c>
      <c r="O26" s="40">
        <v>119</v>
      </c>
      <c r="P26" s="58">
        <f t="shared" si="3"/>
        <v>0.59499999999999997</v>
      </c>
      <c r="Q26" s="40">
        <f t="shared" si="4"/>
        <v>1</v>
      </c>
      <c r="R26" s="46"/>
      <c r="S26" s="4" t="s">
        <v>13</v>
      </c>
      <c r="T26" s="15">
        <v>500</v>
      </c>
      <c r="U26" s="15">
        <v>1000</v>
      </c>
      <c r="V26" s="26">
        <v>25</v>
      </c>
      <c r="W26" s="26">
        <v>3</v>
      </c>
      <c r="X26" s="26">
        <f t="shared" si="5"/>
        <v>20</v>
      </c>
      <c r="Y26" s="26">
        <f t="shared" si="6"/>
        <v>333.33333333333331</v>
      </c>
      <c r="Z26" s="26">
        <f t="shared" si="7"/>
        <v>6666.6666666666661</v>
      </c>
      <c r="AA26" s="44"/>
      <c r="AB26" s="7">
        <v>23</v>
      </c>
      <c r="AC26" s="99" t="s">
        <v>75</v>
      </c>
      <c r="AD26" s="5" t="s">
        <v>86</v>
      </c>
      <c r="AE26" s="28">
        <v>15</v>
      </c>
      <c r="AF26" s="26">
        <v>12</v>
      </c>
      <c r="AG26" s="27">
        <f t="shared" ref="AG26:AG30" si="20">AF26/AE26</f>
        <v>0.8</v>
      </c>
      <c r="AH26" s="25">
        <f t="shared" ref="AH26:AH30" si="21">ROUNDUP(AG26,0)</f>
        <v>1</v>
      </c>
    </row>
    <row r="27" spans="1:34" ht="15.75" x14ac:dyDescent="0.25">
      <c r="A27" s="7">
        <v>24</v>
      </c>
      <c r="B27" s="4" t="s">
        <v>17</v>
      </c>
      <c r="C27" s="14">
        <v>4</v>
      </c>
      <c r="D27" s="14">
        <v>50</v>
      </c>
      <c r="E27" s="15">
        <v>100</v>
      </c>
      <c r="F27" s="15">
        <v>6</v>
      </c>
      <c r="G27" s="15">
        <f t="shared" si="0"/>
        <v>400</v>
      </c>
      <c r="H27" s="15">
        <f t="shared" si="1"/>
        <v>300</v>
      </c>
      <c r="I27" s="49"/>
      <c r="J27" s="46"/>
      <c r="K27" s="40">
        <v>24</v>
      </c>
      <c r="L27" s="115" t="s">
        <v>75</v>
      </c>
      <c r="M27" s="57" t="s">
        <v>17</v>
      </c>
      <c r="N27" s="40">
        <f t="shared" si="2"/>
        <v>200</v>
      </c>
      <c r="O27" s="40">
        <v>42</v>
      </c>
      <c r="P27" s="58">
        <f t="shared" si="3"/>
        <v>0.21</v>
      </c>
      <c r="Q27" s="40">
        <f t="shared" si="4"/>
        <v>1</v>
      </c>
      <c r="R27" s="46"/>
      <c r="S27" s="4" t="s">
        <v>17</v>
      </c>
      <c r="T27" s="15">
        <v>500</v>
      </c>
      <c r="U27" s="15">
        <v>1000</v>
      </c>
      <c r="V27" s="26">
        <v>100</v>
      </c>
      <c r="W27" s="26">
        <v>6</v>
      </c>
      <c r="X27" s="26">
        <f t="shared" si="5"/>
        <v>5</v>
      </c>
      <c r="Y27" s="26">
        <f t="shared" si="6"/>
        <v>166.66666666666666</v>
      </c>
      <c r="Z27" s="26">
        <f t="shared" si="7"/>
        <v>833.33333333333326</v>
      </c>
      <c r="AA27" s="44"/>
      <c r="AB27" s="7">
        <v>24</v>
      </c>
      <c r="AC27" s="100"/>
      <c r="AD27" s="12" t="s">
        <v>17</v>
      </c>
      <c r="AE27" s="26">
        <v>833.33333333333326</v>
      </c>
      <c r="AF27" s="26">
        <v>42</v>
      </c>
      <c r="AG27" s="27">
        <f t="shared" si="20"/>
        <v>5.0400000000000007E-2</v>
      </c>
      <c r="AH27" s="25">
        <f t="shared" si="21"/>
        <v>1</v>
      </c>
    </row>
    <row r="28" spans="1:34" ht="15.75" x14ac:dyDescent="0.25">
      <c r="A28" s="7">
        <v>25</v>
      </c>
      <c r="B28" s="3" t="s">
        <v>19</v>
      </c>
      <c r="C28" s="14">
        <v>4</v>
      </c>
      <c r="D28" s="14">
        <v>50</v>
      </c>
      <c r="E28" s="15">
        <v>125</v>
      </c>
      <c r="F28" s="15">
        <v>6</v>
      </c>
      <c r="G28" s="22">
        <f t="shared" si="0"/>
        <v>500</v>
      </c>
      <c r="H28" s="22">
        <f t="shared" si="1"/>
        <v>300</v>
      </c>
      <c r="I28" s="49"/>
      <c r="J28" s="46"/>
      <c r="K28" s="40">
        <v>25</v>
      </c>
      <c r="L28" s="116"/>
      <c r="M28" s="55" t="s">
        <v>19</v>
      </c>
      <c r="N28" s="40">
        <f t="shared" si="2"/>
        <v>200</v>
      </c>
      <c r="O28" s="40">
        <v>20</v>
      </c>
      <c r="P28" s="58">
        <f t="shared" si="3"/>
        <v>0.1</v>
      </c>
      <c r="Q28" s="40">
        <f t="shared" si="4"/>
        <v>1</v>
      </c>
      <c r="R28" s="46"/>
      <c r="S28" s="3" t="s">
        <v>19</v>
      </c>
      <c r="T28" s="15">
        <v>500</v>
      </c>
      <c r="U28" s="15">
        <v>1000</v>
      </c>
      <c r="V28" s="26">
        <v>125</v>
      </c>
      <c r="W28" s="26">
        <v>6</v>
      </c>
      <c r="X28" s="26">
        <f t="shared" si="5"/>
        <v>4</v>
      </c>
      <c r="Y28" s="26">
        <f t="shared" si="6"/>
        <v>166.66666666666666</v>
      </c>
      <c r="Z28" s="26">
        <f t="shared" si="7"/>
        <v>666.66666666666663</v>
      </c>
      <c r="AA28" s="44"/>
      <c r="AB28" s="7">
        <v>25</v>
      </c>
      <c r="AC28" s="100"/>
      <c r="AD28" s="11" t="s">
        <v>19</v>
      </c>
      <c r="AE28" s="26">
        <v>666.66666666666663</v>
      </c>
      <c r="AF28" s="26">
        <v>20</v>
      </c>
      <c r="AG28" s="27">
        <f t="shared" si="20"/>
        <v>3.0000000000000002E-2</v>
      </c>
      <c r="AH28" s="25">
        <f t="shared" si="21"/>
        <v>1</v>
      </c>
    </row>
    <row r="29" spans="1:34" ht="15.75" x14ac:dyDescent="0.25">
      <c r="A29" s="7">
        <v>26</v>
      </c>
      <c r="B29" s="4" t="s">
        <v>31</v>
      </c>
      <c r="C29" s="14">
        <v>4</v>
      </c>
      <c r="D29" s="14">
        <v>50</v>
      </c>
      <c r="E29" s="15">
        <v>100</v>
      </c>
      <c r="F29" s="15">
        <v>9</v>
      </c>
      <c r="G29" s="15">
        <f t="shared" si="0"/>
        <v>400</v>
      </c>
      <c r="H29" s="22">
        <f t="shared" si="1"/>
        <v>450</v>
      </c>
      <c r="I29" s="49"/>
      <c r="J29" s="46"/>
      <c r="K29" s="40">
        <v>26</v>
      </c>
      <c r="L29" s="116"/>
      <c r="M29" s="57" t="s">
        <v>31</v>
      </c>
      <c r="N29" s="40">
        <f t="shared" si="2"/>
        <v>200</v>
      </c>
      <c r="O29" s="40">
        <v>18</v>
      </c>
      <c r="P29" s="58">
        <f t="shared" si="3"/>
        <v>0.09</v>
      </c>
      <c r="Q29" s="40">
        <f t="shared" si="4"/>
        <v>1</v>
      </c>
      <c r="R29" s="46"/>
      <c r="S29" s="4" t="s">
        <v>31</v>
      </c>
      <c r="T29" s="15">
        <v>500</v>
      </c>
      <c r="U29" s="15">
        <v>1000</v>
      </c>
      <c r="V29" s="26">
        <v>100</v>
      </c>
      <c r="W29" s="26">
        <v>9</v>
      </c>
      <c r="X29" s="26">
        <f t="shared" si="5"/>
        <v>5</v>
      </c>
      <c r="Y29" s="26">
        <f t="shared" si="6"/>
        <v>111.11111111111111</v>
      </c>
      <c r="Z29" s="26">
        <f t="shared" si="7"/>
        <v>555.55555555555554</v>
      </c>
      <c r="AA29" s="44"/>
      <c r="AB29" s="7">
        <v>26</v>
      </c>
      <c r="AC29" s="100"/>
      <c r="AD29" s="12" t="s">
        <v>31</v>
      </c>
      <c r="AE29" s="26">
        <v>555.55555555555554</v>
      </c>
      <c r="AF29" s="26">
        <v>14</v>
      </c>
      <c r="AG29" s="27">
        <f t="shared" si="20"/>
        <v>2.52E-2</v>
      </c>
      <c r="AH29" s="25">
        <f t="shared" si="21"/>
        <v>1</v>
      </c>
    </row>
    <row r="30" spans="1:34" ht="15" customHeight="1" x14ac:dyDescent="0.25">
      <c r="A30" s="7">
        <v>27</v>
      </c>
      <c r="B30" s="3" t="s">
        <v>33</v>
      </c>
      <c r="C30" s="14">
        <v>4</v>
      </c>
      <c r="D30" s="14">
        <v>50</v>
      </c>
      <c r="E30" s="15">
        <v>38</v>
      </c>
      <c r="F30" s="15">
        <v>9</v>
      </c>
      <c r="G30" s="15">
        <f t="shared" si="0"/>
        <v>152</v>
      </c>
      <c r="H30" s="15">
        <f t="shared" si="1"/>
        <v>450</v>
      </c>
      <c r="I30" s="49"/>
      <c r="J30" s="46"/>
      <c r="K30" s="40">
        <v>27</v>
      </c>
      <c r="L30" s="117"/>
      <c r="M30" s="55" t="s">
        <v>33</v>
      </c>
      <c r="N30" s="40">
        <f t="shared" si="2"/>
        <v>200</v>
      </c>
      <c r="O30" s="40">
        <v>8</v>
      </c>
      <c r="P30" s="58">
        <f t="shared" si="3"/>
        <v>0.04</v>
      </c>
      <c r="Q30" s="40">
        <f t="shared" si="4"/>
        <v>1</v>
      </c>
      <c r="R30" s="46"/>
      <c r="S30" s="3" t="s">
        <v>33</v>
      </c>
      <c r="T30" s="15">
        <v>500</v>
      </c>
      <c r="U30" s="15">
        <v>1000</v>
      </c>
      <c r="V30" s="26">
        <v>38</v>
      </c>
      <c r="W30" s="26">
        <v>9</v>
      </c>
      <c r="X30" s="26">
        <f t="shared" si="5"/>
        <v>13.157894736842104</v>
      </c>
      <c r="Y30" s="26">
        <f t="shared" si="6"/>
        <v>111.11111111111111</v>
      </c>
      <c r="Z30" s="26">
        <f t="shared" si="7"/>
        <v>1461.9883040935672</v>
      </c>
      <c r="AA30" s="44"/>
      <c r="AB30" s="7">
        <v>27</v>
      </c>
      <c r="AC30" s="101"/>
      <c r="AD30" s="11" t="s">
        <v>33</v>
      </c>
      <c r="AE30" s="26">
        <v>1461.9883040935672</v>
      </c>
      <c r="AF30" s="26">
        <v>8</v>
      </c>
      <c r="AG30" s="27">
        <f t="shared" si="20"/>
        <v>5.4720000000000003E-3</v>
      </c>
      <c r="AH30" s="25">
        <f t="shared" si="21"/>
        <v>1</v>
      </c>
    </row>
    <row r="31" spans="1:34" x14ac:dyDescent="0.25">
      <c r="K31" s="112" t="s">
        <v>61</v>
      </c>
      <c r="L31" s="113"/>
      <c r="M31" s="113"/>
      <c r="N31" s="113"/>
      <c r="O31" s="113"/>
      <c r="P31" s="114"/>
      <c r="Q31" s="40">
        <f>SUM(Q4:Q30)</f>
        <v>73</v>
      </c>
      <c r="AB31" s="106" t="s">
        <v>61</v>
      </c>
      <c r="AC31" s="106"/>
      <c r="AD31" s="106"/>
      <c r="AE31" s="106"/>
      <c r="AF31" s="106"/>
      <c r="AG31" s="106"/>
      <c r="AH31" s="78">
        <f>SUM(AH4:AH30)</f>
        <v>32</v>
      </c>
    </row>
    <row r="34" spans="13:17" ht="15.75" x14ac:dyDescent="0.25">
      <c r="M34" s="16"/>
      <c r="N34" s="17"/>
      <c r="O34" s="17"/>
      <c r="Q34" s="17"/>
    </row>
    <row r="35" spans="13:17" ht="15.75" x14ac:dyDescent="0.25">
      <c r="M35" s="16"/>
      <c r="N35" s="17"/>
      <c r="O35" s="17"/>
      <c r="Q35" s="17"/>
    </row>
    <row r="36" spans="13:17" ht="15.75" x14ac:dyDescent="0.25">
      <c r="M36" s="18"/>
      <c r="N36" s="17"/>
      <c r="O36" s="17"/>
      <c r="Q36" s="17"/>
    </row>
    <row r="37" spans="13:17" ht="15.75" x14ac:dyDescent="0.25">
      <c r="M37" s="16"/>
      <c r="N37" s="17"/>
      <c r="O37" s="17"/>
      <c r="Q37" s="17"/>
    </row>
    <row r="40" spans="13:17" ht="15.75" x14ac:dyDescent="0.25">
      <c r="M40" s="16"/>
      <c r="N40" s="17"/>
      <c r="O40" s="17"/>
      <c r="Q40" s="17"/>
    </row>
    <row r="41" spans="13:17" ht="15.75" x14ac:dyDescent="0.25">
      <c r="M41" s="16"/>
      <c r="N41" s="17"/>
      <c r="O41" s="17"/>
      <c r="Q41" s="17"/>
    </row>
    <row r="42" spans="13:17" ht="15.75" x14ac:dyDescent="0.25">
      <c r="M42" s="16"/>
      <c r="N42" s="17"/>
      <c r="O42" s="17"/>
      <c r="Q42" s="17"/>
    </row>
    <row r="43" spans="13:17" ht="15.75" x14ac:dyDescent="0.25">
      <c r="M43" s="16"/>
      <c r="N43" s="17"/>
      <c r="O43" s="17"/>
      <c r="Q43" s="17"/>
    </row>
    <row r="44" spans="13:17" ht="15.75" x14ac:dyDescent="0.25">
      <c r="M44" s="1"/>
      <c r="N44" s="17"/>
      <c r="O44" s="17"/>
      <c r="Q44" s="17"/>
    </row>
    <row r="45" spans="13:17" ht="15.75" x14ac:dyDescent="0.25">
      <c r="M45" s="18"/>
      <c r="N45" s="17"/>
      <c r="O45" s="17"/>
      <c r="Q45" s="17"/>
    </row>
    <row r="46" spans="13:17" ht="15.75" x14ac:dyDescent="0.25">
      <c r="M46" s="16"/>
      <c r="N46" s="17"/>
      <c r="O46" s="17"/>
      <c r="Q46" s="17"/>
    </row>
    <row r="49" spans="13:17" ht="15.75" x14ac:dyDescent="0.25">
      <c r="M49" s="18"/>
      <c r="N49" s="17"/>
      <c r="O49" s="17"/>
      <c r="Q49" s="17"/>
    </row>
    <row r="50" spans="13:17" ht="15.75" x14ac:dyDescent="0.25">
      <c r="M50" s="1"/>
      <c r="N50" s="17"/>
      <c r="O50" s="17"/>
      <c r="Q50" s="17"/>
    </row>
    <row r="51" spans="13:17" ht="15.75" x14ac:dyDescent="0.25">
      <c r="M51" s="18"/>
      <c r="N51" s="17"/>
      <c r="O51" s="17"/>
      <c r="Q51" s="17"/>
    </row>
  </sheetData>
  <mergeCells count="21">
    <mergeCell ref="K31:P31"/>
    <mergeCell ref="A1:H1"/>
    <mergeCell ref="L4:L20"/>
    <mergeCell ref="L21:L26"/>
    <mergeCell ref="L27:L30"/>
    <mergeCell ref="C2:D2"/>
    <mergeCell ref="E2:F2"/>
    <mergeCell ref="A2:A3"/>
    <mergeCell ref="B2:B3"/>
    <mergeCell ref="K2:Q2"/>
    <mergeCell ref="G2:H2"/>
    <mergeCell ref="AB31:AG31"/>
    <mergeCell ref="AC4:AC15"/>
    <mergeCell ref="AC26:AC30"/>
    <mergeCell ref="AC16:AC25"/>
    <mergeCell ref="S1:Z1"/>
    <mergeCell ref="S2:S3"/>
    <mergeCell ref="V2:W2"/>
    <mergeCell ref="X2:Y2"/>
    <mergeCell ref="T2:U2"/>
    <mergeCell ref="Z2:Z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4:P34"/>
  <sheetViews>
    <sheetView topLeftCell="A16" workbookViewId="0">
      <selection activeCell="F41" sqref="F41"/>
    </sheetView>
  </sheetViews>
  <sheetFormatPr defaultRowHeight="15" x14ac:dyDescent="0.25"/>
  <cols>
    <col min="1" max="1" width="9.140625" style="30"/>
    <col min="2" max="2" width="45.28515625" style="8" bestFit="1" customWidth="1"/>
    <col min="3" max="3" width="6.85546875" style="8" bestFit="1" customWidth="1"/>
    <col min="4" max="4" width="6.85546875" style="8" customWidth="1"/>
    <col min="5" max="5" width="10.85546875" style="17" bestFit="1" customWidth="1"/>
    <col min="6" max="6" width="34.42578125" style="66" bestFit="1" customWidth="1"/>
    <col min="7" max="7" width="9.42578125" style="8" bestFit="1" customWidth="1"/>
    <col min="8" max="11" width="9.140625" style="8"/>
    <col min="12" max="12" width="9.42578125" style="8" bestFit="1" customWidth="1"/>
    <col min="13" max="16384" width="9.140625" style="8"/>
  </cols>
  <sheetData>
    <row r="4" spans="1:16" x14ac:dyDescent="0.25">
      <c r="F4" s="66" t="s">
        <v>112</v>
      </c>
      <c r="G4" s="64" t="s">
        <v>110</v>
      </c>
    </row>
    <row r="5" spans="1:16" x14ac:dyDescent="0.25">
      <c r="G5" s="64" t="s">
        <v>111</v>
      </c>
      <c r="P5" s="8">
        <f>(9.242+6.012)*(14.13+10.28)</f>
        <v>372.35014000000001</v>
      </c>
    </row>
    <row r="6" spans="1:16" x14ac:dyDescent="0.25">
      <c r="G6" s="65">
        <f>6.012+3.23</f>
        <v>9.2419999999999991</v>
      </c>
    </row>
    <row r="8" spans="1:16" x14ac:dyDescent="0.25">
      <c r="F8" s="66" t="s">
        <v>113</v>
      </c>
      <c r="G8" s="64" t="s">
        <v>114</v>
      </c>
    </row>
    <row r="9" spans="1:16" x14ac:dyDescent="0.25">
      <c r="G9" s="64" t="s">
        <v>120</v>
      </c>
    </row>
    <row r="10" spans="1:16" x14ac:dyDescent="0.25">
      <c r="G10" s="64" t="s">
        <v>116</v>
      </c>
      <c r="H10" s="30">
        <f>((0.8*2)+(0.8*3)+(0.8*3)+(1.45*2))</f>
        <v>9.3000000000000007</v>
      </c>
      <c r="I10" s="67" t="s">
        <v>115</v>
      </c>
      <c r="J10" s="30">
        <f>((0.8*2)+3.23)</f>
        <v>4.83</v>
      </c>
      <c r="N10" s="8" t="s">
        <v>128</v>
      </c>
    </row>
    <row r="11" spans="1:16" x14ac:dyDescent="0.25">
      <c r="G11" s="65">
        <f>H10+J10</f>
        <v>14.13</v>
      </c>
    </row>
    <row r="13" spans="1:16" x14ac:dyDescent="0.25">
      <c r="F13" s="66" t="s">
        <v>117</v>
      </c>
      <c r="G13" s="64" t="s">
        <v>118</v>
      </c>
    </row>
    <row r="14" spans="1:16" x14ac:dyDescent="0.25">
      <c r="G14" s="69">
        <f>G11*G6</f>
        <v>130.58946</v>
      </c>
    </row>
    <row r="15" spans="1:16" s="71" customFormat="1" ht="15.75" thickBot="1" x14ac:dyDescent="0.3">
      <c r="A15" s="70"/>
      <c r="E15" s="72"/>
      <c r="F15" s="74"/>
    </row>
    <row r="17" spans="1:14" x14ac:dyDescent="0.25">
      <c r="F17" s="66" t="s">
        <v>112</v>
      </c>
      <c r="G17" s="64" t="s">
        <v>119</v>
      </c>
    </row>
    <row r="18" spans="1:14" x14ac:dyDescent="0.25">
      <c r="G18" s="65">
        <f>6.012</f>
        <v>6.0119999999999996</v>
      </c>
    </row>
    <row r="20" spans="1:14" x14ac:dyDescent="0.25">
      <c r="F20" s="66" t="s">
        <v>113</v>
      </c>
      <c r="G20" s="64" t="s">
        <v>121</v>
      </c>
      <c r="N20" s="8" t="s">
        <v>129</v>
      </c>
    </row>
    <row r="21" spans="1:14" x14ac:dyDescent="0.25">
      <c r="G21" s="64" t="s">
        <v>122</v>
      </c>
      <c r="H21" s="30">
        <f>((0.8*3)+(0.8*3)+(1.45*2))</f>
        <v>7.7000000000000011</v>
      </c>
      <c r="I21" s="67" t="s">
        <v>115</v>
      </c>
      <c r="J21" s="73">
        <f>0.8*3.23</f>
        <v>2.5840000000000001</v>
      </c>
    </row>
    <row r="22" spans="1:14" x14ac:dyDescent="0.25">
      <c r="G22" s="68">
        <f>H21+J21</f>
        <v>10.284000000000001</v>
      </c>
    </row>
    <row r="24" spans="1:14" x14ac:dyDescent="0.25">
      <c r="F24" s="66" t="s">
        <v>123</v>
      </c>
      <c r="G24" s="64" t="s">
        <v>118</v>
      </c>
    </row>
    <row r="25" spans="1:14" x14ac:dyDescent="0.25">
      <c r="G25" s="69">
        <f>G18*G22</f>
        <v>61.827407999999998</v>
      </c>
      <c r="L25" s="80">
        <f>6.012*10.28</f>
        <v>61.803359999999991</v>
      </c>
    </row>
    <row r="27" spans="1:14" s="71" customFormat="1" ht="15.75" thickBot="1" x14ac:dyDescent="0.3">
      <c r="A27" s="70"/>
      <c r="E27" s="72"/>
      <c r="F27" s="74"/>
    </row>
    <row r="29" spans="1:14" x14ac:dyDescent="0.25">
      <c r="F29" s="66" t="s">
        <v>124</v>
      </c>
      <c r="G29" s="64" t="s">
        <v>125</v>
      </c>
    </row>
    <row r="30" spans="1:14" x14ac:dyDescent="0.25">
      <c r="G30" s="69">
        <f>G14+G25</f>
        <v>192.41686799999999</v>
      </c>
    </row>
    <row r="32" spans="1:14" x14ac:dyDescent="0.25">
      <c r="F32" s="66" t="s">
        <v>126</v>
      </c>
      <c r="G32" s="76">
        <f>(G30/300)*100%</f>
        <v>0.64138956000000003</v>
      </c>
    </row>
    <row r="34" spans="6:7" x14ac:dyDescent="0.25">
      <c r="F34" s="77" t="s">
        <v>127</v>
      </c>
      <c r="G34" s="75">
        <f>((268.64-192.42)/300)*100%</f>
        <v>0.25406666666666666</v>
      </c>
    </row>
  </sheetData>
  <printOptions horizontalCentered="1"/>
  <pageMargins left="0.19685039370078741" right="0.39370078740157483" top="0.24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Data Material</vt:lpstr>
      <vt:lpstr>Pembentukan Kelas</vt:lpstr>
      <vt:lpstr>Revisi 4</vt:lpstr>
      <vt:lpstr>Perhitungan Kebutuhan Rak </vt:lpstr>
      <vt:lpstr>Kebutuhan Luas Lantai</vt:lpstr>
      <vt:lpstr>'Revisi 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Vidiasari</dc:creator>
  <cp:lastModifiedBy>Mike Vidiasari</cp:lastModifiedBy>
  <cp:lastPrinted>2024-07-03T04:38:18Z</cp:lastPrinted>
  <dcterms:created xsi:type="dcterms:W3CDTF">2024-03-25T04:02:12Z</dcterms:created>
  <dcterms:modified xsi:type="dcterms:W3CDTF">2024-07-03T04:42:12Z</dcterms:modified>
</cp:coreProperties>
</file>