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LEARNING UMSIDA\PROPOSAL SKRIPSI\PROPOSAL\Artikel jurnal\BISMILLAH SEMHAS\"/>
    </mc:Choice>
  </mc:AlternateContent>
  <xr:revisionPtr revIDLastSave="0" documentId="13_ncr:1_{F9BE1E49-F944-45E4-BB28-3A316172199D}" xr6:coauthVersionLast="47" xr6:coauthVersionMax="47" xr10:uidLastSave="{00000000-0000-0000-0000-000000000000}"/>
  <bookViews>
    <workbookView xWindow="-90" yWindow="0" windowWidth="9780" windowHeight="10170" firstSheet="11" activeTab="11" xr2:uid="{51170E36-AE81-4148-8F95-46696B84588C}"/>
  </bookViews>
  <sheets>
    <sheet name="RAK KADAR AIR" sheetId="2" r:id="rId1"/>
    <sheet name="RAK KADAR ABU" sheetId="14" r:id="rId2"/>
    <sheet name="RAK pH" sheetId="15" r:id="rId3"/>
    <sheet name="RAK TOTAL KAROTEN" sheetId="16" r:id="rId4"/>
    <sheet name="RAK TEKSTUR" sheetId="17" r:id="rId5"/>
    <sheet name="RAK WARNA L" sheetId="18" r:id="rId6"/>
    <sheet name="RAK WARNA A" sheetId="19" r:id="rId7"/>
    <sheet name="RAK WARNA B" sheetId="20" r:id="rId8"/>
    <sheet name="Orlap Aroma" sheetId="9" r:id="rId9"/>
    <sheet name="Orlap Warna" sheetId="13" r:id="rId10"/>
    <sheet name="Orlap Tekstur" sheetId="10" r:id="rId11"/>
    <sheet name="Orlap Rasa" sheetId="11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18" l="1"/>
  <c r="N25" i="16"/>
  <c r="F15" i="20" l="1"/>
  <c r="E15" i="20"/>
  <c r="D15" i="20"/>
  <c r="G14" i="20"/>
  <c r="H14" i="20" s="1"/>
  <c r="H13" i="20"/>
  <c r="G13" i="20"/>
  <c r="G12" i="20"/>
  <c r="H12" i="20" s="1"/>
  <c r="H11" i="20"/>
  <c r="G11" i="20"/>
  <c r="G10" i="20"/>
  <c r="H10" i="20" s="1"/>
  <c r="H9" i="20"/>
  <c r="G9" i="20"/>
  <c r="G8" i="20"/>
  <c r="H8" i="20" s="1"/>
  <c r="H7" i="20"/>
  <c r="G7" i="20"/>
  <c r="E21" i="20" s="1"/>
  <c r="G6" i="20"/>
  <c r="G15" i="20" s="1"/>
  <c r="H15" i="20" s="1"/>
  <c r="N31" i="20"/>
  <c r="N30" i="20"/>
  <c r="N29" i="20"/>
  <c r="N27" i="20"/>
  <c r="N26" i="20"/>
  <c r="N25" i="20"/>
  <c r="M17" i="20"/>
  <c r="M16" i="20"/>
  <c r="R15" i="20"/>
  <c r="M15" i="20"/>
  <c r="Q15" i="20" s="1"/>
  <c r="M14" i="20"/>
  <c r="R14" i="20" s="1"/>
  <c r="F23" i="20"/>
  <c r="M13" i="20"/>
  <c r="R13" i="20" s="1"/>
  <c r="M12" i="20"/>
  <c r="R12" i="20" s="1"/>
  <c r="D23" i="20"/>
  <c r="M11" i="20"/>
  <c r="R11" i="20" s="1"/>
  <c r="E22" i="20"/>
  <c r="D22" i="20"/>
  <c r="F21" i="20"/>
  <c r="F15" i="19"/>
  <c r="E15" i="19"/>
  <c r="D15" i="19"/>
  <c r="G14" i="19"/>
  <c r="H14" i="19" s="1"/>
  <c r="H13" i="19"/>
  <c r="G13" i="19"/>
  <c r="G12" i="19"/>
  <c r="H12" i="19" s="1"/>
  <c r="H11" i="19"/>
  <c r="G11" i="19"/>
  <c r="G10" i="19"/>
  <c r="H10" i="19" s="1"/>
  <c r="H9" i="19"/>
  <c r="G9" i="19"/>
  <c r="G8" i="19"/>
  <c r="H8" i="19" s="1"/>
  <c r="H7" i="19"/>
  <c r="G7" i="19"/>
  <c r="G6" i="19"/>
  <c r="G15" i="19" s="1"/>
  <c r="N31" i="19"/>
  <c r="N30" i="19"/>
  <c r="N29" i="19"/>
  <c r="N27" i="19"/>
  <c r="N26" i="19"/>
  <c r="N25" i="19"/>
  <c r="D23" i="19"/>
  <c r="E22" i="19"/>
  <c r="F21" i="19"/>
  <c r="M17" i="19"/>
  <c r="M16" i="19"/>
  <c r="M15" i="19"/>
  <c r="R15" i="19" s="1"/>
  <c r="R14" i="19"/>
  <c r="M14" i="19"/>
  <c r="Q14" i="19" s="1"/>
  <c r="F23" i="19"/>
  <c r="R13" i="19"/>
  <c r="M13" i="19"/>
  <c r="Q13" i="19" s="1"/>
  <c r="E23" i="19"/>
  <c r="R12" i="19"/>
  <c r="M12" i="19"/>
  <c r="Q12" i="19" s="1"/>
  <c r="R11" i="19"/>
  <c r="M11" i="19"/>
  <c r="Q11" i="19" s="1"/>
  <c r="F22" i="19"/>
  <c r="D22" i="19"/>
  <c r="G22" i="19" s="1"/>
  <c r="H22" i="19" s="1"/>
  <c r="E21" i="19"/>
  <c r="E24" i="19" s="1"/>
  <c r="E25" i="19" s="1"/>
  <c r="D21" i="19"/>
  <c r="F15" i="18"/>
  <c r="E15" i="18"/>
  <c r="D15" i="18"/>
  <c r="H15" i="18" s="1"/>
  <c r="H14" i="18"/>
  <c r="G14" i="18"/>
  <c r="F23" i="18" s="1"/>
  <c r="H13" i="18"/>
  <c r="G13" i="18"/>
  <c r="H12" i="18"/>
  <c r="G12" i="18"/>
  <c r="H11" i="18"/>
  <c r="G11" i="18"/>
  <c r="H10" i="18"/>
  <c r="G10" i="18"/>
  <c r="E22" i="18" s="1"/>
  <c r="H9" i="18"/>
  <c r="G9" i="18"/>
  <c r="H8" i="18"/>
  <c r="G8" i="18"/>
  <c r="F21" i="18" s="1"/>
  <c r="H7" i="18"/>
  <c r="G7" i="18"/>
  <c r="H6" i="18"/>
  <c r="G6" i="18"/>
  <c r="G15" i="18" s="1"/>
  <c r="N31" i="18"/>
  <c r="N30" i="18"/>
  <c r="N29" i="18"/>
  <c r="N27" i="18"/>
  <c r="N26" i="18"/>
  <c r="D22" i="18"/>
  <c r="E21" i="18"/>
  <c r="M17" i="18"/>
  <c r="M16" i="18"/>
  <c r="R15" i="18"/>
  <c r="M15" i="18"/>
  <c r="Q15" i="18" s="1"/>
  <c r="M14" i="18"/>
  <c r="Q14" i="18" s="1"/>
  <c r="M13" i="18"/>
  <c r="Q13" i="18" s="1"/>
  <c r="M12" i="18"/>
  <c r="Q12" i="18" s="1"/>
  <c r="M11" i="18"/>
  <c r="Q11" i="18" s="1"/>
  <c r="D21" i="18"/>
  <c r="F36" i="17"/>
  <c r="F37" i="17"/>
  <c r="F35" i="17"/>
  <c r="F30" i="17"/>
  <c r="D31" i="17" s="1"/>
  <c r="D38" i="17" s="1"/>
  <c r="H6" i="20" l="1"/>
  <c r="L3" i="20"/>
  <c r="F22" i="20"/>
  <c r="G22" i="20" s="1"/>
  <c r="H22" i="20" s="1"/>
  <c r="E23" i="20"/>
  <c r="G23" i="20" s="1"/>
  <c r="H23" i="20" s="1"/>
  <c r="D21" i="20"/>
  <c r="Q11" i="20"/>
  <c r="Q12" i="20"/>
  <c r="Q13" i="20"/>
  <c r="Q14" i="20"/>
  <c r="H15" i="19"/>
  <c r="L3" i="19"/>
  <c r="H6" i="19"/>
  <c r="G23" i="19"/>
  <c r="H23" i="19" s="1"/>
  <c r="G21" i="19"/>
  <c r="H21" i="19" s="1"/>
  <c r="D24" i="19"/>
  <c r="N17" i="19"/>
  <c r="N12" i="19"/>
  <c r="N11" i="19"/>
  <c r="O11" i="19" s="1"/>
  <c r="F24" i="19"/>
  <c r="F25" i="19" s="1"/>
  <c r="Q15" i="19"/>
  <c r="G21" i="18"/>
  <c r="H21" i="18" s="1"/>
  <c r="L3" i="18"/>
  <c r="R11" i="18"/>
  <c r="R12" i="18"/>
  <c r="R13" i="18"/>
  <c r="R14" i="18"/>
  <c r="D23" i="18"/>
  <c r="G23" i="18" s="1"/>
  <c r="H23" i="18" s="1"/>
  <c r="F22" i="18"/>
  <c r="F24" i="18" s="1"/>
  <c r="F25" i="18" s="1"/>
  <c r="E23" i="18"/>
  <c r="E24" i="18" s="1"/>
  <c r="E25" i="18" s="1"/>
  <c r="F24" i="20" l="1"/>
  <c r="F25" i="20" s="1"/>
  <c r="E24" i="20"/>
  <c r="E25" i="20" s="1"/>
  <c r="D24" i="20"/>
  <c r="G21" i="20"/>
  <c r="H21" i="20" s="1"/>
  <c r="N17" i="20"/>
  <c r="N14" i="20"/>
  <c r="O14" i="20" s="1"/>
  <c r="N12" i="20"/>
  <c r="N11" i="20"/>
  <c r="O11" i="20" s="1"/>
  <c r="N13" i="19"/>
  <c r="O13" i="19" s="1"/>
  <c r="N14" i="19"/>
  <c r="O14" i="19" s="1"/>
  <c r="N16" i="19"/>
  <c r="O16" i="19" s="1"/>
  <c r="P11" i="19"/>
  <c r="N15" i="19"/>
  <c r="O15" i="19" s="1"/>
  <c r="O12" i="19"/>
  <c r="G24" i="19"/>
  <c r="D25" i="19"/>
  <c r="N17" i="18"/>
  <c r="N12" i="18"/>
  <c r="N11" i="18"/>
  <c r="O11" i="18" s="1"/>
  <c r="G22" i="18"/>
  <c r="H22" i="18" s="1"/>
  <c r="D24" i="18"/>
  <c r="N13" i="20" l="1"/>
  <c r="O13" i="20" s="1"/>
  <c r="N16" i="20"/>
  <c r="O16" i="20" s="1"/>
  <c r="O12" i="20"/>
  <c r="P12" i="20" s="1"/>
  <c r="P11" i="20"/>
  <c r="P13" i="20"/>
  <c r="G24" i="20"/>
  <c r="D25" i="20"/>
  <c r="P14" i="20"/>
  <c r="P12" i="19"/>
  <c r="P13" i="19"/>
  <c r="P15" i="19"/>
  <c r="P14" i="19"/>
  <c r="O12" i="18"/>
  <c r="D25" i="18"/>
  <c r="G24" i="18"/>
  <c r="N13" i="18"/>
  <c r="O13" i="18" s="1"/>
  <c r="N14" i="18"/>
  <c r="O14" i="18" s="1"/>
  <c r="N16" i="18"/>
  <c r="O16" i="18" s="1"/>
  <c r="N15" i="20" l="1"/>
  <c r="O15" i="20" s="1"/>
  <c r="P15" i="20" s="1"/>
  <c r="P11" i="18"/>
  <c r="P14" i="18"/>
  <c r="P12" i="18"/>
  <c r="P13" i="18"/>
  <c r="N15" i="18"/>
  <c r="O15" i="18" s="1"/>
  <c r="P15" i="18" s="1"/>
  <c r="N31" i="17" l="1"/>
  <c r="N30" i="17"/>
  <c r="N29" i="17"/>
  <c r="N27" i="17"/>
  <c r="N26" i="17"/>
  <c r="N25" i="17"/>
  <c r="G15" i="17"/>
  <c r="H15" i="17" s="1"/>
  <c r="F15" i="17"/>
  <c r="E15" i="17"/>
  <c r="D15" i="17"/>
  <c r="H14" i="17"/>
  <c r="G14" i="17"/>
  <c r="H13" i="17"/>
  <c r="G13" i="17"/>
  <c r="H12" i="17"/>
  <c r="G12" i="17"/>
  <c r="H11" i="17"/>
  <c r="G11" i="17"/>
  <c r="H10" i="17"/>
  <c r="G10" i="17"/>
  <c r="H9" i="17"/>
  <c r="G9" i="17"/>
  <c r="H8" i="17"/>
  <c r="G8" i="17"/>
  <c r="H7" i="17"/>
  <c r="G7" i="17"/>
  <c r="H6" i="17"/>
  <c r="G6" i="17"/>
  <c r="D23" i="17"/>
  <c r="E22" i="17"/>
  <c r="F21" i="17"/>
  <c r="M17" i="17"/>
  <c r="M16" i="17"/>
  <c r="R15" i="17" s="1"/>
  <c r="M15" i="17"/>
  <c r="Q15" i="17" s="1"/>
  <c r="L3" i="17"/>
  <c r="R14" i="17"/>
  <c r="M14" i="17"/>
  <c r="Q14" i="17" s="1"/>
  <c r="F23" i="17"/>
  <c r="R13" i="17"/>
  <c r="M13" i="17"/>
  <c r="Q13" i="17" s="1"/>
  <c r="R12" i="17"/>
  <c r="M12" i="17"/>
  <c r="Q12" i="17" s="1"/>
  <c r="R11" i="17"/>
  <c r="M11" i="17"/>
  <c r="Q11" i="17" s="1"/>
  <c r="F22" i="17"/>
  <c r="D22" i="17"/>
  <c r="E21" i="17"/>
  <c r="D21" i="17"/>
  <c r="D24" i="17" l="1"/>
  <c r="G21" i="17"/>
  <c r="H21" i="17" s="1"/>
  <c r="E24" i="17"/>
  <c r="E25" i="17" s="1"/>
  <c r="G22" i="17"/>
  <c r="H22" i="17" s="1"/>
  <c r="N17" i="17"/>
  <c r="N12" i="17"/>
  <c r="N11" i="17"/>
  <c r="O11" i="17" s="1"/>
  <c r="F24" i="17"/>
  <c r="F25" i="17" s="1"/>
  <c r="E23" i="17"/>
  <c r="G23" i="17" s="1"/>
  <c r="H23" i="17" l="1"/>
  <c r="N13" i="17"/>
  <c r="O13" i="17" s="1"/>
  <c r="N16" i="17"/>
  <c r="O16" i="17" s="1"/>
  <c r="P13" i="17"/>
  <c r="N14" i="17"/>
  <c r="O14" i="17" s="1"/>
  <c r="P14" i="17" s="1"/>
  <c r="O12" i="17"/>
  <c r="P12" i="17" s="1"/>
  <c r="G24" i="17"/>
  <c r="D25" i="17"/>
  <c r="N15" i="17" l="1"/>
  <c r="O15" i="17" s="1"/>
  <c r="P15" i="17" s="1"/>
  <c r="P11" i="17"/>
  <c r="F15" i="16" l="1"/>
  <c r="E15" i="16"/>
  <c r="D15" i="16"/>
  <c r="H15" i="16" s="1"/>
  <c r="H14" i="16"/>
  <c r="G14" i="16"/>
  <c r="F23" i="16" s="1"/>
  <c r="H13" i="16"/>
  <c r="G13" i="16"/>
  <c r="H12" i="16"/>
  <c r="G12" i="16"/>
  <c r="D23" i="16" s="1"/>
  <c r="H11" i="16"/>
  <c r="G11" i="16"/>
  <c r="H10" i="16"/>
  <c r="G10" i="16"/>
  <c r="E22" i="16" s="1"/>
  <c r="H9" i="16"/>
  <c r="G9" i="16"/>
  <c r="H8" i="16"/>
  <c r="G8" i="16"/>
  <c r="H7" i="16"/>
  <c r="G7" i="16"/>
  <c r="H6" i="16"/>
  <c r="G6" i="16"/>
  <c r="G15" i="16" s="1"/>
  <c r="N31" i="16"/>
  <c r="N30" i="16"/>
  <c r="N29" i="16"/>
  <c r="N27" i="16"/>
  <c r="N26" i="16"/>
  <c r="M17" i="16"/>
  <c r="M16" i="16"/>
  <c r="M15" i="16"/>
  <c r="R15" i="16" s="1"/>
  <c r="M14" i="16"/>
  <c r="R14" i="16" s="1"/>
  <c r="M13" i="16"/>
  <c r="R13" i="16" s="1"/>
  <c r="E23" i="16"/>
  <c r="M12" i="16"/>
  <c r="R12" i="16" s="1"/>
  <c r="M11" i="16"/>
  <c r="R11" i="16" s="1"/>
  <c r="F22" i="16"/>
  <c r="D22" i="16"/>
  <c r="F21" i="16"/>
  <c r="E21" i="16"/>
  <c r="F15" i="15"/>
  <c r="E15" i="15"/>
  <c r="D15" i="15"/>
  <c r="H15" i="15" s="1"/>
  <c r="H14" i="15"/>
  <c r="G14" i="15"/>
  <c r="H13" i="15"/>
  <c r="G13" i="15"/>
  <c r="H12" i="15"/>
  <c r="G12" i="15"/>
  <c r="H11" i="15"/>
  <c r="G11" i="15"/>
  <c r="H10" i="15"/>
  <c r="G10" i="15"/>
  <c r="H9" i="15"/>
  <c r="G9" i="15"/>
  <c r="H8" i="15"/>
  <c r="G8" i="15"/>
  <c r="H7" i="15"/>
  <c r="G7" i="15"/>
  <c r="E21" i="15" s="1"/>
  <c r="H6" i="15"/>
  <c r="G6" i="15"/>
  <c r="G15" i="15" s="1"/>
  <c r="N31" i="15"/>
  <c r="N30" i="15"/>
  <c r="N29" i="15"/>
  <c r="N27" i="15"/>
  <c r="N26" i="15"/>
  <c r="N25" i="15"/>
  <c r="D21" i="15"/>
  <c r="M17" i="15"/>
  <c r="M16" i="15"/>
  <c r="M15" i="15"/>
  <c r="M14" i="15"/>
  <c r="R14" i="15" s="1"/>
  <c r="F23" i="15"/>
  <c r="M13" i="15"/>
  <c r="R13" i="15" s="1"/>
  <c r="E23" i="15"/>
  <c r="M12" i="15"/>
  <c r="R12" i="15" s="1"/>
  <c r="M11" i="15"/>
  <c r="E22" i="15"/>
  <c r="D22" i="15"/>
  <c r="F21" i="15"/>
  <c r="F15" i="14"/>
  <c r="D15" i="14"/>
  <c r="H14" i="14"/>
  <c r="G14" i="14"/>
  <c r="H13" i="14"/>
  <c r="G13" i="14"/>
  <c r="E12" i="14"/>
  <c r="G12" i="14" s="1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N31" i="14"/>
  <c r="N30" i="14"/>
  <c r="N27" i="14"/>
  <c r="N26" i="14"/>
  <c r="N25" i="14"/>
  <c r="F21" i="14"/>
  <c r="M17" i="14"/>
  <c r="M16" i="14"/>
  <c r="R15" i="14" s="1"/>
  <c r="M15" i="14"/>
  <c r="Q15" i="14" s="1"/>
  <c r="M14" i="14"/>
  <c r="Q14" i="14" s="1"/>
  <c r="F23" i="14"/>
  <c r="M13" i="14"/>
  <c r="Q13" i="14" s="1"/>
  <c r="E23" i="14"/>
  <c r="M12" i="14"/>
  <c r="Q12" i="14" s="1"/>
  <c r="R11" i="14"/>
  <c r="M11" i="14"/>
  <c r="Q11" i="14" s="1"/>
  <c r="D22" i="14"/>
  <c r="D21" i="14"/>
  <c r="N31" i="2"/>
  <c r="N30" i="2"/>
  <c r="N29" i="2"/>
  <c r="N27" i="2"/>
  <c r="N26" i="2"/>
  <c r="N25" i="2"/>
  <c r="R11" i="15" l="1"/>
  <c r="R15" i="15"/>
  <c r="E24" i="16"/>
  <c r="E25" i="16" s="1"/>
  <c r="F24" i="16"/>
  <c r="F25" i="16" s="1"/>
  <c r="G22" i="16"/>
  <c r="H22" i="16" s="1"/>
  <c r="G23" i="16"/>
  <c r="H23" i="16" s="1"/>
  <c r="L3" i="16"/>
  <c r="Q15" i="16"/>
  <c r="D21" i="16"/>
  <c r="Q11" i="16"/>
  <c r="Q12" i="16"/>
  <c r="Q13" i="16"/>
  <c r="Q14" i="16"/>
  <c r="L3" i="15"/>
  <c r="E24" i="15"/>
  <c r="E25" i="15" s="1"/>
  <c r="G21" i="15"/>
  <c r="H21" i="15" s="1"/>
  <c r="F22" i="15"/>
  <c r="F24" i="15" s="1"/>
  <c r="F25" i="15" s="1"/>
  <c r="D23" i="15"/>
  <c r="G23" i="15" s="1"/>
  <c r="H23" i="15" s="1"/>
  <c r="Q15" i="15"/>
  <c r="Q11" i="15"/>
  <c r="Q12" i="15"/>
  <c r="Q13" i="15"/>
  <c r="Q14" i="15"/>
  <c r="E15" i="14"/>
  <c r="G15" i="14" s="1"/>
  <c r="H15" i="14" s="1"/>
  <c r="F22" i="14"/>
  <c r="E22" i="14"/>
  <c r="N29" i="14"/>
  <c r="E21" i="14"/>
  <c r="G22" i="14"/>
  <c r="H22" i="14" s="1"/>
  <c r="G21" i="14"/>
  <c r="H21" i="14" s="1"/>
  <c r="F24" i="14"/>
  <c r="F25" i="14" s="1"/>
  <c r="E24" i="14"/>
  <c r="E25" i="14" s="1"/>
  <c r="R12" i="14"/>
  <c r="R13" i="14"/>
  <c r="R14" i="14"/>
  <c r="D23" i="14"/>
  <c r="G23" i="14" s="1"/>
  <c r="H23" i="14" s="1"/>
  <c r="L3" i="14"/>
  <c r="D24" i="16" l="1"/>
  <c r="G21" i="16"/>
  <c r="H21" i="16" s="1"/>
  <c r="N17" i="16"/>
  <c r="N16" i="16" s="1"/>
  <c r="O16" i="16" s="1"/>
  <c r="N14" i="16"/>
  <c r="O14" i="16" s="1"/>
  <c r="P14" i="16" s="1"/>
  <c r="N12" i="16"/>
  <c r="N11" i="16"/>
  <c r="O11" i="16" s="1"/>
  <c r="D24" i="15"/>
  <c r="D25" i="15" s="1"/>
  <c r="G22" i="15"/>
  <c r="H22" i="15" s="1"/>
  <c r="N17" i="15"/>
  <c r="N12" i="15"/>
  <c r="N11" i="15"/>
  <c r="O11" i="15" s="1"/>
  <c r="D24" i="14"/>
  <c r="N12" i="14"/>
  <c r="N11" i="14"/>
  <c r="O11" i="14" s="1"/>
  <c r="N17" i="14"/>
  <c r="N16" i="14" s="1"/>
  <c r="O16" i="14" s="1"/>
  <c r="N14" i="14"/>
  <c r="O14" i="14" s="1"/>
  <c r="N13" i="14"/>
  <c r="O13" i="14" s="1"/>
  <c r="D25" i="14"/>
  <c r="G24" i="14"/>
  <c r="N14" i="15" l="1"/>
  <c r="O14" i="15" s="1"/>
  <c r="P11" i="16"/>
  <c r="O12" i="16"/>
  <c r="P12" i="16" s="1"/>
  <c r="N13" i="16"/>
  <c r="O13" i="16" s="1"/>
  <c r="P13" i="16" s="1"/>
  <c r="D25" i="16"/>
  <c r="G24" i="16"/>
  <c r="G24" i="15"/>
  <c r="O12" i="15"/>
  <c r="N13" i="15"/>
  <c r="O13" i="15" s="1"/>
  <c r="N16" i="15"/>
  <c r="O16" i="15" s="1"/>
  <c r="F30" i="15" s="1"/>
  <c r="D31" i="15" s="1"/>
  <c r="P14" i="14"/>
  <c r="P11" i="14"/>
  <c r="P13" i="14"/>
  <c r="N15" i="14"/>
  <c r="O15" i="14" s="1"/>
  <c r="P15" i="14" s="1"/>
  <c r="O12" i="14"/>
  <c r="P12" i="14" s="1"/>
  <c r="D45" i="15" l="1"/>
  <c r="D38" i="15"/>
  <c r="P14" i="15"/>
  <c r="P13" i="15"/>
  <c r="N15" i="16"/>
  <c r="O15" i="16" s="1"/>
  <c r="P15" i="16" s="1"/>
  <c r="P12" i="15"/>
  <c r="P11" i="15"/>
  <c r="N15" i="15"/>
  <c r="O15" i="15" s="1"/>
  <c r="P15" i="15" s="1"/>
  <c r="F36" i="15" l="1"/>
  <c r="F37" i="15"/>
  <c r="F35" i="15"/>
  <c r="F43" i="15"/>
  <c r="F44" i="15"/>
  <c r="F42" i="15"/>
  <c r="M17" i="2"/>
  <c r="M16" i="2"/>
  <c r="M15" i="2"/>
  <c r="R15" i="2" s="1"/>
  <c r="M14" i="2"/>
  <c r="R14" i="2" s="1"/>
  <c r="R13" i="2"/>
  <c r="M13" i="2"/>
  <c r="Q13" i="2" s="1"/>
  <c r="M12" i="2"/>
  <c r="R12" i="2" s="1"/>
  <c r="M11" i="2"/>
  <c r="Q11" i="2" s="1"/>
  <c r="F15" i="2"/>
  <c r="E15" i="2"/>
  <c r="D15" i="2"/>
  <c r="G14" i="2"/>
  <c r="F23" i="2" s="1"/>
  <c r="G13" i="2"/>
  <c r="H13" i="2" s="1"/>
  <c r="G12" i="2"/>
  <c r="D23" i="2" s="1"/>
  <c r="G11" i="2"/>
  <c r="H11" i="2" s="1"/>
  <c r="G10" i="2"/>
  <c r="E22" i="2" s="1"/>
  <c r="G9" i="2"/>
  <c r="D22" i="2" s="1"/>
  <c r="G8" i="2"/>
  <c r="F21" i="2" s="1"/>
  <c r="G7" i="2"/>
  <c r="H7" i="2" s="1"/>
  <c r="G6" i="2"/>
  <c r="D21" i="2" s="1"/>
  <c r="G53" i="11"/>
  <c r="G51" i="11"/>
  <c r="H51" i="11"/>
  <c r="O46" i="10"/>
  <c r="O47" i="10"/>
  <c r="O48" i="10"/>
  <c r="O49" i="10"/>
  <c r="O50" i="10"/>
  <c r="O51" i="10"/>
  <c r="O52" i="10"/>
  <c r="O53" i="10"/>
  <c r="O45" i="10"/>
  <c r="H8" i="2" l="1"/>
  <c r="H14" i="2"/>
  <c r="H12" i="2"/>
  <c r="H10" i="2"/>
  <c r="R11" i="2"/>
  <c r="D24" i="2"/>
  <c r="E23" i="2"/>
  <c r="G23" i="2" s="1"/>
  <c r="H23" i="2" s="1"/>
  <c r="Q14" i="2"/>
  <c r="H6" i="2"/>
  <c r="H9" i="2"/>
  <c r="G15" i="2"/>
  <c r="H15" i="2" s="1"/>
  <c r="Q15" i="2"/>
  <c r="E21" i="2"/>
  <c r="Q12" i="2"/>
  <c r="F22" i="2"/>
  <c r="F24" i="2" s="1"/>
  <c r="F25" i="2" s="1"/>
  <c r="I39" i="9"/>
  <c r="I40" i="9"/>
  <c r="G22" i="2" l="1"/>
  <c r="H22" i="2" s="1"/>
  <c r="E24" i="2"/>
  <c r="E25" i="2" s="1"/>
  <c r="G24" i="2"/>
  <c r="D25" i="2"/>
  <c r="L3" i="2"/>
  <c r="G21" i="2"/>
  <c r="H21" i="2" s="1"/>
  <c r="N13" i="2" l="1"/>
  <c r="N11" i="2"/>
  <c r="O11" i="2" s="1"/>
  <c r="N14" i="2"/>
  <c r="O14" i="2" s="1"/>
  <c r="N12" i="2"/>
  <c r="N15" i="2" s="1"/>
  <c r="N17" i="2"/>
  <c r="O13" i="2"/>
  <c r="N16" i="2" l="1"/>
  <c r="O16" i="2" s="1"/>
  <c r="O12" i="2"/>
  <c r="O15" i="2"/>
  <c r="P14" i="2" l="1"/>
  <c r="P15" i="2"/>
  <c r="P11" i="2"/>
  <c r="P12" i="2"/>
  <c r="P13" i="2"/>
  <c r="G54" i="11" l="1"/>
  <c r="O53" i="11"/>
  <c r="L53" i="11"/>
  <c r="O52" i="11"/>
  <c r="L52" i="11"/>
  <c r="L51" i="11"/>
  <c r="L50" i="11"/>
  <c r="O51" i="11"/>
  <c r="L49" i="11"/>
  <c r="O49" i="11"/>
  <c r="L48" i="11"/>
  <c r="O47" i="11"/>
  <c r="L47" i="11"/>
  <c r="O45" i="11"/>
  <c r="L46" i="11"/>
  <c r="L45" i="11"/>
  <c r="L53" i="10"/>
  <c r="L52" i="10"/>
  <c r="L51" i="10"/>
  <c r="L50" i="10"/>
  <c r="L49" i="10"/>
  <c r="L48" i="10"/>
  <c r="L47" i="10"/>
  <c r="L46" i="10"/>
  <c r="L45" i="10"/>
  <c r="M53" i="10"/>
  <c r="M52" i="10"/>
  <c r="M51" i="10"/>
  <c r="M50" i="10"/>
  <c r="M49" i="10"/>
  <c r="M48" i="10"/>
  <c r="M47" i="10"/>
  <c r="M46" i="10"/>
  <c r="M45" i="10"/>
  <c r="G54" i="10"/>
  <c r="O48" i="11" l="1"/>
  <c r="O46" i="11"/>
  <c r="O50" i="11"/>
  <c r="H53" i="11"/>
  <c r="H52" i="11"/>
  <c r="G52" i="11"/>
  <c r="H50" i="11"/>
  <c r="G50" i="11"/>
  <c r="H49" i="11"/>
  <c r="G49" i="11"/>
  <c r="H48" i="11"/>
  <c r="G48" i="11"/>
  <c r="H47" i="11"/>
  <c r="G47" i="11"/>
  <c r="H46" i="11"/>
  <c r="G46" i="11"/>
  <c r="H45" i="11"/>
  <c r="G45" i="11"/>
  <c r="I40" i="11"/>
  <c r="W38" i="11"/>
  <c r="V38" i="11"/>
  <c r="U38" i="11"/>
  <c r="T38" i="11"/>
  <c r="S38" i="11"/>
  <c r="R38" i="11"/>
  <c r="Q38" i="11"/>
  <c r="P38" i="11"/>
  <c r="O38" i="11"/>
  <c r="W37" i="11"/>
  <c r="V37" i="11"/>
  <c r="U37" i="11"/>
  <c r="T37" i="11"/>
  <c r="S37" i="11"/>
  <c r="R37" i="11"/>
  <c r="Q37" i="11"/>
  <c r="I39" i="11" s="1"/>
  <c r="P37" i="11"/>
  <c r="O37" i="11"/>
  <c r="K37" i="11"/>
  <c r="J37" i="11"/>
  <c r="I37" i="11"/>
  <c r="H37" i="11"/>
  <c r="G37" i="11"/>
  <c r="F37" i="11"/>
  <c r="E37" i="11"/>
  <c r="D37" i="11"/>
  <c r="C37" i="11"/>
  <c r="X36" i="11"/>
  <c r="L36" i="11"/>
  <c r="X35" i="11"/>
  <c r="L35" i="11"/>
  <c r="X34" i="11"/>
  <c r="L34" i="11"/>
  <c r="X33" i="11"/>
  <c r="L33" i="11"/>
  <c r="X32" i="11"/>
  <c r="L32" i="11"/>
  <c r="X31" i="11"/>
  <c r="L31" i="11"/>
  <c r="X30" i="11"/>
  <c r="L30" i="11"/>
  <c r="X29" i="11"/>
  <c r="L29" i="11"/>
  <c r="X28" i="11"/>
  <c r="L28" i="11"/>
  <c r="X27" i="11"/>
  <c r="L27" i="11"/>
  <c r="X26" i="11"/>
  <c r="L26" i="11"/>
  <c r="X25" i="11"/>
  <c r="L25" i="11"/>
  <c r="X24" i="11"/>
  <c r="L24" i="11"/>
  <c r="X23" i="11"/>
  <c r="L23" i="11"/>
  <c r="X22" i="11"/>
  <c r="L22" i="11"/>
  <c r="X21" i="11"/>
  <c r="L21" i="11"/>
  <c r="X20" i="11"/>
  <c r="L20" i="11"/>
  <c r="X19" i="11"/>
  <c r="L19" i="11"/>
  <c r="X18" i="11"/>
  <c r="L18" i="11"/>
  <c r="X17" i="11"/>
  <c r="L17" i="11"/>
  <c r="X16" i="11"/>
  <c r="L16" i="11"/>
  <c r="X15" i="11"/>
  <c r="L15" i="11"/>
  <c r="X14" i="11"/>
  <c r="L14" i="11"/>
  <c r="X13" i="11"/>
  <c r="L13" i="11"/>
  <c r="X12" i="11"/>
  <c r="L12" i="11"/>
  <c r="X11" i="11"/>
  <c r="L11" i="11"/>
  <c r="X10" i="11"/>
  <c r="L10" i="11"/>
  <c r="X9" i="11"/>
  <c r="L9" i="11"/>
  <c r="X8" i="11"/>
  <c r="L8" i="11"/>
  <c r="X7" i="11"/>
  <c r="L7" i="11"/>
  <c r="H53" i="10"/>
  <c r="G53" i="10"/>
  <c r="H52" i="10"/>
  <c r="G52" i="10"/>
  <c r="H51" i="10"/>
  <c r="G51" i="10"/>
  <c r="H50" i="10"/>
  <c r="G50" i="10"/>
  <c r="H49" i="10"/>
  <c r="G49" i="10"/>
  <c r="H48" i="10"/>
  <c r="G48" i="10"/>
  <c r="H47" i="10"/>
  <c r="G47" i="10"/>
  <c r="H46" i="10"/>
  <c r="G46" i="10"/>
  <c r="H45" i="10"/>
  <c r="G45" i="10"/>
  <c r="I40" i="10"/>
  <c r="W38" i="10"/>
  <c r="V38" i="10"/>
  <c r="U38" i="10"/>
  <c r="T38" i="10"/>
  <c r="S38" i="10"/>
  <c r="R38" i="10"/>
  <c r="Q38" i="10"/>
  <c r="P38" i="10"/>
  <c r="O38" i="10"/>
  <c r="W37" i="10"/>
  <c r="V37" i="10"/>
  <c r="U37" i="10"/>
  <c r="T37" i="10"/>
  <c r="S37" i="10"/>
  <c r="R37" i="10"/>
  <c r="Q37" i="10"/>
  <c r="P37" i="10"/>
  <c r="O37" i="10"/>
  <c r="K37" i="10"/>
  <c r="J37" i="10"/>
  <c r="I37" i="10"/>
  <c r="H37" i="10"/>
  <c r="G37" i="10"/>
  <c r="F37" i="10"/>
  <c r="E37" i="10"/>
  <c r="D37" i="10"/>
  <c r="C37" i="10"/>
  <c r="X36" i="10"/>
  <c r="L36" i="10"/>
  <c r="X35" i="10"/>
  <c r="L35" i="10"/>
  <c r="X34" i="10"/>
  <c r="L34" i="10"/>
  <c r="X33" i="10"/>
  <c r="L33" i="10"/>
  <c r="X32" i="10"/>
  <c r="L32" i="10"/>
  <c r="X31" i="10"/>
  <c r="L31" i="10"/>
  <c r="X30" i="10"/>
  <c r="L30" i="10"/>
  <c r="X29" i="10"/>
  <c r="L29" i="10"/>
  <c r="X28" i="10"/>
  <c r="L28" i="10"/>
  <c r="X27" i="10"/>
  <c r="L27" i="10"/>
  <c r="X26" i="10"/>
  <c r="L26" i="10"/>
  <c r="X25" i="10"/>
  <c r="L25" i="10"/>
  <c r="X24" i="10"/>
  <c r="L24" i="10"/>
  <c r="X23" i="10"/>
  <c r="L23" i="10"/>
  <c r="X22" i="10"/>
  <c r="L22" i="10"/>
  <c r="X21" i="10"/>
  <c r="L21" i="10"/>
  <c r="X20" i="10"/>
  <c r="L20" i="10"/>
  <c r="X19" i="10"/>
  <c r="L19" i="10"/>
  <c r="X18" i="10"/>
  <c r="L18" i="10"/>
  <c r="X17" i="10"/>
  <c r="L17" i="10"/>
  <c r="X16" i="10"/>
  <c r="L16" i="10"/>
  <c r="X15" i="10"/>
  <c r="L15" i="10"/>
  <c r="X14" i="10"/>
  <c r="L14" i="10"/>
  <c r="X13" i="10"/>
  <c r="L13" i="10"/>
  <c r="X12" i="10"/>
  <c r="L12" i="10"/>
  <c r="X11" i="10"/>
  <c r="L11" i="10"/>
  <c r="X10" i="10"/>
  <c r="L10" i="10"/>
  <c r="X9" i="10"/>
  <c r="L9" i="10"/>
  <c r="X8" i="10"/>
  <c r="L8" i="10"/>
  <c r="X7" i="10"/>
  <c r="L7" i="10"/>
  <c r="H53" i="13"/>
  <c r="G53" i="13"/>
  <c r="H52" i="13"/>
  <c r="G52" i="13"/>
  <c r="H51" i="13"/>
  <c r="G51" i="13"/>
  <c r="H50" i="13"/>
  <c r="G50" i="13"/>
  <c r="H49" i="13"/>
  <c r="G49" i="13"/>
  <c r="H48" i="13"/>
  <c r="G48" i="13"/>
  <c r="H47" i="13"/>
  <c r="G47" i="13"/>
  <c r="H46" i="13"/>
  <c r="G46" i="13"/>
  <c r="H45" i="13"/>
  <c r="G45" i="13"/>
  <c r="H40" i="13"/>
  <c r="W38" i="13"/>
  <c r="V38" i="13"/>
  <c r="U38" i="13"/>
  <c r="T38" i="13"/>
  <c r="S38" i="13"/>
  <c r="R38" i="13"/>
  <c r="Q38" i="13"/>
  <c r="P38" i="13"/>
  <c r="O38" i="13"/>
  <c r="W37" i="13"/>
  <c r="V37" i="13"/>
  <c r="U37" i="13"/>
  <c r="T37" i="13"/>
  <c r="S37" i="13"/>
  <c r="R37" i="13"/>
  <c r="Q37" i="13"/>
  <c r="P37" i="13"/>
  <c r="O37" i="13"/>
  <c r="K37" i="13"/>
  <c r="J37" i="13"/>
  <c r="I37" i="13"/>
  <c r="H37" i="13"/>
  <c r="G37" i="13"/>
  <c r="F37" i="13"/>
  <c r="E37" i="13"/>
  <c r="D37" i="13"/>
  <c r="C37" i="13"/>
  <c r="X36" i="13"/>
  <c r="L36" i="13"/>
  <c r="X35" i="13"/>
  <c r="L35" i="13"/>
  <c r="X34" i="13"/>
  <c r="L34" i="13"/>
  <c r="X33" i="13"/>
  <c r="L33" i="13"/>
  <c r="X32" i="13"/>
  <c r="L32" i="13"/>
  <c r="X31" i="13"/>
  <c r="L31" i="13"/>
  <c r="X30" i="13"/>
  <c r="L30" i="13"/>
  <c r="X29" i="13"/>
  <c r="L29" i="13"/>
  <c r="X28" i="13"/>
  <c r="L28" i="13"/>
  <c r="X27" i="13"/>
  <c r="L27" i="13"/>
  <c r="X26" i="13"/>
  <c r="L26" i="13"/>
  <c r="X25" i="13"/>
  <c r="L25" i="13"/>
  <c r="X24" i="13"/>
  <c r="L24" i="13"/>
  <c r="X23" i="13"/>
  <c r="L23" i="13"/>
  <c r="X22" i="13"/>
  <c r="L22" i="13"/>
  <c r="X21" i="13"/>
  <c r="L21" i="13"/>
  <c r="X20" i="13"/>
  <c r="L20" i="13"/>
  <c r="X19" i="13"/>
  <c r="L19" i="13"/>
  <c r="X18" i="13"/>
  <c r="L18" i="13"/>
  <c r="X17" i="13"/>
  <c r="L17" i="13"/>
  <c r="X16" i="13"/>
  <c r="L16" i="13"/>
  <c r="X15" i="13"/>
  <c r="L15" i="13"/>
  <c r="X14" i="13"/>
  <c r="L14" i="13"/>
  <c r="X13" i="13"/>
  <c r="L13" i="13"/>
  <c r="X12" i="13"/>
  <c r="L12" i="13"/>
  <c r="X11" i="13"/>
  <c r="L11" i="13"/>
  <c r="X10" i="13"/>
  <c r="L10" i="13"/>
  <c r="X9" i="13"/>
  <c r="L9" i="13"/>
  <c r="X8" i="13"/>
  <c r="L8" i="13"/>
  <c r="X7" i="13"/>
  <c r="L7" i="13"/>
  <c r="H53" i="9"/>
  <c r="G53" i="9"/>
  <c r="H52" i="9"/>
  <c r="G52" i="9"/>
  <c r="H51" i="9"/>
  <c r="G51" i="9"/>
  <c r="H50" i="9"/>
  <c r="G50" i="9"/>
  <c r="H49" i="9"/>
  <c r="G49" i="9"/>
  <c r="H48" i="9"/>
  <c r="G48" i="9"/>
  <c r="H47" i="9"/>
  <c r="G47" i="9"/>
  <c r="H46" i="9"/>
  <c r="G46" i="9"/>
  <c r="H45" i="9"/>
  <c r="G45" i="9"/>
  <c r="W38" i="9"/>
  <c r="V38" i="9"/>
  <c r="U38" i="9"/>
  <c r="T38" i="9"/>
  <c r="S38" i="9"/>
  <c r="R38" i="9"/>
  <c r="Q38" i="9"/>
  <c r="P38" i="9"/>
  <c r="O38" i="9"/>
  <c r="W37" i="9"/>
  <c r="V37" i="9"/>
  <c r="U37" i="9"/>
  <c r="T37" i="9"/>
  <c r="S37" i="9"/>
  <c r="R37" i="9"/>
  <c r="Q37" i="9"/>
  <c r="P37" i="9"/>
  <c r="O37" i="9"/>
  <c r="K37" i="9"/>
  <c r="J37" i="9"/>
  <c r="I37" i="9"/>
  <c r="H37" i="9"/>
  <c r="G37" i="9"/>
  <c r="F37" i="9"/>
  <c r="E37" i="9"/>
  <c r="D37" i="9"/>
  <c r="C37" i="9"/>
  <c r="X36" i="9"/>
  <c r="L36" i="9"/>
  <c r="X35" i="9"/>
  <c r="L35" i="9"/>
  <c r="X34" i="9"/>
  <c r="L34" i="9"/>
  <c r="X33" i="9"/>
  <c r="L33" i="9"/>
  <c r="X32" i="9"/>
  <c r="L32" i="9"/>
  <c r="X31" i="9"/>
  <c r="L31" i="9"/>
  <c r="X30" i="9"/>
  <c r="L30" i="9"/>
  <c r="X29" i="9"/>
  <c r="L29" i="9"/>
  <c r="X28" i="9"/>
  <c r="L28" i="9"/>
  <c r="X27" i="9"/>
  <c r="L27" i="9"/>
  <c r="X26" i="9"/>
  <c r="L26" i="9"/>
  <c r="X25" i="9"/>
  <c r="L25" i="9"/>
  <c r="X24" i="9"/>
  <c r="L24" i="9"/>
  <c r="X23" i="9"/>
  <c r="L23" i="9"/>
  <c r="X22" i="9"/>
  <c r="L22" i="9"/>
  <c r="X21" i="9"/>
  <c r="L21" i="9"/>
  <c r="X20" i="9"/>
  <c r="L20" i="9"/>
  <c r="X19" i="9"/>
  <c r="L19" i="9"/>
  <c r="X18" i="9"/>
  <c r="L18" i="9"/>
  <c r="X17" i="9"/>
  <c r="L17" i="9"/>
  <c r="X16" i="9"/>
  <c r="L16" i="9"/>
  <c r="X15" i="9"/>
  <c r="L15" i="9"/>
  <c r="X14" i="9"/>
  <c r="L14" i="9"/>
  <c r="X13" i="9"/>
  <c r="L13" i="9"/>
  <c r="X12" i="9"/>
  <c r="L12" i="9"/>
  <c r="X11" i="9"/>
  <c r="L11" i="9"/>
  <c r="X10" i="9"/>
  <c r="L10" i="9"/>
  <c r="X9" i="9"/>
  <c r="L9" i="9"/>
  <c r="X8" i="9"/>
  <c r="L8" i="9"/>
  <c r="X7" i="9"/>
  <c r="L7" i="9"/>
  <c r="H39" i="13" l="1"/>
  <c r="I39" i="10"/>
</calcChain>
</file>

<file path=xl/sharedStrings.xml><?xml version="1.0" encoding="utf-8"?>
<sst xmlns="http://schemas.openxmlformats.org/spreadsheetml/2006/main" count="1375" uniqueCount="154">
  <si>
    <t xml:space="preserve">G </t>
  </si>
  <si>
    <t xml:space="preserve">Ulangan </t>
  </si>
  <si>
    <t>Total</t>
  </si>
  <si>
    <t>Rerata</t>
  </si>
  <si>
    <t>L</t>
  </si>
  <si>
    <t>Perlakuan</t>
  </si>
  <si>
    <t>r (ulangan)</t>
  </si>
  <si>
    <t>G1L1</t>
  </si>
  <si>
    <t>G1L2</t>
  </si>
  <si>
    <t>FK</t>
  </si>
  <si>
    <t>G1L3</t>
  </si>
  <si>
    <t>G2L1</t>
  </si>
  <si>
    <t>G2L2</t>
  </si>
  <si>
    <t>G2L3</t>
  </si>
  <si>
    <t>G3L1</t>
  </si>
  <si>
    <t>G3L2</t>
  </si>
  <si>
    <t>G3L3</t>
  </si>
  <si>
    <t>SK</t>
  </si>
  <si>
    <t>DB</t>
  </si>
  <si>
    <t>JK</t>
  </si>
  <si>
    <t>KT</t>
  </si>
  <si>
    <t>F Hit</t>
  </si>
  <si>
    <t>F Tab</t>
  </si>
  <si>
    <t>KET</t>
  </si>
  <si>
    <t>Faktor G</t>
  </si>
  <si>
    <t>Faktor A</t>
  </si>
  <si>
    <t>L1</t>
  </si>
  <si>
    <t>L2</t>
  </si>
  <si>
    <t>L3</t>
  </si>
  <si>
    <t>Kelompok</t>
  </si>
  <si>
    <t>tn</t>
  </si>
  <si>
    <t>G1</t>
  </si>
  <si>
    <t>Keterangan :</t>
  </si>
  <si>
    <t>G2</t>
  </si>
  <si>
    <t>G</t>
  </si>
  <si>
    <t>tidak nyata</t>
  </si>
  <si>
    <t>G3</t>
  </si>
  <si>
    <t>*</t>
  </si>
  <si>
    <t>nyata</t>
  </si>
  <si>
    <t>**</t>
  </si>
  <si>
    <t>sangat nyata</t>
  </si>
  <si>
    <t>Galat/sisa</t>
  </si>
  <si>
    <t xml:space="preserve">Perlakuan </t>
  </si>
  <si>
    <t xml:space="preserve">Total </t>
  </si>
  <si>
    <t>ANALISA WARNA L (LIGHTNESS)</t>
  </si>
  <si>
    <t>Ulangan</t>
  </si>
  <si>
    <t>ANALISA WARNA A (REDNESS)</t>
  </si>
  <si>
    <t>Panelis</t>
  </si>
  <si>
    <t xml:space="preserve">Kode Sampel </t>
  </si>
  <si>
    <t>rata-rata</t>
  </si>
  <si>
    <t>RANK</t>
  </si>
  <si>
    <t>Rata-rata</t>
  </si>
  <si>
    <t>935 (G1L1)</t>
  </si>
  <si>
    <t>873 (G1L2)</t>
  </si>
  <si>
    <t>721 (G1L3)</t>
  </si>
  <si>
    <t>642 (G2L1)</t>
  </si>
  <si>
    <t>518 (G2L2)</t>
  </si>
  <si>
    <t>441 (G2L3)</t>
  </si>
  <si>
    <t>305 (G3L1)</t>
  </si>
  <si>
    <t>260 (G3L2)</t>
  </si>
  <si>
    <t>111 (G3L3)</t>
  </si>
  <si>
    <t>T</t>
  </si>
  <si>
    <t>X2</t>
  </si>
  <si>
    <t xml:space="preserve">T&lt;X2 </t>
  </si>
  <si>
    <t>Terima H0</t>
  </si>
  <si>
    <t>(tidak terdapat perbendaan nyata antar perlakuan terhadap aroma permen jelly wortel )</t>
  </si>
  <si>
    <t>Total rangking</t>
  </si>
  <si>
    <r>
      <t>G1L1 (Gelatin 10% : Sari Jeruk Nipis 5%</t>
    </r>
    <r>
      <rPr>
        <sz val="12"/>
        <rFont val="Calibri"/>
        <family val="2"/>
      </rPr>
      <t>)</t>
    </r>
  </si>
  <si>
    <r>
      <t>G1L2 (Gelatin 10% : Sari Jeruk Nipis 10%</t>
    </r>
    <r>
      <rPr>
        <sz val="12"/>
        <rFont val="Calibri"/>
        <family val="2"/>
      </rPr>
      <t>)</t>
    </r>
  </si>
  <si>
    <r>
      <t>G1L3 (Gelatin 10% : Sari Jeruk Nipis 15%</t>
    </r>
    <r>
      <rPr>
        <sz val="12"/>
        <rFont val="Calibri"/>
        <family val="2"/>
      </rPr>
      <t>)</t>
    </r>
  </si>
  <si>
    <t>G2L1 (Gelatin 15% : Sari Jeruk Nipis 5%)</t>
  </si>
  <si>
    <r>
      <t>G2L2 (Gelatin 15% : Sari Jeruk Nipis 10%</t>
    </r>
    <r>
      <rPr>
        <sz val="12"/>
        <rFont val="Calibri"/>
        <family val="2"/>
      </rPr>
      <t>)</t>
    </r>
  </si>
  <si>
    <r>
      <t>G2L3 (Gelatin 15% : Sari Jeruk Nipis 15%</t>
    </r>
    <r>
      <rPr>
        <sz val="12"/>
        <rFont val="Calibri"/>
        <family val="2"/>
      </rPr>
      <t>)</t>
    </r>
  </si>
  <si>
    <r>
      <t>G3L1 (Gelatin 20% : Sari Jeruk Nipis 5%</t>
    </r>
    <r>
      <rPr>
        <sz val="12"/>
        <rFont val="Calibri"/>
        <family val="2"/>
      </rPr>
      <t>)</t>
    </r>
  </si>
  <si>
    <r>
      <t>G3L2 (Gelatin 20% : Sari Jeruk Nipis 10%</t>
    </r>
    <r>
      <rPr>
        <sz val="12"/>
        <rFont val="Calibri"/>
        <family val="2"/>
      </rPr>
      <t>)</t>
    </r>
  </si>
  <si>
    <r>
      <t>G3L3 (Gelatin 20% : Sari Jeruk Nipis 15%</t>
    </r>
    <r>
      <rPr>
        <sz val="12"/>
        <rFont val="Calibri"/>
        <family val="2"/>
      </rPr>
      <t>)</t>
    </r>
  </si>
  <si>
    <t>Titik Kritis</t>
  </si>
  <si>
    <t>(tidak terdapat perbendaan nyata antar perlakuan terhadap warna permen jelly wortel )</t>
  </si>
  <si>
    <t xml:space="preserve">T&gt;X2 </t>
  </si>
  <si>
    <t>H0 Ditolak</t>
  </si>
  <si>
    <t>(terdapat perbendaan nyata antar perlakuan terhadap tekstur permen jelly wortel )</t>
  </si>
  <si>
    <t>(terdapat perbendaan nyata antar perlakuan terhadap rasa permen jelly wortel )</t>
  </si>
  <si>
    <t>Notasi</t>
  </si>
  <si>
    <t>Total Rangking</t>
  </si>
  <si>
    <t>d.b.=DF</t>
  </si>
  <si>
    <t>J.K = Adj SS</t>
  </si>
  <si>
    <t>K.T = Adj MS</t>
  </si>
  <si>
    <t>F hitung = F</t>
  </si>
  <si>
    <t>Uji Lanjut</t>
  </si>
  <si>
    <t>x</t>
  </si>
  <si>
    <t>a</t>
  </si>
  <si>
    <t>b</t>
  </si>
  <si>
    <t>BNJ</t>
  </si>
  <si>
    <t>BNJ (faktor G dan L) =</t>
  </si>
  <si>
    <t>Uji Lanjut Faktor G</t>
  </si>
  <si>
    <t>Uji Lanjut Faktor L</t>
  </si>
  <si>
    <t>G × L</t>
  </si>
  <si>
    <t>Rata - Rata</t>
  </si>
  <si>
    <t xml:space="preserve"> Q (5%) (t; d.b. galat) x akar (KTG/n)</t>
  </si>
  <si>
    <t>BNJ rata-rata</t>
  </si>
  <si>
    <t>BNJ rata - rata</t>
  </si>
  <si>
    <t xml:space="preserve">Rata - Rata </t>
  </si>
  <si>
    <t>Q (5%) (3;16) x akar (0,01/3*3)</t>
  </si>
  <si>
    <t>c</t>
  </si>
  <si>
    <t>ab</t>
  </si>
  <si>
    <t xml:space="preserve">Rata -Rata </t>
  </si>
  <si>
    <t>Input Minitab</t>
  </si>
  <si>
    <t xml:space="preserve">Gelatin </t>
  </si>
  <si>
    <t>Jeruk Nipis</t>
  </si>
  <si>
    <t>Total Karoten</t>
  </si>
  <si>
    <t>bc</t>
  </si>
  <si>
    <t>pH</t>
  </si>
  <si>
    <t>Tekstur</t>
  </si>
  <si>
    <t>Kadar Air</t>
  </si>
  <si>
    <t>Kadar Abu</t>
  </si>
  <si>
    <t>abc</t>
  </si>
  <si>
    <t xml:space="preserve">ab </t>
  </si>
  <si>
    <t xml:space="preserve">bc </t>
  </si>
  <si>
    <t>Warna L</t>
  </si>
  <si>
    <t>Warna A</t>
  </si>
  <si>
    <t>Warna B</t>
  </si>
  <si>
    <t>Input minitab</t>
  </si>
  <si>
    <t>Q (5%) (3;16) x akar (63,04/3*3)</t>
  </si>
  <si>
    <t>TABEL ANOVA RAK FAKTORIAL UJI KADAR AIR</t>
  </si>
  <si>
    <t>DATA ANALISA KADAR AIR</t>
  </si>
  <si>
    <t>TABEL BANTU 2 ARAH</t>
  </si>
  <si>
    <t>BNJ 5%</t>
  </si>
  <si>
    <t>G1 (Gelatin 10%)</t>
  </si>
  <si>
    <t>G2 (Gelatin 15%)</t>
  </si>
  <si>
    <t>G3 (Gelatin 20%)</t>
  </si>
  <si>
    <t>L1 ( Sari Jeruk Nipis 5%)</t>
  </si>
  <si>
    <t>L2 (Sari Jeruk Nipis 10%)</t>
  </si>
  <si>
    <t xml:space="preserve">L3 (Sari Jeruk Nipis 15%) </t>
  </si>
  <si>
    <t>Kadar Air (%)</t>
  </si>
  <si>
    <t>TABEL DI FILE WORD SKRIPSI</t>
  </si>
  <si>
    <t>DATA ANALISA KADAR ABU</t>
  </si>
  <si>
    <t>TABEL ANOVA RAK FAKTORIAL UJI KADAR ABU</t>
  </si>
  <si>
    <t>Kadar Abu (%)</t>
  </si>
  <si>
    <t>DATA ANALISA DERAJAT KEASAMAN (pH)</t>
  </si>
  <si>
    <t>TABEL ANOVA RAK FAKTORIAL UJI DERAJAT KEASAMAN (pH)</t>
  </si>
  <si>
    <t xml:space="preserve">DATA ANALISA TOTAL KAROTEN </t>
  </si>
  <si>
    <t xml:space="preserve">TABEL ANOVA RAK FAKTORIAL UJI TOTAL KAROTEN </t>
  </si>
  <si>
    <t>TOTAL KAROTEN (%)</t>
  </si>
  <si>
    <t>DATA ANALISA TEKSTUR</t>
  </si>
  <si>
    <t xml:space="preserve">TABEL ANOVA RAK FAKTORIAL UJI TEKSTUR </t>
  </si>
  <si>
    <t>TABEL ANOVA RAK FAKTORIAL UJI WARNA L (LIGHTNESS)</t>
  </si>
  <si>
    <t>TABEL ANOVA RAK FAKTORIAL UJI WARNA A (REDNESS)</t>
  </si>
  <si>
    <t>ANALISA WARNA B (YELLOWNESS)</t>
  </si>
  <si>
    <t>TABEL ANOVA RAK FAKTORIAL UJI WARNA B (YELLOWNESS)</t>
  </si>
  <si>
    <t>Warna B (Yellowness)</t>
  </si>
  <si>
    <t>Derajat Keasaman (pH)</t>
  </si>
  <si>
    <t>Warna L (Lightness)</t>
  </si>
  <si>
    <t>Warna A (Redness)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</si>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</sst>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2"/>
      <name val="Calibri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Calibri"/>
      <family val="2"/>
    </font>
    <font>
      <strike/>
      <sz val="12"/>
      <name val="Times New Roman"/>
      <family val="1"/>
    </font>
    <font>
      <b/>
      <sz val="12"/>
      <color rgb="FF002060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00B0F0"/>
      </patternFill>
    </fill>
    <fill>
      <patternFill patternType="solid">
        <fgColor rgb="FFFFC000"/>
        <bgColor rgb="FFFFC000"/>
      </patternFill>
    </fill>
    <fill>
      <patternFill patternType="solid">
        <fgColor theme="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22" xfId="0" applyFont="1" applyBorder="1" applyAlignment="1">
      <alignment horizontal="center"/>
    </xf>
    <xf numFmtId="0" fontId="10" fillId="0" borderId="2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3" fillId="4" borderId="21" xfId="0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2" fontId="11" fillId="5" borderId="21" xfId="0" applyNumberFormat="1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/>
    </xf>
    <xf numFmtId="0" fontId="11" fillId="4" borderId="0" xfId="0" applyFont="1" applyFill="1" applyAlignment="1">
      <alignment horizontal="center"/>
    </xf>
    <xf numFmtId="0" fontId="11" fillId="0" borderId="0" xfId="0" applyFont="1"/>
    <xf numFmtId="0" fontId="11" fillId="0" borderId="24" xfId="0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24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7" borderId="0" xfId="0" applyFont="1" applyFill="1" applyAlignment="1">
      <alignment horizontal="center" vertical="center"/>
    </xf>
    <xf numFmtId="2" fontId="2" fillId="7" borderId="0" xfId="0" applyNumberFormat="1" applyFont="1" applyFill="1" applyAlignment="1">
      <alignment horizontal="center" vertical="center"/>
    </xf>
    <xf numFmtId="2" fontId="2" fillId="8" borderId="18" xfId="0" applyNumberFormat="1" applyFont="1" applyFill="1" applyBorder="1" applyAlignment="1">
      <alignment horizontal="center" vertical="center" wrapText="1"/>
    </xf>
    <xf numFmtId="2" fontId="6" fillId="8" borderId="18" xfId="0" applyNumberFormat="1" applyFont="1" applyFill="1" applyBorder="1" applyAlignment="1">
      <alignment horizontal="center" vertical="center" wrapText="1"/>
    </xf>
    <xf numFmtId="0" fontId="6" fillId="8" borderId="1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2" fontId="0" fillId="0" borderId="0" xfId="0" applyNumberFormat="1"/>
    <xf numFmtId="0" fontId="3" fillId="0" borderId="2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9" borderId="0" xfId="0" applyFont="1" applyFill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0" borderId="31" xfId="0" applyBorder="1"/>
    <xf numFmtId="0" fontId="2" fillId="0" borderId="1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0" fillId="0" borderId="33" xfId="0" applyBorder="1"/>
    <xf numFmtId="0" fontId="0" fillId="0" borderId="32" xfId="0" applyBorder="1"/>
    <xf numFmtId="0" fontId="0" fillId="0" borderId="34" xfId="0" applyBorder="1"/>
    <xf numFmtId="0" fontId="0" fillId="0" borderId="29" xfId="0" applyBorder="1"/>
    <xf numFmtId="0" fontId="0" fillId="0" borderId="18" xfId="0" applyBorder="1"/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9" borderId="0" xfId="0" applyFont="1" applyFill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center" vertical="center"/>
    </xf>
    <xf numFmtId="0" fontId="1" fillId="9" borderId="5" xfId="0" applyFont="1" applyFill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9" borderId="29" xfId="0" applyFont="1" applyFill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0" fillId="0" borderId="0" xfId="0"/>
    <xf numFmtId="0" fontId="11" fillId="0" borderId="24" xfId="0" applyFont="1" applyBorder="1" applyAlignment="1">
      <alignment horizontal="center"/>
    </xf>
    <xf numFmtId="0" fontId="12" fillId="0" borderId="24" xfId="0" applyFont="1" applyBorder="1"/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2" fillId="0" borderId="25" xfId="0" applyFont="1" applyBorder="1"/>
    <xf numFmtId="0" fontId="12" fillId="0" borderId="27" xfId="0" applyFont="1" applyBorder="1"/>
    <xf numFmtId="0" fontId="11" fillId="0" borderId="24" xfId="0" applyFont="1" applyBorder="1" applyAlignment="1">
      <alignment horizontal="center" vertical="center"/>
    </xf>
    <xf numFmtId="165" fontId="1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254238</xdr:colOff>
      <xdr:row>0</xdr:row>
      <xdr:rowOff>109656</xdr:rowOff>
    </xdr:from>
    <xdr:to>
      <xdr:col>15</xdr:col>
      <xdr:colOff>496353</xdr:colOff>
      <xdr:row>6</xdr:row>
      <xdr:rowOff>42963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0D94F4F-4660-4C1D-A8C1-7B77AE6C56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87667" y="109656"/>
          <a:ext cx="3793006" cy="1130736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46476</xdr:colOff>
      <xdr:row>38</xdr:row>
      <xdr:rowOff>6165</xdr:rowOff>
    </xdr:from>
    <xdr:ext cx="4014669" cy="752475"/>
    <xdr:pic>
      <xdr:nvPicPr>
        <xdr:cNvPr id="2" name="image25.png">
          <a:extLst>
            <a:ext uri="{FF2B5EF4-FFF2-40B4-BE49-F238E27FC236}">
              <a16:creationId xmlns:a16="http://schemas.microsoft.com/office/drawing/2014/main" id="{555BBDD2-E60F-4EC8-AB5B-DC8786816BFD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53461" y="7411386"/>
          <a:ext cx="4014669" cy="752475"/>
        </a:xfrm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38</xdr:row>
      <xdr:rowOff>0</xdr:rowOff>
    </xdr:from>
    <xdr:ext cx="4857750" cy="752475"/>
    <xdr:pic>
      <xdr:nvPicPr>
        <xdr:cNvPr id="2" name="image25.png">
          <a:extLst>
            <a:ext uri="{FF2B5EF4-FFF2-40B4-BE49-F238E27FC236}">
              <a16:creationId xmlns:a16="http://schemas.microsoft.com/office/drawing/2014/main" id="{26C59D31-CA06-488C-A325-25404ADF14F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7429500"/>
          <a:ext cx="48577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125556</xdr:colOff>
      <xdr:row>37</xdr:row>
      <xdr:rowOff>123701</xdr:rowOff>
    </xdr:from>
    <xdr:ext cx="4857750" cy="752475"/>
    <xdr:pic>
      <xdr:nvPicPr>
        <xdr:cNvPr id="2" name="image25.png">
          <a:extLst>
            <a:ext uri="{FF2B5EF4-FFF2-40B4-BE49-F238E27FC236}">
              <a16:creationId xmlns:a16="http://schemas.microsoft.com/office/drawing/2014/main" id="{EEE1143B-ED99-421C-BBD0-ADDD24A05D3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39031" y="7259379"/>
          <a:ext cx="4857750" cy="7524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47081</xdr:colOff>
      <xdr:row>0</xdr:row>
      <xdr:rowOff>187175</xdr:rowOff>
    </xdr:from>
    <xdr:to>
      <xdr:col>15</xdr:col>
      <xdr:colOff>562820</xdr:colOff>
      <xdr:row>6</xdr:row>
      <xdr:rowOff>88674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BEC4694-B3D3-4298-AE2C-63F526823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69097" y="187175"/>
          <a:ext cx="4059449" cy="10690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254238</xdr:colOff>
      <xdr:row>0</xdr:row>
      <xdr:rowOff>186548</xdr:rowOff>
    </xdr:from>
    <xdr:to>
      <xdr:col>15</xdr:col>
      <xdr:colOff>289978</xdr:colOff>
      <xdr:row>6</xdr:row>
      <xdr:rowOff>42271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8D57848-94D3-4EE6-A560-48153BB3F3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057051" y="186548"/>
          <a:ext cx="3784224" cy="10463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254238</xdr:colOff>
      <xdr:row>0</xdr:row>
      <xdr:rowOff>146498</xdr:rowOff>
    </xdr:from>
    <xdr:to>
      <xdr:col>15</xdr:col>
      <xdr:colOff>496353</xdr:colOff>
      <xdr:row>6</xdr:row>
      <xdr:rowOff>82320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0A2FCFE-B396-4791-884A-04D9B4A0ED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057051" y="146498"/>
          <a:ext cx="3784224" cy="112644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254238</xdr:colOff>
      <xdr:row>0</xdr:row>
      <xdr:rowOff>156794</xdr:rowOff>
    </xdr:from>
    <xdr:to>
      <xdr:col>15</xdr:col>
      <xdr:colOff>496353</xdr:colOff>
      <xdr:row>6</xdr:row>
      <xdr:rowOff>72025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9DC0E7-229F-4C77-B22B-4F1AE25F07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057051" y="156794"/>
          <a:ext cx="3784224" cy="11058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254238</xdr:colOff>
      <xdr:row>1</xdr:row>
      <xdr:rowOff>18294</xdr:rowOff>
    </xdr:from>
    <xdr:to>
      <xdr:col>15</xdr:col>
      <xdr:colOff>496353</xdr:colOff>
      <xdr:row>6</xdr:row>
      <xdr:rowOff>87154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2309A75-54FA-4CE9-9085-FC03B95C0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087667" y="217865"/>
          <a:ext cx="3779972" cy="106671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254238</xdr:colOff>
      <xdr:row>1</xdr:row>
      <xdr:rowOff>18294</xdr:rowOff>
    </xdr:from>
    <xdr:to>
      <xdr:col>15</xdr:col>
      <xdr:colOff>496353</xdr:colOff>
      <xdr:row>6</xdr:row>
      <xdr:rowOff>150654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270FCB-ADB2-48B7-AF0E-E894F9F0C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084038" y="215144"/>
          <a:ext cx="3779065" cy="10531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254238</xdr:colOff>
      <xdr:row>1</xdr:row>
      <xdr:rowOff>126519</xdr:rowOff>
    </xdr:from>
    <xdr:to>
      <xdr:col>15</xdr:col>
      <xdr:colOff>496353</xdr:colOff>
      <xdr:row>6</xdr:row>
      <xdr:rowOff>124438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51D28A-0221-4A71-ABA0-F18D7BA74D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0089983" y="329179"/>
          <a:ext cx="3768391" cy="1011216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38</xdr:row>
      <xdr:rowOff>0</xdr:rowOff>
    </xdr:from>
    <xdr:ext cx="4857750" cy="752475"/>
    <xdr:pic>
      <xdr:nvPicPr>
        <xdr:cNvPr id="2" name="image25.png">
          <a:extLst>
            <a:ext uri="{FF2B5EF4-FFF2-40B4-BE49-F238E27FC236}">
              <a16:creationId xmlns:a16="http://schemas.microsoft.com/office/drawing/2014/main" id="{C51C4C2C-4089-485B-BABC-08183DB586C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7429500"/>
          <a:ext cx="4857750" cy="7524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DF844-4AE5-453B-94C3-30D906CE0D89}">
  <dimension ref="C1:Z40"/>
  <sheetViews>
    <sheetView topLeftCell="B3" zoomScale="62" zoomScaleNormal="54" workbookViewId="0">
      <selection activeCell="I12" sqref="I12"/>
    </sheetView>
  </sheetViews>
  <sheetFormatPr defaultRowHeight="15.5" x14ac:dyDescent="0.35"/>
  <cols>
    <col min="1" max="2" width="8.7265625" style="6"/>
    <col min="3" max="3" width="21.453125" style="6" customWidth="1"/>
    <col min="4" max="4" width="9.81640625" style="6" customWidth="1"/>
    <col min="5" max="5" width="9" style="6" bestFit="1" customWidth="1"/>
    <col min="6" max="6" width="8.81640625" style="6" bestFit="1" customWidth="1"/>
    <col min="7" max="7" width="8.81640625" style="6" customWidth="1"/>
    <col min="8" max="8" width="14.54296875" style="6" customWidth="1"/>
    <col min="9" max="9" width="10.90625" style="6" customWidth="1"/>
    <col min="10" max="10" width="11.26953125" style="6" customWidth="1"/>
    <col min="11" max="11" width="15.54296875" style="6" customWidth="1"/>
    <col min="12" max="12" width="13.08984375" style="6" customWidth="1"/>
    <col min="13" max="13" width="17.26953125" style="6" customWidth="1"/>
    <col min="14" max="14" width="20.1796875" style="6" customWidth="1"/>
    <col min="15" max="15" width="13.1796875" style="6" customWidth="1"/>
    <col min="16" max="16" width="14" style="6" customWidth="1"/>
    <col min="17" max="17" width="12.6328125" style="6" customWidth="1"/>
    <col min="18" max="19" width="8.7265625" style="6"/>
    <col min="20" max="20" width="11" style="6" customWidth="1"/>
    <col min="21" max="21" width="13.08984375" style="6" customWidth="1"/>
    <col min="22" max="22" width="8.7265625" style="6"/>
    <col min="23" max="23" width="12.7265625" style="6" customWidth="1"/>
    <col min="24" max="24" width="14.36328125" style="6" customWidth="1"/>
    <col min="25" max="25" width="10.90625" style="6" customWidth="1"/>
    <col min="26" max="26" width="16.81640625" style="6" customWidth="1"/>
    <col min="27" max="16384" width="8.7265625" style="6"/>
  </cols>
  <sheetData>
    <row r="1" spans="3:26" x14ac:dyDescent="0.35">
      <c r="C1"/>
    </row>
    <row r="2" spans="3:26" x14ac:dyDescent="0.35">
      <c r="C2"/>
    </row>
    <row r="3" spans="3:26" x14ac:dyDescent="0.35">
      <c r="C3" s="88" t="s">
        <v>124</v>
      </c>
      <c r="D3" s="88"/>
      <c r="E3" s="88"/>
      <c r="F3" s="88"/>
      <c r="G3" s="88"/>
      <c r="H3" s="88"/>
      <c r="K3" s="58" t="s">
        <v>9</v>
      </c>
      <c r="L3" s="56">
        <f>((G15^2)/(L4*L5*L6))</f>
        <v>17349.793514814817</v>
      </c>
      <c r="W3" s="49" t="s">
        <v>121</v>
      </c>
    </row>
    <row r="4" spans="3:26" x14ac:dyDescent="0.35">
      <c r="C4" s="91" t="s">
        <v>5</v>
      </c>
      <c r="D4" s="89" t="s">
        <v>1</v>
      </c>
      <c r="E4" s="70"/>
      <c r="F4" s="90"/>
      <c r="G4" s="91" t="s">
        <v>2</v>
      </c>
      <c r="H4" s="93" t="s">
        <v>3</v>
      </c>
      <c r="K4" s="2" t="s">
        <v>0</v>
      </c>
      <c r="L4" s="4">
        <v>3</v>
      </c>
      <c r="W4" s="50" t="s">
        <v>107</v>
      </c>
      <c r="X4" s="50" t="s">
        <v>108</v>
      </c>
      <c r="Y4" s="6" t="s">
        <v>45</v>
      </c>
      <c r="Z4" s="6" t="s">
        <v>113</v>
      </c>
    </row>
    <row r="5" spans="3:26" x14ac:dyDescent="0.35">
      <c r="C5" s="92"/>
      <c r="D5" s="2">
        <v>1</v>
      </c>
      <c r="E5" s="2">
        <v>2</v>
      </c>
      <c r="F5" s="2">
        <v>3</v>
      </c>
      <c r="G5" s="92"/>
      <c r="H5" s="93"/>
      <c r="K5" s="2" t="s">
        <v>4</v>
      </c>
      <c r="L5" s="4">
        <v>3</v>
      </c>
      <c r="W5" s="6" t="s">
        <v>31</v>
      </c>
      <c r="X5" s="6" t="s">
        <v>26</v>
      </c>
      <c r="Y5" s="6">
        <v>1</v>
      </c>
      <c r="Z5" s="16">
        <v>15.07</v>
      </c>
    </row>
    <row r="6" spans="3:26" x14ac:dyDescent="0.35">
      <c r="C6" s="2" t="s">
        <v>7</v>
      </c>
      <c r="D6" s="3">
        <v>15.07</v>
      </c>
      <c r="E6" s="3">
        <v>28.28</v>
      </c>
      <c r="F6" s="3">
        <v>24.71</v>
      </c>
      <c r="G6" s="4">
        <f>SUM(D6:F6)</f>
        <v>68.06</v>
      </c>
      <c r="H6" s="3">
        <f>G6/3</f>
        <v>22.686666666666667</v>
      </c>
      <c r="K6" s="2" t="s">
        <v>6</v>
      </c>
      <c r="L6" s="4">
        <v>3</v>
      </c>
      <c r="W6" s="6" t="s">
        <v>31</v>
      </c>
      <c r="X6" s="6" t="s">
        <v>26</v>
      </c>
      <c r="Y6" s="6">
        <v>2</v>
      </c>
      <c r="Z6" s="16">
        <v>28.28</v>
      </c>
    </row>
    <row r="7" spans="3:26" x14ac:dyDescent="0.35">
      <c r="C7" s="2" t="s">
        <v>8</v>
      </c>
      <c r="D7" s="3">
        <v>13.06</v>
      </c>
      <c r="E7" s="3">
        <v>28.29</v>
      </c>
      <c r="F7" s="3">
        <v>33.19</v>
      </c>
      <c r="G7" s="4">
        <f t="shared" ref="G7:G14" si="0">SUM(D7:F7)</f>
        <v>74.539999999999992</v>
      </c>
      <c r="H7" s="3">
        <f t="shared" ref="H7:H15" si="1">G7/3</f>
        <v>24.846666666666664</v>
      </c>
      <c r="W7" s="6" t="s">
        <v>31</v>
      </c>
      <c r="X7" s="6" t="s">
        <v>26</v>
      </c>
      <c r="Y7" s="6">
        <v>3</v>
      </c>
      <c r="Z7" s="16">
        <v>24.71</v>
      </c>
    </row>
    <row r="8" spans="3:26" ht="16" thickBot="1" x14ac:dyDescent="0.4">
      <c r="C8" s="2" t="s">
        <v>10</v>
      </c>
      <c r="D8" s="3">
        <v>30.93</v>
      </c>
      <c r="E8" s="3">
        <v>22.27</v>
      </c>
      <c r="F8" s="3">
        <v>27.89</v>
      </c>
      <c r="G8" s="3">
        <f t="shared" si="0"/>
        <v>81.09</v>
      </c>
      <c r="H8" s="3">
        <f t="shared" si="1"/>
        <v>27.03</v>
      </c>
      <c r="K8" s="75" t="s">
        <v>123</v>
      </c>
      <c r="L8" s="75"/>
      <c r="M8" s="75"/>
      <c r="N8" s="75"/>
      <c r="O8" s="75"/>
      <c r="P8" s="75"/>
      <c r="Q8" s="75"/>
      <c r="R8" s="75"/>
      <c r="S8" s="75"/>
      <c r="W8" s="6" t="s">
        <v>31</v>
      </c>
      <c r="X8" s="6" t="s">
        <v>27</v>
      </c>
      <c r="Y8" s="6">
        <v>1</v>
      </c>
      <c r="Z8" s="16">
        <v>13.06</v>
      </c>
    </row>
    <row r="9" spans="3:26" ht="16" thickBot="1" x14ac:dyDescent="0.4">
      <c r="C9" s="2" t="s">
        <v>11</v>
      </c>
      <c r="D9" s="3">
        <v>13.36</v>
      </c>
      <c r="E9" s="3">
        <v>31.2</v>
      </c>
      <c r="F9" s="3">
        <v>30.76</v>
      </c>
      <c r="G9" s="4">
        <f t="shared" si="0"/>
        <v>75.320000000000007</v>
      </c>
      <c r="H9" s="3">
        <f t="shared" si="1"/>
        <v>25.106666666666669</v>
      </c>
      <c r="K9" s="76" t="s">
        <v>17</v>
      </c>
      <c r="L9" s="77"/>
      <c r="M9" s="80" t="s">
        <v>18</v>
      </c>
      <c r="N9" s="82" t="s">
        <v>19</v>
      </c>
      <c r="O9" s="82" t="s">
        <v>20</v>
      </c>
      <c r="P9" s="82" t="s">
        <v>21</v>
      </c>
      <c r="Q9" s="84" t="s">
        <v>22</v>
      </c>
      <c r="R9" s="85"/>
      <c r="S9" s="86" t="s">
        <v>23</v>
      </c>
      <c r="W9" s="6" t="s">
        <v>31</v>
      </c>
      <c r="X9" s="6" t="s">
        <v>27</v>
      </c>
      <c r="Y9" s="6">
        <v>2</v>
      </c>
      <c r="Z9" s="16">
        <v>28.29</v>
      </c>
    </row>
    <row r="10" spans="3:26" ht="16" thickBot="1" x14ac:dyDescent="0.4">
      <c r="C10" s="2" t="s">
        <v>12</v>
      </c>
      <c r="D10" s="3">
        <v>23.5</v>
      </c>
      <c r="E10" s="3">
        <v>26.87</v>
      </c>
      <c r="F10" s="3">
        <v>20.7</v>
      </c>
      <c r="G10" s="4">
        <f t="shared" si="0"/>
        <v>71.070000000000007</v>
      </c>
      <c r="H10" s="3">
        <f t="shared" si="1"/>
        <v>23.69</v>
      </c>
      <c r="K10" s="78"/>
      <c r="L10" s="79"/>
      <c r="M10" s="81"/>
      <c r="N10" s="83"/>
      <c r="O10" s="83"/>
      <c r="P10" s="83"/>
      <c r="Q10" s="7">
        <v>0.05</v>
      </c>
      <c r="R10" s="7">
        <v>0.01</v>
      </c>
      <c r="S10" s="87"/>
      <c r="W10" s="6" t="s">
        <v>31</v>
      </c>
      <c r="X10" s="6" t="s">
        <v>27</v>
      </c>
      <c r="Y10" s="6">
        <v>3</v>
      </c>
      <c r="Z10" s="16">
        <v>33.19</v>
      </c>
    </row>
    <row r="11" spans="3:26" ht="16" thickBot="1" x14ac:dyDescent="0.4">
      <c r="C11" s="2" t="s">
        <v>13</v>
      </c>
      <c r="D11" s="3">
        <v>22.15</v>
      </c>
      <c r="E11" s="3">
        <v>31.02</v>
      </c>
      <c r="F11" s="3">
        <v>27.86</v>
      </c>
      <c r="G11" s="4">
        <f t="shared" si="0"/>
        <v>81.03</v>
      </c>
      <c r="H11" s="3">
        <f t="shared" si="1"/>
        <v>27.01</v>
      </c>
      <c r="K11" s="73" t="s">
        <v>29</v>
      </c>
      <c r="L11" s="74"/>
      <c r="M11" s="8">
        <f>L6-1</f>
        <v>2</v>
      </c>
      <c r="N11" s="9">
        <f>SUMSQ(D15:F15)/(L4*L5)-L3</f>
        <v>212.72731851851495</v>
      </c>
      <c r="O11" s="10">
        <f t="shared" ref="O11:O16" si="2">N11/M11</f>
        <v>106.36365925925747</v>
      </c>
      <c r="P11" s="11">
        <f>O11/O16</f>
        <v>2.985904927290457</v>
      </c>
      <c r="Q11" s="10">
        <f>FINV(Q10,M11,M16)</f>
        <v>3.6337234675916301</v>
      </c>
      <c r="R11" s="10">
        <f>FINV(R10,M11,M16)</f>
        <v>6.2262352803113821</v>
      </c>
      <c r="S11" s="12" t="s">
        <v>30</v>
      </c>
      <c r="W11" s="6" t="s">
        <v>31</v>
      </c>
      <c r="X11" s="6" t="s">
        <v>28</v>
      </c>
      <c r="Y11" s="6">
        <v>1</v>
      </c>
      <c r="Z11" s="16">
        <v>30.93</v>
      </c>
    </row>
    <row r="12" spans="3:26" ht="16" thickBot="1" x14ac:dyDescent="0.4">
      <c r="C12" s="2" t="s">
        <v>14</v>
      </c>
      <c r="D12" s="3">
        <v>24.73</v>
      </c>
      <c r="E12" s="3">
        <v>20.67</v>
      </c>
      <c r="F12" s="3">
        <v>24.51</v>
      </c>
      <c r="G12" s="4">
        <f t="shared" si="0"/>
        <v>69.910000000000011</v>
      </c>
      <c r="H12" s="3">
        <f t="shared" si="1"/>
        <v>23.303333333333338</v>
      </c>
      <c r="K12" s="73" t="s">
        <v>5</v>
      </c>
      <c r="L12" s="74"/>
      <c r="M12" s="8">
        <f>L4*L5-1</f>
        <v>8</v>
      </c>
      <c r="N12" s="9">
        <f>SUMSQ(G6:G14)/L6-L3</f>
        <v>81.474385185181745</v>
      </c>
      <c r="O12" s="10">
        <f t="shared" si="2"/>
        <v>10.184298148147718</v>
      </c>
      <c r="P12" s="11">
        <f>O12/O16</f>
        <v>0.28589977284842838</v>
      </c>
      <c r="Q12" s="10">
        <f>FINV(Q10,M12,M16)</f>
        <v>2.5910961798744014</v>
      </c>
      <c r="R12" s="10">
        <f>FINV(R10,M12,M16)</f>
        <v>3.8895721399261927</v>
      </c>
      <c r="S12" s="12" t="s">
        <v>30</v>
      </c>
      <c r="T12" s="13" t="s">
        <v>32</v>
      </c>
      <c r="W12" s="6" t="s">
        <v>31</v>
      </c>
      <c r="X12" s="6" t="s">
        <v>28</v>
      </c>
      <c r="Y12" s="6">
        <v>2</v>
      </c>
      <c r="Z12" s="16">
        <v>22.27</v>
      </c>
    </row>
    <row r="13" spans="3:26" ht="16" thickBot="1" x14ac:dyDescent="0.4">
      <c r="C13" s="2" t="s">
        <v>15</v>
      </c>
      <c r="D13" s="3">
        <v>27.12</v>
      </c>
      <c r="E13" s="3">
        <v>21.08</v>
      </c>
      <c r="F13" s="3">
        <v>32.76</v>
      </c>
      <c r="G13" s="4">
        <f t="shared" si="0"/>
        <v>80.960000000000008</v>
      </c>
      <c r="H13" s="3">
        <f t="shared" si="1"/>
        <v>26.986666666666668</v>
      </c>
      <c r="K13" s="73" t="s">
        <v>34</v>
      </c>
      <c r="L13" s="74"/>
      <c r="M13" s="8">
        <f>L4-1</f>
        <v>2</v>
      </c>
      <c r="N13" s="9">
        <f>SUMSQ(G21:G23)/(L4*L6)-L3</f>
        <v>5.2392518518499855</v>
      </c>
      <c r="O13" s="10">
        <f t="shared" si="2"/>
        <v>2.6196259259249928</v>
      </c>
      <c r="P13" s="11">
        <f>O13/O16</f>
        <v>7.3539722254304343E-2</v>
      </c>
      <c r="Q13" s="10">
        <f>FINV(Q10,M13,M16)</f>
        <v>3.6337234675916301</v>
      </c>
      <c r="R13" s="10">
        <f>FINV(R10,M13,M16)</f>
        <v>6.2262352803113821</v>
      </c>
      <c r="S13" s="12" t="s">
        <v>30</v>
      </c>
      <c r="T13" s="13" t="s">
        <v>30</v>
      </c>
      <c r="U13" s="13" t="s">
        <v>35</v>
      </c>
      <c r="W13" s="6" t="s">
        <v>31</v>
      </c>
      <c r="X13" s="6" t="s">
        <v>28</v>
      </c>
      <c r="Y13" s="6">
        <v>3</v>
      </c>
      <c r="Z13" s="16">
        <v>27.89</v>
      </c>
    </row>
    <row r="14" spans="3:26" ht="16" thickBot="1" x14ac:dyDescent="0.4">
      <c r="C14" s="2" t="s">
        <v>16</v>
      </c>
      <c r="D14" s="3">
        <v>25.63</v>
      </c>
      <c r="E14" s="3">
        <v>22.09</v>
      </c>
      <c r="F14" s="3">
        <v>34.729999999999997</v>
      </c>
      <c r="G14" s="4">
        <f t="shared" si="0"/>
        <v>82.449999999999989</v>
      </c>
      <c r="H14" s="3">
        <f t="shared" si="1"/>
        <v>27.483333333333331</v>
      </c>
      <c r="K14" s="73" t="s">
        <v>4</v>
      </c>
      <c r="L14" s="74"/>
      <c r="M14" s="8">
        <f>L5-1</f>
        <v>2</v>
      </c>
      <c r="N14" s="9">
        <f>SUMSQ(D24:F24)/(L5*L6)-L3</f>
        <v>54.770251851852663</v>
      </c>
      <c r="O14" s="10">
        <f t="shared" si="2"/>
        <v>27.385125925926332</v>
      </c>
      <c r="P14" s="11">
        <f>O14/O16</f>
        <v>0.76877180614276563</v>
      </c>
      <c r="Q14" s="10">
        <f>FINV(Q10,M14,M16)</f>
        <v>3.6337234675916301</v>
      </c>
      <c r="R14" s="10">
        <f>FINV(R10,M14,M16)</f>
        <v>6.2262352803113821</v>
      </c>
      <c r="S14" s="12" t="s">
        <v>30</v>
      </c>
      <c r="T14" s="13" t="s">
        <v>37</v>
      </c>
      <c r="U14" s="13" t="s">
        <v>38</v>
      </c>
      <c r="W14" s="6" t="s">
        <v>33</v>
      </c>
      <c r="X14" s="6" t="s">
        <v>26</v>
      </c>
      <c r="Y14" s="6">
        <v>1</v>
      </c>
      <c r="Z14" s="16">
        <v>13.36</v>
      </c>
    </row>
    <row r="15" spans="3:26" ht="16" thickBot="1" x14ac:dyDescent="0.4">
      <c r="C15" s="2" t="s">
        <v>153</v>
      </c>
      <c r="D15" s="3">
        <f>SUM(D6:D14)</f>
        <v>195.54999999999998</v>
      </c>
      <c r="E15" s="3">
        <f t="shared" ref="E15:G15" si="3">SUM(E6:E14)</f>
        <v>231.77</v>
      </c>
      <c r="F15" s="3">
        <f t="shared" si="3"/>
        <v>257.11</v>
      </c>
      <c r="G15" s="14">
        <f t="shared" si="3"/>
        <v>684.43000000000006</v>
      </c>
      <c r="H15" s="3">
        <f t="shared" si="1"/>
        <v>228.14333333333335</v>
      </c>
      <c r="K15" s="73" t="s">
        <v>96</v>
      </c>
      <c r="L15" s="74"/>
      <c r="M15" s="8">
        <f>((L4-1)*(L5-1))</f>
        <v>4</v>
      </c>
      <c r="N15" s="9">
        <f>(N12-N13-N14)</f>
        <v>21.464881481479097</v>
      </c>
      <c r="O15" s="10">
        <f t="shared" si="2"/>
        <v>5.3662203703697742</v>
      </c>
      <c r="P15" s="11">
        <f>O15/O16</f>
        <v>0.15064378149832175</v>
      </c>
      <c r="Q15" s="10">
        <f>FINV(Q10,M15,M16)</f>
        <v>3.0069172799243447</v>
      </c>
      <c r="R15" s="10">
        <f>FINV(R10,M15,M16)</f>
        <v>4.772577999723211</v>
      </c>
      <c r="S15" s="12" t="s">
        <v>30</v>
      </c>
      <c r="T15" s="13" t="s">
        <v>39</v>
      </c>
      <c r="U15" s="13" t="s">
        <v>40</v>
      </c>
      <c r="W15" s="6" t="s">
        <v>33</v>
      </c>
      <c r="X15" s="6" t="s">
        <v>26</v>
      </c>
      <c r="Y15" s="6">
        <v>2</v>
      </c>
      <c r="Z15" s="16">
        <v>31.2</v>
      </c>
    </row>
    <row r="16" spans="3:26" ht="16" thickBot="1" x14ac:dyDescent="0.4">
      <c r="K16" s="73" t="s">
        <v>41</v>
      </c>
      <c r="L16" s="74"/>
      <c r="M16" s="8">
        <f>(L4*L5-1)*(L6-1)</f>
        <v>16</v>
      </c>
      <c r="N16" s="9">
        <f>N17-N11-N12</f>
        <v>569.95068148148493</v>
      </c>
      <c r="O16" s="10">
        <f t="shared" si="2"/>
        <v>35.621917592592808</v>
      </c>
      <c r="P16" s="46"/>
      <c r="Q16" s="46"/>
      <c r="R16" s="46"/>
      <c r="S16" s="47"/>
      <c r="W16" s="6" t="s">
        <v>33</v>
      </c>
      <c r="X16" s="6" t="s">
        <v>26</v>
      </c>
      <c r="Y16" s="6">
        <v>3</v>
      </c>
      <c r="Z16" s="16">
        <v>30.76</v>
      </c>
    </row>
    <row r="17" spans="3:26" ht="16" thickBot="1" x14ac:dyDescent="0.4">
      <c r="K17" s="73" t="s">
        <v>2</v>
      </c>
      <c r="L17" s="74"/>
      <c r="M17" s="8">
        <f>(L4*L5*L6-1)</f>
        <v>26</v>
      </c>
      <c r="N17" s="9">
        <f>SUMSQ(D6:F14)-L3</f>
        <v>864.15238518518163</v>
      </c>
      <c r="O17" s="45"/>
      <c r="P17" s="46"/>
      <c r="Q17" s="46"/>
      <c r="R17" s="46"/>
      <c r="S17" s="47"/>
      <c r="W17" s="6" t="s">
        <v>33</v>
      </c>
      <c r="X17" s="6" t="s">
        <v>27</v>
      </c>
      <c r="Y17" s="6">
        <v>1</v>
      </c>
      <c r="Z17" s="16">
        <v>23.5</v>
      </c>
    </row>
    <row r="18" spans="3:26" x14ac:dyDescent="0.35">
      <c r="C18" s="96" t="s">
        <v>125</v>
      </c>
      <c r="D18" s="97"/>
      <c r="E18" s="97"/>
      <c r="F18" s="97"/>
      <c r="G18" s="97"/>
      <c r="H18" s="98"/>
      <c r="L18" s="42" t="s">
        <v>84</v>
      </c>
      <c r="M18" s="42" t="s">
        <v>85</v>
      </c>
      <c r="N18" s="42" t="s">
        <v>86</v>
      </c>
      <c r="O18" s="42" t="s">
        <v>87</v>
      </c>
      <c r="W18" s="6" t="s">
        <v>33</v>
      </c>
      <c r="X18" s="6" t="s">
        <v>27</v>
      </c>
      <c r="Y18" s="6">
        <v>2</v>
      </c>
      <c r="Z18" s="16">
        <v>26.87</v>
      </c>
    </row>
    <row r="19" spans="3:26" x14ac:dyDescent="0.35">
      <c r="C19" s="91" t="s">
        <v>24</v>
      </c>
      <c r="D19" s="89" t="s">
        <v>25</v>
      </c>
      <c r="E19" s="70"/>
      <c r="F19" s="90"/>
      <c r="G19" s="91" t="s">
        <v>2</v>
      </c>
      <c r="H19" s="91" t="s">
        <v>97</v>
      </c>
      <c r="N19" s="41"/>
      <c r="W19" s="6" t="s">
        <v>33</v>
      </c>
      <c r="X19" s="6" t="s">
        <v>27</v>
      </c>
      <c r="Y19" s="6">
        <v>3</v>
      </c>
      <c r="Z19" s="16">
        <v>20.7</v>
      </c>
    </row>
    <row r="20" spans="3:26" x14ac:dyDescent="0.35">
      <c r="C20" s="92"/>
      <c r="D20" s="2" t="s">
        <v>26</v>
      </c>
      <c r="E20" s="2" t="s">
        <v>27</v>
      </c>
      <c r="F20" s="2" t="s">
        <v>28</v>
      </c>
      <c r="G20" s="92"/>
      <c r="H20" s="92"/>
      <c r="K20"/>
      <c r="L20"/>
      <c r="N20"/>
      <c r="O20"/>
      <c r="P20"/>
      <c r="Q20"/>
      <c r="T20" s="54"/>
      <c r="W20" s="6" t="s">
        <v>33</v>
      </c>
      <c r="X20" s="6" t="s">
        <v>28</v>
      </c>
      <c r="Y20" s="6">
        <v>1</v>
      </c>
      <c r="Z20" s="16">
        <v>22.15</v>
      </c>
    </row>
    <row r="21" spans="3:26" ht="16" thickBot="1" x14ac:dyDescent="0.4">
      <c r="C21" s="2" t="s">
        <v>31</v>
      </c>
      <c r="D21" s="3">
        <f>G6</f>
        <v>68.06</v>
      </c>
      <c r="E21" s="3">
        <f>G7</f>
        <v>74.539999999999992</v>
      </c>
      <c r="F21" s="3">
        <f>G8</f>
        <v>81.09</v>
      </c>
      <c r="G21" s="3">
        <f>SUM(D21:F21)</f>
        <v>223.69</v>
      </c>
      <c r="H21" s="3">
        <f>G21/9</f>
        <v>24.854444444444443</v>
      </c>
      <c r="K21"/>
      <c r="L21"/>
      <c r="M21"/>
      <c r="N21"/>
      <c r="O21"/>
      <c r="P21"/>
      <c r="Q21"/>
      <c r="T21" s="54"/>
      <c r="U21" s="13"/>
      <c r="W21" s="6" t="s">
        <v>33</v>
      </c>
      <c r="X21" s="6" t="s">
        <v>28</v>
      </c>
      <c r="Y21" s="6">
        <v>2</v>
      </c>
      <c r="Z21" s="16">
        <v>31.02</v>
      </c>
    </row>
    <row r="22" spans="3:26" x14ac:dyDescent="0.35">
      <c r="C22" s="2" t="s">
        <v>33</v>
      </c>
      <c r="D22" s="3">
        <f>G9</f>
        <v>75.320000000000007</v>
      </c>
      <c r="E22" s="3">
        <f>G10</f>
        <v>71.070000000000007</v>
      </c>
      <c r="F22" s="3">
        <f>G11</f>
        <v>81.03</v>
      </c>
      <c r="G22" s="3">
        <f t="shared" ref="G22:G24" si="4">SUM(D22:F22)</f>
        <v>227.42000000000002</v>
      </c>
      <c r="H22" s="3">
        <f t="shared" ref="H22:H23" si="5">G22/9</f>
        <v>25.268888888888892</v>
      </c>
      <c r="K22" s="59"/>
      <c r="L22" s="60"/>
      <c r="M22" s="60"/>
      <c r="N22" s="60"/>
      <c r="O22" s="61"/>
      <c r="P22" s="62"/>
      <c r="Q22"/>
      <c r="T22" s="54"/>
      <c r="W22" s="6" t="s">
        <v>33</v>
      </c>
      <c r="X22" s="6" t="s">
        <v>28</v>
      </c>
      <c r="Y22" s="6">
        <v>3</v>
      </c>
      <c r="Z22" s="16">
        <v>27.86</v>
      </c>
    </row>
    <row r="23" spans="3:26" x14ac:dyDescent="0.35">
      <c r="C23" s="2" t="s">
        <v>36</v>
      </c>
      <c r="D23" s="3">
        <f>G12</f>
        <v>69.910000000000011</v>
      </c>
      <c r="E23" s="3">
        <f>G13</f>
        <v>80.960000000000008</v>
      </c>
      <c r="F23" s="3">
        <f>G14</f>
        <v>82.449999999999989</v>
      </c>
      <c r="G23" s="3">
        <f t="shared" si="4"/>
        <v>233.32</v>
      </c>
      <c r="H23" s="3">
        <f t="shared" si="5"/>
        <v>25.924444444444443</v>
      </c>
      <c r="K23" s="63"/>
      <c r="L23" s="75" t="s">
        <v>134</v>
      </c>
      <c r="M23" s="75"/>
      <c r="N23" s="75"/>
      <c r="O23" s="75"/>
      <c r="P23" s="64"/>
      <c r="Q23"/>
      <c r="T23" s="54"/>
      <c r="W23" s="6" t="s">
        <v>36</v>
      </c>
      <c r="X23" s="6" t="s">
        <v>26</v>
      </c>
      <c r="Y23" s="6">
        <v>1</v>
      </c>
      <c r="Z23" s="16">
        <v>24.73</v>
      </c>
    </row>
    <row r="24" spans="3:26" x14ac:dyDescent="0.35">
      <c r="C24" s="2" t="s">
        <v>2</v>
      </c>
      <c r="D24" s="3">
        <f>SUM(D21:D23)</f>
        <v>213.29000000000002</v>
      </c>
      <c r="E24" s="3">
        <f t="shared" ref="E24:F24" si="6">SUM(E21:E23)</f>
        <v>226.57000000000002</v>
      </c>
      <c r="F24" s="3">
        <f t="shared" si="6"/>
        <v>244.57</v>
      </c>
      <c r="G24" s="14">
        <f t="shared" si="4"/>
        <v>684.43000000000006</v>
      </c>
      <c r="K24" s="63"/>
      <c r="L24" s="70" t="s">
        <v>5</v>
      </c>
      <c r="M24" s="70"/>
      <c r="N24" s="70" t="s">
        <v>133</v>
      </c>
      <c r="O24" s="70"/>
      <c r="P24" s="64"/>
      <c r="Q24"/>
      <c r="W24" s="6" t="s">
        <v>36</v>
      </c>
      <c r="X24" s="6" t="s">
        <v>26</v>
      </c>
      <c r="Y24" s="6">
        <v>2</v>
      </c>
      <c r="Z24" s="16">
        <v>20.67</v>
      </c>
    </row>
    <row r="25" spans="3:26" x14ac:dyDescent="0.35">
      <c r="C25" s="2" t="s">
        <v>97</v>
      </c>
      <c r="D25" s="3">
        <f>D24/9</f>
        <v>23.698888888888892</v>
      </c>
      <c r="E25" s="3">
        <f t="shared" ref="E25:F25" si="7">E24/9</f>
        <v>25.174444444444447</v>
      </c>
      <c r="F25" s="3">
        <f t="shared" si="7"/>
        <v>27.174444444444443</v>
      </c>
      <c r="K25" s="63"/>
      <c r="L25" s="71" t="s">
        <v>127</v>
      </c>
      <c r="M25" s="71"/>
      <c r="N25" s="99">
        <f>AVERAGE(D6:F8)</f>
        <v>24.854444444444443</v>
      </c>
      <c r="O25" s="99"/>
      <c r="P25" s="64"/>
      <c r="Q25"/>
      <c r="W25" s="6" t="s">
        <v>36</v>
      </c>
      <c r="X25" s="6" t="s">
        <v>26</v>
      </c>
      <c r="Y25" s="6">
        <v>3</v>
      </c>
      <c r="Z25" s="16">
        <v>24.51</v>
      </c>
    </row>
    <row r="26" spans="3:26" x14ac:dyDescent="0.35">
      <c r="K26" s="63"/>
      <c r="L26" s="71" t="s">
        <v>128</v>
      </c>
      <c r="M26" s="71"/>
      <c r="N26" s="94">
        <f>AVERAGE(D9:F11)</f>
        <v>25.268888888888892</v>
      </c>
      <c r="O26" s="94"/>
      <c r="P26" s="64"/>
      <c r="Q26"/>
      <c r="W26" s="6" t="s">
        <v>36</v>
      </c>
      <c r="X26" s="6" t="s">
        <v>27</v>
      </c>
      <c r="Y26" s="6">
        <v>1</v>
      </c>
      <c r="Z26" s="16">
        <v>27.12</v>
      </c>
    </row>
    <row r="27" spans="3:26" x14ac:dyDescent="0.35">
      <c r="K27" s="63"/>
      <c r="L27" s="71" t="s">
        <v>129</v>
      </c>
      <c r="M27" s="71"/>
      <c r="N27" s="100">
        <f>AVERAGE(D12:F14)</f>
        <v>25.924444444444443</v>
      </c>
      <c r="O27" s="100"/>
      <c r="P27" s="64"/>
      <c r="Q27"/>
      <c r="W27" s="6" t="s">
        <v>36</v>
      </c>
      <c r="X27" s="6" t="s">
        <v>27</v>
      </c>
      <c r="Y27" s="6">
        <v>2</v>
      </c>
      <c r="Z27" s="16">
        <v>21.08</v>
      </c>
    </row>
    <row r="28" spans="3:26" x14ac:dyDescent="0.35">
      <c r="K28" s="63"/>
      <c r="L28" s="70" t="s">
        <v>126</v>
      </c>
      <c r="M28" s="70"/>
      <c r="N28" s="95" t="s">
        <v>30</v>
      </c>
      <c r="O28" s="95"/>
      <c r="P28" s="64"/>
      <c r="Q28"/>
      <c r="R28" s="16"/>
      <c r="W28" s="6" t="s">
        <v>36</v>
      </c>
      <c r="X28" s="6" t="s">
        <v>27</v>
      </c>
      <c r="Y28" s="6">
        <v>3</v>
      </c>
      <c r="Z28" s="16">
        <v>32.76</v>
      </c>
    </row>
    <row r="29" spans="3:26" x14ac:dyDescent="0.35">
      <c r="K29" s="63"/>
      <c r="L29" s="71" t="s">
        <v>130</v>
      </c>
      <c r="M29" s="71"/>
      <c r="N29" s="94">
        <f>AVERAGE(D6:F6,D9:F9,D12:F12)</f>
        <v>23.698888888888884</v>
      </c>
      <c r="O29" s="94"/>
      <c r="P29" s="65"/>
      <c r="Q29"/>
      <c r="R29" s="16"/>
      <c r="W29" s="6" t="s">
        <v>36</v>
      </c>
      <c r="X29" s="6" t="s">
        <v>28</v>
      </c>
      <c r="Y29" s="6">
        <v>1</v>
      </c>
      <c r="Z29" s="16">
        <v>25.63</v>
      </c>
    </row>
    <row r="30" spans="3:26" x14ac:dyDescent="0.35">
      <c r="K30" s="63"/>
      <c r="L30" s="71" t="s">
        <v>131</v>
      </c>
      <c r="M30" s="71"/>
      <c r="N30" s="94">
        <f>AVERAGE(D7:F7,D10:F10,D13:F13)</f>
        <v>25.174444444444443</v>
      </c>
      <c r="O30" s="94"/>
      <c r="P30" s="65"/>
      <c r="Q30"/>
      <c r="R30" s="16"/>
      <c r="W30" s="6" t="s">
        <v>36</v>
      </c>
      <c r="X30" s="6" t="s">
        <v>28</v>
      </c>
      <c r="Y30" s="6">
        <v>2</v>
      </c>
      <c r="Z30" s="16">
        <v>22.09</v>
      </c>
    </row>
    <row r="31" spans="3:26" x14ac:dyDescent="0.35">
      <c r="K31" s="66"/>
      <c r="L31" s="72" t="s">
        <v>132</v>
      </c>
      <c r="M31" s="72"/>
      <c r="N31" s="94">
        <f>AVERAGE(D8:F8,D11:F11,D14:F14)</f>
        <v>27.174444444444443</v>
      </c>
      <c r="O31" s="94"/>
      <c r="P31" s="65"/>
      <c r="Q31"/>
      <c r="R31" s="16"/>
      <c r="W31" s="6" t="s">
        <v>36</v>
      </c>
      <c r="X31" s="6" t="s">
        <v>28</v>
      </c>
      <c r="Y31" s="6">
        <v>3</v>
      </c>
      <c r="Z31" s="16">
        <v>34.729999999999997</v>
      </c>
    </row>
    <row r="32" spans="3:26" x14ac:dyDescent="0.35">
      <c r="K32" s="66"/>
      <c r="L32" s="70" t="s">
        <v>126</v>
      </c>
      <c r="M32" s="70"/>
      <c r="N32" s="95" t="s">
        <v>30</v>
      </c>
      <c r="O32" s="95"/>
      <c r="P32" s="65"/>
      <c r="Q32"/>
    </row>
    <row r="33" spans="3:17" ht="16" thickBot="1" x14ac:dyDescent="0.4">
      <c r="K33" s="67"/>
      <c r="L33" s="68"/>
      <c r="M33" s="68"/>
      <c r="N33" s="68"/>
      <c r="O33" s="68"/>
      <c r="P33" s="69"/>
      <c r="Q33"/>
    </row>
    <row r="34" spans="3:17" x14ac:dyDescent="0.35">
      <c r="K34"/>
      <c r="L34"/>
      <c r="M34"/>
      <c r="N34"/>
      <c r="O34"/>
      <c r="P34"/>
      <c r="Q34"/>
    </row>
    <row r="35" spans="3:17" x14ac:dyDescent="0.35">
      <c r="I35"/>
      <c r="J35"/>
      <c r="K35"/>
      <c r="L35"/>
      <c r="M35"/>
      <c r="N35"/>
      <c r="O35"/>
      <c r="P35"/>
      <c r="Q35"/>
    </row>
    <row r="36" spans="3:17" x14ac:dyDescent="0.35">
      <c r="I36"/>
      <c r="J36"/>
      <c r="K36"/>
      <c r="L36"/>
      <c r="M36"/>
      <c r="N36"/>
      <c r="O36"/>
      <c r="P36"/>
      <c r="Q36"/>
    </row>
    <row r="37" spans="3:17" x14ac:dyDescent="0.35">
      <c r="I37"/>
      <c r="J37"/>
      <c r="K37"/>
      <c r="L37"/>
      <c r="M37"/>
    </row>
    <row r="38" spans="3:17" x14ac:dyDescent="0.35">
      <c r="I38"/>
      <c r="J38"/>
    </row>
    <row r="40" spans="3:17" x14ac:dyDescent="0.35">
      <c r="C40"/>
      <c r="D40"/>
      <c r="E40"/>
      <c r="F40"/>
      <c r="G40"/>
      <c r="H40"/>
    </row>
  </sheetData>
  <sortState xmlns:xlrd2="http://schemas.microsoft.com/office/spreadsheetml/2017/richdata2" ref="L28:L36">
    <sortCondition descending="1" ref="L28:L36"/>
  </sortState>
  <mergeCells count="44">
    <mergeCell ref="N31:O31"/>
    <mergeCell ref="N28:O28"/>
    <mergeCell ref="N32:O32"/>
    <mergeCell ref="C18:H18"/>
    <mergeCell ref="H19:H20"/>
    <mergeCell ref="C19:C20"/>
    <mergeCell ref="D19:F19"/>
    <mergeCell ref="L23:O23"/>
    <mergeCell ref="N25:O25"/>
    <mergeCell ref="N26:O26"/>
    <mergeCell ref="N27:O27"/>
    <mergeCell ref="N29:O29"/>
    <mergeCell ref="N30:O30"/>
    <mergeCell ref="G19:G20"/>
    <mergeCell ref="N24:O24"/>
    <mergeCell ref="L28:M28"/>
    <mergeCell ref="C3:H3"/>
    <mergeCell ref="D4:F4"/>
    <mergeCell ref="G4:G5"/>
    <mergeCell ref="C4:C5"/>
    <mergeCell ref="H4:H5"/>
    <mergeCell ref="K8:S8"/>
    <mergeCell ref="K9:L10"/>
    <mergeCell ref="K11:L11"/>
    <mergeCell ref="K12:L12"/>
    <mergeCell ref="K13:L13"/>
    <mergeCell ref="M9:M10"/>
    <mergeCell ref="N9:N10"/>
    <mergeCell ref="O9:O10"/>
    <mergeCell ref="P9:P10"/>
    <mergeCell ref="Q9:R9"/>
    <mergeCell ref="S9:S10"/>
    <mergeCell ref="K14:L14"/>
    <mergeCell ref="K15:L15"/>
    <mergeCell ref="K16:L16"/>
    <mergeCell ref="K17:L17"/>
    <mergeCell ref="L24:M24"/>
    <mergeCell ref="L32:M32"/>
    <mergeCell ref="L25:M25"/>
    <mergeCell ref="L26:M26"/>
    <mergeCell ref="L27:M27"/>
    <mergeCell ref="L29:M29"/>
    <mergeCell ref="L31:M31"/>
    <mergeCell ref="L30:M3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CF832-CDD1-45F4-9175-B9DF53780008}">
  <dimension ref="B4:X54"/>
  <sheetViews>
    <sheetView topLeftCell="A42" zoomScale="68" workbookViewId="0">
      <selection activeCell="J58" sqref="J58"/>
    </sheetView>
  </sheetViews>
  <sheetFormatPr defaultRowHeight="14.5" x14ac:dyDescent="0.35"/>
  <cols>
    <col min="3" max="3" width="12.90625" customWidth="1"/>
    <col min="4" max="4" width="12.36328125" customWidth="1"/>
    <col min="5" max="5" width="11.81640625" customWidth="1"/>
    <col min="6" max="6" width="12.6328125" customWidth="1"/>
    <col min="7" max="7" width="12.453125" customWidth="1"/>
    <col min="8" max="8" width="12.1796875" customWidth="1"/>
    <col min="9" max="9" width="12.36328125" customWidth="1"/>
    <col min="10" max="10" width="12.1796875" customWidth="1"/>
    <col min="11" max="11" width="11.90625" customWidth="1"/>
    <col min="14" max="14" width="12.36328125" customWidth="1"/>
  </cols>
  <sheetData>
    <row r="4" spans="2:24" ht="15.5" x14ac:dyDescent="0.35">
      <c r="N4" s="21" t="s">
        <v>50</v>
      </c>
      <c r="O4" s="22"/>
      <c r="P4" s="23"/>
      <c r="Q4" s="23"/>
      <c r="R4" s="23"/>
      <c r="S4" s="24"/>
      <c r="T4" s="24"/>
      <c r="U4" s="24"/>
      <c r="V4" s="24"/>
      <c r="W4" s="24"/>
      <c r="X4" s="24"/>
    </row>
    <row r="5" spans="2:24" ht="15" x14ac:dyDescent="0.35">
      <c r="B5" s="93" t="s">
        <v>47</v>
      </c>
      <c r="C5" s="93" t="s">
        <v>48</v>
      </c>
      <c r="D5" s="93"/>
      <c r="E5" s="93"/>
      <c r="F5" s="93"/>
      <c r="G5" s="93"/>
      <c r="H5" s="93"/>
      <c r="I5" s="93"/>
      <c r="J5" s="93"/>
      <c r="K5" s="2"/>
      <c r="L5" s="93" t="s">
        <v>43</v>
      </c>
      <c r="N5" s="113" t="s">
        <v>47</v>
      </c>
      <c r="O5" s="115" t="s">
        <v>5</v>
      </c>
      <c r="P5" s="112"/>
      <c r="Q5" s="112"/>
      <c r="R5" s="112"/>
      <c r="S5" s="112"/>
      <c r="T5" s="112"/>
      <c r="U5" s="112"/>
      <c r="V5" s="112"/>
      <c r="W5" s="116"/>
      <c r="X5" s="113" t="s">
        <v>2</v>
      </c>
    </row>
    <row r="6" spans="2:24" ht="15" x14ac:dyDescent="0.35">
      <c r="B6" s="93"/>
      <c r="C6" s="2" t="s">
        <v>52</v>
      </c>
      <c r="D6" s="2" t="s">
        <v>53</v>
      </c>
      <c r="E6" s="2" t="s">
        <v>54</v>
      </c>
      <c r="F6" s="2" t="s">
        <v>55</v>
      </c>
      <c r="G6" s="2" t="s">
        <v>56</v>
      </c>
      <c r="H6" s="2" t="s">
        <v>57</v>
      </c>
      <c r="I6" s="2" t="s">
        <v>58</v>
      </c>
      <c r="J6" s="2" t="s">
        <v>59</v>
      </c>
      <c r="K6" s="2" t="s">
        <v>60</v>
      </c>
      <c r="L6" s="93"/>
      <c r="N6" s="114"/>
      <c r="O6" s="25" t="s">
        <v>7</v>
      </c>
      <c r="P6" s="25" t="s">
        <v>8</v>
      </c>
      <c r="Q6" s="25" t="s">
        <v>10</v>
      </c>
      <c r="R6" s="25" t="s">
        <v>11</v>
      </c>
      <c r="S6" s="25" t="s">
        <v>12</v>
      </c>
      <c r="T6" s="25" t="s">
        <v>13</v>
      </c>
      <c r="U6" s="25" t="s">
        <v>14</v>
      </c>
      <c r="V6" s="25" t="s">
        <v>15</v>
      </c>
      <c r="W6" s="25" t="s">
        <v>16</v>
      </c>
      <c r="X6" s="117"/>
    </row>
    <row r="7" spans="2:24" ht="15.5" x14ac:dyDescent="0.35">
      <c r="B7" s="2">
        <v>1</v>
      </c>
      <c r="C7" s="4">
        <v>5</v>
      </c>
      <c r="D7" s="4">
        <v>5</v>
      </c>
      <c r="E7" s="4">
        <v>5</v>
      </c>
      <c r="F7" s="4">
        <v>4</v>
      </c>
      <c r="G7" s="4">
        <v>5</v>
      </c>
      <c r="H7" s="4">
        <v>4</v>
      </c>
      <c r="I7" s="4">
        <v>4</v>
      </c>
      <c r="J7" s="4">
        <v>5</v>
      </c>
      <c r="K7" s="4">
        <v>5</v>
      </c>
      <c r="L7" s="4">
        <f>SUM(C7:K7)</f>
        <v>42</v>
      </c>
      <c r="N7" s="26">
        <v>1</v>
      </c>
      <c r="O7" s="27">
        <v>6.5</v>
      </c>
      <c r="P7" s="27">
        <v>6.5</v>
      </c>
      <c r="Q7" s="27">
        <v>6.5</v>
      </c>
      <c r="R7" s="27">
        <v>2</v>
      </c>
      <c r="S7" s="27">
        <v>6.5</v>
      </c>
      <c r="T7" s="27">
        <v>2</v>
      </c>
      <c r="U7" s="27">
        <v>2</v>
      </c>
      <c r="V7" s="27">
        <v>6.5</v>
      </c>
      <c r="W7" s="27">
        <v>6.5</v>
      </c>
      <c r="X7" s="25">
        <f>SUM(O7:W7)</f>
        <v>45</v>
      </c>
    </row>
    <row r="8" spans="2:24" ht="15.5" x14ac:dyDescent="0.35">
      <c r="B8" s="2">
        <v>2</v>
      </c>
      <c r="C8" s="4">
        <v>4</v>
      </c>
      <c r="D8" s="4">
        <v>5</v>
      </c>
      <c r="E8" s="4">
        <v>5</v>
      </c>
      <c r="F8" s="4">
        <v>5</v>
      </c>
      <c r="G8" s="4">
        <v>4</v>
      </c>
      <c r="H8" s="4">
        <v>5</v>
      </c>
      <c r="I8" s="4">
        <v>5</v>
      </c>
      <c r="J8" s="4">
        <v>4</v>
      </c>
      <c r="K8" s="4">
        <v>4</v>
      </c>
      <c r="L8" s="4">
        <f t="shared" ref="L8:L36" si="0">SUM(C8:K8)</f>
        <v>41</v>
      </c>
      <c r="N8" s="26">
        <v>2</v>
      </c>
      <c r="O8" s="27">
        <v>2.5</v>
      </c>
      <c r="P8" s="27">
        <v>7</v>
      </c>
      <c r="Q8" s="27">
        <v>7</v>
      </c>
      <c r="R8" s="27">
        <v>7</v>
      </c>
      <c r="S8" s="27">
        <v>2.5</v>
      </c>
      <c r="T8" s="27">
        <v>7</v>
      </c>
      <c r="U8" s="27">
        <v>7</v>
      </c>
      <c r="V8" s="27">
        <v>2.5</v>
      </c>
      <c r="W8" s="27">
        <v>2.5</v>
      </c>
      <c r="X8" s="25">
        <f t="shared" ref="X8:X36" si="1">SUM(O8:W8)</f>
        <v>45</v>
      </c>
    </row>
    <row r="9" spans="2:24" ht="15.5" x14ac:dyDescent="0.35">
      <c r="B9" s="2">
        <v>3</v>
      </c>
      <c r="C9" s="4">
        <v>4</v>
      </c>
      <c r="D9" s="4">
        <v>4</v>
      </c>
      <c r="E9" s="4">
        <v>4</v>
      </c>
      <c r="F9" s="4">
        <v>2</v>
      </c>
      <c r="G9" s="4">
        <v>4</v>
      </c>
      <c r="H9" s="4">
        <v>4</v>
      </c>
      <c r="I9" s="4">
        <v>1</v>
      </c>
      <c r="J9" s="4">
        <v>2</v>
      </c>
      <c r="K9" s="4">
        <v>4</v>
      </c>
      <c r="L9" s="4">
        <f t="shared" si="0"/>
        <v>29</v>
      </c>
      <c r="N9" s="26">
        <v>3</v>
      </c>
      <c r="O9" s="27">
        <v>6.5</v>
      </c>
      <c r="P9" s="27">
        <v>6.5</v>
      </c>
      <c r="Q9" s="27">
        <v>6.5</v>
      </c>
      <c r="R9" s="27">
        <v>2.5</v>
      </c>
      <c r="S9" s="27">
        <v>6.5</v>
      </c>
      <c r="T9" s="27">
        <v>6.5</v>
      </c>
      <c r="U9" s="27">
        <v>1</v>
      </c>
      <c r="V9" s="27">
        <v>2.5</v>
      </c>
      <c r="W9" s="27">
        <v>6.5</v>
      </c>
      <c r="X9" s="25">
        <f t="shared" si="1"/>
        <v>45</v>
      </c>
    </row>
    <row r="10" spans="2:24" ht="15.5" x14ac:dyDescent="0.35">
      <c r="B10" s="2">
        <v>4</v>
      </c>
      <c r="C10" s="4">
        <v>4</v>
      </c>
      <c r="D10" s="4">
        <v>4</v>
      </c>
      <c r="E10" s="4">
        <v>4</v>
      </c>
      <c r="F10" s="4">
        <v>4</v>
      </c>
      <c r="G10" s="4">
        <v>4</v>
      </c>
      <c r="H10" s="4">
        <v>4</v>
      </c>
      <c r="I10" s="4">
        <v>4</v>
      </c>
      <c r="J10" s="4">
        <v>4</v>
      </c>
      <c r="K10" s="4">
        <v>4</v>
      </c>
      <c r="L10" s="4">
        <f t="shared" si="0"/>
        <v>36</v>
      </c>
      <c r="N10" s="26">
        <v>4</v>
      </c>
      <c r="O10" s="27">
        <v>5</v>
      </c>
      <c r="P10" s="27">
        <v>5</v>
      </c>
      <c r="Q10" s="27">
        <v>5</v>
      </c>
      <c r="R10" s="27">
        <v>5</v>
      </c>
      <c r="S10" s="27">
        <v>5</v>
      </c>
      <c r="T10" s="27">
        <v>5</v>
      </c>
      <c r="U10" s="27">
        <v>5</v>
      </c>
      <c r="V10" s="27">
        <v>5</v>
      </c>
      <c r="W10" s="27">
        <v>5</v>
      </c>
      <c r="X10" s="25">
        <f t="shared" si="1"/>
        <v>45</v>
      </c>
    </row>
    <row r="11" spans="2:24" ht="15.5" x14ac:dyDescent="0.35">
      <c r="B11" s="2">
        <v>5</v>
      </c>
      <c r="C11" s="4">
        <v>4</v>
      </c>
      <c r="D11" s="4">
        <v>4</v>
      </c>
      <c r="E11" s="4">
        <v>2</v>
      </c>
      <c r="F11" s="4">
        <v>4</v>
      </c>
      <c r="G11" s="4">
        <v>4</v>
      </c>
      <c r="H11" s="4">
        <v>4</v>
      </c>
      <c r="I11" s="4">
        <v>2</v>
      </c>
      <c r="J11" s="4">
        <v>4</v>
      </c>
      <c r="K11" s="4">
        <v>4</v>
      </c>
      <c r="L11" s="4">
        <f t="shared" si="0"/>
        <v>32</v>
      </c>
      <c r="N11" s="26">
        <v>5</v>
      </c>
      <c r="O11" s="27">
        <v>6</v>
      </c>
      <c r="P11" s="27">
        <v>6</v>
      </c>
      <c r="Q11" s="27">
        <v>1.5</v>
      </c>
      <c r="R11" s="27">
        <v>6</v>
      </c>
      <c r="S11" s="27">
        <v>6</v>
      </c>
      <c r="T11" s="27">
        <v>6</v>
      </c>
      <c r="U11" s="27">
        <v>1.5</v>
      </c>
      <c r="V11" s="27">
        <v>6</v>
      </c>
      <c r="W11" s="27">
        <v>6</v>
      </c>
      <c r="X11" s="25">
        <f t="shared" si="1"/>
        <v>45</v>
      </c>
    </row>
    <row r="12" spans="2:24" ht="15.5" x14ac:dyDescent="0.35">
      <c r="B12" s="2">
        <v>6</v>
      </c>
      <c r="C12" s="4">
        <v>4</v>
      </c>
      <c r="D12" s="4">
        <v>4</v>
      </c>
      <c r="E12" s="4">
        <v>2</v>
      </c>
      <c r="F12" s="4">
        <v>4</v>
      </c>
      <c r="G12" s="4">
        <v>4</v>
      </c>
      <c r="H12" s="4">
        <v>3</v>
      </c>
      <c r="I12" s="4">
        <v>4</v>
      </c>
      <c r="J12" s="4">
        <v>4</v>
      </c>
      <c r="K12" s="4">
        <v>4</v>
      </c>
      <c r="L12" s="4">
        <f t="shared" si="0"/>
        <v>33</v>
      </c>
      <c r="N12" s="26">
        <v>6</v>
      </c>
      <c r="O12" s="27">
        <v>6</v>
      </c>
      <c r="P12" s="27">
        <v>6</v>
      </c>
      <c r="Q12" s="27">
        <v>1</v>
      </c>
      <c r="R12" s="27">
        <v>6</v>
      </c>
      <c r="S12" s="27">
        <v>6</v>
      </c>
      <c r="T12" s="27">
        <v>2</v>
      </c>
      <c r="U12" s="27">
        <v>6</v>
      </c>
      <c r="V12" s="27">
        <v>6</v>
      </c>
      <c r="W12" s="27">
        <v>6</v>
      </c>
      <c r="X12" s="25">
        <f t="shared" si="1"/>
        <v>45</v>
      </c>
    </row>
    <row r="13" spans="2:24" ht="15.5" x14ac:dyDescent="0.35">
      <c r="B13" s="2">
        <v>7</v>
      </c>
      <c r="C13" s="4">
        <v>4</v>
      </c>
      <c r="D13" s="4">
        <v>4</v>
      </c>
      <c r="E13" s="4">
        <v>4</v>
      </c>
      <c r="F13" s="4">
        <v>4</v>
      </c>
      <c r="G13" s="4">
        <v>4</v>
      </c>
      <c r="H13" s="4">
        <v>4</v>
      </c>
      <c r="I13" s="4">
        <v>4</v>
      </c>
      <c r="J13" s="4">
        <v>4</v>
      </c>
      <c r="K13" s="4">
        <v>4</v>
      </c>
      <c r="L13" s="4">
        <f t="shared" si="0"/>
        <v>36</v>
      </c>
      <c r="N13" s="26">
        <v>7</v>
      </c>
      <c r="O13" s="27">
        <v>5</v>
      </c>
      <c r="P13" s="27">
        <v>5</v>
      </c>
      <c r="Q13" s="27">
        <v>5</v>
      </c>
      <c r="R13" s="27">
        <v>5</v>
      </c>
      <c r="S13" s="27">
        <v>5</v>
      </c>
      <c r="T13" s="27">
        <v>5</v>
      </c>
      <c r="U13" s="27">
        <v>5</v>
      </c>
      <c r="V13" s="27">
        <v>5</v>
      </c>
      <c r="W13" s="27">
        <v>5</v>
      </c>
      <c r="X13" s="25">
        <f t="shared" si="1"/>
        <v>45</v>
      </c>
    </row>
    <row r="14" spans="2:24" ht="15.5" x14ac:dyDescent="0.35">
      <c r="B14" s="2">
        <v>8</v>
      </c>
      <c r="C14" s="4">
        <v>2</v>
      </c>
      <c r="D14" s="4">
        <v>2</v>
      </c>
      <c r="E14" s="4">
        <v>2</v>
      </c>
      <c r="F14" s="4">
        <v>4</v>
      </c>
      <c r="G14" s="4">
        <v>2</v>
      </c>
      <c r="H14" s="4">
        <v>4</v>
      </c>
      <c r="I14" s="4">
        <v>4</v>
      </c>
      <c r="J14" s="4">
        <v>5</v>
      </c>
      <c r="K14" s="4">
        <v>4</v>
      </c>
      <c r="L14" s="4">
        <f t="shared" si="0"/>
        <v>29</v>
      </c>
      <c r="N14" s="26">
        <v>8</v>
      </c>
      <c r="O14" s="28">
        <v>2.5</v>
      </c>
      <c r="P14" s="27">
        <v>2.5</v>
      </c>
      <c r="Q14" s="27">
        <v>2.5</v>
      </c>
      <c r="R14" s="27">
        <v>6.5</v>
      </c>
      <c r="S14" s="27">
        <v>2.5</v>
      </c>
      <c r="T14" s="27">
        <v>6.5</v>
      </c>
      <c r="U14" s="27">
        <v>6.5</v>
      </c>
      <c r="V14" s="27">
        <v>9</v>
      </c>
      <c r="W14" s="27">
        <v>6.5</v>
      </c>
      <c r="X14" s="25">
        <f t="shared" si="1"/>
        <v>45</v>
      </c>
    </row>
    <row r="15" spans="2:24" ht="15.5" x14ac:dyDescent="0.35">
      <c r="B15" s="2">
        <v>9</v>
      </c>
      <c r="C15" s="4">
        <v>2</v>
      </c>
      <c r="D15" s="4">
        <v>4</v>
      </c>
      <c r="E15" s="4">
        <v>2</v>
      </c>
      <c r="F15" s="4">
        <v>4</v>
      </c>
      <c r="G15" s="4">
        <v>4</v>
      </c>
      <c r="H15" s="4">
        <v>2</v>
      </c>
      <c r="I15" s="4">
        <v>4</v>
      </c>
      <c r="J15" s="4">
        <v>4</v>
      </c>
      <c r="K15" s="4">
        <v>4</v>
      </c>
      <c r="L15" s="4">
        <f t="shared" si="0"/>
        <v>30</v>
      </c>
      <c r="N15" s="26">
        <v>9</v>
      </c>
      <c r="O15" s="27">
        <v>2</v>
      </c>
      <c r="P15" s="27">
        <v>6.5</v>
      </c>
      <c r="Q15" s="27">
        <v>2</v>
      </c>
      <c r="R15" s="27">
        <v>6.5</v>
      </c>
      <c r="S15" s="27">
        <v>6.5</v>
      </c>
      <c r="T15" s="27">
        <v>2</v>
      </c>
      <c r="U15" s="27">
        <v>6.5</v>
      </c>
      <c r="V15" s="27">
        <v>6.5</v>
      </c>
      <c r="W15" s="27">
        <v>6.5</v>
      </c>
      <c r="X15" s="25">
        <f t="shared" si="1"/>
        <v>45</v>
      </c>
    </row>
    <row r="16" spans="2:24" ht="15.5" x14ac:dyDescent="0.35">
      <c r="B16" s="2">
        <v>10</v>
      </c>
      <c r="C16" s="4">
        <v>4</v>
      </c>
      <c r="D16" s="4">
        <v>4</v>
      </c>
      <c r="E16" s="4">
        <v>4</v>
      </c>
      <c r="F16" s="4">
        <v>5</v>
      </c>
      <c r="G16" s="4">
        <v>4</v>
      </c>
      <c r="H16" s="4">
        <v>4</v>
      </c>
      <c r="I16" s="4">
        <v>2</v>
      </c>
      <c r="J16" s="4">
        <v>4</v>
      </c>
      <c r="K16" s="4">
        <v>4</v>
      </c>
      <c r="L16" s="4">
        <f t="shared" si="0"/>
        <v>35</v>
      </c>
      <c r="N16" s="26">
        <v>10</v>
      </c>
      <c r="O16" s="27">
        <v>5</v>
      </c>
      <c r="P16" s="27">
        <v>5</v>
      </c>
      <c r="Q16" s="27">
        <v>5</v>
      </c>
      <c r="R16" s="27">
        <v>9</v>
      </c>
      <c r="S16" s="27">
        <v>5</v>
      </c>
      <c r="T16" s="27">
        <v>5</v>
      </c>
      <c r="U16" s="27">
        <v>1</v>
      </c>
      <c r="V16" s="27">
        <v>5</v>
      </c>
      <c r="W16" s="27">
        <v>5</v>
      </c>
      <c r="X16" s="25">
        <f t="shared" si="1"/>
        <v>45</v>
      </c>
    </row>
    <row r="17" spans="2:24" ht="15.5" x14ac:dyDescent="0.35">
      <c r="B17" s="2">
        <v>11</v>
      </c>
      <c r="C17" s="18">
        <v>2</v>
      </c>
      <c r="D17" s="18">
        <v>4</v>
      </c>
      <c r="E17" s="18">
        <v>4</v>
      </c>
      <c r="F17" s="18">
        <v>4</v>
      </c>
      <c r="G17" s="18">
        <v>4</v>
      </c>
      <c r="H17" s="18">
        <v>4</v>
      </c>
      <c r="I17" s="18">
        <v>4</v>
      </c>
      <c r="J17" s="18">
        <v>4</v>
      </c>
      <c r="K17" s="18">
        <v>4</v>
      </c>
      <c r="L17" s="4">
        <f t="shared" si="0"/>
        <v>34</v>
      </c>
      <c r="N17" s="26">
        <v>11</v>
      </c>
      <c r="O17" s="27">
        <v>1</v>
      </c>
      <c r="P17" s="27">
        <v>5.5</v>
      </c>
      <c r="Q17" s="27">
        <v>5.5</v>
      </c>
      <c r="R17" s="27">
        <v>5.5</v>
      </c>
      <c r="S17" s="27">
        <v>5.5</v>
      </c>
      <c r="T17" s="27">
        <v>5.5</v>
      </c>
      <c r="U17" s="27">
        <v>5.5</v>
      </c>
      <c r="V17" s="27">
        <v>5.5</v>
      </c>
      <c r="W17" s="27">
        <v>5.5</v>
      </c>
      <c r="X17" s="25">
        <f t="shared" si="1"/>
        <v>45</v>
      </c>
    </row>
    <row r="18" spans="2:24" ht="15.5" x14ac:dyDescent="0.35">
      <c r="B18" s="2">
        <v>12</v>
      </c>
      <c r="C18" s="4">
        <v>4</v>
      </c>
      <c r="D18" s="4">
        <v>4</v>
      </c>
      <c r="E18" s="4">
        <v>4</v>
      </c>
      <c r="F18" s="4">
        <v>4</v>
      </c>
      <c r="G18" s="4">
        <v>4</v>
      </c>
      <c r="H18" s="4">
        <v>4</v>
      </c>
      <c r="I18" s="4">
        <v>4</v>
      </c>
      <c r="J18" s="4">
        <v>4</v>
      </c>
      <c r="K18" s="4">
        <v>4</v>
      </c>
      <c r="L18" s="4">
        <f t="shared" si="0"/>
        <v>36</v>
      </c>
      <c r="N18" s="26">
        <v>12</v>
      </c>
      <c r="O18" s="27">
        <v>5</v>
      </c>
      <c r="P18" s="27">
        <v>5</v>
      </c>
      <c r="Q18" s="27">
        <v>5</v>
      </c>
      <c r="R18" s="27">
        <v>5</v>
      </c>
      <c r="S18" s="27">
        <v>5</v>
      </c>
      <c r="T18" s="27">
        <v>5</v>
      </c>
      <c r="U18" s="27">
        <v>5</v>
      </c>
      <c r="V18" s="27">
        <v>5</v>
      </c>
      <c r="W18" s="27">
        <v>5</v>
      </c>
      <c r="X18" s="25">
        <f t="shared" si="1"/>
        <v>45</v>
      </c>
    </row>
    <row r="19" spans="2:24" ht="15.5" x14ac:dyDescent="0.35">
      <c r="B19" s="2">
        <v>13</v>
      </c>
      <c r="C19" s="18">
        <v>4</v>
      </c>
      <c r="D19" s="18">
        <v>4</v>
      </c>
      <c r="E19" s="18">
        <v>4</v>
      </c>
      <c r="F19" s="18">
        <v>4</v>
      </c>
      <c r="G19" s="18">
        <v>4</v>
      </c>
      <c r="H19" s="18">
        <v>4</v>
      </c>
      <c r="I19" s="18">
        <v>4</v>
      </c>
      <c r="J19" s="18">
        <v>4</v>
      </c>
      <c r="K19" s="18">
        <v>4</v>
      </c>
      <c r="L19" s="4">
        <f t="shared" si="0"/>
        <v>36</v>
      </c>
      <c r="N19" s="26">
        <v>13</v>
      </c>
      <c r="O19" s="27">
        <v>5</v>
      </c>
      <c r="P19" s="27">
        <v>5</v>
      </c>
      <c r="Q19" s="27">
        <v>5</v>
      </c>
      <c r="R19" s="27">
        <v>5</v>
      </c>
      <c r="S19" s="27">
        <v>5</v>
      </c>
      <c r="T19" s="27">
        <v>5</v>
      </c>
      <c r="U19" s="27">
        <v>5</v>
      </c>
      <c r="V19" s="27">
        <v>5</v>
      </c>
      <c r="W19" s="27">
        <v>5</v>
      </c>
      <c r="X19" s="25">
        <f t="shared" si="1"/>
        <v>45</v>
      </c>
    </row>
    <row r="20" spans="2:24" ht="15.5" x14ac:dyDescent="0.35">
      <c r="B20" s="2">
        <v>14</v>
      </c>
      <c r="C20" s="18">
        <v>4</v>
      </c>
      <c r="D20" s="18">
        <v>2</v>
      </c>
      <c r="E20" s="18">
        <v>4</v>
      </c>
      <c r="F20" s="18">
        <v>4</v>
      </c>
      <c r="G20" s="18">
        <v>5</v>
      </c>
      <c r="H20" s="18">
        <v>4</v>
      </c>
      <c r="I20" s="18">
        <v>4</v>
      </c>
      <c r="J20" s="18">
        <v>4</v>
      </c>
      <c r="K20" s="18">
        <v>4</v>
      </c>
      <c r="L20" s="4">
        <f t="shared" si="0"/>
        <v>35</v>
      </c>
      <c r="N20" s="26">
        <v>14</v>
      </c>
      <c r="O20" s="27">
        <v>5</v>
      </c>
      <c r="P20" s="27">
        <v>1</v>
      </c>
      <c r="Q20" s="27">
        <v>5</v>
      </c>
      <c r="R20" s="27">
        <v>5</v>
      </c>
      <c r="S20" s="27">
        <v>9</v>
      </c>
      <c r="T20" s="27">
        <v>5</v>
      </c>
      <c r="U20" s="27">
        <v>5</v>
      </c>
      <c r="V20" s="27">
        <v>5</v>
      </c>
      <c r="W20" s="27">
        <v>5</v>
      </c>
      <c r="X20" s="25">
        <f t="shared" si="1"/>
        <v>45</v>
      </c>
    </row>
    <row r="21" spans="2:24" ht="15.5" x14ac:dyDescent="0.35">
      <c r="B21" s="2">
        <v>15</v>
      </c>
      <c r="C21" s="18">
        <v>3</v>
      </c>
      <c r="D21" s="18">
        <v>4</v>
      </c>
      <c r="E21" s="18">
        <v>2</v>
      </c>
      <c r="F21" s="18">
        <v>4</v>
      </c>
      <c r="G21" s="18">
        <v>3</v>
      </c>
      <c r="H21" s="18">
        <v>2</v>
      </c>
      <c r="I21" s="18">
        <v>3</v>
      </c>
      <c r="J21" s="18">
        <v>4</v>
      </c>
      <c r="K21" s="18">
        <v>3</v>
      </c>
      <c r="L21" s="4">
        <f t="shared" si="0"/>
        <v>28</v>
      </c>
      <c r="N21" s="26">
        <v>15</v>
      </c>
      <c r="O21" s="27">
        <v>4.5</v>
      </c>
      <c r="P21" s="27">
        <v>8</v>
      </c>
      <c r="Q21" s="27">
        <v>1.5</v>
      </c>
      <c r="R21" s="27">
        <v>8</v>
      </c>
      <c r="S21" s="27">
        <v>4.5</v>
      </c>
      <c r="T21" s="27">
        <v>1.5</v>
      </c>
      <c r="U21" s="27">
        <v>4.5</v>
      </c>
      <c r="V21" s="27">
        <v>8</v>
      </c>
      <c r="W21" s="27">
        <v>4.5</v>
      </c>
      <c r="X21" s="25">
        <f t="shared" si="1"/>
        <v>45</v>
      </c>
    </row>
    <row r="22" spans="2:24" ht="15.5" x14ac:dyDescent="0.35">
      <c r="B22" s="2">
        <v>16</v>
      </c>
      <c r="C22" s="4">
        <v>4</v>
      </c>
      <c r="D22" s="4">
        <v>4</v>
      </c>
      <c r="E22" s="4">
        <v>2</v>
      </c>
      <c r="F22" s="4">
        <v>2</v>
      </c>
      <c r="G22" s="4">
        <v>2</v>
      </c>
      <c r="H22" s="4">
        <v>4</v>
      </c>
      <c r="I22" s="4">
        <v>3</v>
      </c>
      <c r="J22" s="4">
        <v>4</v>
      </c>
      <c r="K22" s="4">
        <v>4</v>
      </c>
      <c r="L22" s="4">
        <f t="shared" si="0"/>
        <v>29</v>
      </c>
      <c r="N22" s="26">
        <v>16</v>
      </c>
      <c r="O22" s="27">
        <v>7</v>
      </c>
      <c r="P22" s="27">
        <v>7</v>
      </c>
      <c r="Q22" s="27">
        <v>2</v>
      </c>
      <c r="R22" s="27">
        <v>2</v>
      </c>
      <c r="S22" s="27">
        <v>2</v>
      </c>
      <c r="T22" s="27">
        <v>7</v>
      </c>
      <c r="U22" s="27">
        <v>4</v>
      </c>
      <c r="V22" s="27">
        <v>7</v>
      </c>
      <c r="W22" s="27">
        <v>7</v>
      </c>
      <c r="X22" s="25">
        <f t="shared" si="1"/>
        <v>45</v>
      </c>
    </row>
    <row r="23" spans="2:24" ht="15.5" x14ac:dyDescent="0.35">
      <c r="B23" s="2">
        <v>17</v>
      </c>
      <c r="C23" s="4">
        <v>5</v>
      </c>
      <c r="D23" s="4">
        <v>5</v>
      </c>
      <c r="E23" s="4">
        <v>5</v>
      </c>
      <c r="F23" s="4">
        <v>5</v>
      </c>
      <c r="G23" s="4">
        <v>5</v>
      </c>
      <c r="H23" s="4">
        <v>5</v>
      </c>
      <c r="I23" s="4">
        <v>1</v>
      </c>
      <c r="J23" s="4">
        <v>5</v>
      </c>
      <c r="K23" s="4">
        <v>1</v>
      </c>
      <c r="L23" s="4">
        <f t="shared" si="0"/>
        <v>37</v>
      </c>
      <c r="N23" s="26">
        <v>17</v>
      </c>
      <c r="O23" s="27">
        <v>6</v>
      </c>
      <c r="P23" s="27">
        <v>6</v>
      </c>
      <c r="Q23" s="27">
        <v>6</v>
      </c>
      <c r="R23" s="27">
        <v>6</v>
      </c>
      <c r="S23" s="27">
        <v>6</v>
      </c>
      <c r="T23" s="27">
        <v>6</v>
      </c>
      <c r="U23" s="27">
        <v>1.5</v>
      </c>
      <c r="V23" s="27">
        <v>6</v>
      </c>
      <c r="W23" s="27">
        <v>1.5</v>
      </c>
      <c r="X23" s="25">
        <f t="shared" si="1"/>
        <v>45</v>
      </c>
    </row>
    <row r="24" spans="2:24" ht="15.5" x14ac:dyDescent="0.35">
      <c r="B24" s="2">
        <v>18</v>
      </c>
      <c r="C24" s="4">
        <v>5</v>
      </c>
      <c r="D24" s="4">
        <v>5</v>
      </c>
      <c r="E24" s="4">
        <v>2</v>
      </c>
      <c r="F24" s="4">
        <v>2</v>
      </c>
      <c r="G24" s="4">
        <v>5</v>
      </c>
      <c r="H24" s="4">
        <v>2</v>
      </c>
      <c r="I24" s="4">
        <v>4</v>
      </c>
      <c r="J24" s="4">
        <v>4</v>
      </c>
      <c r="K24" s="4">
        <v>2</v>
      </c>
      <c r="L24" s="4">
        <f t="shared" si="0"/>
        <v>31</v>
      </c>
      <c r="N24" s="26">
        <v>18</v>
      </c>
      <c r="O24" s="27">
        <v>8</v>
      </c>
      <c r="P24" s="27">
        <v>8</v>
      </c>
      <c r="Q24" s="27">
        <v>2.5</v>
      </c>
      <c r="R24" s="27">
        <v>2.5</v>
      </c>
      <c r="S24" s="27">
        <v>8</v>
      </c>
      <c r="T24" s="27">
        <v>2.5</v>
      </c>
      <c r="U24" s="27">
        <v>5.5</v>
      </c>
      <c r="V24" s="27">
        <v>5.5</v>
      </c>
      <c r="W24" s="27">
        <v>2.5</v>
      </c>
      <c r="X24" s="25">
        <f t="shared" si="1"/>
        <v>45</v>
      </c>
    </row>
    <row r="25" spans="2:24" ht="15.5" x14ac:dyDescent="0.35">
      <c r="B25" s="2">
        <v>19</v>
      </c>
      <c r="C25" s="4">
        <v>4</v>
      </c>
      <c r="D25" s="4">
        <v>2</v>
      </c>
      <c r="E25" s="4">
        <v>4</v>
      </c>
      <c r="F25" s="4">
        <v>2</v>
      </c>
      <c r="G25" s="4">
        <v>4</v>
      </c>
      <c r="H25" s="4">
        <v>4</v>
      </c>
      <c r="I25" s="4">
        <v>4</v>
      </c>
      <c r="J25" s="4">
        <v>4</v>
      </c>
      <c r="K25" s="4">
        <v>2</v>
      </c>
      <c r="L25" s="4">
        <f t="shared" si="0"/>
        <v>30</v>
      </c>
      <c r="N25" s="26">
        <v>19</v>
      </c>
      <c r="O25" s="27">
        <v>6.5</v>
      </c>
      <c r="P25" s="27">
        <v>2</v>
      </c>
      <c r="Q25" s="27">
        <v>6.5</v>
      </c>
      <c r="R25" s="27">
        <v>2</v>
      </c>
      <c r="S25" s="27">
        <v>6.5</v>
      </c>
      <c r="T25" s="27">
        <v>6.5</v>
      </c>
      <c r="U25" s="27">
        <v>6.5</v>
      </c>
      <c r="V25" s="27">
        <v>6.5</v>
      </c>
      <c r="W25" s="27">
        <v>2</v>
      </c>
      <c r="X25" s="25">
        <f t="shared" si="1"/>
        <v>45</v>
      </c>
    </row>
    <row r="26" spans="2:24" ht="15.5" x14ac:dyDescent="0.35">
      <c r="B26" s="2">
        <v>20</v>
      </c>
      <c r="C26" s="4">
        <v>4</v>
      </c>
      <c r="D26" s="4">
        <v>4</v>
      </c>
      <c r="E26" s="4">
        <v>4</v>
      </c>
      <c r="F26" s="4">
        <v>4</v>
      </c>
      <c r="G26" s="4">
        <v>4</v>
      </c>
      <c r="H26" s="4">
        <v>5</v>
      </c>
      <c r="I26" s="4">
        <v>4</v>
      </c>
      <c r="J26" s="4">
        <v>4</v>
      </c>
      <c r="K26" s="4">
        <v>4</v>
      </c>
      <c r="L26" s="4">
        <f t="shared" si="0"/>
        <v>37</v>
      </c>
      <c r="N26" s="26">
        <v>20</v>
      </c>
      <c r="O26" s="27">
        <v>4.5</v>
      </c>
      <c r="P26" s="27">
        <v>4.5</v>
      </c>
      <c r="Q26" s="27">
        <v>4.5</v>
      </c>
      <c r="R26" s="27">
        <v>4.5</v>
      </c>
      <c r="S26" s="27">
        <v>4.5</v>
      </c>
      <c r="T26" s="27">
        <v>9</v>
      </c>
      <c r="U26" s="27">
        <v>4.5</v>
      </c>
      <c r="V26" s="27">
        <v>4.5</v>
      </c>
      <c r="W26" s="27">
        <v>4.5</v>
      </c>
      <c r="X26" s="25">
        <f t="shared" si="1"/>
        <v>45</v>
      </c>
    </row>
    <row r="27" spans="2:24" ht="15.5" x14ac:dyDescent="0.35">
      <c r="B27" s="2">
        <v>21</v>
      </c>
      <c r="C27" s="4">
        <v>4</v>
      </c>
      <c r="D27" s="4">
        <v>2</v>
      </c>
      <c r="E27" s="4">
        <v>2</v>
      </c>
      <c r="F27" s="4">
        <v>4</v>
      </c>
      <c r="G27" s="4">
        <v>4</v>
      </c>
      <c r="H27" s="4">
        <v>4</v>
      </c>
      <c r="I27" s="4">
        <v>2</v>
      </c>
      <c r="J27" s="4">
        <v>4</v>
      </c>
      <c r="K27" s="4">
        <v>4</v>
      </c>
      <c r="L27" s="4">
        <f t="shared" si="0"/>
        <v>30</v>
      </c>
      <c r="N27" s="26">
        <v>21</v>
      </c>
      <c r="O27" s="27">
        <v>6.5</v>
      </c>
      <c r="P27" s="27">
        <v>2</v>
      </c>
      <c r="Q27" s="27">
        <v>2</v>
      </c>
      <c r="R27" s="27">
        <v>6.5</v>
      </c>
      <c r="S27" s="27">
        <v>6.5</v>
      </c>
      <c r="T27" s="27">
        <v>6.5</v>
      </c>
      <c r="U27" s="27">
        <v>2</v>
      </c>
      <c r="V27" s="27">
        <v>6.5</v>
      </c>
      <c r="W27" s="27">
        <v>6.5</v>
      </c>
      <c r="X27" s="25">
        <f t="shared" si="1"/>
        <v>45</v>
      </c>
    </row>
    <row r="28" spans="2:24" ht="15.5" x14ac:dyDescent="0.35">
      <c r="B28" s="2">
        <v>22</v>
      </c>
      <c r="C28" s="4">
        <v>4</v>
      </c>
      <c r="D28" s="4">
        <v>4</v>
      </c>
      <c r="E28" s="4">
        <v>4</v>
      </c>
      <c r="F28" s="4">
        <v>4</v>
      </c>
      <c r="G28" s="4">
        <v>4</v>
      </c>
      <c r="H28" s="4">
        <v>4</v>
      </c>
      <c r="I28" s="4">
        <v>4</v>
      </c>
      <c r="J28" s="4">
        <v>4</v>
      </c>
      <c r="K28" s="4">
        <v>4</v>
      </c>
      <c r="L28" s="4">
        <f t="shared" si="0"/>
        <v>36</v>
      </c>
      <c r="N28" s="26">
        <v>22</v>
      </c>
      <c r="O28" s="27">
        <v>5</v>
      </c>
      <c r="P28" s="27">
        <v>5</v>
      </c>
      <c r="Q28" s="27">
        <v>5</v>
      </c>
      <c r="R28" s="27">
        <v>5</v>
      </c>
      <c r="S28" s="27">
        <v>5</v>
      </c>
      <c r="T28" s="27">
        <v>5</v>
      </c>
      <c r="U28" s="27">
        <v>5</v>
      </c>
      <c r="V28" s="27">
        <v>5</v>
      </c>
      <c r="W28" s="27">
        <v>5</v>
      </c>
      <c r="X28" s="25">
        <f t="shared" si="1"/>
        <v>45</v>
      </c>
    </row>
    <row r="29" spans="2:24" ht="15.5" x14ac:dyDescent="0.35">
      <c r="B29" s="2">
        <v>23</v>
      </c>
      <c r="C29" s="4">
        <v>4</v>
      </c>
      <c r="D29" s="4">
        <v>4</v>
      </c>
      <c r="E29" s="4">
        <v>4</v>
      </c>
      <c r="F29" s="4">
        <v>4</v>
      </c>
      <c r="G29" s="4">
        <v>4</v>
      </c>
      <c r="H29" s="4">
        <v>4</v>
      </c>
      <c r="I29" s="4">
        <v>4</v>
      </c>
      <c r="J29" s="4">
        <v>4</v>
      </c>
      <c r="K29" s="4">
        <v>4</v>
      </c>
      <c r="L29" s="4">
        <f t="shared" si="0"/>
        <v>36</v>
      </c>
      <c r="N29" s="26">
        <v>23</v>
      </c>
      <c r="O29" s="27">
        <v>5</v>
      </c>
      <c r="P29" s="27">
        <v>5</v>
      </c>
      <c r="Q29" s="27">
        <v>5</v>
      </c>
      <c r="R29" s="27">
        <v>5</v>
      </c>
      <c r="S29" s="27">
        <v>5</v>
      </c>
      <c r="T29" s="27">
        <v>5</v>
      </c>
      <c r="U29" s="27">
        <v>5</v>
      </c>
      <c r="V29" s="27">
        <v>5</v>
      </c>
      <c r="W29" s="27">
        <v>5</v>
      </c>
      <c r="X29" s="25">
        <f t="shared" si="1"/>
        <v>45</v>
      </c>
    </row>
    <row r="30" spans="2:24" ht="15.5" x14ac:dyDescent="0.35">
      <c r="B30" s="2">
        <v>24</v>
      </c>
      <c r="C30" s="4">
        <v>4</v>
      </c>
      <c r="D30" s="4">
        <v>4</v>
      </c>
      <c r="E30" s="4">
        <v>4</v>
      </c>
      <c r="F30" s="4">
        <v>4</v>
      </c>
      <c r="G30" s="4">
        <v>4</v>
      </c>
      <c r="H30" s="4">
        <v>4</v>
      </c>
      <c r="I30" s="4">
        <v>3</v>
      </c>
      <c r="J30" s="4">
        <v>4</v>
      </c>
      <c r="K30" s="4">
        <v>4</v>
      </c>
      <c r="L30" s="4">
        <f t="shared" si="0"/>
        <v>35</v>
      </c>
      <c r="N30" s="26">
        <v>24</v>
      </c>
      <c r="O30" s="27">
        <v>5.5</v>
      </c>
      <c r="P30" s="27">
        <v>5.5</v>
      </c>
      <c r="Q30" s="27">
        <v>5.5</v>
      </c>
      <c r="R30" s="27">
        <v>5.5</v>
      </c>
      <c r="S30" s="27">
        <v>5.5</v>
      </c>
      <c r="T30" s="27">
        <v>5.5</v>
      </c>
      <c r="U30" s="27">
        <v>1</v>
      </c>
      <c r="V30" s="27">
        <v>5.5</v>
      </c>
      <c r="W30" s="27">
        <v>5.5</v>
      </c>
      <c r="X30" s="25">
        <f t="shared" si="1"/>
        <v>45</v>
      </c>
    </row>
    <row r="31" spans="2:24" ht="15.5" x14ac:dyDescent="0.35">
      <c r="B31" s="2">
        <v>25</v>
      </c>
      <c r="C31" s="4">
        <v>1</v>
      </c>
      <c r="D31" s="4">
        <v>4</v>
      </c>
      <c r="E31" s="4">
        <v>4</v>
      </c>
      <c r="F31" s="4">
        <v>5</v>
      </c>
      <c r="G31" s="4">
        <v>2</v>
      </c>
      <c r="H31" s="4">
        <v>4</v>
      </c>
      <c r="I31" s="4">
        <v>2</v>
      </c>
      <c r="J31" s="4">
        <v>5</v>
      </c>
      <c r="K31" s="4">
        <v>2</v>
      </c>
      <c r="L31" s="4">
        <f t="shared" si="0"/>
        <v>29</v>
      </c>
      <c r="N31" s="26">
        <v>25</v>
      </c>
      <c r="O31" s="27">
        <v>1</v>
      </c>
      <c r="P31" s="27">
        <v>6</v>
      </c>
      <c r="Q31" s="27">
        <v>6</v>
      </c>
      <c r="R31" s="27">
        <v>8.5</v>
      </c>
      <c r="S31" s="27">
        <v>3</v>
      </c>
      <c r="T31" s="27">
        <v>6</v>
      </c>
      <c r="U31" s="27">
        <v>3</v>
      </c>
      <c r="V31" s="27">
        <v>8.5</v>
      </c>
      <c r="W31" s="27">
        <v>3</v>
      </c>
      <c r="X31" s="25">
        <f t="shared" si="1"/>
        <v>45</v>
      </c>
    </row>
    <row r="32" spans="2:24" ht="15.5" x14ac:dyDescent="0.35">
      <c r="B32" s="2">
        <v>26</v>
      </c>
      <c r="C32" s="4">
        <v>4</v>
      </c>
      <c r="D32" s="4">
        <v>4</v>
      </c>
      <c r="E32" s="4">
        <v>2</v>
      </c>
      <c r="F32" s="4">
        <v>4</v>
      </c>
      <c r="G32" s="4">
        <v>4</v>
      </c>
      <c r="H32" s="4">
        <v>4</v>
      </c>
      <c r="I32" s="4">
        <v>4</v>
      </c>
      <c r="J32" s="4">
        <v>4</v>
      </c>
      <c r="K32" s="4">
        <v>4</v>
      </c>
      <c r="L32" s="4">
        <f t="shared" si="0"/>
        <v>34</v>
      </c>
      <c r="N32" s="26">
        <v>26</v>
      </c>
      <c r="O32" s="27">
        <v>5.5</v>
      </c>
      <c r="P32" s="27">
        <v>5.5</v>
      </c>
      <c r="Q32" s="27">
        <v>1</v>
      </c>
      <c r="R32" s="27">
        <v>5.5</v>
      </c>
      <c r="S32" s="27">
        <v>5.5</v>
      </c>
      <c r="T32" s="27">
        <v>5.5</v>
      </c>
      <c r="U32" s="27">
        <v>5.5</v>
      </c>
      <c r="V32" s="27">
        <v>5.5</v>
      </c>
      <c r="W32" s="27">
        <v>5.5</v>
      </c>
      <c r="X32" s="25">
        <f t="shared" si="1"/>
        <v>45</v>
      </c>
    </row>
    <row r="33" spans="2:24" ht="15.5" x14ac:dyDescent="0.35">
      <c r="B33" s="2">
        <v>27</v>
      </c>
      <c r="C33" s="4">
        <v>4</v>
      </c>
      <c r="D33" s="4">
        <v>4</v>
      </c>
      <c r="E33" s="4">
        <v>4</v>
      </c>
      <c r="F33" s="4">
        <v>5</v>
      </c>
      <c r="G33" s="4">
        <v>4</v>
      </c>
      <c r="H33" s="4">
        <v>4</v>
      </c>
      <c r="I33" s="4">
        <v>4</v>
      </c>
      <c r="J33" s="4">
        <v>4</v>
      </c>
      <c r="K33" s="4">
        <v>4</v>
      </c>
      <c r="L33" s="4">
        <f t="shared" si="0"/>
        <v>37</v>
      </c>
      <c r="N33" s="26">
        <v>27</v>
      </c>
      <c r="O33" s="27">
        <v>4.5</v>
      </c>
      <c r="P33" s="27">
        <v>4.5</v>
      </c>
      <c r="Q33" s="27">
        <v>4.5</v>
      </c>
      <c r="R33" s="27">
        <v>9</v>
      </c>
      <c r="S33" s="27">
        <v>4.5</v>
      </c>
      <c r="T33" s="27">
        <v>4.5</v>
      </c>
      <c r="U33" s="27">
        <v>4.5</v>
      </c>
      <c r="V33" s="27">
        <v>4.5</v>
      </c>
      <c r="W33" s="27">
        <v>4.5</v>
      </c>
      <c r="X33" s="25">
        <f t="shared" si="1"/>
        <v>45</v>
      </c>
    </row>
    <row r="34" spans="2:24" ht="15.5" x14ac:dyDescent="0.35">
      <c r="B34" s="2">
        <v>28</v>
      </c>
      <c r="C34" s="4">
        <v>4</v>
      </c>
      <c r="D34" s="4">
        <v>4</v>
      </c>
      <c r="E34" s="4">
        <v>4</v>
      </c>
      <c r="F34" s="4">
        <v>5</v>
      </c>
      <c r="G34" s="4">
        <v>4</v>
      </c>
      <c r="H34" s="4">
        <v>4</v>
      </c>
      <c r="I34" s="4">
        <v>5</v>
      </c>
      <c r="J34" s="4">
        <v>5</v>
      </c>
      <c r="K34" s="4">
        <v>5</v>
      </c>
      <c r="L34" s="4">
        <f t="shared" si="0"/>
        <v>40</v>
      </c>
      <c r="N34" s="26">
        <v>28</v>
      </c>
      <c r="O34" s="27">
        <v>3</v>
      </c>
      <c r="P34" s="27">
        <v>3</v>
      </c>
      <c r="Q34" s="27">
        <v>3</v>
      </c>
      <c r="R34" s="27">
        <v>7.5</v>
      </c>
      <c r="S34" s="27">
        <v>3</v>
      </c>
      <c r="T34" s="27">
        <v>3</v>
      </c>
      <c r="U34" s="27">
        <v>7.5</v>
      </c>
      <c r="V34" s="27">
        <v>7.5</v>
      </c>
      <c r="W34" s="27">
        <v>7.5</v>
      </c>
      <c r="X34" s="25">
        <f t="shared" si="1"/>
        <v>45</v>
      </c>
    </row>
    <row r="35" spans="2:24" ht="15.5" x14ac:dyDescent="0.35">
      <c r="B35" s="2">
        <v>29</v>
      </c>
      <c r="C35" s="4">
        <v>2</v>
      </c>
      <c r="D35" s="4">
        <v>4</v>
      </c>
      <c r="E35" s="4">
        <v>4</v>
      </c>
      <c r="F35" s="4">
        <v>5</v>
      </c>
      <c r="G35" s="4">
        <v>2</v>
      </c>
      <c r="H35" s="4">
        <v>2</v>
      </c>
      <c r="I35" s="4">
        <v>2</v>
      </c>
      <c r="J35" s="4">
        <v>4</v>
      </c>
      <c r="K35" s="4">
        <v>5</v>
      </c>
      <c r="L35" s="4">
        <f t="shared" si="0"/>
        <v>30</v>
      </c>
      <c r="N35" s="26">
        <v>29</v>
      </c>
      <c r="O35" s="27">
        <v>2.5</v>
      </c>
      <c r="P35" s="27">
        <v>6</v>
      </c>
      <c r="Q35" s="27">
        <v>6</v>
      </c>
      <c r="R35" s="27">
        <v>8.5</v>
      </c>
      <c r="S35" s="27">
        <v>2.5</v>
      </c>
      <c r="T35" s="27">
        <v>2.5</v>
      </c>
      <c r="U35" s="27">
        <v>2.5</v>
      </c>
      <c r="V35" s="27">
        <v>6</v>
      </c>
      <c r="W35" s="27">
        <v>8.5</v>
      </c>
      <c r="X35" s="25">
        <f t="shared" si="1"/>
        <v>45</v>
      </c>
    </row>
    <row r="36" spans="2:24" ht="15.5" x14ac:dyDescent="0.35">
      <c r="B36" s="2">
        <v>30</v>
      </c>
      <c r="C36" s="4">
        <v>4</v>
      </c>
      <c r="D36" s="4">
        <v>2</v>
      </c>
      <c r="E36" s="4">
        <v>2</v>
      </c>
      <c r="F36" s="4">
        <v>2</v>
      </c>
      <c r="G36" s="4">
        <v>4</v>
      </c>
      <c r="H36" s="4">
        <v>4</v>
      </c>
      <c r="I36" s="4">
        <v>4</v>
      </c>
      <c r="J36" s="4">
        <v>4</v>
      </c>
      <c r="K36" s="4">
        <v>2</v>
      </c>
      <c r="L36" s="4">
        <f t="shared" si="0"/>
        <v>28</v>
      </c>
      <c r="N36" s="26">
        <v>30</v>
      </c>
      <c r="O36" s="27">
        <v>7</v>
      </c>
      <c r="P36" s="27">
        <v>2.5</v>
      </c>
      <c r="Q36" s="27">
        <v>2.5</v>
      </c>
      <c r="R36" s="27">
        <v>2.5</v>
      </c>
      <c r="S36" s="27">
        <v>7</v>
      </c>
      <c r="T36" s="27">
        <v>7</v>
      </c>
      <c r="U36" s="27">
        <v>7</v>
      </c>
      <c r="V36" s="27">
        <v>7</v>
      </c>
      <c r="W36" s="27">
        <v>2.5</v>
      </c>
      <c r="X36" s="25">
        <f t="shared" si="1"/>
        <v>45</v>
      </c>
    </row>
    <row r="37" spans="2:24" ht="15.5" x14ac:dyDescent="0.35">
      <c r="B37" s="19" t="s">
        <v>49</v>
      </c>
      <c r="C37" s="20">
        <f>AVERAGE(C7:C36)</f>
        <v>3.7</v>
      </c>
      <c r="D37" s="20">
        <f t="shared" ref="D37:K37" si="2">AVERAGE(D7:D36)</f>
        <v>3.8</v>
      </c>
      <c r="E37" s="20">
        <f t="shared" si="2"/>
        <v>3.4333333333333331</v>
      </c>
      <c r="F37" s="20">
        <f t="shared" si="2"/>
        <v>3.9</v>
      </c>
      <c r="G37" s="20">
        <f t="shared" si="2"/>
        <v>3.8333333333333335</v>
      </c>
      <c r="H37" s="20">
        <f t="shared" si="2"/>
        <v>3.8</v>
      </c>
      <c r="I37" s="20">
        <f t="shared" si="2"/>
        <v>3.4333333333333331</v>
      </c>
      <c r="J37" s="20">
        <f t="shared" si="2"/>
        <v>4.0999999999999996</v>
      </c>
      <c r="K37" s="20">
        <f t="shared" si="2"/>
        <v>3.7</v>
      </c>
      <c r="L37" s="4"/>
      <c r="N37" s="25" t="s">
        <v>2</v>
      </c>
      <c r="O37" s="29">
        <f>SUM(O7:O36)</f>
        <v>145</v>
      </c>
      <c r="P37" s="29">
        <f t="shared" ref="P37:V37" si="3">SUM(P7:P36)</f>
        <v>153</v>
      </c>
      <c r="Q37" s="29">
        <f t="shared" si="3"/>
        <v>126</v>
      </c>
      <c r="R37" s="29">
        <f t="shared" si="3"/>
        <v>164.5</v>
      </c>
      <c r="S37" s="29">
        <f t="shared" si="3"/>
        <v>155</v>
      </c>
      <c r="T37" s="29">
        <f t="shared" si="3"/>
        <v>150.5</v>
      </c>
      <c r="U37" s="29">
        <f t="shared" si="3"/>
        <v>131.5</v>
      </c>
      <c r="V37" s="29">
        <f t="shared" si="3"/>
        <v>173</v>
      </c>
      <c r="W37" s="29">
        <f>SUM(W7:W36)</f>
        <v>151.5</v>
      </c>
      <c r="X37" s="30"/>
    </row>
    <row r="38" spans="2:24" ht="15.5" x14ac:dyDescent="0.35">
      <c r="N38" s="25" t="s">
        <v>51</v>
      </c>
      <c r="O38" s="31">
        <f>AVERAGE(O7:O36)</f>
        <v>4.833333333333333</v>
      </c>
      <c r="P38" s="31">
        <f t="shared" ref="P38:W38" si="4">AVERAGE(P7:P36)</f>
        <v>5.0999999999999996</v>
      </c>
      <c r="Q38" s="31">
        <f t="shared" si="4"/>
        <v>4.2</v>
      </c>
      <c r="R38" s="31">
        <f t="shared" si="4"/>
        <v>5.4833333333333334</v>
      </c>
      <c r="S38" s="31">
        <f t="shared" si="4"/>
        <v>5.166666666666667</v>
      </c>
      <c r="T38" s="31">
        <f t="shared" si="4"/>
        <v>5.0166666666666666</v>
      </c>
      <c r="U38" s="31">
        <f t="shared" si="4"/>
        <v>4.3833333333333337</v>
      </c>
      <c r="V38" s="31">
        <f t="shared" si="4"/>
        <v>5.7666666666666666</v>
      </c>
      <c r="W38" s="31">
        <f t="shared" si="4"/>
        <v>5.05</v>
      </c>
      <c r="X38" s="30"/>
    </row>
    <row r="39" spans="2:24" ht="15.5" x14ac:dyDescent="0.35">
      <c r="G39" s="32" t="s">
        <v>61</v>
      </c>
      <c r="H39" s="33">
        <f>(12/((30*9)*(9+1))*SUMSQ(O37:W37)-(3*30)*(9+1))</f>
        <v>7.6399999999999864</v>
      </c>
    </row>
    <row r="40" spans="2:24" ht="15.5" x14ac:dyDescent="0.35">
      <c r="G40" s="32" t="s">
        <v>62</v>
      </c>
      <c r="H40" s="33">
        <f>_xlfn.CHISQ.INV.RT(0.05,8)</f>
        <v>15.507313055865453</v>
      </c>
    </row>
    <row r="41" spans="2:24" ht="15.5" x14ac:dyDescent="0.35">
      <c r="G41" s="23" t="s">
        <v>63</v>
      </c>
      <c r="H41" s="23" t="s">
        <v>64</v>
      </c>
      <c r="I41" s="34" t="s">
        <v>77</v>
      </c>
    </row>
    <row r="44" spans="2:24" ht="15.5" x14ac:dyDescent="0.35">
      <c r="B44" s="118" t="s">
        <v>5</v>
      </c>
      <c r="C44" s="112"/>
      <c r="D44" s="112"/>
      <c r="E44" s="112"/>
      <c r="F44" s="112"/>
      <c r="G44" s="35" t="s">
        <v>51</v>
      </c>
      <c r="H44" s="35" t="s">
        <v>66</v>
      </c>
      <c r="I44" s="35"/>
    </row>
    <row r="45" spans="2:24" ht="15.5" x14ac:dyDescent="0.35">
      <c r="B45" s="109" t="s">
        <v>67</v>
      </c>
      <c r="C45" s="110"/>
      <c r="D45" s="110"/>
      <c r="E45" s="110"/>
      <c r="F45" s="110"/>
      <c r="G45" s="36">
        <f>AVERAGE(C7:C36)</f>
        <v>3.7</v>
      </c>
      <c r="H45" s="119">
        <f>SUM(O7:O36)</f>
        <v>145</v>
      </c>
      <c r="I45" s="23"/>
    </row>
    <row r="46" spans="2:24" ht="15.5" x14ac:dyDescent="0.35">
      <c r="B46" s="109" t="s">
        <v>68</v>
      </c>
      <c r="C46" s="110"/>
      <c r="D46" s="110"/>
      <c r="E46" s="110"/>
      <c r="F46" s="110"/>
      <c r="G46" s="36">
        <f>AVERAGE(D7:D36)</f>
        <v>3.8</v>
      </c>
      <c r="H46" s="119">
        <f>SUM(P7:P36)</f>
        <v>153</v>
      </c>
      <c r="I46" s="23"/>
    </row>
    <row r="47" spans="2:24" ht="15.5" x14ac:dyDescent="0.35">
      <c r="B47" s="109" t="s">
        <v>69</v>
      </c>
      <c r="C47" s="110"/>
      <c r="D47" s="110"/>
      <c r="E47" s="110"/>
      <c r="F47" s="110"/>
      <c r="G47" s="36">
        <f>AVERAGE(E7:E36)</f>
        <v>3.4333333333333331</v>
      </c>
      <c r="H47" s="119">
        <f>SUM(Q7:Q36)</f>
        <v>126</v>
      </c>
      <c r="I47" s="23"/>
    </row>
    <row r="48" spans="2:24" ht="15.5" x14ac:dyDescent="0.35">
      <c r="B48" s="109" t="s">
        <v>70</v>
      </c>
      <c r="C48" s="110"/>
      <c r="D48" s="110"/>
      <c r="E48" s="110"/>
      <c r="F48" s="110"/>
      <c r="G48" s="36">
        <f>AVERAGE(F7:F36)</f>
        <v>3.9</v>
      </c>
      <c r="H48" s="119">
        <f>SUM(R7:R36)</f>
        <v>164.5</v>
      </c>
      <c r="I48" s="23"/>
    </row>
    <row r="49" spans="2:9" ht="15.5" x14ac:dyDescent="0.35">
      <c r="B49" s="109" t="s">
        <v>71</v>
      </c>
      <c r="C49" s="110"/>
      <c r="D49" s="110"/>
      <c r="E49" s="110"/>
      <c r="F49" s="110"/>
      <c r="G49" s="36">
        <f>AVERAGE(G7:G36)</f>
        <v>3.8333333333333335</v>
      </c>
      <c r="H49" s="119">
        <f>SUM(S7:S36)</f>
        <v>155</v>
      </c>
      <c r="I49" s="23"/>
    </row>
    <row r="50" spans="2:9" ht="15.5" x14ac:dyDescent="0.35">
      <c r="B50" s="109" t="s">
        <v>72</v>
      </c>
      <c r="C50" s="110"/>
      <c r="D50" s="110"/>
      <c r="E50" s="110"/>
      <c r="F50" s="110"/>
      <c r="G50" s="36">
        <f>AVERAGE(H7:H36)</f>
        <v>3.8</v>
      </c>
      <c r="H50" s="119">
        <f>SUM(T7:T36)</f>
        <v>150.5</v>
      </c>
      <c r="I50" s="23"/>
    </row>
    <row r="51" spans="2:9" ht="15.5" x14ac:dyDescent="0.35">
      <c r="B51" s="109" t="s">
        <v>73</v>
      </c>
      <c r="C51" s="110"/>
      <c r="D51" s="110"/>
      <c r="E51" s="110"/>
      <c r="F51" s="110"/>
      <c r="G51" s="36">
        <f>AVERAGE(I7:I36)</f>
        <v>3.4333333333333331</v>
      </c>
      <c r="H51" s="119">
        <f>SUM(U7:U36)</f>
        <v>131.5</v>
      </c>
      <c r="I51" s="23"/>
    </row>
    <row r="52" spans="2:9" ht="15.5" x14ac:dyDescent="0.35">
      <c r="B52" s="109" t="s">
        <v>74</v>
      </c>
      <c r="C52" s="110"/>
      <c r="D52" s="110"/>
      <c r="E52" s="110"/>
      <c r="F52" s="110"/>
      <c r="G52" s="36">
        <f>AVERAGE(J7:J36)</f>
        <v>4.0999999999999996</v>
      </c>
      <c r="H52" s="119">
        <f>SUM(V7:V36)</f>
        <v>173</v>
      </c>
      <c r="I52" s="23"/>
    </row>
    <row r="53" spans="2:9" ht="15.5" x14ac:dyDescent="0.35">
      <c r="B53" s="109" t="s">
        <v>75</v>
      </c>
      <c r="C53" s="110"/>
      <c r="D53" s="110"/>
      <c r="E53" s="110"/>
      <c r="F53" s="110"/>
      <c r="G53" s="36">
        <f>AVERAGE(K7:K36)</f>
        <v>3.7</v>
      </c>
      <c r="H53" s="119">
        <f>SUM(W7:W36)</f>
        <v>151.5</v>
      </c>
      <c r="I53" s="23"/>
    </row>
    <row r="54" spans="2:9" ht="15.5" x14ac:dyDescent="0.35">
      <c r="B54" s="111" t="s">
        <v>76</v>
      </c>
      <c r="C54" s="112"/>
      <c r="D54" s="112"/>
      <c r="E54" s="112"/>
      <c r="F54" s="112"/>
      <c r="G54" s="37" t="s">
        <v>30</v>
      </c>
      <c r="H54" s="35"/>
      <c r="I54" s="35"/>
    </row>
  </sheetData>
  <mergeCells count="17">
    <mergeCell ref="O5:W5"/>
    <mergeCell ref="X5:X6"/>
    <mergeCell ref="B49:F49"/>
    <mergeCell ref="B5:B6"/>
    <mergeCell ref="C5:J5"/>
    <mergeCell ref="L5:L6"/>
    <mergeCell ref="N5:N6"/>
    <mergeCell ref="B44:F44"/>
    <mergeCell ref="B45:F45"/>
    <mergeCell ref="B46:F46"/>
    <mergeCell ref="B47:F47"/>
    <mergeCell ref="B48:F48"/>
    <mergeCell ref="B50:F50"/>
    <mergeCell ref="B51:F51"/>
    <mergeCell ref="B52:F52"/>
    <mergeCell ref="B53:F53"/>
    <mergeCell ref="B54:F5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14719-E9A9-4885-96D5-612F6F099F3D}">
  <dimension ref="B4:X54"/>
  <sheetViews>
    <sheetView topLeftCell="A31" zoomScale="64" workbookViewId="0">
      <selection activeCell="H45" sqref="H45:H53"/>
    </sheetView>
  </sheetViews>
  <sheetFormatPr defaultRowHeight="14.5" x14ac:dyDescent="0.35"/>
  <cols>
    <col min="3" max="3" width="12.36328125" customWidth="1"/>
    <col min="4" max="4" width="12.26953125" customWidth="1"/>
    <col min="5" max="5" width="12.453125" customWidth="1"/>
    <col min="6" max="6" width="12.36328125" customWidth="1"/>
    <col min="7" max="7" width="12.26953125" customWidth="1"/>
    <col min="8" max="8" width="12.1796875" customWidth="1"/>
    <col min="9" max="10" width="12.26953125" customWidth="1"/>
    <col min="11" max="11" width="12.08984375" customWidth="1"/>
    <col min="12" max="12" width="11.90625" customWidth="1"/>
    <col min="13" max="13" width="14.36328125" customWidth="1"/>
    <col min="14" max="14" width="12.54296875" customWidth="1"/>
  </cols>
  <sheetData>
    <row r="4" spans="2:24" ht="15.5" x14ac:dyDescent="0.35">
      <c r="N4" s="21" t="s">
        <v>50</v>
      </c>
      <c r="O4" s="22"/>
      <c r="P4" s="23"/>
      <c r="Q4" s="23"/>
      <c r="R4" s="23"/>
      <c r="S4" s="24"/>
      <c r="T4" s="24"/>
      <c r="U4" s="24"/>
      <c r="V4" s="24"/>
      <c r="W4" s="24"/>
      <c r="X4" s="24"/>
    </row>
    <row r="5" spans="2:24" ht="15" x14ac:dyDescent="0.35">
      <c r="B5" s="93" t="s">
        <v>47</v>
      </c>
      <c r="C5" s="93" t="s">
        <v>48</v>
      </c>
      <c r="D5" s="93"/>
      <c r="E5" s="93"/>
      <c r="F5" s="93"/>
      <c r="G5" s="93"/>
      <c r="H5" s="93"/>
      <c r="I5" s="93"/>
      <c r="J5" s="93"/>
      <c r="K5" s="2"/>
      <c r="L5" s="93" t="s">
        <v>43</v>
      </c>
      <c r="N5" s="113" t="s">
        <v>47</v>
      </c>
      <c r="O5" s="115" t="s">
        <v>5</v>
      </c>
      <c r="P5" s="112"/>
      <c r="Q5" s="112"/>
      <c r="R5" s="112"/>
      <c r="S5" s="112"/>
      <c r="T5" s="112"/>
      <c r="U5" s="112"/>
      <c r="V5" s="112"/>
      <c r="W5" s="116"/>
      <c r="X5" s="113" t="s">
        <v>2</v>
      </c>
    </row>
    <row r="6" spans="2:24" ht="15" x14ac:dyDescent="0.35">
      <c r="B6" s="93"/>
      <c r="C6" s="2" t="s">
        <v>52</v>
      </c>
      <c r="D6" s="2" t="s">
        <v>53</v>
      </c>
      <c r="E6" s="2" t="s">
        <v>54</v>
      </c>
      <c r="F6" s="2" t="s">
        <v>55</v>
      </c>
      <c r="G6" s="2" t="s">
        <v>56</v>
      </c>
      <c r="H6" s="2" t="s">
        <v>57</v>
      </c>
      <c r="I6" s="2" t="s">
        <v>58</v>
      </c>
      <c r="J6" s="2" t="s">
        <v>59</v>
      </c>
      <c r="K6" s="2" t="s">
        <v>60</v>
      </c>
      <c r="L6" s="93"/>
      <c r="N6" s="114"/>
      <c r="O6" s="25" t="s">
        <v>7</v>
      </c>
      <c r="P6" s="25" t="s">
        <v>8</v>
      </c>
      <c r="Q6" s="25" t="s">
        <v>10</v>
      </c>
      <c r="R6" s="25" t="s">
        <v>11</v>
      </c>
      <c r="S6" s="25" t="s">
        <v>12</v>
      </c>
      <c r="T6" s="25" t="s">
        <v>13</v>
      </c>
      <c r="U6" s="25" t="s">
        <v>14</v>
      </c>
      <c r="V6" s="25" t="s">
        <v>15</v>
      </c>
      <c r="W6" s="25" t="s">
        <v>16</v>
      </c>
      <c r="X6" s="117"/>
    </row>
    <row r="7" spans="2:24" ht="15.5" x14ac:dyDescent="0.35">
      <c r="B7" s="2">
        <v>1</v>
      </c>
      <c r="C7" s="4">
        <v>4</v>
      </c>
      <c r="D7" s="4">
        <v>4</v>
      </c>
      <c r="E7" s="4">
        <v>4</v>
      </c>
      <c r="F7" s="4">
        <v>4</v>
      </c>
      <c r="G7" s="4">
        <v>4</v>
      </c>
      <c r="H7" s="4">
        <v>4</v>
      </c>
      <c r="I7" s="4">
        <v>4</v>
      </c>
      <c r="J7" s="4">
        <v>4</v>
      </c>
      <c r="K7" s="4">
        <v>4</v>
      </c>
      <c r="L7" s="4">
        <f>SUM(C7:K7)</f>
        <v>36</v>
      </c>
      <c r="N7" s="26">
        <v>1</v>
      </c>
      <c r="O7" s="27">
        <v>5</v>
      </c>
      <c r="P7" s="27">
        <v>5</v>
      </c>
      <c r="Q7" s="27">
        <v>5</v>
      </c>
      <c r="R7" s="27">
        <v>5</v>
      </c>
      <c r="S7" s="27">
        <v>5</v>
      </c>
      <c r="T7" s="27">
        <v>5</v>
      </c>
      <c r="U7" s="27">
        <v>5</v>
      </c>
      <c r="V7" s="27">
        <v>5</v>
      </c>
      <c r="W7" s="27">
        <v>5</v>
      </c>
      <c r="X7" s="25">
        <f>SUM(O7:W7)</f>
        <v>45</v>
      </c>
    </row>
    <row r="8" spans="2:24" ht="15.5" x14ac:dyDescent="0.35">
      <c r="B8" s="2">
        <v>2</v>
      </c>
      <c r="C8" s="4">
        <v>4</v>
      </c>
      <c r="D8" s="4">
        <v>4</v>
      </c>
      <c r="E8" s="4">
        <v>4</v>
      </c>
      <c r="F8" s="4">
        <v>5</v>
      </c>
      <c r="G8" s="4">
        <v>5</v>
      </c>
      <c r="H8" s="4">
        <v>5</v>
      </c>
      <c r="I8" s="4">
        <v>4</v>
      </c>
      <c r="J8" s="4">
        <v>4</v>
      </c>
      <c r="K8" s="4">
        <v>4</v>
      </c>
      <c r="L8" s="4">
        <f t="shared" ref="L8:L36" si="0">SUM(C8:K8)</f>
        <v>39</v>
      </c>
      <c r="N8" s="26">
        <v>2</v>
      </c>
      <c r="O8" s="27">
        <v>3.5</v>
      </c>
      <c r="P8" s="27">
        <v>3.5</v>
      </c>
      <c r="Q8" s="27">
        <v>3.5</v>
      </c>
      <c r="R8" s="27">
        <v>8</v>
      </c>
      <c r="S8" s="27">
        <v>8</v>
      </c>
      <c r="T8" s="27">
        <v>8</v>
      </c>
      <c r="U8" s="27">
        <v>3.5</v>
      </c>
      <c r="V8" s="27">
        <v>3.5</v>
      </c>
      <c r="W8" s="27">
        <v>3.5</v>
      </c>
      <c r="X8" s="25">
        <f t="shared" ref="X8:X36" si="1">SUM(O8:W8)</f>
        <v>45</v>
      </c>
    </row>
    <row r="9" spans="2:24" ht="15.5" x14ac:dyDescent="0.35">
      <c r="B9" s="2">
        <v>3</v>
      </c>
      <c r="C9" s="4">
        <v>4</v>
      </c>
      <c r="D9" s="4">
        <v>4</v>
      </c>
      <c r="E9" s="4">
        <v>1</v>
      </c>
      <c r="F9" s="4">
        <v>4</v>
      </c>
      <c r="G9" s="4">
        <v>4</v>
      </c>
      <c r="H9" s="4">
        <v>4</v>
      </c>
      <c r="I9" s="4">
        <v>1</v>
      </c>
      <c r="J9" s="4">
        <v>2</v>
      </c>
      <c r="K9" s="4">
        <v>2</v>
      </c>
      <c r="L9" s="4">
        <f t="shared" si="0"/>
        <v>26</v>
      </c>
      <c r="N9" s="26">
        <v>3</v>
      </c>
      <c r="O9" s="27">
        <v>7</v>
      </c>
      <c r="P9" s="27">
        <v>7</v>
      </c>
      <c r="Q9" s="27">
        <v>1.5</v>
      </c>
      <c r="R9" s="27">
        <v>7</v>
      </c>
      <c r="S9" s="27">
        <v>7</v>
      </c>
      <c r="T9" s="27">
        <v>7</v>
      </c>
      <c r="U9" s="27">
        <v>1.5</v>
      </c>
      <c r="V9" s="27">
        <v>3.5</v>
      </c>
      <c r="W9" s="27">
        <v>3.5</v>
      </c>
      <c r="X9" s="25">
        <f t="shared" si="1"/>
        <v>45</v>
      </c>
    </row>
    <row r="10" spans="2:24" ht="15.5" x14ac:dyDescent="0.35">
      <c r="B10" s="2">
        <v>4</v>
      </c>
      <c r="C10" s="4">
        <v>4</v>
      </c>
      <c r="D10" s="4">
        <v>4</v>
      </c>
      <c r="E10" s="4">
        <v>4</v>
      </c>
      <c r="F10" s="4">
        <v>5</v>
      </c>
      <c r="G10" s="4">
        <v>4</v>
      </c>
      <c r="H10" s="4">
        <v>5</v>
      </c>
      <c r="I10" s="4">
        <v>1</v>
      </c>
      <c r="J10" s="4">
        <v>5</v>
      </c>
      <c r="K10" s="4">
        <v>1</v>
      </c>
      <c r="L10" s="4">
        <f t="shared" si="0"/>
        <v>33</v>
      </c>
      <c r="N10" s="26">
        <v>4</v>
      </c>
      <c r="O10" s="27">
        <v>4.5</v>
      </c>
      <c r="P10" s="27">
        <v>4.5</v>
      </c>
      <c r="Q10" s="27">
        <v>4.5</v>
      </c>
      <c r="R10" s="27">
        <v>8</v>
      </c>
      <c r="S10" s="27">
        <v>4.5</v>
      </c>
      <c r="T10" s="27">
        <v>8</v>
      </c>
      <c r="U10" s="27">
        <v>1.5</v>
      </c>
      <c r="V10" s="27">
        <v>8</v>
      </c>
      <c r="W10" s="27">
        <v>1.5</v>
      </c>
      <c r="X10" s="25">
        <f t="shared" si="1"/>
        <v>45</v>
      </c>
    </row>
    <row r="11" spans="2:24" ht="15.5" x14ac:dyDescent="0.35">
      <c r="B11" s="2">
        <v>5</v>
      </c>
      <c r="C11" s="4">
        <v>4</v>
      </c>
      <c r="D11" s="4">
        <v>2</v>
      </c>
      <c r="E11" s="4">
        <v>2</v>
      </c>
      <c r="F11" s="4">
        <v>4</v>
      </c>
      <c r="G11" s="4">
        <v>5</v>
      </c>
      <c r="H11" s="4">
        <v>4</v>
      </c>
      <c r="I11" s="4">
        <v>4</v>
      </c>
      <c r="J11" s="4">
        <v>2</v>
      </c>
      <c r="K11" s="4">
        <v>4</v>
      </c>
      <c r="L11" s="4">
        <f t="shared" si="0"/>
        <v>31</v>
      </c>
      <c r="N11" s="26">
        <v>5</v>
      </c>
      <c r="O11" s="27">
        <v>6</v>
      </c>
      <c r="P11" s="27">
        <v>2</v>
      </c>
      <c r="Q11" s="27">
        <v>2</v>
      </c>
      <c r="R11" s="27">
        <v>6</v>
      </c>
      <c r="S11" s="27">
        <v>9</v>
      </c>
      <c r="T11" s="27">
        <v>6</v>
      </c>
      <c r="U11" s="27">
        <v>6</v>
      </c>
      <c r="V11" s="27">
        <v>2</v>
      </c>
      <c r="W11" s="27">
        <v>6</v>
      </c>
      <c r="X11" s="25">
        <f t="shared" si="1"/>
        <v>45</v>
      </c>
    </row>
    <row r="12" spans="2:24" ht="15.5" x14ac:dyDescent="0.35">
      <c r="B12" s="2">
        <v>6</v>
      </c>
      <c r="C12" s="4">
        <v>3</v>
      </c>
      <c r="D12" s="4">
        <v>2</v>
      </c>
      <c r="E12" s="4">
        <v>2</v>
      </c>
      <c r="F12" s="4">
        <v>3</v>
      </c>
      <c r="G12" s="4">
        <v>2</v>
      </c>
      <c r="H12" s="4">
        <v>4</v>
      </c>
      <c r="I12" s="4">
        <v>2</v>
      </c>
      <c r="J12" s="4">
        <v>4</v>
      </c>
      <c r="K12" s="4">
        <v>2</v>
      </c>
      <c r="L12" s="4">
        <f t="shared" si="0"/>
        <v>24</v>
      </c>
      <c r="N12" s="26">
        <v>6</v>
      </c>
      <c r="O12" s="27">
        <v>6.5</v>
      </c>
      <c r="P12" s="27">
        <v>3</v>
      </c>
      <c r="Q12" s="27">
        <v>3</v>
      </c>
      <c r="R12" s="27">
        <v>6.5</v>
      </c>
      <c r="S12" s="27">
        <v>3</v>
      </c>
      <c r="T12" s="27">
        <v>8.5</v>
      </c>
      <c r="U12" s="27">
        <v>3</v>
      </c>
      <c r="V12" s="27">
        <v>8.5</v>
      </c>
      <c r="W12" s="27">
        <v>3</v>
      </c>
      <c r="X12" s="25">
        <f t="shared" si="1"/>
        <v>45</v>
      </c>
    </row>
    <row r="13" spans="2:24" ht="15.5" x14ac:dyDescent="0.35">
      <c r="B13" s="2">
        <v>7</v>
      </c>
      <c r="C13" s="4">
        <v>4</v>
      </c>
      <c r="D13" s="4">
        <v>4</v>
      </c>
      <c r="E13" s="4">
        <v>4</v>
      </c>
      <c r="F13" s="4">
        <v>4</v>
      </c>
      <c r="G13" s="4">
        <v>4</v>
      </c>
      <c r="H13" s="4">
        <v>2</v>
      </c>
      <c r="I13" s="4">
        <v>1</v>
      </c>
      <c r="J13" s="4">
        <v>1</v>
      </c>
      <c r="K13" s="4">
        <v>1</v>
      </c>
      <c r="L13" s="4">
        <f t="shared" si="0"/>
        <v>25</v>
      </c>
      <c r="N13" s="26">
        <v>7</v>
      </c>
      <c r="O13" s="27">
        <v>7</v>
      </c>
      <c r="P13" s="27">
        <v>7</v>
      </c>
      <c r="Q13" s="27">
        <v>7</v>
      </c>
      <c r="R13" s="27">
        <v>7</v>
      </c>
      <c r="S13" s="27">
        <v>7</v>
      </c>
      <c r="T13" s="27">
        <v>4</v>
      </c>
      <c r="U13" s="27">
        <v>2</v>
      </c>
      <c r="V13" s="27">
        <v>2</v>
      </c>
      <c r="W13" s="27">
        <v>2</v>
      </c>
      <c r="X13" s="25">
        <f t="shared" si="1"/>
        <v>45</v>
      </c>
    </row>
    <row r="14" spans="2:24" ht="15.5" x14ac:dyDescent="0.35">
      <c r="B14" s="2">
        <v>8</v>
      </c>
      <c r="C14" s="4">
        <v>2</v>
      </c>
      <c r="D14" s="4">
        <v>5</v>
      </c>
      <c r="E14" s="4">
        <v>4</v>
      </c>
      <c r="F14" s="4">
        <v>2</v>
      </c>
      <c r="G14" s="4">
        <v>4</v>
      </c>
      <c r="H14" s="4">
        <v>1</v>
      </c>
      <c r="I14" s="4">
        <v>2</v>
      </c>
      <c r="J14" s="4">
        <v>3</v>
      </c>
      <c r="K14" s="4">
        <v>4</v>
      </c>
      <c r="L14" s="4">
        <f t="shared" si="0"/>
        <v>27</v>
      </c>
      <c r="N14" s="26">
        <v>8</v>
      </c>
      <c r="O14" s="28">
        <v>3</v>
      </c>
      <c r="P14" s="27">
        <v>9</v>
      </c>
      <c r="Q14" s="27">
        <v>7</v>
      </c>
      <c r="R14" s="27">
        <v>3</v>
      </c>
      <c r="S14" s="27">
        <v>7</v>
      </c>
      <c r="T14" s="27">
        <v>1</v>
      </c>
      <c r="U14" s="27">
        <v>3</v>
      </c>
      <c r="V14" s="27">
        <v>5</v>
      </c>
      <c r="W14" s="27">
        <v>7</v>
      </c>
      <c r="X14" s="25">
        <f t="shared" si="1"/>
        <v>45</v>
      </c>
    </row>
    <row r="15" spans="2:24" ht="15.5" x14ac:dyDescent="0.35">
      <c r="B15" s="2">
        <v>9</v>
      </c>
      <c r="C15" s="4">
        <v>4</v>
      </c>
      <c r="D15" s="4">
        <v>4</v>
      </c>
      <c r="E15" s="4">
        <v>4</v>
      </c>
      <c r="F15" s="4">
        <v>4</v>
      </c>
      <c r="G15" s="4">
        <v>4</v>
      </c>
      <c r="H15" s="4">
        <v>2</v>
      </c>
      <c r="I15" s="4">
        <v>2</v>
      </c>
      <c r="J15" s="4">
        <v>2</v>
      </c>
      <c r="K15" s="4">
        <v>2</v>
      </c>
      <c r="L15" s="4">
        <f t="shared" si="0"/>
        <v>28</v>
      </c>
      <c r="N15" s="26">
        <v>9</v>
      </c>
      <c r="O15" s="27">
        <v>7</v>
      </c>
      <c r="P15" s="27">
        <v>7</v>
      </c>
      <c r="Q15" s="27">
        <v>7</v>
      </c>
      <c r="R15" s="27">
        <v>7</v>
      </c>
      <c r="S15" s="27">
        <v>7</v>
      </c>
      <c r="T15" s="27">
        <v>2.5</v>
      </c>
      <c r="U15" s="27">
        <v>2.5</v>
      </c>
      <c r="V15" s="27">
        <v>2.5</v>
      </c>
      <c r="W15" s="27">
        <v>2.5</v>
      </c>
      <c r="X15" s="25">
        <f t="shared" si="1"/>
        <v>45</v>
      </c>
    </row>
    <row r="16" spans="2:24" ht="15.5" x14ac:dyDescent="0.35">
      <c r="B16" s="2">
        <v>10</v>
      </c>
      <c r="C16" s="4">
        <v>2</v>
      </c>
      <c r="D16" s="4">
        <v>2</v>
      </c>
      <c r="E16" s="4">
        <v>1</v>
      </c>
      <c r="F16" s="4">
        <v>4</v>
      </c>
      <c r="G16" s="4">
        <v>4</v>
      </c>
      <c r="H16" s="4">
        <v>2</v>
      </c>
      <c r="I16" s="4">
        <v>4</v>
      </c>
      <c r="J16" s="4">
        <v>4</v>
      </c>
      <c r="K16" s="4">
        <v>5</v>
      </c>
      <c r="L16" s="4">
        <f t="shared" si="0"/>
        <v>28</v>
      </c>
      <c r="N16" s="26">
        <v>10</v>
      </c>
      <c r="O16" s="27">
        <v>3</v>
      </c>
      <c r="P16" s="27">
        <v>3</v>
      </c>
      <c r="Q16" s="27">
        <v>1</v>
      </c>
      <c r="R16" s="27">
        <v>6.5</v>
      </c>
      <c r="S16" s="27">
        <v>6.5</v>
      </c>
      <c r="T16" s="27">
        <v>3</v>
      </c>
      <c r="U16" s="27">
        <v>6.5</v>
      </c>
      <c r="V16" s="27">
        <v>6.5</v>
      </c>
      <c r="W16" s="27">
        <v>9</v>
      </c>
      <c r="X16" s="25">
        <f t="shared" si="1"/>
        <v>45</v>
      </c>
    </row>
    <row r="17" spans="2:24" ht="15.5" x14ac:dyDescent="0.35">
      <c r="B17" s="2">
        <v>11</v>
      </c>
      <c r="C17" s="18">
        <v>1</v>
      </c>
      <c r="D17" s="18">
        <v>1</v>
      </c>
      <c r="E17" s="18">
        <v>1</v>
      </c>
      <c r="F17" s="18">
        <v>4</v>
      </c>
      <c r="G17" s="18">
        <v>2</v>
      </c>
      <c r="H17" s="18">
        <v>2</v>
      </c>
      <c r="I17" s="18">
        <v>1</v>
      </c>
      <c r="J17" s="18">
        <v>2</v>
      </c>
      <c r="K17" s="18">
        <v>4</v>
      </c>
      <c r="L17" s="4">
        <f t="shared" si="0"/>
        <v>18</v>
      </c>
      <c r="N17" s="26">
        <v>11</v>
      </c>
      <c r="O17" s="27">
        <v>2.5</v>
      </c>
      <c r="P17" s="27">
        <v>2.5</v>
      </c>
      <c r="Q17" s="27">
        <v>2.5</v>
      </c>
      <c r="R17" s="27">
        <v>8.5</v>
      </c>
      <c r="S17" s="27">
        <v>6</v>
      </c>
      <c r="T17" s="27">
        <v>6</v>
      </c>
      <c r="U17" s="27">
        <v>2.5</v>
      </c>
      <c r="V17" s="27">
        <v>6</v>
      </c>
      <c r="W17" s="27">
        <v>8.5</v>
      </c>
      <c r="X17" s="25">
        <f t="shared" si="1"/>
        <v>45</v>
      </c>
    </row>
    <row r="18" spans="2:24" ht="15.5" x14ac:dyDescent="0.35">
      <c r="B18" s="2">
        <v>12</v>
      </c>
      <c r="C18" s="4">
        <v>2</v>
      </c>
      <c r="D18" s="4">
        <v>2</v>
      </c>
      <c r="E18" s="4">
        <v>5</v>
      </c>
      <c r="F18" s="4">
        <v>5</v>
      </c>
      <c r="G18" s="4">
        <v>5</v>
      </c>
      <c r="H18" s="4">
        <v>4</v>
      </c>
      <c r="I18" s="4">
        <v>2</v>
      </c>
      <c r="J18" s="4">
        <v>4</v>
      </c>
      <c r="K18" s="4">
        <v>4</v>
      </c>
      <c r="L18" s="4">
        <f t="shared" si="0"/>
        <v>33</v>
      </c>
      <c r="N18" s="26">
        <v>12</v>
      </c>
      <c r="O18" s="27">
        <v>2</v>
      </c>
      <c r="P18" s="27">
        <v>2</v>
      </c>
      <c r="Q18" s="27">
        <v>8</v>
      </c>
      <c r="R18" s="27">
        <v>8</v>
      </c>
      <c r="S18" s="27">
        <v>8</v>
      </c>
      <c r="T18" s="27">
        <v>5</v>
      </c>
      <c r="U18" s="27">
        <v>2</v>
      </c>
      <c r="V18" s="27">
        <v>5</v>
      </c>
      <c r="W18" s="27">
        <v>5</v>
      </c>
      <c r="X18" s="25">
        <f t="shared" si="1"/>
        <v>45</v>
      </c>
    </row>
    <row r="19" spans="2:24" ht="15.5" x14ac:dyDescent="0.35">
      <c r="B19" s="2">
        <v>13</v>
      </c>
      <c r="C19" s="18">
        <v>2</v>
      </c>
      <c r="D19" s="18">
        <v>4</v>
      </c>
      <c r="E19" s="18">
        <v>4</v>
      </c>
      <c r="F19" s="18">
        <v>4</v>
      </c>
      <c r="G19" s="18">
        <v>4</v>
      </c>
      <c r="H19" s="18">
        <v>4</v>
      </c>
      <c r="I19" s="18">
        <v>2</v>
      </c>
      <c r="J19" s="18">
        <v>2</v>
      </c>
      <c r="K19" s="18">
        <v>2</v>
      </c>
      <c r="L19" s="4">
        <f t="shared" si="0"/>
        <v>28</v>
      </c>
      <c r="N19" s="26">
        <v>13</v>
      </c>
      <c r="O19" s="27">
        <v>2.5</v>
      </c>
      <c r="P19" s="27">
        <v>7</v>
      </c>
      <c r="Q19" s="27">
        <v>7</v>
      </c>
      <c r="R19" s="27">
        <v>7</v>
      </c>
      <c r="S19" s="27">
        <v>7</v>
      </c>
      <c r="T19" s="27">
        <v>7</v>
      </c>
      <c r="U19" s="27">
        <v>2.5</v>
      </c>
      <c r="V19" s="27">
        <v>2.5</v>
      </c>
      <c r="W19" s="27">
        <v>2.5</v>
      </c>
      <c r="X19" s="25">
        <f t="shared" si="1"/>
        <v>45</v>
      </c>
    </row>
    <row r="20" spans="2:24" ht="15.5" x14ac:dyDescent="0.35">
      <c r="B20" s="2">
        <v>14</v>
      </c>
      <c r="C20" s="18">
        <v>2</v>
      </c>
      <c r="D20" s="18">
        <v>2</v>
      </c>
      <c r="E20" s="18">
        <v>2</v>
      </c>
      <c r="F20" s="18">
        <v>5</v>
      </c>
      <c r="G20" s="18">
        <v>5</v>
      </c>
      <c r="H20" s="18">
        <v>5</v>
      </c>
      <c r="I20" s="18">
        <v>2</v>
      </c>
      <c r="J20" s="18">
        <v>4</v>
      </c>
      <c r="K20" s="18">
        <v>4</v>
      </c>
      <c r="L20" s="4">
        <f t="shared" si="0"/>
        <v>31</v>
      </c>
      <c r="N20" s="26">
        <v>14</v>
      </c>
      <c r="O20" s="27">
        <v>2.5</v>
      </c>
      <c r="P20" s="27">
        <v>2.5</v>
      </c>
      <c r="Q20" s="27">
        <v>2.5</v>
      </c>
      <c r="R20" s="27">
        <v>8</v>
      </c>
      <c r="S20" s="27">
        <v>8</v>
      </c>
      <c r="T20" s="27">
        <v>8</v>
      </c>
      <c r="U20" s="27">
        <v>2.5</v>
      </c>
      <c r="V20" s="27">
        <v>5.5</v>
      </c>
      <c r="W20" s="27">
        <v>5.5</v>
      </c>
      <c r="X20" s="25">
        <f t="shared" si="1"/>
        <v>45</v>
      </c>
    </row>
    <row r="21" spans="2:24" ht="15.5" x14ac:dyDescent="0.35">
      <c r="B21" s="2">
        <v>15</v>
      </c>
      <c r="C21" s="18">
        <v>4</v>
      </c>
      <c r="D21" s="18">
        <v>5</v>
      </c>
      <c r="E21" s="18">
        <v>2</v>
      </c>
      <c r="F21" s="18">
        <v>4</v>
      </c>
      <c r="G21" s="18">
        <v>5</v>
      </c>
      <c r="H21" s="18">
        <v>3</v>
      </c>
      <c r="I21" s="18">
        <v>4</v>
      </c>
      <c r="J21" s="18">
        <v>4</v>
      </c>
      <c r="K21" s="18">
        <v>4</v>
      </c>
      <c r="L21" s="4">
        <f t="shared" si="0"/>
        <v>35</v>
      </c>
      <c r="N21" s="26">
        <v>15</v>
      </c>
      <c r="O21" s="27">
        <v>5</v>
      </c>
      <c r="P21" s="27">
        <v>8.5</v>
      </c>
      <c r="Q21" s="27">
        <v>1</v>
      </c>
      <c r="R21" s="27">
        <v>5</v>
      </c>
      <c r="S21" s="27">
        <v>8.5</v>
      </c>
      <c r="T21" s="27">
        <v>2</v>
      </c>
      <c r="U21" s="27">
        <v>5</v>
      </c>
      <c r="V21" s="27">
        <v>5</v>
      </c>
      <c r="W21" s="27">
        <v>5</v>
      </c>
      <c r="X21" s="25">
        <f t="shared" si="1"/>
        <v>45</v>
      </c>
    </row>
    <row r="22" spans="2:24" ht="15.5" x14ac:dyDescent="0.35">
      <c r="B22" s="2">
        <v>16</v>
      </c>
      <c r="C22" s="4">
        <v>4</v>
      </c>
      <c r="D22" s="4">
        <v>3</v>
      </c>
      <c r="E22" s="4">
        <v>2</v>
      </c>
      <c r="F22" s="4">
        <v>5</v>
      </c>
      <c r="G22" s="4">
        <v>5</v>
      </c>
      <c r="H22" s="4">
        <v>4</v>
      </c>
      <c r="I22" s="4">
        <v>2</v>
      </c>
      <c r="J22" s="4">
        <v>2</v>
      </c>
      <c r="K22" s="4">
        <v>4</v>
      </c>
      <c r="L22" s="4">
        <f t="shared" si="0"/>
        <v>31</v>
      </c>
      <c r="N22" s="26">
        <v>16</v>
      </c>
      <c r="O22" s="27">
        <v>6</v>
      </c>
      <c r="P22" s="27">
        <v>4</v>
      </c>
      <c r="Q22" s="27">
        <v>2</v>
      </c>
      <c r="R22" s="27">
        <v>8.5</v>
      </c>
      <c r="S22" s="27">
        <v>8.5</v>
      </c>
      <c r="T22" s="27">
        <v>6</v>
      </c>
      <c r="U22" s="27">
        <v>2</v>
      </c>
      <c r="V22" s="27">
        <v>2</v>
      </c>
      <c r="W22" s="27">
        <v>6</v>
      </c>
      <c r="X22" s="25">
        <f t="shared" si="1"/>
        <v>45</v>
      </c>
    </row>
    <row r="23" spans="2:24" ht="15.5" x14ac:dyDescent="0.35">
      <c r="B23" s="2">
        <v>17</v>
      </c>
      <c r="C23" s="4">
        <v>5</v>
      </c>
      <c r="D23" s="4">
        <v>5</v>
      </c>
      <c r="E23" s="4">
        <v>5</v>
      </c>
      <c r="F23" s="4">
        <v>5</v>
      </c>
      <c r="G23" s="4">
        <v>5</v>
      </c>
      <c r="H23" s="4">
        <v>5</v>
      </c>
      <c r="I23" s="4">
        <v>5</v>
      </c>
      <c r="J23" s="4">
        <v>1</v>
      </c>
      <c r="K23" s="4">
        <v>1</v>
      </c>
      <c r="L23" s="4">
        <f t="shared" si="0"/>
        <v>37</v>
      </c>
      <c r="N23" s="26">
        <v>17</v>
      </c>
      <c r="O23" s="27">
        <v>6</v>
      </c>
      <c r="P23" s="27">
        <v>6</v>
      </c>
      <c r="Q23" s="27">
        <v>6</v>
      </c>
      <c r="R23" s="27">
        <v>6</v>
      </c>
      <c r="S23" s="27">
        <v>6</v>
      </c>
      <c r="T23" s="27">
        <v>6</v>
      </c>
      <c r="U23" s="27">
        <v>6</v>
      </c>
      <c r="V23" s="27">
        <v>1.5</v>
      </c>
      <c r="W23" s="27">
        <v>1.5</v>
      </c>
      <c r="X23" s="25">
        <f t="shared" si="1"/>
        <v>45</v>
      </c>
    </row>
    <row r="24" spans="2:24" ht="15.5" x14ac:dyDescent="0.35">
      <c r="B24" s="2">
        <v>18</v>
      </c>
      <c r="C24" s="4">
        <v>4</v>
      </c>
      <c r="D24" s="4">
        <v>4</v>
      </c>
      <c r="E24" s="4">
        <v>2</v>
      </c>
      <c r="F24" s="4">
        <v>4</v>
      </c>
      <c r="G24" s="4">
        <v>2</v>
      </c>
      <c r="H24" s="4">
        <v>1</v>
      </c>
      <c r="I24" s="4">
        <v>1</v>
      </c>
      <c r="J24" s="4">
        <v>1</v>
      </c>
      <c r="K24" s="4">
        <v>2</v>
      </c>
      <c r="L24" s="4">
        <f t="shared" si="0"/>
        <v>21</v>
      </c>
      <c r="N24" s="26">
        <v>18</v>
      </c>
      <c r="O24" s="27">
        <v>8</v>
      </c>
      <c r="P24" s="27">
        <v>8</v>
      </c>
      <c r="Q24" s="27">
        <v>5</v>
      </c>
      <c r="R24" s="27">
        <v>8</v>
      </c>
      <c r="S24" s="27">
        <v>5</v>
      </c>
      <c r="T24" s="27">
        <v>2</v>
      </c>
      <c r="U24" s="27">
        <v>2</v>
      </c>
      <c r="V24" s="27">
        <v>2</v>
      </c>
      <c r="W24" s="27">
        <v>5</v>
      </c>
      <c r="X24" s="25">
        <f t="shared" si="1"/>
        <v>45</v>
      </c>
    </row>
    <row r="25" spans="2:24" ht="15.5" x14ac:dyDescent="0.35">
      <c r="B25" s="2">
        <v>19</v>
      </c>
      <c r="C25" s="4">
        <v>2</v>
      </c>
      <c r="D25" s="4">
        <v>4</v>
      </c>
      <c r="E25" s="4">
        <v>4</v>
      </c>
      <c r="F25" s="4">
        <v>2</v>
      </c>
      <c r="G25" s="4">
        <v>2</v>
      </c>
      <c r="H25" s="4">
        <v>2</v>
      </c>
      <c r="I25" s="4">
        <v>2</v>
      </c>
      <c r="J25" s="4">
        <v>2</v>
      </c>
      <c r="K25" s="4">
        <v>2</v>
      </c>
      <c r="L25" s="4">
        <f t="shared" si="0"/>
        <v>22</v>
      </c>
      <c r="N25" s="26">
        <v>19</v>
      </c>
      <c r="O25" s="27">
        <v>4</v>
      </c>
      <c r="P25" s="27">
        <v>8.5</v>
      </c>
      <c r="Q25" s="27">
        <v>8.5</v>
      </c>
      <c r="R25" s="27">
        <v>4</v>
      </c>
      <c r="S25" s="27">
        <v>4</v>
      </c>
      <c r="T25" s="27">
        <v>4</v>
      </c>
      <c r="U25" s="27">
        <v>4</v>
      </c>
      <c r="V25" s="27">
        <v>4</v>
      </c>
      <c r="W25" s="27">
        <v>4</v>
      </c>
      <c r="X25" s="25">
        <f t="shared" si="1"/>
        <v>45</v>
      </c>
    </row>
    <row r="26" spans="2:24" ht="15.5" x14ac:dyDescent="0.35">
      <c r="B26" s="2">
        <v>20</v>
      </c>
      <c r="C26" s="4">
        <v>1</v>
      </c>
      <c r="D26" s="4">
        <v>4</v>
      </c>
      <c r="E26" s="4">
        <v>2</v>
      </c>
      <c r="F26" s="4">
        <v>4</v>
      </c>
      <c r="G26" s="4">
        <v>4</v>
      </c>
      <c r="H26" s="4">
        <v>4</v>
      </c>
      <c r="I26" s="4">
        <v>1</v>
      </c>
      <c r="J26" s="4">
        <v>4</v>
      </c>
      <c r="K26" s="4">
        <v>2</v>
      </c>
      <c r="L26" s="4">
        <f t="shared" si="0"/>
        <v>26</v>
      </c>
      <c r="N26" s="26">
        <v>20</v>
      </c>
      <c r="O26" s="27">
        <v>1.5</v>
      </c>
      <c r="P26" s="27">
        <v>7</v>
      </c>
      <c r="Q26" s="27">
        <v>3.5</v>
      </c>
      <c r="R26" s="27">
        <v>7</v>
      </c>
      <c r="S26" s="27">
        <v>7</v>
      </c>
      <c r="T26" s="27">
        <v>7</v>
      </c>
      <c r="U26" s="27">
        <v>1.5</v>
      </c>
      <c r="V26" s="27">
        <v>7</v>
      </c>
      <c r="W26" s="27">
        <v>3.5</v>
      </c>
      <c r="X26" s="25">
        <f t="shared" si="1"/>
        <v>45</v>
      </c>
    </row>
    <row r="27" spans="2:24" ht="15.5" x14ac:dyDescent="0.35">
      <c r="B27" s="2">
        <v>21</v>
      </c>
      <c r="C27" s="4">
        <v>4</v>
      </c>
      <c r="D27" s="4">
        <v>4</v>
      </c>
      <c r="E27" s="4">
        <v>4</v>
      </c>
      <c r="F27" s="4">
        <v>2</v>
      </c>
      <c r="G27" s="4">
        <v>4</v>
      </c>
      <c r="H27" s="4">
        <v>2</v>
      </c>
      <c r="I27" s="4">
        <v>1</v>
      </c>
      <c r="J27" s="4">
        <v>4</v>
      </c>
      <c r="K27" s="4">
        <v>4</v>
      </c>
      <c r="L27" s="4">
        <f t="shared" si="0"/>
        <v>29</v>
      </c>
      <c r="N27" s="26">
        <v>21</v>
      </c>
      <c r="O27" s="27">
        <v>6.5</v>
      </c>
      <c r="P27" s="27">
        <v>6.5</v>
      </c>
      <c r="Q27" s="27">
        <v>6.5</v>
      </c>
      <c r="R27" s="27">
        <v>2.5</v>
      </c>
      <c r="S27" s="27">
        <v>6.5</v>
      </c>
      <c r="T27" s="27">
        <v>2.5</v>
      </c>
      <c r="U27" s="27">
        <v>1</v>
      </c>
      <c r="V27" s="27">
        <v>6.5</v>
      </c>
      <c r="W27" s="27">
        <v>6.5</v>
      </c>
      <c r="X27" s="25">
        <f t="shared" si="1"/>
        <v>45</v>
      </c>
    </row>
    <row r="28" spans="2:24" ht="15.5" x14ac:dyDescent="0.35">
      <c r="B28" s="2">
        <v>22</v>
      </c>
      <c r="C28" s="4">
        <v>4</v>
      </c>
      <c r="D28" s="4">
        <v>2</v>
      </c>
      <c r="E28" s="4">
        <v>2</v>
      </c>
      <c r="F28" s="4">
        <v>3</v>
      </c>
      <c r="G28" s="4">
        <v>5</v>
      </c>
      <c r="H28" s="4">
        <v>5</v>
      </c>
      <c r="I28" s="4">
        <v>4</v>
      </c>
      <c r="J28" s="4">
        <v>4</v>
      </c>
      <c r="K28" s="4">
        <v>3</v>
      </c>
      <c r="L28" s="4">
        <f t="shared" si="0"/>
        <v>32</v>
      </c>
      <c r="N28" s="26">
        <v>22</v>
      </c>
      <c r="O28" s="27">
        <v>6</v>
      </c>
      <c r="P28" s="27">
        <v>1.5</v>
      </c>
      <c r="Q28" s="27">
        <v>1.5</v>
      </c>
      <c r="R28" s="27">
        <v>3.5</v>
      </c>
      <c r="S28" s="27">
        <v>8.5</v>
      </c>
      <c r="T28" s="27">
        <v>8.5</v>
      </c>
      <c r="U28" s="27">
        <v>6</v>
      </c>
      <c r="V28" s="27">
        <v>6</v>
      </c>
      <c r="W28" s="27">
        <v>3.5</v>
      </c>
      <c r="X28" s="25">
        <f t="shared" si="1"/>
        <v>45</v>
      </c>
    </row>
    <row r="29" spans="2:24" ht="15.5" x14ac:dyDescent="0.35">
      <c r="B29" s="2">
        <v>23</v>
      </c>
      <c r="C29" s="4">
        <v>1</v>
      </c>
      <c r="D29" s="4">
        <v>4</v>
      </c>
      <c r="E29" s="4">
        <v>2</v>
      </c>
      <c r="F29" s="4">
        <v>4</v>
      </c>
      <c r="G29" s="4">
        <v>4</v>
      </c>
      <c r="H29" s="4">
        <v>2</v>
      </c>
      <c r="I29" s="4">
        <v>2</v>
      </c>
      <c r="J29" s="4">
        <v>4</v>
      </c>
      <c r="K29" s="4">
        <v>4</v>
      </c>
      <c r="L29" s="4">
        <f t="shared" si="0"/>
        <v>27</v>
      </c>
      <c r="N29" s="26">
        <v>23</v>
      </c>
      <c r="O29" s="27">
        <v>1</v>
      </c>
      <c r="P29" s="27">
        <v>7</v>
      </c>
      <c r="Q29" s="27">
        <v>3</v>
      </c>
      <c r="R29" s="27">
        <v>7</v>
      </c>
      <c r="S29" s="27">
        <v>7</v>
      </c>
      <c r="T29" s="27">
        <v>3</v>
      </c>
      <c r="U29" s="27">
        <v>3</v>
      </c>
      <c r="V29" s="27">
        <v>7</v>
      </c>
      <c r="W29" s="27">
        <v>7</v>
      </c>
      <c r="X29" s="25">
        <f t="shared" si="1"/>
        <v>45</v>
      </c>
    </row>
    <row r="30" spans="2:24" ht="15.5" x14ac:dyDescent="0.35">
      <c r="B30" s="2">
        <v>24</v>
      </c>
      <c r="C30" s="4">
        <v>4</v>
      </c>
      <c r="D30" s="4">
        <v>4</v>
      </c>
      <c r="E30" s="4">
        <v>3</v>
      </c>
      <c r="F30" s="4">
        <v>4</v>
      </c>
      <c r="G30" s="4">
        <v>3</v>
      </c>
      <c r="H30" s="4">
        <v>4</v>
      </c>
      <c r="I30" s="4">
        <v>1</v>
      </c>
      <c r="J30" s="4">
        <v>4</v>
      </c>
      <c r="K30" s="4">
        <v>4</v>
      </c>
      <c r="L30" s="4">
        <f t="shared" si="0"/>
        <v>31</v>
      </c>
      <c r="N30" s="26">
        <v>24</v>
      </c>
      <c r="O30" s="27">
        <v>6.5</v>
      </c>
      <c r="P30" s="27">
        <v>6.5</v>
      </c>
      <c r="Q30" s="27">
        <v>2.5</v>
      </c>
      <c r="R30" s="27">
        <v>6.5</v>
      </c>
      <c r="S30" s="27">
        <v>2.5</v>
      </c>
      <c r="T30" s="27">
        <v>6.5</v>
      </c>
      <c r="U30" s="27">
        <v>1</v>
      </c>
      <c r="V30" s="27">
        <v>6.5</v>
      </c>
      <c r="W30" s="27">
        <v>6.5</v>
      </c>
      <c r="X30" s="25">
        <f t="shared" si="1"/>
        <v>45</v>
      </c>
    </row>
    <row r="31" spans="2:24" ht="15.5" x14ac:dyDescent="0.35">
      <c r="B31" s="2">
        <v>25</v>
      </c>
      <c r="C31" s="4">
        <v>1</v>
      </c>
      <c r="D31" s="4">
        <v>1</v>
      </c>
      <c r="E31" s="4">
        <v>2</v>
      </c>
      <c r="F31" s="4">
        <v>5</v>
      </c>
      <c r="G31" s="4">
        <v>4</v>
      </c>
      <c r="H31" s="4">
        <v>4</v>
      </c>
      <c r="I31" s="4">
        <v>1</v>
      </c>
      <c r="J31" s="4">
        <v>2</v>
      </c>
      <c r="K31" s="4">
        <v>1</v>
      </c>
      <c r="L31" s="4">
        <f t="shared" si="0"/>
        <v>21</v>
      </c>
      <c r="N31" s="26">
        <v>25</v>
      </c>
      <c r="O31" s="27">
        <v>2.5</v>
      </c>
      <c r="P31" s="27">
        <v>2.5</v>
      </c>
      <c r="Q31" s="27">
        <v>5.5</v>
      </c>
      <c r="R31" s="27">
        <v>9</v>
      </c>
      <c r="S31" s="27">
        <v>7.5</v>
      </c>
      <c r="T31" s="27">
        <v>7.5</v>
      </c>
      <c r="U31" s="27">
        <v>2.5</v>
      </c>
      <c r="V31" s="27">
        <v>5.5</v>
      </c>
      <c r="W31" s="27">
        <v>2.5</v>
      </c>
      <c r="X31" s="25">
        <f t="shared" si="1"/>
        <v>45</v>
      </c>
    </row>
    <row r="32" spans="2:24" ht="15.5" x14ac:dyDescent="0.35">
      <c r="B32" s="2">
        <v>26</v>
      </c>
      <c r="C32" s="4">
        <v>4</v>
      </c>
      <c r="D32" s="4">
        <v>4</v>
      </c>
      <c r="E32" s="4">
        <v>4</v>
      </c>
      <c r="F32" s="4">
        <v>4</v>
      </c>
      <c r="G32" s="4">
        <v>4</v>
      </c>
      <c r="H32" s="4">
        <v>4</v>
      </c>
      <c r="I32" s="4">
        <v>2</v>
      </c>
      <c r="J32" s="4">
        <v>4</v>
      </c>
      <c r="K32" s="4">
        <v>4</v>
      </c>
      <c r="L32" s="4">
        <f t="shared" si="0"/>
        <v>34</v>
      </c>
      <c r="N32" s="26">
        <v>26</v>
      </c>
      <c r="O32" s="27">
        <v>5.5</v>
      </c>
      <c r="P32" s="27">
        <v>5.5</v>
      </c>
      <c r="Q32" s="27">
        <v>5.5</v>
      </c>
      <c r="R32" s="27">
        <v>5.5</v>
      </c>
      <c r="S32" s="27">
        <v>5.5</v>
      </c>
      <c r="T32" s="27">
        <v>5.5</v>
      </c>
      <c r="U32" s="27">
        <v>1</v>
      </c>
      <c r="V32" s="27">
        <v>5.5</v>
      </c>
      <c r="W32" s="27">
        <v>5.5</v>
      </c>
      <c r="X32" s="25">
        <f t="shared" si="1"/>
        <v>45</v>
      </c>
    </row>
    <row r="33" spans="2:24" ht="15.5" x14ac:dyDescent="0.35">
      <c r="B33" s="2">
        <v>27</v>
      </c>
      <c r="C33" s="4">
        <v>4</v>
      </c>
      <c r="D33" s="4">
        <v>2</v>
      </c>
      <c r="E33" s="4">
        <v>4</v>
      </c>
      <c r="F33" s="4">
        <v>2</v>
      </c>
      <c r="G33" s="4">
        <v>2</v>
      </c>
      <c r="H33" s="4">
        <v>5</v>
      </c>
      <c r="I33" s="4">
        <v>1</v>
      </c>
      <c r="J33" s="4">
        <v>4</v>
      </c>
      <c r="K33" s="4">
        <v>2</v>
      </c>
      <c r="L33" s="4">
        <f t="shared" si="0"/>
        <v>26</v>
      </c>
      <c r="N33" s="26">
        <v>27</v>
      </c>
      <c r="O33" s="27">
        <v>7</v>
      </c>
      <c r="P33" s="27">
        <v>3.5</v>
      </c>
      <c r="Q33" s="27">
        <v>7</v>
      </c>
      <c r="R33" s="27">
        <v>3.5</v>
      </c>
      <c r="S33" s="27">
        <v>3.5</v>
      </c>
      <c r="T33" s="27">
        <v>9</v>
      </c>
      <c r="U33" s="27">
        <v>1</v>
      </c>
      <c r="V33" s="27">
        <v>7</v>
      </c>
      <c r="W33" s="27">
        <v>3.5</v>
      </c>
      <c r="X33" s="25">
        <f t="shared" si="1"/>
        <v>45</v>
      </c>
    </row>
    <row r="34" spans="2:24" ht="15.5" x14ac:dyDescent="0.35">
      <c r="B34" s="2">
        <v>28</v>
      </c>
      <c r="C34" s="4">
        <v>5</v>
      </c>
      <c r="D34" s="4">
        <v>5</v>
      </c>
      <c r="E34" s="4">
        <v>4</v>
      </c>
      <c r="F34" s="4">
        <v>2</v>
      </c>
      <c r="G34" s="4">
        <v>5</v>
      </c>
      <c r="H34" s="4">
        <v>4</v>
      </c>
      <c r="I34" s="4">
        <v>1</v>
      </c>
      <c r="J34" s="4">
        <v>2</v>
      </c>
      <c r="K34" s="4">
        <v>2</v>
      </c>
      <c r="L34" s="4">
        <f t="shared" si="0"/>
        <v>30</v>
      </c>
      <c r="N34" s="26">
        <v>28</v>
      </c>
      <c r="O34" s="27">
        <v>8</v>
      </c>
      <c r="P34" s="27">
        <v>8</v>
      </c>
      <c r="Q34" s="27">
        <v>5.5</v>
      </c>
      <c r="R34" s="27">
        <v>3</v>
      </c>
      <c r="S34" s="27">
        <v>8</v>
      </c>
      <c r="T34" s="27">
        <v>5.5</v>
      </c>
      <c r="U34" s="27">
        <v>1</v>
      </c>
      <c r="V34" s="27">
        <v>3</v>
      </c>
      <c r="W34" s="27">
        <v>3</v>
      </c>
      <c r="X34" s="25">
        <f t="shared" si="1"/>
        <v>45</v>
      </c>
    </row>
    <row r="35" spans="2:24" ht="15.5" x14ac:dyDescent="0.35">
      <c r="B35" s="2">
        <v>29</v>
      </c>
      <c r="C35" s="4">
        <v>2</v>
      </c>
      <c r="D35" s="4">
        <v>2</v>
      </c>
      <c r="E35" s="4">
        <v>2</v>
      </c>
      <c r="F35" s="4">
        <v>5</v>
      </c>
      <c r="G35" s="4">
        <v>4</v>
      </c>
      <c r="H35" s="4">
        <v>2</v>
      </c>
      <c r="I35" s="4">
        <v>5</v>
      </c>
      <c r="J35" s="4">
        <v>5</v>
      </c>
      <c r="K35" s="4">
        <v>5</v>
      </c>
      <c r="L35" s="4">
        <f t="shared" si="0"/>
        <v>32</v>
      </c>
      <c r="N35" s="26">
        <v>29</v>
      </c>
      <c r="O35" s="27">
        <v>2.5</v>
      </c>
      <c r="P35" s="27">
        <v>2.5</v>
      </c>
      <c r="Q35" s="27">
        <v>2.5</v>
      </c>
      <c r="R35" s="27">
        <v>7.5</v>
      </c>
      <c r="S35" s="27">
        <v>5</v>
      </c>
      <c r="T35" s="27">
        <v>2.5</v>
      </c>
      <c r="U35" s="27">
        <v>7.5</v>
      </c>
      <c r="V35" s="27">
        <v>7.5</v>
      </c>
      <c r="W35" s="27">
        <v>7.5</v>
      </c>
      <c r="X35" s="25">
        <f t="shared" si="1"/>
        <v>45</v>
      </c>
    </row>
    <row r="36" spans="2:24" ht="15.5" x14ac:dyDescent="0.35">
      <c r="B36" s="2">
        <v>30</v>
      </c>
      <c r="C36" s="4">
        <v>4</v>
      </c>
      <c r="D36" s="4">
        <v>2</v>
      </c>
      <c r="E36" s="4">
        <v>2</v>
      </c>
      <c r="F36" s="4">
        <v>4</v>
      </c>
      <c r="G36" s="4">
        <v>4</v>
      </c>
      <c r="H36" s="4">
        <v>2</v>
      </c>
      <c r="I36" s="4">
        <v>4</v>
      </c>
      <c r="J36" s="4">
        <v>4</v>
      </c>
      <c r="K36" s="4">
        <v>4</v>
      </c>
      <c r="L36" s="4">
        <f t="shared" si="0"/>
        <v>30</v>
      </c>
      <c r="N36" s="26">
        <v>30</v>
      </c>
      <c r="O36" s="27">
        <v>6.5</v>
      </c>
      <c r="P36" s="27">
        <v>2</v>
      </c>
      <c r="Q36" s="27">
        <v>2</v>
      </c>
      <c r="R36" s="27">
        <v>6.5</v>
      </c>
      <c r="S36" s="27">
        <v>6.5</v>
      </c>
      <c r="T36" s="27">
        <v>2</v>
      </c>
      <c r="U36" s="27">
        <v>6.5</v>
      </c>
      <c r="V36" s="27">
        <v>6.5</v>
      </c>
      <c r="W36" s="27">
        <v>6.5</v>
      </c>
      <c r="X36" s="25">
        <f t="shared" si="1"/>
        <v>45</v>
      </c>
    </row>
    <row r="37" spans="2:24" ht="15.5" x14ac:dyDescent="0.35">
      <c r="B37" s="19" t="s">
        <v>49</v>
      </c>
      <c r="C37" s="20">
        <f>AVERAGE(C7:C36)</f>
        <v>3.1666666666666665</v>
      </c>
      <c r="D37" s="20">
        <f t="shared" ref="D37:K37" si="2">AVERAGE(D7:D36)</f>
        <v>3.3</v>
      </c>
      <c r="E37" s="20">
        <f t="shared" si="2"/>
        <v>2.9333333333333331</v>
      </c>
      <c r="F37" s="20">
        <f t="shared" si="2"/>
        <v>3.8666666666666667</v>
      </c>
      <c r="G37" s="20">
        <f t="shared" si="2"/>
        <v>3.9333333333333331</v>
      </c>
      <c r="H37" s="20">
        <f t="shared" si="2"/>
        <v>3.3666666666666667</v>
      </c>
      <c r="I37" s="20">
        <f t="shared" si="2"/>
        <v>2.2999999999999998</v>
      </c>
      <c r="J37" s="20">
        <f t="shared" si="2"/>
        <v>3.1333333333333333</v>
      </c>
      <c r="K37" s="20">
        <f t="shared" si="2"/>
        <v>3.0333333333333332</v>
      </c>
      <c r="L37" s="4"/>
      <c r="N37" s="25" t="s">
        <v>2</v>
      </c>
      <c r="O37" s="29">
        <f>SUM(O7:O36)</f>
        <v>144.5</v>
      </c>
      <c r="P37" s="29">
        <f t="shared" ref="P37:W37" si="3">SUM(P7:P36)</f>
        <v>152.5</v>
      </c>
      <c r="Q37" s="29">
        <f t="shared" si="3"/>
        <v>129</v>
      </c>
      <c r="R37" s="29">
        <f t="shared" si="3"/>
        <v>188.5</v>
      </c>
      <c r="S37" s="29">
        <f t="shared" si="3"/>
        <v>192.5</v>
      </c>
      <c r="T37" s="29">
        <f t="shared" si="3"/>
        <v>158.5</v>
      </c>
      <c r="U37" s="29">
        <f t="shared" si="3"/>
        <v>95</v>
      </c>
      <c r="V37" s="29">
        <f t="shared" si="3"/>
        <v>148</v>
      </c>
      <c r="W37" s="29">
        <f t="shared" si="3"/>
        <v>141.5</v>
      </c>
      <c r="X37" s="30"/>
    </row>
    <row r="38" spans="2:24" ht="15.5" x14ac:dyDescent="0.35">
      <c r="N38" s="25" t="s">
        <v>51</v>
      </c>
      <c r="O38" s="31">
        <f>AVERAGE(O7:O36)</f>
        <v>4.8166666666666664</v>
      </c>
      <c r="P38" s="31">
        <f t="shared" ref="P38:W38" si="4">AVERAGE(P7:P36)</f>
        <v>5.083333333333333</v>
      </c>
      <c r="Q38" s="31">
        <f t="shared" si="4"/>
        <v>4.3</v>
      </c>
      <c r="R38" s="31">
        <f t="shared" si="4"/>
        <v>6.2833333333333332</v>
      </c>
      <c r="S38" s="31">
        <f t="shared" si="4"/>
        <v>6.416666666666667</v>
      </c>
      <c r="T38" s="31">
        <f t="shared" si="4"/>
        <v>5.2833333333333332</v>
      </c>
      <c r="U38" s="31">
        <f t="shared" si="4"/>
        <v>3.1666666666666665</v>
      </c>
      <c r="V38" s="31">
        <f t="shared" si="4"/>
        <v>4.9333333333333336</v>
      </c>
      <c r="W38" s="31">
        <f t="shared" si="4"/>
        <v>4.7166666666666668</v>
      </c>
      <c r="X38" s="30"/>
    </row>
    <row r="39" spans="2:24" ht="15.5" x14ac:dyDescent="0.35">
      <c r="H39" s="32" t="s">
        <v>61</v>
      </c>
      <c r="I39" s="33">
        <f>(12/((30*9)*(9+1))*SUMSQ(O37:W37)-(3*30)*(9+1))</f>
        <v>30.842222222222176</v>
      </c>
      <c r="J39" s="23"/>
      <c r="K39" s="23"/>
      <c r="L39" s="23"/>
      <c r="M39" s="23"/>
      <c r="N39" s="23"/>
      <c r="O39" s="23"/>
      <c r="P39" s="23"/>
    </row>
    <row r="40" spans="2:24" ht="15.5" x14ac:dyDescent="0.35">
      <c r="H40" s="32" t="s">
        <v>62</v>
      </c>
      <c r="I40" s="33">
        <f>_xlfn.CHISQ.INV.RT(0.05,8)</f>
        <v>15.507313055865453</v>
      </c>
      <c r="J40" s="23"/>
      <c r="K40" s="23"/>
      <c r="L40" s="23"/>
      <c r="M40" s="23"/>
      <c r="N40" s="23"/>
      <c r="O40" s="23"/>
      <c r="P40" s="23"/>
    </row>
    <row r="41" spans="2:24" ht="15.5" x14ac:dyDescent="0.35">
      <c r="H41" s="23" t="s">
        <v>78</v>
      </c>
      <c r="I41" s="23" t="s">
        <v>79</v>
      </c>
      <c r="J41" s="34" t="s">
        <v>80</v>
      </c>
      <c r="K41" s="34"/>
      <c r="L41" s="34"/>
      <c r="M41" s="34"/>
      <c r="N41" s="34"/>
      <c r="O41" s="34"/>
      <c r="P41" s="23"/>
    </row>
    <row r="44" spans="2:24" ht="15.5" x14ac:dyDescent="0.35">
      <c r="B44" s="118" t="s">
        <v>5</v>
      </c>
      <c r="C44" s="112"/>
      <c r="D44" s="112"/>
      <c r="E44" s="112"/>
      <c r="F44" s="112"/>
      <c r="G44" s="35" t="s">
        <v>51</v>
      </c>
      <c r="H44" s="35" t="s">
        <v>66</v>
      </c>
      <c r="I44" s="35"/>
      <c r="K44" s="40" t="s">
        <v>5</v>
      </c>
      <c r="L44" s="40" t="s">
        <v>51</v>
      </c>
      <c r="M44" s="40" t="s">
        <v>83</v>
      </c>
      <c r="N44" s="40" t="s">
        <v>82</v>
      </c>
    </row>
    <row r="45" spans="2:24" ht="15.5" x14ac:dyDescent="0.35">
      <c r="B45" s="109" t="s">
        <v>67</v>
      </c>
      <c r="C45" s="110"/>
      <c r="D45" s="110"/>
      <c r="E45" s="110"/>
      <c r="F45" s="110"/>
      <c r="G45" s="36">
        <f>AVERAGE(C7:C36)</f>
        <v>3.1666666666666665</v>
      </c>
      <c r="H45" s="119">
        <f>SUM(O7:O36)</f>
        <v>144.5</v>
      </c>
      <c r="I45" s="5" t="s">
        <v>91</v>
      </c>
      <c r="K45" s="38" t="s">
        <v>14</v>
      </c>
      <c r="L45" s="39">
        <f>G51</f>
        <v>2.2999999999999998</v>
      </c>
      <c r="M45" s="39">
        <f>H51</f>
        <v>95</v>
      </c>
      <c r="N45" s="38" t="s">
        <v>90</v>
      </c>
      <c r="O45" s="52">
        <f>M45+$G$54</f>
        <v>129.89571965155613</v>
      </c>
    </row>
    <row r="46" spans="2:24" ht="15.5" x14ac:dyDescent="0.35">
      <c r="B46" s="109" t="s">
        <v>68</v>
      </c>
      <c r="C46" s="110"/>
      <c r="D46" s="110"/>
      <c r="E46" s="110"/>
      <c r="F46" s="110"/>
      <c r="G46" s="36">
        <f>AVERAGE(D7:D36)</f>
        <v>3.3</v>
      </c>
      <c r="H46" s="119">
        <f>SUM(P7:P36)</f>
        <v>152.5</v>
      </c>
      <c r="I46" s="5" t="s">
        <v>91</v>
      </c>
      <c r="K46" s="38" t="s">
        <v>10</v>
      </c>
      <c r="L46" s="39">
        <f>G47</f>
        <v>2.9333333333333331</v>
      </c>
      <c r="M46" s="39">
        <f>H47</f>
        <v>129</v>
      </c>
      <c r="N46" s="38" t="s">
        <v>104</v>
      </c>
      <c r="O46" s="52">
        <f t="shared" ref="O46:O53" si="5">M46+$G$54</f>
        <v>163.89571965155613</v>
      </c>
    </row>
    <row r="47" spans="2:24" ht="15.5" x14ac:dyDescent="0.35">
      <c r="B47" s="109" t="s">
        <v>69</v>
      </c>
      <c r="C47" s="110"/>
      <c r="D47" s="110"/>
      <c r="E47" s="110"/>
      <c r="F47" s="110"/>
      <c r="G47" s="36">
        <f>AVERAGE(E7:E36)</f>
        <v>2.9333333333333331</v>
      </c>
      <c r="H47" s="119">
        <f>SUM(Q7:Q36)</f>
        <v>129</v>
      </c>
      <c r="I47" s="5" t="s">
        <v>104</v>
      </c>
      <c r="K47" s="38" t="s">
        <v>16</v>
      </c>
      <c r="L47" s="39">
        <f>G53</f>
        <v>3.0333333333333332</v>
      </c>
      <c r="M47" s="39">
        <f>H53</f>
        <v>141.5</v>
      </c>
      <c r="N47" s="38" t="s">
        <v>91</v>
      </c>
      <c r="O47" s="52">
        <f t="shared" si="5"/>
        <v>176.39571965155613</v>
      </c>
    </row>
    <row r="48" spans="2:24" ht="15.5" x14ac:dyDescent="0.35">
      <c r="B48" s="109" t="s">
        <v>70</v>
      </c>
      <c r="C48" s="110"/>
      <c r="D48" s="110"/>
      <c r="E48" s="110"/>
      <c r="F48" s="110"/>
      <c r="G48" s="36">
        <f>AVERAGE(F7:F36)</f>
        <v>3.8666666666666667</v>
      </c>
      <c r="H48" s="119">
        <f>SUM(R7:R36)</f>
        <v>188.5</v>
      </c>
      <c r="I48" s="5" t="s">
        <v>103</v>
      </c>
      <c r="K48" s="38" t="s">
        <v>7</v>
      </c>
      <c r="L48" s="39">
        <f>G45</f>
        <v>3.1666666666666665</v>
      </c>
      <c r="M48" s="39">
        <f>H45</f>
        <v>144.5</v>
      </c>
      <c r="N48" s="38" t="s">
        <v>91</v>
      </c>
      <c r="O48" s="52">
        <f t="shared" si="5"/>
        <v>179.39571965155613</v>
      </c>
    </row>
    <row r="49" spans="2:15" ht="15.5" x14ac:dyDescent="0.35">
      <c r="B49" s="109" t="s">
        <v>71</v>
      </c>
      <c r="C49" s="110"/>
      <c r="D49" s="110"/>
      <c r="E49" s="110"/>
      <c r="F49" s="110"/>
      <c r="G49" s="36">
        <f>AVERAGE(G7:G36)</f>
        <v>3.9333333333333331</v>
      </c>
      <c r="H49" s="119">
        <f>SUM(S7:S36)</f>
        <v>192.5</v>
      </c>
      <c r="I49" s="5" t="s">
        <v>103</v>
      </c>
      <c r="K49" s="38" t="s">
        <v>15</v>
      </c>
      <c r="L49" s="39">
        <f>G52</f>
        <v>3.1333333333333333</v>
      </c>
      <c r="M49" s="39">
        <f>H52</f>
        <v>148</v>
      </c>
      <c r="N49" s="38" t="s">
        <v>91</v>
      </c>
      <c r="O49" s="52">
        <f t="shared" si="5"/>
        <v>182.89571965155613</v>
      </c>
    </row>
    <row r="50" spans="2:15" ht="15.5" x14ac:dyDescent="0.35">
      <c r="B50" s="109" t="s">
        <v>72</v>
      </c>
      <c r="C50" s="110"/>
      <c r="D50" s="110"/>
      <c r="E50" s="110"/>
      <c r="F50" s="110"/>
      <c r="G50" s="36">
        <f>AVERAGE(H7:H36)</f>
        <v>3.3666666666666667</v>
      </c>
      <c r="H50" s="119">
        <f>SUM(T7:T36)</f>
        <v>158.5</v>
      </c>
      <c r="I50" s="5" t="s">
        <v>110</v>
      </c>
      <c r="K50" s="38" t="s">
        <v>8</v>
      </c>
      <c r="L50" s="39">
        <f>G46</f>
        <v>3.3</v>
      </c>
      <c r="M50" s="39">
        <f>H46</f>
        <v>152.5</v>
      </c>
      <c r="N50" s="38" t="s">
        <v>91</v>
      </c>
      <c r="O50" s="52">
        <f t="shared" si="5"/>
        <v>187.39571965155613</v>
      </c>
    </row>
    <row r="51" spans="2:15" ht="15.5" x14ac:dyDescent="0.35">
      <c r="B51" s="109" t="s">
        <v>73</v>
      </c>
      <c r="C51" s="110"/>
      <c r="D51" s="110"/>
      <c r="E51" s="110"/>
      <c r="F51" s="110"/>
      <c r="G51" s="36">
        <f>AVERAGE(I7:I36)</f>
        <v>2.2999999999999998</v>
      </c>
      <c r="H51" s="119">
        <f>SUM(U7:U36)</f>
        <v>95</v>
      </c>
      <c r="I51" s="5" t="s">
        <v>90</v>
      </c>
      <c r="K51" s="38" t="s">
        <v>13</v>
      </c>
      <c r="L51" s="39">
        <f>G50</f>
        <v>3.3666666666666667</v>
      </c>
      <c r="M51" s="39">
        <f>H50</f>
        <v>158.5</v>
      </c>
      <c r="N51" s="38" t="s">
        <v>110</v>
      </c>
      <c r="O51" s="52">
        <f t="shared" si="5"/>
        <v>193.39571965155613</v>
      </c>
    </row>
    <row r="52" spans="2:15" ht="15.5" x14ac:dyDescent="0.35">
      <c r="B52" s="109" t="s">
        <v>74</v>
      </c>
      <c r="C52" s="110"/>
      <c r="D52" s="110"/>
      <c r="E52" s="110"/>
      <c r="F52" s="110"/>
      <c r="G52" s="36">
        <f>AVERAGE(J7:J36)</f>
        <v>3.1333333333333333</v>
      </c>
      <c r="H52" s="119">
        <f>SUM(V7:V36)</f>
        <v>148</v>
      </c>
      <c r="I52" s="5" t="s">
        <v>91</v>
      </c>
      <c r="K52" s="38" t="s">
        <v>11</v>
      </c>
      <c r="L52" s="39">
        <f>G48</f>
        <v>3.8666666666666667</v>
      </c>
      <c r="M52" s="39">
        <f>H48</f>
        <v>188.5</v>
      </c>
      <c r="N52" s="38" t="s">
        <v>103</v>
      </c>
      <c r="O52" s="52">
        <f t="shared" si="5"/>
        <v>223.39571965155613</v>
      </c>
    </row>
    <row r="53" spans="2:15" ht="15.5" x14ac:dyDescent="0.35">
      <c r="B53" s="109" t="s">
        <v>75</v>
      </c>
      <c r="C53" s="110"/>
      <c r="D53" s="110"/>
      <c r="E53" s="110"/>
      <c r="F53" s="110"/>
      <c r="G53" s="36">
        <f>AVERAGE(K7:K36)</f>
        <v>3.0333333333333332</v>
      </c>
      <c r="H53" s="119">
        <f>SUM(W7:W36)</f>
        <v>141.5</v>
      </c>
      <c r="I53" s="5" t="s">
        <v>91</v>
      </c>
      <c r="K53" s="38" t="s">
        <v>12</v>
      </c>
      <c r="L53" s="39">
        <f>G49</f>
        <v>3.9333333333333331</v>
      </c>
      <c r="M53" s="39">
        <f>H49</f>
        <v>192.5</v>
      </c>
      <c r="N53" s="38" t="s">
        <v>103</v>
      </c>
      <c r="O53" s="52">
        <f t="shared" si="5"/>
        <v>227.39571965155613</v>
      </c>
    </row>
    <row r="54" spans="2:15" ht="15.5" x14ac:dyDescent="0.35">
      <c r="B54" s="111" t="s">
        <v>76</v>
      </c>
      <c r="C54" s="112"/>
      <c r="D54" s="112"/>
      <c r="E54" s="112"/>
      <c r="F54" s="112"/>
      <c r="G54" s="37">
        <f>1.645*SQRT(30*9*(9+1)/6)</f>
        <v>34.895719651556121</v>
      </c>
      <c r="H54" s="35"/>
      <c r="I54" s="35"/>
      <c r="K54" s="38"/>
      <c r="L54" s="38"/>
      <c r="M54" s="38"/>
      <c r="N54" s="38"/>
    </row>
  </sheetData>
  <mergeCells count="17">
    <mergeCell ref="O5:W5"/>
    <mergeCell ref="X5:X6"/>
    <mergeCell ref="B49:F49"/>
    <mergeCell ref="B5:B6"/>
    <mergeCell ref="C5:J5"/>
    <mergeCell ref="L5:L6"/>
    <mergeCell ref="N5:N6"/>
    <mergeCell ref="B44:F44"/>
    <mergeCell ref="B45:F45"/>
    <mergeCell ref="B46:F46"/>
    <mergeCell ref="B47:F47"/>
    <mergeCell ref="B48:F48"/>
    <mergeCell ref="B50:F50"/>
    <mergeCell ref="B51:F51"/>
    <mergeCell ref="B52:F52"/>
    <mergeCell ref="B53:F53"/>
    <mergeCell ref="B54:F5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655B4-8229-4F68-A863-48AE48630CD0}">
  <dimension ref="B4:X54"/>
  <sheetViews>
    <sheetView tabSelected="1" topLeftCell="A27" zoomScale="55" workbookViewId="0">
      <selection activeCell="J38" sqref="J38"/>
    </sheetView>
  </sheetViews>
  <sheetFormatPr defaultRowHeight="14.5" x14ac:dyDescent="0.35"/>
  <cols>
    <col min="3" max="3" width="11.90625" customWidth="1"/>
    <col min="4" max="4" width="12.453125" customWidth="1"/>
    <col min="5" max="5" width="12.26953125" customWidth="1"/>
    <col min="6" max="6" width="12.1796875" customWidth="1"/>
    <col min="7" max="7" width="12.26953125" customWidth="1"/>
    <col min="8" max="8" width="13.6328125" customWidth="1"/>
    <col min="9" max="9" width="11.90625" customWidth="1"/>
    <col min="10" max="10" width="12.26953125" customWidth="1"/>
    <col min="11" max="11" width="11.6328125" customWidth="1"/>
    <col min="12" max="12" width="11.453125" customWidth="1"/>
    <col min="13" max="13" width="13.81640625" customWidth="1"/>
    <col min="14" max="14" width="12.26953125" customWidth="1"/>
  </cols>
  <sheetData>
    <row r="4" spans="2:24" ht="15.5" x14ac:dyDescent="0.35">
      <c r="N4" s="21" t="s">
        <v>50</v>
      </c>
      <c r="O4" s="22"/>
      <c r="P4" s="23"/>
      <c r="Q4" s="23"/>
      <c r="R4" s="23"/>
      <c r="S4" s="24"/>
      <c r="T4" s="24"/>
      <c r="U4" s="24"/>
      <c r="V4" s="24"/>
      <c r="W4" s="24"/>
      <c r="X4" s="24"/>
    </row>
    <row r="5" spans="2:24" ht="15" x14ac:dyDescent="0.35">
      <c r="B5" s="93" t="s">
        <v>47</v>
      </c>
      <c r="C5" s="93" t="s">
        <v>48</v>
      </c>
      <c r="D5" s="93"/>
      <c r="E5" s="93"/>
      <c r="F5" s="93"/>
      <c r="G5" s="93"/>
      <c r="H5" s="93"/>
      <c r="I5" s="93"/>
      <c r="J5" s="93"/>
      <c r="K5" s="2"/>
      <c r="L5" s="93" t="s">
        <v>43</v>
      </c>
      <c r="N5" s="113" t="s">
        <v>47</v>
      </c>
      <c r="O5" s="115" t="s">
        <v>5</v>
      </c>
      <c r="P5" s="112"/>
      <c r="Q5" s="112"/>
      <c r="R5" s="112"/>
      <c r="S5" s="112"/>
      <c r="T5" s="112"/>
      <c r="U5" s="112"/>
      <c r="V5" s="112"/>
      <c r="W5" s="116"/>
      <c r="X5" s="113" t="s">
        <v>2</v>
      </c>
    </row>
    <row r="6" spans="2:24" ht="15" x14ac:dyDescent="0.35">
      <c r="B6" s="93"/>
      <c r="C6" s="2" t="s">
        <v>52</v>
      </c>
      <c r="D6" s="2" t="s">
        <v>53</v>
      </c>
      <c r="E6" s="2" t="s">
        <v>54</v>
      </c>
      <c r="F6" s="2" t="s">
        <v>55</v>
      </c>
      <c r="G6" s="2" t="s">
        <v>56</v>
      </c>
      <c r="H6" s="2" t="s">
        <v>57</v>
      </c>
      <c r="I6" s="2" t="s">
        <v>58</v>
      </c>
      <c r="J6" s="2" t="s">
        <v>59</v>
      </c>
      <c r="K6" s="2" t="s">
        <v>60</v>
      </c>
      <c r="L6" s="93"/>
      <c r="N6" s="114"/>
      <c r="O6" s="25" t="s">
        <v>7</v>
      </c>
      <c r="P6" s="25" t="s">
        <v>8</v>
      </c>
      <c r="Q6" s="25" t="s">
        <v>10</v>
      </c>
      <c r="R6" s="25" t="s">
        <v>11</v>
      </c>
      <c r="S6" s="25" t="s">
        <v>12</v>
      </c>
      <c r="T6" s="25" t="s">
        <v>13</v>
      </c>
      <c r="U6" s="25" t="s">
        <v>14</v>
      </c>
      <c r="V6" s="25" t="s">
        <v>15</v>
      </c>
      <c r="W6" s="25" t="s">
        <v>16</v>
      </c>
      <c r="X6" s="117"/>
    </row>
    <row r="7" spans="2:24" ht="15.5" x14ac:dyDescent="0.35">
      <c r="B7" s="2">
        <v>1</v>
      </c>
      <c r="C7" s="4">
        <v>4</v>
      </c>
      <c r="D7" s="4">
        <v>5</v>
      </c>
      <c r="E7" s="4">
        <v>5</v>
      </c>
      <c r="F7" s="4">
        <v>4</v>
      </c>
      <c r="G7" s="4">
        <v>5</v>
      </c>
      <c r="H7" s="4">
        <v>4</v>
      </c>
      <c r="I7" s="4">
        <v>4</v>
      </c>
      <c r="J7" s="4">
        <v>4</v>
      </c>
      <c r="K7" s="4">
        <v>5</v>
      </c>
      <c r="L7" s="4">
        <f>SUM(C7:K7)</f>
        <v>40</v>
      </c>
      <c r="N7" s="26">
        <v>1</v>
      </c>
      <c r="O7" s="27">
        <v>3</v>
      </c>
      <c r="P7" s="27">
        <v>7.5</v>
      </c>
      <c r="Q7" s="27">
        <v>7.5</v>
      </c>
      <c r="R7" s="27">
        <v>3</v>
      </c>
      <c r="S7" s="27">
        <v>7.5</v>
      </c>
      <c r="T7" s="27">
        <v>3</v>
      </c>
      <c r="U7" s="27">
        <v>3</v>
      </c>
      <c r="V7" s="27">
        <v>3</v>
      </c>
      <c r="W7" s="27">
        <v>7.5</v>
      </c>
      <c r="X7" s="25">
        <f>SUM(O7:W7)</f>
        <v>45</v>
      </c>
    </row>
    <row r="8" spans="2:24" ht="15.5" x14ac:dyDescent="0.35">
      <c r="B8" s="2">
        <v>2</v>
      </c>
      <c r="C8" s="4">
        <v>4</v>
      </c>
      <c r="D8" s="4">
        <v>4</v>
      </c>
      <c r="E8" s="4">
        <v>5</v>
      </c>
      <c r="F8" s="4">
        <v>4</v>
      </c>
      <c r="G8" s="4">
        <v>5</v>
      </c>
      <c r="H8" s="4">
        <v>4</v>
      </c>
      <c r="I8" s="4">
        <v>4</v>
      </c>
      <c r="J8" s="4">
        <v>4</v>
      </c>
      <c r="K8" s="4">
        <v>4</v>
      </c>
      <c r="L8" s="4">
        <f t="shared" ref="L8:L36" si="0">SUM(C8:K8)</f>
        <v>38</v>
      </c>
      <c r="N8" s="26">
        <v>2</v>
      </c>
      <c r="O8" s="27">
        <v>4</v>
      </c>
      <c r="P8" s="27">
        <v>4</v>
      </c>
      <c r="Q8" s="27">
        <v>8.5</v>
      </c>
      <c r="R8" s="27">
        <v>4</v>
      </c>
      <c r="S8" s="27">
        <v>8.5</v>
      </c>
      <c r="T8" s="27">
        <v>4</v>
      </c>
      <c r="U8" s="27">
        <v>4</v>
      </c>
      <c r="V8" s="27">
        <v>4</v>
      </c>
      <c r="W8" s="27">
        <v>4</v>
      </c>
      <c r="X8" s="25">
        <f t="shared" ref="X8:X36" si="1">SUM(O8:W8)</f>
        <v>45</v>
      </c>
    </row>
    <row r="9" spans="2:24" ht="15.5" x14ac:dyDescent="0.35">
      <c r="B9" s="2">
        <v>3</v>
      </c>
      <c r="C9" s="4">
        <v>2</v>
      </c>
      <c r="D9" s="4">
        <v>2</v>
      </c>
      <c r="E9" s="4">
        <v>2</v>
      </c>
      <c r="F9" s="4">
        <v>4</v>
      </c>
      <c r="G9" s="4">
        <v>4</v>
      </c>
      <c r="H9" s="4">
        <v>2</v>
      </c>
      <c r="I9" s="4">
        <v>1</v>
      </c>
      <c r="J9" s="4">
        <v>1</v>
      </c>
      <c r="K9" s="4">
        <v>1</v>
      </c>
      <c r="L9" s="4">
        <f t="shared" si="0"/>
        <v>19</v>
      </c>
      <c r="N9" s="26">
        <v>3</v>
      </c>
      <c r="O9" s="27">
        <v>5.5</v>
      </c>
      <c r="P9" s="27">
        <v>5.5</v>
      </c>
      <c r="Q9" s="27">
        <v>5.5</v>
      </c>
      <c r="R9" s="27">
        <v>8.5</v>
      </c>
      <c r="S9" s="27">
        <v>8.5</v>
      </c>
      <c r="T9" s="27">
        <v>5.5</v>
      </c>
      <c r="U9" s="27">
        <v>2</v>
      </c>
      <c r="V9" s="27">
        <v>2</v>
      </c>
      <c r="W9" s="27">
        <v>2</v>
      </c>
      <c r="X9" s="25">
        <f t="shared" si="1"/>
        <v>45</v>
      </c>
    </row>
    <row r="10" spans="2:24" ht="15.5" x14ac:dyDescent="0.35">
      <c r="B10" s="2">
        <v>4</v>
      </c>
      <c r="C10" s="4">
        <v>4</v>
      </c>
      <c r="D10" s="4">
        <v>5</v>
      </c>
      <c r="E10" s="4">
        <v>2</v>
      </c>
      <c r="F10" s="4">
        <v>5</v>
      </c>
      <c r="G10" s="4">
        <v>4</v>
      </c>
      <c r="H10" s="4">
        <v>2</v>
      </c>
      <c r="I10" s="4">
        <v>4</v>
      </c>
      <c r="J10" s="4">
        <v>5</v>
      </c>
      <c r="K10" s="4">
        <v>2</v>
      </c>
      <c r="L10" s="4">
        <f t="shared" si="0"/>
        <v>33</v>
      </c>
      <c r="N10" s="26">
        <v>4</v>
      </c>
      <c r="O10" s="27">
        <v>5</v>
      </c>
      <c r="P10" s="27">
        <v>8</v>
      </c>
      <c r="Q10" s="27">
        <v>2</v>
      </c>
      <c r="R10" s="27">
        <v>8</v>
      </c>
      <c r="S10" s="27">
        <v>5</v>
      </c>
      <c r="T10" s="27">
        <v>2</v>
      </c>
      <c r="U10" s="27">
        <v>5</v>
      </c>
      <c r="V10" s="27">
        <v>8</v>
      </c>
      <c r="W10" s="27">
        <v>2</v>
      </c>
      <c r="X10" s="25">
        <f t="shared" si="1"/>
        <v>45</v>
      </c>
    </row>
    <row r="11" spans="2:24" ht="15.5" x14ac:dyDescent="0.35">
      <c r="B11" s="2">
        <v>5</v>
      </c>
      <c r="C11" s="4">
        <v>4</v>
      </c>
      <c r="D11" s="4">
        <v>4</v>
      </c>
      <c r="E11" s="4">
        <v>2</v>
      </c>
      <c r="F11" s="4">
        <v>5</v>
      </c>
      <c r="G11" s="4">
        <v>5</v>
      </c>
      <c r="H11" s="4">
        <v>4</v>
      </c>
      <c r="I11" s="4">
        <v>5</v>
      </c>
      <c r="J11" s="4">
        <v>4</v>
      </c>
      <c r="K11" s="4">
        <v>4</v>
      </c>
      <c r="L11" s="4">
        <f t="shared" si="0"/>
        <v>37</v>
      </c>
      <c r="N11" s="26">
        <v>5</v>
      </c>
      <c r="O11" s="27">
        <v>4</v>
      </c>
      <c r="P11" s="27">
        <v>4</v>
      </c>
      <c r="Q11" s="27">
        <v>1</v>
      </c>
      <c r="R11" s="27">
        <v>8</v>
      </c>
      <c r="S11" s="27">
        <v>8</v>
      </c>
      <c r="T11" s="27">
        <v>4</v>
      </c>
      <c r="U11" s="27">
        <v>8</v>
      </c>
      <c r="V11" s="27">
        <v>4</v>
      </c>
      <c r="W11" s="27">
        <v>4</v>
      </c>
      <c r="X11" s="25">
        <f t="shared" si="1"/>
        <v>45</v>
      </c>
    </row>
    <row r="12" spans="2:24" ht="15.5" x14ac:dyDescent="0.35">
      <c r="B12" s="2">
        <v>6</v>
      </c>
      <c r="C12" s="4">
        <v>3</v>
      </c>
      <c r="D12" s="4">
        <v>4</v>
      </c>
      <c r="E12" s="4">
        <v>4</v>
      </c>
      <c r="F12" s="4">
        <v>3</v>
      </c>
      <c r="G12" s="4">
        <v>4</v>
      </c>
      <c r="H12" s="4">
        <v>5</v>
      </c>
      <c r="I12" s="4">
        <v>3</v>
      </c>
      <c r="J12" s="4">
        <v>5</v>
      </c>
      <c r="K12" s="4">
        <v>4</v>
      </c>
      <c r="L12" s="4">
        <f t="shared" si="0"/>
        <v>35</v>
      </c>
      <c r="N12" s="26">
        <v>6</v>
      </c>
      <c r="O12" s="27">
        <v>2</v>
      </c>
      <c r="P12" s="27">
        <v>5.5</v>
      </c>
      <c r="Q12" s="27">
        <v>5.5</v>
      </c>
      <c r="R12" s="27">
        <v>2</v>
      </c>
      <c r="S12" s="27">
        <v>5.5</v>
      </c>
      <c r="T12" s="27">
        <v>8.5</v>
      </c>
      <c r="U12" s="27">
        <v>2</v>
      </c>
      <c r="V12" s="27">
        <v>8.5</v>
      </c>
      <c r="W12" s="27">
        <v>5.5</v>
      </c>
      <c r="X12" s="25">
        <f t="shared" si="1"/>
        <v>45</v>
      </c>
    </row>
    <row r="13" spans="2:24" ht="15.5" x14ac:dyDescent="0.35">
      <c r="B13" s="2">
        <v>7</v>
      </c>
      <c r="C13" s="4">
        <v>4</v>
      </c>
      <c r="D13" s="4">
        <v>2</v>
      </c>
      <c r="E13" s="4">
        <v>4</v>
      </c>
      <c r="F13" s="4">
        <v>2</v>
      </c>
      <c r="G13" s="4">
        <v>4</v>
      </c>
      <c r="H13" s="4">
        <v>2</v>
      </c>
      <c r="I13" s="4">
        <v>2</v>
      </c>
      <c r="J13" s="4">
        <v>2</v>
      </c>
      <c r="K13" s="4">
        <v>1</v>
      </c>
      <c r="L13" s="4">
        <f t="shared" si="0"/>
        <v>23</v>
      </c>
      <c r="N13" s="26">
        <v>7</v>
      </c>
      <c r="O13" s="27">
        <v>8</v>
      </c>
      <c r="P13" s="27">
        <v>4</v>
      </c>
      <c r="Q13" s="27">
        <v>8</v>
      </c>
      <c r="R13" s="27">
        <v>4</v>
      </c>
      <c r="S13" s="27">
        <v>8</v>
      </c>
      <c r="T13" s="27">
        <v>4</v>
      </c>
      <c r="U13" s="27">
        <v>4</v>
      </c>
      <c r="V13" s="27">
        <v>4</v>
      </c>
      <c r="W13" s="27">
        <v>1</v>
      </c>
      <c r="X13" s="25">
        <f t="shared" si="1"/>
        <v>45</v>
      </c>
    </row>
    <row r="14" spans="2:24" ht="15.5" x14ac:dyDescent="0.35">
      <c r="B14" s="2">
        <v>8</v>
      </c>
      <c r="C14" s="4">
        <v>2</v>
      </c>
      <c r="D14" s="4">
        <v>5</v>
      </c>
      <c r="E14" s="4">
        <v>4</v>
      </c>
      <c r="F14" s="4">
        <v>5</v>
      </c>
      <c r="G14" s="4">
        <v>4</v>
      </c>
      <c r="H14" s="4">
        <v>5</v>
      </c>
      <c r="I14" s="4">
        <v>5</v>
      </c>
      <c r="J14" s="4">
        <v>5</v>
      </c>
      <c r="K14" s="4">
        <v>5</v>
      </c>
      <c r="L14" s="4">
        <f t="shared" si="0"/>
        <v>40</v>
      </c>
      <c r="N14" s="26">
        <v>8</v>
      </c>
      <c r="O14" s="28">
        <v>1</v>
      </c>
      <c r="P14" s="27">
        <v>6.5</v>
      </c>
      <c r="Q14" s="27">
        <v>2.5</v>
      </c>
      <c r="R14" s="27">
        <v>6.5</v>
      </c>
      <c r="S14" s="27">
        <v>2.5</v>
      </c>
      <c r="T14" s="27">
        <v>6.5</v>
      </c>
      <c r="U14" s="27">
        <v>6.5</v>
      </c>
      <c r="V14" s="27">
        <v>6.5</v>
      </c>
      <c r="W14" s="27">
        <v>6.5</v>
      </c>
      <c r="X14" s="25">
        <f t="shared" si="1"/>
        <v>45</v>
      </c>
    </row>
    <row r="15" spans="2:24" ht="15.5" x14ac:dyDescent="0.35">
      <c r="B15" s="2">
        <v>9</v>
      </c>
      <c r="C15" s="4">
        <v>4</v>
      </c>
      <c r="D15" s="4">
        <v>4</v>
      </c>
      <c r="E15" s="4">
        <v>4</v>
      </c>
      <c r="F15" s="4">
        <v>4</v>
      </c>
      <c r="G15" s="4">
        <v>4</v>
      </c>
      <c r="H15" s="4">
        <v>5</v>
      </c>
      <c r="I15" s="4">
        <v>4</v>
      </c>
      <c r="J15" s="4">
        <v>2</v>
      </c>
      <c r="K15" s="4">
        <v>4</v>
      </c>
      <c r="L15" s="4">
        <f t="shared" si="0"/>
        <v>35</v>
      </c>
      <c r="N15" s="26">
        <v>9</v>
      </c>
      <c r="O15" s="27">
        <v>5</v>
      </c>
      <c r="P15" s="27">
        <v>5</v>
      </c>
      <c r="Q15" s="27">
        <v>5</v>
      </c>
      <c r="R15" s="27">
        <v>5</v>
      </c>
      <c r="S15" s="27">
        <v>5</v>
      </c>
      <c r="T15" s="27">
        <v>9</v>
      </c>
      <c r="U15" s="27">
        <v>5</v>
      </c>
      <c r="V15" s="27">
        <v>1</v>
      </c>
      <c r="W15" s="27">
        <v>5</v>
      </c>
      <c r="X15" s="25">
        <f t="shared" si="1"/>
        <v>45</v>
      </c>
    </row>
    <row r="16" spans="2:24" ht="15.5" x14ac:dyDescent="0.35">
      <c r="B16" s="2">
        <v>10</v>
      </c>
      <c r="C16" s="4">
        <v>4</v>
      </c>
      <c r="D16" s="4">
        <v>2</v>
      </c>
      <c r="E16" s="4">
        <v>2</v>
      </c>
      <c r="F16" s="4">
        <v>4</v>
      </c>
      <c r="G16" s="4">
        <v>2</v>
      </c>
      <c r="H16" s="4">
        <v>2</v>
      </c>
      <c r="I16" s="4">
        <v>2</v>
      </c>
      <c r="J16" s="4">
        <v>2</v>
      </c>
      <c r="K16" s="4">
        <v>2</v>
      </c>
      <c r="L16" s="4">
        <f t="shared" si="0"/>
        <v>22</v>
      </c>
      <c r="N16" s="26">
        <v>10</v>
      </c>
      <c r="O16" s="27">
        <v>8.5</v>
      </c>
      <c r="P16" s="27">
        <v>4</v>
      </c>
      <c r="Q16" s="27">
        <v>4</v>
      </c>
      <c r="R16" s="27">
        <v>8.5</v>
      </c>
      <c r="S16" s="27">
        <v>4</v>
      </c>
      <c r="T16" s="27">
        <v>4</v>
      </c>
      <c r="U16" s="27">
        <v>4</v>
      </c>
      <c r="V16" s="27">
        <v>4</v>
      </c>
      <c r="W16" s="27">
        <v>4</v>
      </c>
      <c r="X16" s="25">
        <f t="shared" si="1"/>
        <v>45</v>
      </c>
    </row>
    <row r="17" spans="2:24" ht="15.5" x14ac:dyDescent="0.35">
      <c r="B17" s="2">
        <v>11</v>
      </c>
      <c r="C17" s="18">
        <v>2</v>
      </c>
      <c r="D17" s="18">
        <v>1</v>
      </c>
      <c r="E17" s="18">
        <v>5</v>
      </c>
      <c r="F17" s="18">
        <v>4</v>
      </c>
      <c r="G17" s="18">
        <v>4</v>
      </c>
      <c r="H17" s="18">
        <v>4</v>
      </c>
      <c r="I17" s="18">
        <v>4</v>
      </c>
      <c r="J17" s="18">
        <v>4</v>
      </c>
      <c r="K17" s="18">
        <v>2</v>
      </c>
      <c r="L17" s="4">
        <f t="shared" si="0"/>
        <v>30</v>
      </c>
      <c r="N17" s="26">
        <v>11</v>
      </c>
      <c r="O17" s="27">
        <v>2.5</v>
      </c>
      <c r="P17" s="27">
        <v>1</v>
      </c>
      <c r="Q17" s="27">
        <v>9</v>
      </c>
      <c r="R17" s="27">
        <v>6</v>
      </c>
      <c r="S17" s="27">
        <v>6</v>
      </c>
      <c r="T17" s="27">
        <v>6</v>
      </c>
      <c r="U17" s="27">
        <v>6</v>
      </c>
      <c r="V17" s="27">
        <v>6</v>
      </c>
      <c r="W17" s="27">
        <v>2.5</v>
      </c>
      <c r="X17" s="25">
        <f t="shared" si="1"/>
        <v>45</v>
      </c>
    </row>
    <row r="18" spans="2:24" ht="15.5" x14ac:dyDescent="0.35">
      <c r="B18" s="2">
        <v>12</v>
      </c>
      <c r="C18" s="4">
        <v>4</v>
      </c>
      <c r="D18" s="4">
        <v>4</v>
      </c>
      <c r="E18" s="4">
        <v>4</v>
      </c>
      <c r="F18" s="4">
        <v>4</v>
      </c>
      <c r="G18" s="4">
        <v>4</v>
      </c>
      <c r="H18" s="4">
        <v>4</v>
      </c>
      <c r="I18" s="4">
        <v>4</v>
      </c>
      <c r="J18" s="4">
        <v>4</v>
      </c>
      <c r="K18" s="4">
        <v>4</v>
      </c>
      <c r="L18" s="4">
        <f t="shared" si="0"/>
        <v>36</v>
      </c>
      <c r="N18" s="26">
        <v>12</v>
      </c>
      <c r="O18" s="27">
        <v>5</v>
      </c>
      <c r="P18" s="27">
        <v>5</v>
      </c>
      <c r="Q18" s="27">
        <v>5</v>
      </c>
      <c r="R18" s="27">
        <v>5</v>
      </c>
      <c r="S18" s="27">
        <v>5</v>
      </c>
      <c r="T18" s="27">
        <v>5</v>
      </c>
      <c r="U18" s="27">
        <v>5</v>
      </c>
      <c r="V18" s="27">
        <v>5</v>
      </c>
      <c r="W18" s="27">
        <v>5</v>
      </c>
      <c r="X18" s="25">
        <f t="shared" si="1"/>
        <v>45</v>
      </c>
    </row>
    <row r="19" spans="2:24" ht="15.5" x14ac:dyDescent="0.35">
      <c r="B19" s="2">
        <v>13</v>
      </c>
      <c r="C19" s="18">
        <v>4</v>
      </c>
      <c r="D19" s="18">
        <v>2</v>
      </c>
      <c r="E19" s="18">
        <v>4</v>
      </c>
      <c r="F19" s="18">
        <v>4</v>
      </c>
      <c r="G19" s="18">
        <v>4</v>
      </c>
      <c r="H19" s="18">
        <v>4</v>
      </c>
      <c r="I19" s="18">
        <v>2</v>
      </c>
      <c r="J19" s="18">
        <v>2</v>
      </c>
      <c r="K19" s="18">
        <v>2</v>
      </c>
      <c r="L19" s="4">
        <f t="shared" si="0"/>
        <v>28</v>
      </c>
      <c r="N19" s="26">
        <v>13</v>
      </c>
      <c r="O19" s="27">
        <v>7</v>
      </c>
      <c r="P19" s="27">
        <v>2.5</v>
      </c>
      <c r="Q19" s="27">
        <v>7</v>
      </c>
      <c r="R19" s="27">
        <v>7</v>
      </c>
      <c r="S19" s="27">
        <v>7</v>
      </c>
      <c r="T19" s="27">
        <v>7</v>
      </c>
      <c r="U19" s="27">
        <v>2.5</v>
      </c>
      <c r="V19" s="27">
        <v>2.5</v>
      </c>
      <c r="W19" s="27">
        <v>2.5</v>
      </c>
      <c r="X19" s="25">
        <f t="shared" si="1"/>
        <v>45</v>
      </c>
    </row>
    <row r="20" spans="2:24" ht="15.5" x14ac:dyDescent="0.35">
      <c r="B20" s="2">
        <v>14</v>
      </c>
      <c r="C20" s="18">
        <v>4</v>
      </c>
      <c r="D20" s="18">
        <v>4</v>
      </c>
      <c r="E20" s="18">
        <v>5</v>
      </c>
      <c r="F20" s="18">
        <v>4</v>
      </c>
      <c r="G20" s="18">
        <v>4</v>
      </c>
      <c r="H20" s="18">
        <v>4</v>
      </c>
      <c r="I20" s="18">
        <v>2</v>
      </c>
      <c r="J20" s="18">
        <v>4</v>
      </c>
      <c r="K20" s="18">
        <v>2</v>
      </c>
      <c r="L20" s="4">
        <f t="shared" si="0"/>
        <v>33</v>
      </c>
      <c r="N20" s="26">
        <v>14</v>
      </c>
      <c r="O20" s="27">
        <v>5.5</v>
      </c>
      <c r="P20" s="27">
        <v>5.5</v>
      </c>
      <c r="Q20" s="27">
        <v>9</v>
      </c>
      <c r="R20" s="27">
        <v>5.5</v>
      </c>
      <c r="S20" s="27">
        <v>5.5</v>
      </c>
      <c r="T20" s="27">
        <v>5.5</v>
      </c>
      <c r="U20" s="27">
        <v>1.5</v>
      </c>
      <c r="V20" s="27">
        <v>5.5</v>
      </c>
      <c r="W20" s="27">
        <v>1.5</v>
      </c>
      <c r="X20" s="25">
        <f t="shared" si="1"/>
        <v>45</v>
      </c>
    </row>
    <row r="21" spans="2:24" ht="15.5" x14ac:dyDescent="0.35">
      <c r="B21" s="2">
        <v>15</v>
      </c>
      <c r="C21" s="18">
        <v>4</v>
      </c>
      <c r="D21" s="18">
        <v>5</v>
      </c>
      <c r="E21" s="18">
        <v>5</v>
      </c>
      <c r="F21" s="18">
        <v>2</v>
      </c>
      <c r="G21" s="18">
        <v>4</v>
      </c>
      <c r="H21" s="18">
        <v>2</v>
      </c>
      <c r="I21" s="18">
        <v>4</v>
      </c>
      <c r="J21" s="18">
        <v>4</v>
      </c>
      <c r="K21" s="18">
        <v>4</v>
      </c>
      <c r="L21" s="4">
        <f t="shared" si="0"/>
        <v>34</v>
      </c>
      <c r="N21" s="26">
        <v>15</v>
      </c>
      <c r="O21" s="27">
        <v>5</v>
      </c>
      <c r="P21" s="27">
        <v>8.5</v>
      </c>
      <c r="Q21" s="27">
        <v>8.5</v>
      </c>
      <c r="R21" s="27">
        <v>1.5</v>
      </c>
      <c r="S21" s="27">
        <v>5</v>
      </c>
      <c r="T21" s="27">
        <v>1.5</v>
      </c>
      <c r="U21" s="27">
        <v>5</v>
      </c>
      <c r="V21" s="27">
        <v>5</v>
      </c>
      <c r="W21" s="27">
        <v>5</v>
      </c>
      <c r="X21" s="25">
        <f t="shared" si="1"/>
        <v>45</v>
      </c>
    </row>
    <row r="22" spans="2:24" ht="15.5" x14ac:dyDescent="0.35">
      <c r="B22" s="2">
        <v>16</v>
      </c>
      <c r="C22" s="4">
        <v>2</v>
      </c>
      <c r="D22" s="4">
        <v>4</v>
      </c>
      <c r="E22" s="4">
        <v>2</v>
      </c>
      <c r="F22" s="4">
        <v>3</v>
      </c>
      <c r="G22" s="4">
        <v>4</v>
      </c>
      <c r="H22" s="4">
        <v>4</v>
      </c>
      <c r="I22" s="4">
        <v>2</v>
      </c>
      <c r="J22" s="4">
        <v>4</v>
      </c>
      <c r="K22" s="4">
        <v>4</v>
      </c>
      <c r="L22" s="4">
        <f t="shared" si="0"/>
        <v>29</v>
      </c>
      <c r="N22" s="26">
        <v>16</v>
      </c>
      <c r="O22" s="27">
        <v>2</v>
      </c>
      <c r="P22" s="27">
        <v>7</v>
      </c>
      <c r="Q22" s="27">
        <v>2</v>
      </c>
      <c r="R22" s="27">
        <v>4</v>
      </c>
      <c r="S22" s="27">
        <v>7</v>
      </c>
      <c r="T22" s="27">
        <v>7</v>
      </c>
      <c r="U22" s="27">
        <v>2</v>
      </c>
      <c r="V22" s="27">
        <v>7</v>
      </c>
      <c r="W22" s="27">
        <v>7</v>
      </c>
      <c r="X22" s="25">
        <f t="shared" si="1"/>
        <v>45</v>
      </c>
    </row>
    <row r="23" spans="2:24" ht="15.5" x14ac:dyDescent="0.35">
      <c r="B23" s="2">
        <v>17</v>
      </c>
      <c r="C23" s="4">
        <v>5</v>
      </c>
      <c r="D23" s="4">
        <v>3</v>
      </c>
      <c r="E23" s="4">
        <v>5</v>
      </c>
      <c r="F23" s="4">
        <v>3</v>
      </c>
      <c r="G23" s="4">
        <v>5</v>
      </c>
      <c r="H23" s="4">
        <v>5</v>
      </c>
      <c r="I23" s="4">
        <v>2</v>
      </c>
      <c r="J23" s="4">
        <v>5</v>
      </c>
      <c r="K23" s="4">
        <v>3</v>
      </c>
      <c r="L23" s="4">
        <f t="shared" si="0"/>
        <v>36</v>
      </c>
      <c r="N23" s="26">
        <v>17</v>
      </c>
      <c r="O23" s="27">
        <v>7</v>
      </c>
      <c r="P23" s="27">
        <v>3</v>
      </c>
      <c r="Q23" s="27">
        <v>7</v>
      </c>
      <c r="R23" s="27">
        <v>3</v>
      </c>
      <c r="S23" s="27">
        <v>7</v>
      </c>
      <c r="T23" s="27">
        <v>7</v>
      </c>
      <c r="U23" s="27">
        <v>1</v>
      </c>
      <c r="V23" s="27">
        <v>7</v>
      </c>
      <c r="W23" s="27">
        <v>3</v>
      </c>
      <c r="X23" s="25">
        <f t="shared" si="1"/>
        <v>45</v>
      </c>
    </row>
    <row r="24" spans="2:24" ht="15.5" x14ac:dyDescent="0.35">
      <c r="B24" s="2">
        <v>18</v>
      </c>
      <c r="C24" s="4">
        <v>2</v>
      </c>
      <c r="D24" s="4">
        <v>4</v>
      </c>
      <c r="E24" s="4">
        <v>5</v>
      </c>
      <c r="F24" s="4">
        <v>4</v>
      </c>
      <c r="G24" s="4">
        <v>2</v>
      </c>
      <c r="H24" s="4">
        <v>4</v>
      </c>
      <c r="I24" s="4">
        <v>2</v>
      </c>
      <c r="J24" s="4">
        <v>4</v>
      </c>
      <c r="K24" s="4">
        <v>4</v>
      </c>
      <c r="L24" s="4">
        <f t="shared" si="0"/>
        <v>31</v>
      </c>
      <c r="N24" s="26">
        <v>18</v>
      </c>
      <c r="O24" s="27">
        <v>2</v>
      </c>
      <c r="P24" s="27">
        <v>6</v>
      </c>
      <c r="Q24" s="27">
        <v>9</v>
      </c>
      <c r="R24" s="27">
        <v>6</v>
      </c>
      <c r="S24" s="27">
        <v>2</v>
      </c>
      <c r="T24" s="27">
        <v>6</v>
      </c>
      <c r="U24" s="27">
        <v>2</v>
      </c>
      <c r="V24" s="27">
        <v>6</v>
      </c>
      <c r="W24" s="27">
        <v>6</v>
      </c>
      <c r="X24" s="25">
        <f t="shared" si="1"/>
        <v>45</v>
      </c>
    </row>
    <row r="25" spans="2:24" ht="15.5" x14ac:dyDescent="0.35">
      <c r="B25" s="2">
        <v>19</v>
      </c>
      <c r="C25" s="4">
        <v>4</v>
      </c>
      <c r="D25" s="4">
        <v>4</v>
      </c>
      <c r="E25" s="4">
        <v>2</v>
      </c>
      <c r="F25" s="4">
        <v>2</v>
      </c>
      <c r="G25" s="4">
        <v>4</v>
      </c>
      <c r="H25" s="4">
        <v>4</v>
      </c>
      <c r="I25" s="4">
        <v>4</v>
      </c>
      <c r="J25" s="4">
        <v>4</v>
      </c>
      <c r="K25" s="4">
        <v>4</v>
      </c>
      <c r="L25" s="4">
        <f t="shared" si="0"/>
        <v>32</v>
      </c>
      <c r="N25" s="26">
        <v>19</v>
      </c>
      <c r="O25" s="27">
        <v>6</v>
      </c>
      <c r="P25" s="27">
        <v>6</v>
      </c>
      <c r="Q25" s="27">
        <v>1.5</v>
      </c>
      <c r="R25" s="27">
        <v>1.5</v>
      </c>
      <c r="S25" s="27">
        <v>6</v>
      </c>
      <c r="T25" s="27">
        <v>6</v>
      </c>
      <c r="U25" s="27">
        <v>6</v>
      </c>
      <c r="V25" s="27">
        <v>6</v>
      </c>
      <c r="W25" s="27">
        <v>6</v>
      </c>
      <c r="X25" s="25">
        <f t="shared" si="1"/>
        <v>45</v>
      </c>
    </row>
    <row r="26" spans="2:24" ht="15.5" x14ac:dyDescent="0.35">
      <c r="B26" s="2">
        <v>20</v>
      </c>
      <c r="C26" s="4">
        <v>2</v>
      </c>
      <c r="D26" s="4">
        <v>2</v>
      </c>
      <c r="E26" s="4">
        <v>2</v>
      </c>
      <c r="F26" s="4">
        <v>2</v>
      </c>
      <c r="G26" s="4">
        <v>4</v>
      </c>
      <c r="H26" s="4">
        <v>5</v>
      </c>
      <c r="I26" s="4">
        <v>2</v>
      </c>
      <c r="J26" s="4">
        <v>4</v>
      </c>
      <c r="K26" s="4">
        <v>2</v>
      </c>
      <c r="L26" s="4">
        <f t="shared" si="0"/>
        <v>25</v>
      </c>
      <c r="N26" s="26">
        <v>20</v>
      </c>
      <c r="O26" s="27">
        <v>3.5</v>
      </c>
      <c r="P26" s="27">
        <v>3.5</v>
      </c>
      <c r="Q26" s="27">
        <v>3.5</v>
      </c>
      <c r="R26" s="27">
        <v>3.5</v>
      </c>
      <c r="S26" s="27">
        <v>7.5</v>
      </c>
      <c r="T26" s="27">
        <v>9</v>
      </c>
      <c r="U26" s="27">
        <v>3.5</v>
      </c>
      <c r="V26" s="27">
        <v>7.5</v>
      </c>
      <c r="W26" s="27">
        <v>3.5</v>
      </c>
      <c r="X26" s="25">
        <f t="shared" si="1"/>
        <v>45</v>
      </c>
    </row>
    <row r="27" spans="2:24" ht="15.5" x14ac:dyDescent="0.35">
      <c r="B27" s="2">
        <v>21</v>
      </c>
      <c r="C27" s="4">
        <v>2</v>
      </c>
      <c r="D27" s="4">
        <v>1</v>
      </c>
      <c r="E27" s="4">
        <v>4</v>
      </c>
      <c r="F27" s="4">
        <v>2</v>
      </c>
      <c r="G27" s="4">
        <v>2</v>
      </c>
      <c r="H27" s="4">
        <v>2</v>
      </c>
      <c r="I27" s="4">
        <v>2</v>
      </c>
      <c r="J27" s="4">
        <v>4</v>
      </c>
      <c r="K27" s="4">
        <v>2</v>
      </c>
      <c r="L27" s="4">
        <f t="shared" si="0"/>
        <v>21</v>
      </c>
      <c r="N27" s="26">
        <v>21</v>
      </c>
      <c r="O27" s="27">
        <v>4.5</v>
      </c>
      <c r="P27" s="27">
        <v>1</v>
      </c>
      <c r="Q27" s="27">
        <v>8.5</v>
      </c>
      <c r="R27" s="27">
        <v>4.5</v>
      </c>
      <c r="S27" s="27">
        <v>4.5</v>
      </c>
      <c r="T27" s="27">
        <v>4.5</v>
      </c>
      <c r="U27" s="27">
        <v>4.5</v>
      </c>
      <c r="V27" s="27">
        <v>8.5</v>
      </c>
      <c r="W27" s="27">
        <v>4.5</v>
      </c>
      <c r="X27" s="25">
        <f t="shared" si="1"/>
        <v>45</v>
      </c>
    </row>
    <row r="28" spans="2:24" ht="15.5" x14ac:dyDescent="0.35">
      <c r="B28" s="2">
        <v>22</v>
      </c>
      <c r="C28" s="4">
        <v>4</v>
      </c>
      <c r="D28" s="4">
        <v>2</v>
      </c>
      <c r="E28" s="4">
        <v>2</v>
      </c>
      <c r="F28" s="4">
        <v>4</v>
      </c>
      <c r="G28" s="4">
        <v>5</v>
      </c>
      <c r="H28" s="4">
        <v>5</v>
      </c>
      <c r="I28" s="4">
        <v>4</v>
      </c>
      <c r="J28" s="4">
        <v>4</v>
      </c>
      <c r="K28" s="4">
        <v>3</v>
      </c>
      <c r="L28" s="4">
        <f t="shared" si="0"/>
        <v>33</v>
      </c>
      <c r="N28" s="26">
        <v>22</v>
      </c>
      <c r="O28" s="27">
        <v>5.5</v>
      </c>
      <c r="P28" s="27">
        <v>1.5</v>
      </c>
      <c r="Q28" s="27">
        <v>1.5</v>
      </c>
      <c r="R28" s="27">
        <v>5.5</v>
      </c>
      <c r="S28" s="27">
        <v>8.5</v>
      </c>
      <c r="T28" s="27">
        <v>8.5</v>
      </c>
      <c r="U28" s="27">
        <v>5.5</v>
      </c>
      <c r="V28" s="27">
        <v>5.5</v>
      </c>
      <c r="W28" s="27">
        <v>3</v>
      </c>
      <c r="X28" s="25">
        <f t="shared" si="1"/>
        <v>45</v>
      </c>
    </row>
    <row r="29" spans="2:24" ht="15.5" x14ac:dyDescent="0.35">
      <c r="B29" s="2">
        <v>23</v>
      </c>
      <c r="C29" s="4">
        <v>4</v>
      </c>
      <c r="D29" s="4">
        <v>4</v>
      </c>
      <c r="E29" s="4">
        <v>2</v>
      </c>
      <c r="F29" s="4">
        <v>2</v>
      </c>
      <c r="G29" s="4">
        <v>2</v>
      </c>
      <c r="H29" s="4">
        <v>2</v>
      </c>
      <c r="I29" s="4">
        <v>2</v>
      </c>
      <c r="J29" s="4">
        <v>4</v>
      </c>
      <c r="K29" s="4">
        <v>3</v>
      </c>
      <c r="L29" s="4">
        <f t="shared" si="0"/>
        <v>25</v>
      </c>
      <c r="N29" s="26">
        <v>23</v>
      </c>
      <c r="O29" s="27">
        <v>8</v>
      </c>
      <c r="P29" s="27">
        <v>8</v>
      </c>
      <c r="Q29" s="27">
        <v>3</v>
      </c>
      <c r="R29" s="27">
        <v>3</v>
      </c>
      <c r="S29" s="27">
        <v>3</v>
      </c>
      <c r="T29" s="27">
        <v>3</v>
      </c>
      <c r="U29" s="27">
        <v>3</v>
      </c>
      <c r="V29" s="27">
        <v>8</v>
      </c>
      <c r="W29" s="27">
        <v>6</v>
      </c>
      <c r="X29" s="25">
        <f t="shared" si="1"/>
        <v>45</v>
      </c>
    </row>
    <row r="30" spans="2:24" ht="15.5" x14ac:dyDescent="0.35">
      <c r="B30" s="2">
        <v>24</v>
      </c>
      <c r="C30" s="4">
        <v>4</v>
      </c>
      <c r="D30" s="4">
        <v>4</v>
      </c>
      <c r="E30" s="4">
        <v>3</v>
      </c>
      <c r="F30" s="4">
        <v>3</v>
      </c>
      <c r="G30" s="4">
        <v>4</v>
      </c>
      <c r="H30" s="4">
        <v>4</v>
      </c>
      <c r="I30" s="4">
        <v>2</v>
      </c>
      <c r="J30" s="4">
        <v>2</v>
      </c>
      <c r="K30" s="4">
        <v>2</v>
      </c>
      <c r="L30" s="4">
        <f t="shared" si="0"/>
        <v>28</v>
      </c>
      <c r="N30" s="26">
        <v>24</v>
      </c>
      <c r="O30" s="27">
        <v>7.5</v>
      </c>
      <c r="P30" s="27">
        <v>7.5</v>
      </c>
      <c r="Q30" s="27">
        <v>4.5</v>
      </c>
      <c r="R30" s="27">
        <v>4.5</v>
      </c>
      <c r="S30" s="27">
        <v>7.5</v>
      </c>
      <c r="T30" s="27">
        <v>7.5</v>
      </c>
      <c r="U30" s="27">
        <v>2</v>
      </c>
      <c r="V30" s="27">
        <v>2</v>
      </c>
      <c r="W30" s="27">
        <v>2</v>
      </c>
      <c r="X30" s="25">
        <f t="shared" si="1"/>
        <v>45</v>
      </c>
    </row>
    <row r="31" spans="2:24" ht="15.5" x14ac:dyDescent="0.35">
      <c r="B31" s="2">
        <v>25</v>
      </c>
      <c r="C31" s="4">
        <v>4</v>
      </c>
      <c r="D31" s="4">
        <v>2</v>
      </c>
      <c r="E31" s="4">
        <v>4</v>
      </c>
      <c r="F31" s="4">
        <v>2</v>
      </c>
      <c r="G31" s="4">
        <v>4</v>
      </c>
      <c r="H31" s="4">
        <v>4</v>
      </c>
      <c r="I31" s="4">
        <v>2</v>
      </c>
      <c r="J31" s="4">
        <v>4</v>
      </c>
      <c r="K31" s="4">
        <v>2</v>
      </c>
      <c r="L31" s="4">
        <f t="shared" si="0"/>
        <v>28</v>
      </c>
      <c r="N31" s="26">
        <v>25</v>
      </c>
      <c r="O31" s="27">
        <v>7</v>
      </c>
      <c r="P31" s="27">
        <v>2.5</v>
      </c>
      <c r="Q31" s="27">
        <v>7</v>
      </c>
      <c r="R31" s="27">
        <v>2.5</v>
      </c>
      <c r="S31" s="27">
        <v>7</v>
      </c>
      <c r="T31" s="27">
        <v>7</v>
      </c>
      <c r="U31" s="27">
        <v>2.5</v>
      </c>
      <c r="V31" s="27">
        <v>7</v>
      </c>
      <c r="W31" s="27">
        <v>2.5</v>
      </c>
      <c r="X31" s="25">
        <f t="shared" si="1"/>
        <v>45</v>
      </c>
    </row>
    <row r="32" spans="2:24" ht="15.5" x14ac:dyDescent="0.35">
      <c r="B32" s="2">
        <v>26</v>
      </c>
      <c r="C32" s="4">
        <v>4</v>
      </c>
      <c r="D32" s="4">
        <v>4</v>
      </c>
      <c r="E32" s="4">
        <v>4</v>
      </c>
      <c r="F32" s="4">
        <v>4</v>
      </c>
      <c r="G32" s="4">
        <v>4</v>
      </c>
      <c r="H32" s="4">
        <v>4</v>
      </c>
      <c r="I32" s="4">
        <v>4</v>
      </c>
      <c r="J32" s="4">
        <v>4</v>
      </c>
      <c r="K32" s="4">
        <v>4</v>
      </c>
      <c r="L32" s="4">
        <f t="shared" si="0"/>
        <v>36</v>
      </c>
      <c r="N32" s="26">
        <v>26</v>
      </c>
      <c r="O32" s="27">
        <v>5</v>
      </c>
      <c r="P32" s="27">
        <v>5</v>
      </c>
      <c r="Q32" s="27">
        <v>5</v>
      </c>
      <c r="R32" s="27">
        <v>5</v>
      </c>
      <c r="S32" s="27">
        <v>5</v>
      </c>
      <c r="T32" s="27">
        <v>5</v>
      </c>
      <c r="U32" s="27">
        <v>5</v>
      </c>
      <c r="V32" s="27">
        <v>5</v>
      </c>
      <c r="W32" s="27">
        <v>5</v>
      </c>
      <c r="X32" s="25">
        <f t="shared" si="1"/>
        <v>45</v>
      </c>
    </row>
    <row r="33" spans="2:24" ht="15.5" x14ac:dyDescent="0.35">
      <c r="B33" s="2">
        <v>27</v>
      </c>
      <c r="C33" s="4">
        <v>4</v>
      </c>
      <c r="D33" s="4">
        <v>4</v>
      </c>
      <c r="E33" s="4">
        <v>5</v>
      </c>
      <c r="F33" s="4">
        <v>4</v>
      </c>
      <c r="G33" s="4">
        <v>4</v>
      </c>
      <c r="H33" s="4">
        <v>5</v>
      </c>
      <c r="I33" s="4">
        <v>4</v>
      </c>
      <c r="J33" s="4">
        <v>5</v>
      </c>
      <c r="K33" s="4">
        <v>4</v>
      </c>
      <c r="L33" s="4">
        <f t="shared" si="0"/>
        <v>39</v>
      </c>
      <c r="N33" s="26">
        <v>27</v>
      </c>
      <c r="O33" s="27">
        <v>3.5</v>
      </c>
      <c r="P33" s="27">
        <v>3.5</v>
      </c>
      <c r="Q33" s="27">
        <v>8</v>
      </c>
      <c r="R33" s="27">
        <v>3.5</v>
      </c>
      <c r="S33" s="27">
        <v>3.5</v>
      </c>
      <c r="T33" s="27">
        <v>8</v>
      </c>
      <c r="U33" s="27">
        <v>3.5</v>
      </c>
      <c r="V33" s="27">
        <v>8</v>
      </c>
      <c r="W33" s="27">
        <v>3.5</v>
      </c>
      <c r="X33" s="25">
        <f t="shared" si="1"/>
        <v>45</v>
      </c>
    </row>
    <row r="34" spans="2:24" ht="15.5" x14ac:dyDescent="0.35">
      <c r="B34" s="2">
        <v>28</v>
      </c>
      <c r="C34" s="4">
        <v>5</v>
      </c>
      <c r="D34" s="4">
        <v>5</v>
      </c>
      <c r="E34" s="4">
        <v>4</v>
      </c>
      <c r="F34" s="4">
        <v>3</v>
      </c>
      <c r="G34" s="4">
        <v>4</v>
      </c>
      <c r="H34" s="4">
        <v>5</v>
      </c>
      <c r="I34" s="4">
        <v>4</v>
      </c>
      <c r="J34" s="4">
        <v>4</v>
      </c>
      <c r="K34" s="4">
        <v>4</v>
      </c>
      <c r="L34" s="4">
        <f t="shared" si="0"/>
        <v>38</v>
      </c>
      <c r="N34" s="26">
        <v>28</v>
      </c>
      <c r="O34" s="27">
        <v>8</v>
      </c>
      <c r="P34" s="27">
        <v>8</v>
      </c>
      <c r="Q34" s="27">
        <v>4</v>
      </c>
      <c r="R34" s="27">
        <v>1</v>
      </c>
      <c r="S34" s="27">
        <v>4</v>
      </c>
      <c r="T34" s="27">
        <v>8</v>
      </c>
      <c r="U34" s="27">
        <v>4</v>
      </c>
      <c r="V34" s="27">
        <v>4</v>
      </c>
      <c r="W34" s="27">
        <v>4</v>
      </c>
      <c r="X34" s="25">
        <f t="shared" si="1"/>
        <v>45</v>
      </c>
    </row>
    <row r="35" spans="2:24" ht="15.5" x14ac:dyDescent="0.35">
      <c r="B35" s="2">
        <v>29</v>
      </c>
      <c r="C35" s="4">
        <v>4</v>
      </c>
      <c r="D35" s="4">
        <v>4</v>
      </c>
      <c r="E35" s="4">
        <v>2</v>
      </c>
      <c r="F35" s="4">
        <v>2</v>
      </c>
      <c r="G35" s="4">
        <v>4</v>
      </c>
      <c r="H35" s="4">
        <v>2</v>
      </c>
      <c r="I35" s="4">
        <v>2</v>
      </c>
      <c r="J35" s="4">
        <v>2</v>
      </c>
      <c r="K35" s="4">
        <v>2</v>
      </c>
      <c r="L35" s="4">
        <f t="shared" si="0"/>
        <v>24</v>
      </c>
      <c r="N35" s="26">
        <v>29</v>
      </c>
      <c r="O35" s="27">
        <v>8</v>
      </c>
      <c r="P35" s="27">
        <v>8</v>
      </c>
      <c r="Q35" s="27">
        <v>3.5</v>
      </c>
      <c r="R35" s="27">
        <v>3.5</v>
      </c>
      <c r="S35" s="27">
        <v>8</v>
      </c>
      <c r="T35" s="27">
        <v>3.5</v>
      </c>
      <c r="U35" s="27">
        <v>3.5</v>
      </c>
      <c r="V35" s="27">
        <v>3.5</v>
      </c>
      <c r="W35" s="27">
        <v>3.5</v>
      </c>
      <c r="X35" s="25">
        <f t="shared" si="1"/>
        <v>45</v>
      </c>
    </row>
    <row r="36" spans="2:24" ht="15.5" x14ac:dyDescent="0.35">
      <c r="B36" s="2">
        <v>30</v>
      </c>
      <c r="C36" s="4">
        <v>3</v>
      </c>
      <c r="D36" s="4">
        <v>4</v>
      </c>
      <c r="E36" s="4">
        <v>2</v>
      </c>
      <c r="F36" s="4">
        <v>4</v>
      </c>
      <c r="G36" s="4">
        <v>4</v>
      </c>
      <c r="H36" s="4">
        <v>5</v>
      </c>
      <c r="I36" s="4">
        <v>4</v>
      </c>
      <c r="J36" s="4">
        <v>2</v>
      </c>
      <c r="K36" s="4">
        <v>1</v>
      </c>
      <c r="L36" s="4">
        <f t="shared" si="0"/>
        <v>29</v>
      </c>
      <c r="N36" s="26">
        <v>30</v>
      </c>
      <c r="O36" s="27">
        <v>4</v>
      </c>
      <c r="P36" s="27">
        <v>6.5</v>
      </c>
      <c r="Q36" s="27">
        <v>2.5</v>
      </c>
      <c r="R36" s="27">
        <v>6.5</v>
      </c>
      <c r="S36" s="27">
        <v>6.5</v>
      </c>
      <c r="T36" s="27">
        <v>9</v>
      </c>
      <c r="U36" s="27">
        <v>6.5</v>
      </c>
      <c r="V36" s="27">
        <v>2.5</v>
      </c>
      <c r="W36" s="27">
        <v>1</v>
      </c>
      <c r="X36" s="25">
        <f t="shared" si="1"/>
        <v>45</v>
      </c>
    </row>
    <row r="37" spans="2:24" ht="15.5" x14ac:dyDescent="0.35">
      <c r="B37" s="19" t="s">
        <v>49</v>
      </c>
      <c r="C37" s="20">
        <f>AVERAGE(C7:C36)</f>
        <v>3.5333333333333332</v>
      </c>
      <c r="D37" s="20">
        <f t="shared" ref="D37:K37" si="2">AVERAGE(D7:D36)</f>
        <v>3.4666666666666668</v>
      </c>
      <c r="E37" s="20">
        <f t="shared" si="2"/>
        <v>3.5</v>
      </c>
      <c r="F37" s="20">
        <f t="shared" si="2"/>
        <v>3.4</v>
      </c>
      <c r="G37" s="20">
        <f t="shared" si="2"/>
        <v>3.9</v>
      </c>
      <c r="H37" s="20">
        <f t="shared" si="2"/>
        <v>3.7666666666666666</v>
      </c>
      <c r="I37" s="20">
        <f t="shared" si="2"/>
        <v>3.0666666666666669</v>
      </c>
      <c r="J37" s="20">
        <f t="shared" si="2"/>
        <v>3.6</v>
      </c>
      <c r="K37" s="20">
        <f t="shared" si="2"/>
        <v>3</v>
      </c>
      <c r="L37" s="4"/>
      <c r="N37" s="25" t="s">
        <v>2</v>
      </c>
      <c r="O37" s="29">
        <f>SUM(O7:O36)</f>
        <v>152.5</v>
      </c>
      <c r="P37" s="29">
        <f t="shared" ref="P37:W37" si="3">SUM(P7:P36)</f>
        <v>153.5</v>
      </c>
      <c r="Q37" s="29">
        <f t="shared" si="3"/>
        <v>158.5</v>
      </c>
      <c r="R37" s="29">
        <f t="shared" si="3"/>
        <v>140</v>
      </c>
      <c r="S37" s="29">
        <f t="shared" si="3"/>
        <v>178</v>
      </c>
      <c r="T37" s="29">
        <f t="shared" si="3"/>
        <v>174.5</v>
      </c>
      <c r="U37" s="29">
        <f t="shared" si="3"/>
        <v>118</v>
      </c>
      <c r="V37" s="29">
        <f t="shared" si="3"/>
        <v>156.5</v>
      </c>
      <c r="W37" s="29">
        <f t="shared" si="3"/>
        <v>118.5</v>
      </c>
      <c r="X37" s="30"/>
    </row>
    <row r="38" spans="2:24" ht="15.5" x14ac:dyDescent="0.35">
      <c r="N38" s="25" t="s">
        <v>51</v>
      </c>
      <c r="O38" s="31">
        <f>AVERAGE(O7:O36)</f>
        <v>5.083333333333333</v>
      </c>
      <c r="P38" s="31">
        <f t="shared" ref="P38:W38" si="4">AVERAGE(P7:P36)</f>
        <v>5.1166666666666663</v>
      </c>
      <c r="Q38" s="31">
        <f t="shared" si="4"/>
        <v>5.2833333333333332</v>
      </c>
      <c r="R38" s="31">
        <f t="shared" si="4"/>
        <v>4.666666666666667</v>
      </c>
      <c r="S38" s="31">
        <f t="shared" si="4"/>
        <v>5.9333333333333336</v>
      </c>
      <c r="T38" s="31">
        <f t="shared" si="4"/>
        <v>5.8166666666666664</v>
      </c>
      <c r="U38" s="31">
        <f t="shared" si="4"/>
        <v>3.9333333333333331</v>
      </c>
      <c r="V38" s="31">
        <f t="shared" si="4"/>
        <v>5.2166666666666668</v>
      </c>
      <c r="W38" s="31">
        <f t="shared" si="4"/>
        <v>3.95</v>
      </c>
      <c r="X38" s="30"/>
    </row>
    <row r="39" spans="2:24" ht="15.5" x14ac:dyDescent="0.35">
      <c r="H39" s="32" t="s">
        <v>61</v>
      </c>
      <c r="I39" s="33">
        <f>(12/((30*9)*(9+1))*SUMSQ(O37:W37)-(3*30)*(9+1))</f>
        <v>16.148888888888905</v>
      </c>
      <c r="J39" s="23"/>
      <c r="K39" s="23"/>
      <c r="L39" s="23"/>
      <c r="M39" s="23"/>
      <c r="N39" s="23"/>
      <c r="O39" s="23"/>
      <c r="P39" s="23"/>
    </row>
    <row r="40" spans="2:24" ht="15.5" x14ac:dyDescent="0.35">
      <c r="H40" s="32" t="s">
        <v>62</v>
      </c>
      <c r="I40" s="33">
        <f>_xlfn.CHISQ.INV.RT(0.05,8)</f>
        <v>15.507313055865453</v>
      </c>
      <c r="J40" s="23"/>
      <c r="K40" s="23"/>
      <c r="L40" s="23"/>
      <c r="M40" s="23"/>
      <c r="N40" s="23"/>
      <c r="O40" s="23"/>
      <c r="P40" s="23"/>
    </row>
    <row r="41" spans="2:24" ht="15.5" x14ac:dyDescent="0.35">
      <c r="H41" s="23" t="s">
        <v>78</v>
      </c>
      <c r="I41" s="23" t="s">
        <v>79</v>
      </c>
      <c r="J41" s="34" t="s">
        <v>81</v>
      </c>
      <c r="K41" s="34"/>
      <c r="L41" s="34"/>
      <c r="M41" s="34"/>
      <c r="N41" s="34"/>
      <c r="O41" s="34"/>
      <c r="P41" s="23"/>
    </row>
    <row r="44" spans="2:24" ht="15.5" x14ac:dyDescent="0.35">
      <c r="B44" s="118" t="s">
        <v>5</v>
      </c>
      <c r="C44" s="112"/>
      <c r="D44" s="112"/>
      <c r="E44" s="112"/>
      <c r="F44" s="112"/>
      <c r="G44" s="35" t="s">
        <v>51</v>
      </c>
      <c r="H44" s="35" t="s">
        <v>66</v>
      </c>
      <c r="I44" s="53" t="s">
        <v>82</v>
      </c>
      <c r="K44" s="40" t="s">
        <v>5</v>
      </c>
      <c r="L44" s="40" t="s">
        <v>51</v>
      </c>
      <c r="M44" s="40" t="s">
        <v>83</v>
      </c>
      <c r="N44" s="40" t="s">
        <v>82</v>
      </c>
    </row>
    <row r="45" spans="2:24" ht="15.5" x14ac:dyDescent="0.35">
      <c r="B45" s="109" t="s">
        <v>67</v>
      </c>
      <c r="C45" s="110"/>
      <c r="D45" s="110"/>
      <c r="E45" s="110"/>
      <c r="F45" s="110"/>
      <c r="G45" s="36">
        <f>AVERAGE(C7:C36)</f>
        <v>3.5333333333333332</v>
      </c>
      <c r="H45" s="119">
        <f>SUM(O7:O36)</f>
        <v>152.5</v>
      </c>
      <c r="I45" s="5" t="s">
        <v>115</v>
      </c>
      <c r="K45" s="38" t="s">
        <v>16</v>
      </c>
      <c r="L45" s="39">
        <f>G53</f>
        <v>3</v>
      </c>
      <c r="M45" s="39">
        <v>118.5</v>
      </c>
      <c r="N45" s="38" t="s">
        <v>90</v>
      </c>
      <c r="O45" s="52">
        <f>M45+$G$54</f>
        <v>153.39571965155613</v>
      </c>
    </row>
    <row r="46" spans="2:24" ht="15.5" x14ac:dyDescent="0.35">
      <c r="B46" s="109" t="s">
        <v>68</v>
      </c>
      <c r="C46" s="110"/>
      <c r="D46" s="110"/>
      <c r="E46" s="110"/>
      <c r="F46" s="110"/>
      <c r="G46" s="36">
        <f>AVERAGE(D7:D36)</f>
        <v>3.4666666666666668</v>
      </c>
      <c r="H46" s="119">
        <f>SUM(P7:P36)</f>
        <v>153.5</v>
      </c>
      <c r="I46" s="5" t="s">
        <v>110</v>
      </c>
      <c r="K46" s="38" t="s">
        <v>14</v>
      </c>
      <c r="L46" s="39">
        <f>G51</f>
        <v>3.0666666666666669</v>
      </c>
      <c r="M46" s="39">
        <v>118</v>
      </c>
      <c r="N46" s="38" t="s">
        <v>90</v>
      </c>
      <c r="O46" s="52">
        <f t="shared" ref="O46:O52" si="5">M46+$G$54</f>
        <v>152.89571965155613</v>
      </c>
    </row>
    <row r="47" spans="2:24" ht="15.5" x14ac:dyDescent="0.35">
      <c r="B47" s="109" t="s">
        <v>69</v>
      </c>
      <c r="C47" s="110"/>
      <c r="D47" s="110"/>
      <c r="E47" s="110"/>
      <c r="F47" s="110"/>
      <c r="G47" s="36">
        <f>AVERAGE(E7:E36)</f>
        <v>3.5</v>
      </c>
      <c r="H47" s="119">
        <f>SUM(Q7:Q36)</f>
        <v>158.5</v>
      </c>
      <c r="I47" s="5" t="s">
        <v>110</v>
      </c>
      <c r="K47" s="38" t="s">
        <v>11</v>
      </c>
      <c r="L47" s="39">
        <f>G48</f>
        <v>3.4</v>
      </c>
      <c r="M47" s="39">
        <v>140</v>
      </c>
      <c r="N47" s="38" t="s">
        <v>104</v>
      </c>
      <c r="O47" s="52">
        <f t="shared" si="5"/>
        <v>174.89571965155613</v>
      </c>
    </row>
    <row r="48" spans="2:24" ht="15.5" x14ac:dyDescent="0.35">
      <c r="B48" s="109" t="s">
        <v>70</v>
      </c>
      <c r="C48" s="110"/>
      <c r="D48" s="110"/>
      <c r="E48" s="110"/>
      <c r="F48" s="110"/>
      <c r="G48" s="36">
        <f>AVERAGE(F7:F36)</f>
        <v>3.4</v>
      </c>
      <c r="H48" s="119">
        <f>SUM(R7:R36)</f>
        <v>140</v>
      </c>
      <c r="I48" s="5" t="s">
        <v>116</v>
      </c>
      <c r="K48" s="38" t="s">
        <v>7</v>
      </c>
      <c r="L48" s="39">
        <f>G46</f>
        <v>3.4666666666666668</v>
      </c>
      <c r="M48" s="39">
        <v>152.5</v>
      </c>
      <c r="N48" s="38" t="s">
        <v>115</v>
      </c>
      <c r="O48" s="52">
        <f t="shared" si="5"/>
        <v>187.39571965155613</v>
      </c>
    </row>
    <row r="49" spans="2:15" ht="15.5" x14ac:dyDescent="0.35">
      <c r="B49" s="109" t="s">
        <v>71</v>
      </c>
      <c r="C49" s="110"/>
      <c r="D49" s="110"/>
      <c r="E49" s="110"/>
      <c r="F49" s="110"/>
      <c r="G49" s="36">
        <f>AVERAGE(G7:G36)</f>
        <v>3.9</v>
      </c>
      <c r="H49" s="119">
        <f>SUM(S7:S36)</f>
        <v>178</v>
      </c>
      <c r="I49" s="5" t="s">
        <v>103</v>
      </c>
      <c r="K49" s="38" t="s">
        <v>8</v>
      </c>
      <c r="L49" s="39">
        <f>G47</f>
        <v>3.5</v>
      </c>
      <c r="M49" s="39">
        <v>153.5</v>
      </c>
      <c r="N49" s="38" t="s">
        <v>110</v>
      </c>
      <c r="O49" s="52">
        <f t="shared" si="5"/>
        <v>188.39571965155613</v>
      </c>
    </row>
    <row r="50" spans="2:15" ht="15.5" x14ac:dyDescent="0.35">
      <c r="B50" s="109" t="s">
        <v>72</v>
      </c>
      <c r="C50" s="110"/>
      <c r="D50" s="110"/>
      <c r="E50" s="110"/>
      <c r="F50" s="110"/>
      <c r="G50" s="36">
        <f>AVERAGE(H7:H36)</f>
        <v>3.7666666666666666</v>
      </c>
      <c r="H50" s="119">
        <f>SUM(T7:T36)</f>
        <v>174.5</v>
      </c>
      <c r="I50" s="5" t="s">
        <v>117</v>
      </c>
      <c r="K50" s="38" t="s">
        <v>15</v>
      </c>
      <c r="L50" s="39">
        <f>G45</f>
        <v>3.5333333333333332</v>
      </c>
      <c r="M50" s="39">
        <v>156.5</v>
      </c>
      <c r="N50" s="38" t="s">
        <v>110</v>
      </c>
      <c r="O50" s="52">
        <f t="shared" si="5"/>
        <v>191.39571965155613</v>
      </c>
    </row>
    <row r="51" spans="2:15" ht="15.5" x14ac:dyDescent="0.35">
      <c r="B51" s="109" t="s">
        <v>73</v>
      </c>
      <c r="C51" s="110"/>
      <c r="D51" s="110"/>
      <c r="E51" s="110"/>
      <c r="F51" s="110"/>
      <c r="G51" s="36">
        <f>AVERAGE(I7:I36)</f>
        <v>3.0666666666666669</v>
      </c>
      <c r="H51" s="119">
        <f>SUM(U7:U36)</f>
        <v>118</v>
      </c>
      <c r="I51" s="5" t="s">
        <v>90</v>
      </c>
      <c r="K51" s="38" t="s">
        <v>10</v>
      </c>
      <c r="L51" s="39">
        <f>G52</f>
        <v>3.6</v>
      </c>
      <c r="M51" s="39">
        <v>158.5</v>
      </c>
      <c r="N51" s="38" t="s">
        <v>110</v>
      </c>
      <c r="O51" s="52">
        <f t="shared" si="5"/>
        <v>193.39571965155613</v>
      </c>
    </row>
    <row r="52" spans="2:15" ht="15.5" x14ac:dyDescent="0.35">
      <c r="B52" s="109" t="s">
        <v>74</v>
      </c>
      <c r="C52" s="110"/>
      <c r="D52" s="110"/>
      <c r="E52" s="110"/>
      <c r="F52" s="110"/>
      <c r="G52" s="36">
        <f>AVERAGE(J7:J36)</f>
        <v>3.6</v>
      </c>
      <c r="H52" s="119">
        <f>SUM(V7:V36)</f>
        <v>156.5</v>
      </c>
      <c r="I52" s="5" t="s">
        <v>117</v>
      </c>
      <c r="K52" s="38" t="s">
        <v>13</v>
      </c>
      <c r="L52" s="39">
        <f>G50</f>
        <v>3.7666666666666666</v>
      </c>
      <c r="M52" s="39">
        <v>174.5</v>
      </c>
      <c r="N52" s="38" t="s">
        <v>110</v>
      </c>
      <c r="O52" s="52">
        <f t="shared" si="5"/>
        <v>209.39571965155613</v>
      </c>
    </row>
    <row r="53" spans="2:15" ht="15.5" x14ac:dyDescent="0.35">
      <c r="B53" s="109" t="s">
        <v>75</v>
      </c>
      <c r="C53" s="110"/>
      <c r="D53" s="110"/>
      <c r="E53" s="110"/>
      <c r="F53" s="110"/>
      <c r="G53" s="36">
        <f>AVERAGE(K7:K36)</f>
        <v>3</v>
      </c>
      <c r="H53" s="119">
        <f>SUM(W7:W36)</f>
        <v>118.5</v>
      </c>
      <c r="I53" s="5" t="s">
        <v>90</v>
      </c>
      <c r="K53" s="38" t="s">
        <v>12</v>
      </c>
      <c r="L53" s="39">
        <f>G49</f>
        <v>3.9</v>
      </c>
      <c r="M53" s="39">
        <v>178</v>
      </c>
      <c r="N53" s="38" t="s">
        <v>103</v>
      </c>
      <c r="O53" s="52">
        <f>M53+$G$54</f>
        <v>212.89571965155613</v>
      </c>
    </row>
    <row r="54" spans="2:15" ht="15.5" x14ac:dyDescent="0.35">
      <c r="B54" s="111" t="s">
        <v>76</v>
      </c>
      <c r="C54" s="112"/>
      <c r="D54" s="112"/>
      <c r="E54" s="112"/>
      <c r="F54" s="112"/>
      <c r="G54" s="37">
        <f>1.645*SQRT(30*9*(9+1)/6)</f>
        <v>34.895719651556121</v>
      </c>
      <c r="H54" s="35"/>
      <c r="I54" s="35"/>
    </row>
  </sheetData>
  <sortState xmlns:xlrd2="http://schemas.microsoft.com/office/spreadsheetml/2017/richdata2" ref="M45:M53">
    <sortCondition ref="M45:M53"/>
  </sortState>
  <mergeCells count="17">
    <mergeCell ref="O5:W5"/>
    <mergeCell ref="X5:X6"/>
    <mergeCell ref="B49:F49"/>
    <mergeCell ref="B5:B6"/>
    <mergeCell ref="C5:J5"/>
    <mergeCell ref="L5:L6"/>
    <mergeCell ref="N5:N6"/>
    <mergeCell ref="B44:F44"/>
    <mergeCell ref="B45:F45"/>
    <mergeCell ref="B46:F46"/>
    <mergeCell ref="B47:F47"/>
    <mergeCell ref="B48:F48"/>
    <mergeCell ref="B50:F50"/>
    <mergeCell ref="B51:F51"/>
    <mergeCell ref="B52:F52"/>
    <mergeCell ref="B53:F53"/>
    <mergeCell ref="B54:F5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02FB7-6953-48FB-94B2-0AB839BC73DB}">
  <dimension ref="C1:Z40"/>
  <sheetViews>
    <sheetView topLeftCell="B2" zoomScale="55" workbookViewId="0">
      <selection activeCell="T23" sqref="T23"/>
    </sheetView>
  </sheetViews>
  <sheetFormatPr defaultRowHeight="15.5" x14ac:dyDescent="0.35"/>
  <cols>
    <col min="1" max="2" width="8.7265625" style="6"/>
    <col min="3" max="3" width="21.453125" style="6" customWidth="1"/>
    <col min="4" max="4" width="9.81640625" style="6" customWidth="1"/>
    <col min="5" max="5" width="9" style="6" bestFit="1" customWidth="1"/>
    <col min="6" max="6" width="8.81640625" style="6" bestFit="1" customWidth="1"/>
    <col min="7" max="7" width="8.81640625" style="6" customWidth="1"/>
    <col min="8" max="8" width="14.54296875" style="6" customWidth="1"/>
    <col min="9" max="9" width="10.90625" style="6" customWidth="1"/>
    <col min="10" max="10" width="11.26953125" style="6" customWidth="1"/>
    <col min="11" max="11" width="15.54296875" style="6" customWidth="1"/>
    <col min="12" max="12" width="13.08984375" style="6" customWidth="1"/>
    <col min="13" max="13" width="17.26953125" style="6" customWidth="1"/>
    <col min="14" max="14" width="20.1796875" style="6" customWidth="1"/>
    <col min="15" max="15" width="13.1796875" style="6" customWidth="1"/>
    <col min="16" max="16" width="15.7265625" style="6" customWidth="1"/>
    <col min="17" max="17" width="12.6328125" style="6" customWidth="1"/>
    <col min="18" max="19" width="8.7265625" style="6"/>
    <col min="20" max="20" width="13.453125" style="6" customWidth="1"/>
    <col min="21" max="21" width="13.08984375" style="6" customWidth="1"/>
    <col min="22" max="22" width="8.7265625" style="6"/>
    <col min="23" max="23" width="12.7265625" style="6" customWidth="1"/>
    <col min="24" max="24" width="14.36328125" style="6" customWidth="1"/>
    <col min="25" max="25" width="10.90625" style="6" customWidth="1"/>
    <col min="26" max="26" width="16.81640625" style="6" customWidth="1"/>
    <col min="27" max="16384" width="8.7265625" style="6"/>
  </cols>
  <sheetData>
    <row r="1" spans="3:26" x14ac:dyDescent="0.35">
      <c r="C1"/>
    </row>
    <row r="2" spans="3:26" x14ac:dyDescent="0.35">
      <c r="C2"/>
    </row>
    <row r="3" spans="3:26" x14ac:dyDescent="0.35">
      <c r="C3" s="88" t="s">
        <v>135</v>
      </c>
      <c r="D3" s="88"/>
      <c r="E3" s="88"/>
      <c r="F3" s="88"/>
      <c r="G3" s="88"/>
      <c r="H3" s="88"/>
      <c r="K3" s="58" t="s">
        <v>9</v>
      </c>
      <c r="L3" s="56">
        <f>((G15^2)/(L4*L5*L6))</f>
        <v>1.4367765392592591</v>
      </c>
      <c r="W3" s="101" t="s">
        <v>106</v>
      </c>
      <c r="X3" s="101"/>
    </row>
    <row r="4" spans="3:26" x14ac:dyDescent="0.35">
      <c r="C4" s="91" t="s">
        <v>5</v>
      </c>
      <c r="D4" s="89" t="s">
        <v>1</v>
      </c>
      <c r="E4" s="70"/>
      <c r="F4" s="90"/>
      <c r="G4" s="91" t="s">
        <v>2</v>
      </c>
      <c r="H4" s="93" t="s">
        <v>97</v>
      </c>
      <c r="K4" s="2" t="s">
        <v>0</v>
      </c>
      <c r="L4" s="4">
        <v>3</v>
      </c>
      <c r="W4" s="50" t="s">
        <v>107</v>
      </c>
      <c r="X4" s="50" t="s">
        <v>108</v>
      </c>
      <c r="Y4" s="6" t="s">
        <v>45</v>
      </c>
      <c r="Z4" s="6" t="s">
        <v>114</v>
      </c>
    </row>
    <row r="5" spans="3:26" x14ac:dyDescent="0.35">
      <c r="C5" s="92"/>
      <c r="D5" s="2">
        <v>1</v>
      </c>
      <c r="E5" s="2">
        <v>2</v>
      </c>
      <c r="F5" s="2">
        <v>3</v>
      </c>
      <c r="G5" s="92"/>
      <c r="H5" s="93"/>
      <c r="K5" s="2" t="s">
        <v>4</v>
      </c>
      <c r="L5" s="4">
        <v>3</v>
      </c>
      <c r="W5" s="6" t="s">
        <v>31</v>
      </c>
      <c r="X5" s="6" t="s">
        <v>26</v>
      </c>
      <c r="Y5" s="6">
        <v>1</v>
      </c>
      <c r="Z5" s="16">
        <v>0.04</v>
      </c>
    </row>
    <row r="6" spans="3:26" x14ac:dyDescent="0.35">
      <c r="C6" s="2" t="s">
        <v>7</v>
      </c>
      <c r="D6" s="3">
        <v>3.9600000000000003E-2</v>
      </c>
      <c r="E6" s="3">
        <v>0.4859</v>
      </c>
      <c r="F6" s="3">
        <v>0.43669999999999998</v>
      </c>
      <c r="G6" s="3">
        <f>SUM(D6:F6)</f>
        <v>0.96219999999999994</v>
      </c>
      <c r="H6" s="3">
        <f>G6/3</f>
        <v>0.32073333333333331</v>
      </c>
      <c r="K6" s="2" t="s">
        <v>6</v>
      </c>
      <c r="L6" s="4">
        <v>3</v>
      </c>
      <c r="W6" s="6" t="s">
        <v>31</v>
      </c>
      <c r="X6" s="6" t="s">
        <v>26</v>
      </c>
      <c r="Y6" s="6">
        <v>2</v>
      </c>
      <c r="Z6" s="16">
        <v>0.49</v>
      </c>
    </row>
    <row r="7" spans="3:26" x14ac:dyDescent="0.35">
      <c r="C7" s="2" t="s">
        <v>8</v>
      </c>
      <c r="D7" s="3">
        <v>3.6600000000000001E-2</v>
      </c>
      <c r="E7" s="3">
        <v>0.44719999999999999</v>
      </c>
      <c r="F7" s="3">
        <v>0.30730000000000002</v>
      </c>
      <c r="G7" s="3">
        <f t="shared" ref="G7:G15" si="0">SUM(D7:F7)</f>
        <v>0.79110000000000003</v>
      </c>
      <c r="H7" s="3">
        <f t="shared" ref="H7:H15" si="1">G7/3</f>
        <v>0.26369999999999999</v>
      </c>
      <c r="W7" s="6" t="s">
        <v>31</v>
      </c>
      <c r="X7" s="6" t="s">
        <v>26</v>
      </c>
      <c r="Y7" s="6">
        <v>3</v>
      </c>
      <c r="Z7" s="16">
        <v>0.44</v>
      </c>
    </row>
    <row r="8" spans="3:26" ht="16" thickBot="1" x14ac:dyDescent="0.4">
      <c r="C8" s="2" t="s">
        <v>10</v>
      </c>
      <c r="D8" s="3">
        <v>3.3700000000000001E-2</v>
      </c>
      <c r="E8" s="3">
        <v>4.0599999999999997E-2</v>
      </c>
      <c r="F8" s="3">
        <v>0.39579999999999999</v>
      </c>
      <c r="G8" s="3">
        <f t="shared" si="0"/>
        <v>0.47009999999999996</v>
      </c>
      <c r="H8" s="3">
        <f t="shared" si="1"/>
        <v>0.15669999999999998</v>
      </c>
      <c r="K8" s="75" t="s">
        <v>136</v>
      </c>
      <c r="L8" s="75"/>
      <c r="M8" s="75"/>
      <c r="N8" s="75"/>
      <c r="O8" s="75"/>
      <c r="P8" s="75"/>
      <c r="Q8" s="75"/>
      <c r="R8" s="75"/>
      <c r="S8" s="75"/>
      <c r="W8" s="6" t="s">
        <v>31</v>
      </c>
      <c r="X8" s="6" t="s">
        <v>27</v>
      </c>
      <c r="Y8" s="6">
        <v>1</v>
      </c>
      <c r="Z8" s="16">
        <v>0.04</v>
      </c>
    </row>
    <row r="9" spans="3:26" ht="16" thickBot="1" x14ac:dyDescent="0.4">
      <c r="C9" s="2" t="s">
        <v>11</v>
      </c>
      <c r="D9" s="3">
        <v>4.9700000000000001E-2</v>
      </c>
      <c r="E9" s="3">
        <v>0.31719999999999998</v>
      </c>
      <c r="F9" s="3">
        <v>0.34870000000000001</v>
      </c>
      <c r="G9" s="3">
        <f t="shared" si="0"/>
        <v>0.71560000000000001</v>
      </c>
      <c r="H9" s="3">
        <f t="shared" si="1"/>
        <v>0.23853333333333335</v>
      </c>
      <c r="K9" s="76" t="s">
        <v>17</v>
      </c>
      <c r="L9" s="77"/>
      <c r="M9" s="80" t="s">
        <v>18</v>
      </c>
      <c r="N9" s="82" t="s">
        <v>19</v>
      </c>
      <c r="O9" s="82" t="s">
        <v>20</v>
      </c>
      <c r="P9" s="82" t="s">
        <v>21</v>
      </c>
      <c r="Q9" s="84" t="s">
        <v>22</v>
      </c>
      <c r="R9" s="85"/>
      <c r="S9" s="86" t="s">
        <v>23</v>
      </c>
      <c r="W9" s="6" t="s">
        <v>31</v>
      </c>
      <c r="X9" s="6" t="s">
        <v>27</v>
      </c>
      <c r="Y9" s="6">
        <v>2</v>
      </c>
      <c r="Z9" s="16">
        <v>0.45</v>
      </c>
    </row>
    <row r="10" spans="3:26" ht="16" thickBot="1" x14ac:dyDescent="0.4">
      <c r="C10" s="2" t="s">
        <v>12</v>
      </c>
      <c r="D10" s="3">
        <v>6.6100000000000006E-2</v>
      </c>
      <c r="E10" s="3">
        <v>0.30730000000000002</v>
      </c>
      <c r="F10" s="3">
        <v>0.40250000000000002</v>
      </c>
      <c r="G10" s="3">
        <f t="shared" si="0"/>
        <v>0.77590000000000003</v>
      </c>
      <c r="H10" s="3">
        <f t="shared" si="1"/>
        <v>0.25863333333333333</v>
      </c>
      <c r="K10" s="78"/>
      <c r="L10" s="79"/>
      <c r="M10" s="81"/>
      <c r="N10" s="83"/>
      <c r="O10" s="83"/>
      <c r="P10" s="83"/>
      <c r="Q10" s="7">
        <v>0.05</v>
      </c>
      <c r="R10" s="7">
        <v>0.01</v>
      </c>
      <c r="S10" s="87"/>
      <c r="W10" s="6" t="s">
        <v>31</v>
      </c>
      <c r="X10" s="6" t="s">
        <v>27</v>
      </c>
      <c r="Y10" s="6">
        <v>3</v>
      </c>
      <c r="Z10" s="16">
        <v>0.31</v>
      </c>
    </row>
    <row r="11" spans="3:26" ht="16" thickBot="1" x14ac:dyDescent="0.4">
      <c r="C11" s="2" t="s">
        <v>13</v>
      </c>
      <c r="D11" s="3">
        <v>3.9699999999999999E-2</v>
      </c>
      <c r="E11" s="3">
        <v>3.0599999999999999E-2</v>
      </c>
      <c r="F11" s="3">
        <v>0.3246</v>
      </c>
      <c r="G11" s="3">
        <f t="shared" si="0"/>
        <v>0.39490000000000003</v>
      </c>
      <c r="H11" s="3">
        <f t="shared" si="1"/>
        <v>0.13163333333333335</v>
      </c>
      <c r="K11" s="73" t="s">
        <v>29</v>
      </c>
      <c r="L11" s="74"/>
      <c r="M11" s="8">
        <f>L6-1</f>
        <v>2</v>
      </c>
      <c r="N11" s="9">
        <f>SUMSQ(D15:F15)/(L4*L5)-L3</f>
        <v>0.54928308962962991</v>
      </c>
      <c r="O11" s="10">
        <f t="shared" ref="O11:O16" si="2">N11/M11</f>
        <v>0.27464154481481495</v>
      </c>
      <c r="P11" s="11">
        <f>O11/O16</f>
        <v>21.63723845285331</v>
      </c>
      <c r="Q11" s="10">
        <f>FINV(Q10,M11,M16)</f>
        <v>3.6337234675916301</v>
      </c>
      <c r="R11" s="10">
        <f>FINV(R10,M11,M16)</f>
        <v>6.2262352803113821</v>
      </c>
      <c r="S11" s="12" t="s">
        <v>39</v>
      </c>
      <c r="W11" s="6" t="s">
        <v>31</v>
      </c>
      <c r="X11" s="6" t="s">
        <v>28</v>
      </c>
      <c r="Y11" s="6">
        <v>1</v>
      </c>
      <c r="Z11" s="16">
        <v>0.03</v>
      </c>
    </row>
    <row r="12" spans="3:26" ht="16" thickBot="1" x14ac:dyDescent="0.4">
      <c r="C12" s="2" t="s">
        <v>14</v>
      </c>
      <c r="D12" s="3">
        <v>3.2899999999999999E-2</v>
      </c>
      <c r="E12" s="3">
        <f>0.0359</f>
        <v>3.5900000000000001E-2</v>
      </c>
      <c r="F12" s="3">
        <v>0.496</v>
      </c>
      <c r="G12" s="3">
        <f t="shared" si="0"/>
        <v>0.56479999999999997</v>
      </c>
      <c r="H12" s="3">
        <f t="shared" si="1"/>
        <v>0.18826666666666667</v>
      </c>
      <c r="K12" s="73" t="s">
        <v>5</v>
      </c>
      <c r="L12" s="74"/>
      <c r="M12" s="8">
        <f>L4*L5-1</f>
        <v>8</v>
      </c>
      <c r="N12" s="9">
        <f>SUMSQ(G6:G14)/L6-L3</f>
        <v>8.635779407407429E-2</v>
      </c>
      <c r="O12" s="10">
        <f t="shared" si="2"/>
        <v>1.0794724259259286E-2</v>
      </c>
      <c r="P12" s="11">
        <f>O12/O16</f>
        <v>0.85044679961978631</v>
      </c>
      <c r="Q12" s="10">
        <f>FINV(Q10,M12,M16)</f>
        <v>2.5910961798744014</v>
      </c>
      <c r="R12" s="10">
        <f>FINV(R10,M12,M16)</f>
        <v>3.8895721399261927</v>
      </c>
      <c r="S12" s="12" t="s">
        <v>30</v>
      </c>
      <c r="T12" s="13" t="s">
        <v>32</v>
      </c>
      <c r="W12" s="6" t="s">
        <v>31</v>
      </c>
      <c r="X12" s="6" t="s">
        <v>28</v>
      </c>
      <c r="Y12" s="6">
        <v>2</v>
      </c>
      <c r="Z12" s="16">
        <v>0.04</v>
      </c>
    </row>
    <row r="13" spans="3:26" ht="16" thickBot="1" x14ac:dyDescent="0.4">
      <c r="C13" s="2" t="s">
        <v>15</v>
      </c>
      <c r="D13" s="3">
        <v>3.9699999999999999E-2</v>
      </c>
      <c r="E13" s="3">
        <v>0.38590000000000002</v>
      </c>
      <c r="F13" s="3">
        <v>0.36780000000000002</v>
      </c>
      <c r="G13" s="3">
        <f t="shared" si="0"/>
        <v>0.79340000000000011</v>
      </c>
      <c r="H13" s="3">
        <f t="shared" si="1"/>
        <v>0.26446666666666668</v>
      </c>
      <c r="K13" s="73" t="s">
        <v>34</v>
      </c>
      <c r="L13" s="74"/>
      <c r="M13" s="8">
        <f>L4-1</f>
        <v>2</v>
      </c>
      <c r="N13" s="9">
        <f>SUMSQ(G21:G23)/(L4*L6)-L3</f>
        <v>6.6099585185186438E-3</v>
      </c>
      <c r="O13" s="10">
        <f t="shared" si="2"/>
        <v>3.3049792592593219E-3</v>
      </c>
      <c r="P13" s="11">
        <f>O13/O16</f>
        <v>0.26037802970612683</v>
      </c>
      <c r="Q13" s="10">
        <f>FINV(Q10,M13,M16)</f>
        <v>3.6337234675916301</v>
      </c>
      <c r="R13" s="10">
        <f>FINV(R10,M13,M16)</f>
        <v>6.2262352803113821</v>
      </c>
      <c r="S13" s="12" t="s">
        <v>30</v>
      </c>
      <c r="T13" s="13" t="s">
        <v>30</v>
      </c>
      <c r="U13" s="13" t="s">
        <v>35</v>
      </c>
      <c r="W13" s="6" t="s">
        <v>31</v>
      </c>
      <c r="X13" s="6" t="s">
        <v>28</v>
      </c>
      <c r="Y13" s="6">
        <v>3</v>
      </c>
      <c r="Z13" s="16">
        <v>0.4</v>
      </c>
    </row>
    <row r="14" spans="3:26" ht="16" thickBot="1" x14ac:dyDescent="0.4">
      <c r="C14" s="2" t="s">
        <v>16</v>
      </c>
      <c r="D14" s="3">
        <v>4.0500000000000001E-2</v>
      </c>
      <c r="E14" s="3">
        <v>0.31730000000000003</v>
      </c>
      <c r="F14" s="3">
        <v>0.40260000000000001</v>
      </c>
      <c r="G14" s="3">
        <f t="shared" si="0"/>
        <v>0.76039999999999996</v>
      </c>
      <c r="H14" s="3">
        <f t="shared" si="1"/>
        <v>0.25346666666666667</v>
      </c>
      <c r="K14" s="73" t="s">
        <v>4</v>
      </c>
      <c r="L14" s="74"/>
      <c r="M14" s="8">
        <f>L5-1</f>
        <v>2</v>
      </c>
      <c r="N14" s="9">
        <f>SUMSQ(D24:F24)/(L5*L6)-L3</f>
        <v>3.4631025185185571E-2</v>
      </c>
      <c r="O14" s="10">
        <f t="shared" si="2"/>
        <v>1.7315512592592786E-2</v>
      </c>
      <c r="P14" s="11">
        <f>O14/O16</f>
        <v>1.3641777144529961</v>
      </c>
      <c r="Q14" s="10">
        <f>FINV(Q10,M14,M16)</f>
        <v>3.6337234675916301</v>
      </c>
      <c r="R14" s="10">
        <f>FINV(R10,M14,M16)</f>
        <v>6.2262352803113821</v>
      </c>
      <c r="S14" s="12" t="s">
        <v>30</v>
      </c>
      <c r="T14" s="13" t="s">
        <v>37</v>
      </c>
      <c r="U14" s="13" t="s">
        <v>38</v>
      </c>
      <c r="W14" s="6" t="s">
        <v>33</v>
      </c>
      <c r="X14" s="6" t="s">
        <v>26</v>
      </c>
      <c r="Y14" s="6">
        <v>1</v>
      </c>
      <c r="Z14" s="16">
        <v>0.05</v>
      </c>
    </row>
    <row r="15" spans="3:26" ht="16" thickBot="1" x14ac:dyDescent="0.4">
      <c r="C15" s="2" t="s">
        <v>153</v>
      </c>
      <c r="D15" s="3">
        <f>SUM(D6:D14)</f>
        <v>0.3785</v>
      </c>
      <c r="E15" s="3">
        <f t="shared" ref="E15:F15" si="3">SUM(E6:E14)</f>
        <v>2.3678999999999997</v>
      </c>
      <c r="F15" s="3">
        <f t="shared" si="3"/>
        <v>3.4820000000000002</v>
      </c>
      <c r="G15" s="14">
        <f t="shared" si="0"/>
        <v>6.2283999999999997</v>
      </c>
      <c r="H15" s="3">
        <f t="shared" si="1"/>
        <v>2.0761333333333334</v>
      </c>
      <c r="K15" s="73" t="s">
        <v>96</v>
      </c>
      <c r="L15" s="74"/>
      <c r="M15" s="8">
        <f>((L4-1)*(L5-1))</f>
        <v>4</v>
      </c>
      <c r="N15" s="9">
        <f>(N12-N13-N14)</f>
        <v>4.5116810370370075E-2</v>
      </c>
      <c r="O15" s="10">
        <f t="shared" si="2"/>
        <v>1.1279202592592519E-2</v>
      </c>
      <c r="P15" s="11">
        <f>O15/O16</f>
        <v>0.88861572716001125</v>
      </c>
      <c r="Q15" s="10">
        <f>FINV(Q10,M15,M16)</f>
        <v>3.0069172799243447</v>
      </c>
      <c r="R15" s="10">
        <f>FINV(R10,M15,M16)</f>
        <v>4.772577999723211</v>
      </c>
      <c r="S15" s="12" t="s">
        <v>30</v>
      </c>
      <c r="T15" s="13" t="s">
        <v>39</v>
      </c>
      <c r="U15" s="13" t="s">
        <v>40</v>
      </c>
      <c r="W15" s="6" t="s">
        <v>33</v>
      </c>
      <c r="X15" s="6" t="s">
        <v>26</v>
      </c>
      <c r="Y15" s="6">
        <v>2</v>
      </c>
      <c r="Z15" s="16">
        <v>0.32</v>
      </c>
    </row>
    <row r="16" spans="3:26" ht="16" thickBot="1" x14ac:dyDescent="0.4">
      <c r="K16" s="73" t="s">
        <v>41</v>
      </c>
      <c r="L16" s="74"/>
      <c r="M16" s="8">
        <f>(L4*L5-1)*(L6-1)</f>
        <v>16</v>
      </c>
      <c r="N16" s="9">
        <f>N17-N11-N12</f>
        <v>0.20308805703703681</v>
      </c>
      <c r="O16" s="10">
        <f t="shared" si="2"/>
        <v>1.26930035648148E-2</v>
      </c>
      <c r="P16" s="46"/>
      <c r="Q16" s="46"/>
      <c r="R16" s="46"/>
      <c r="S16" s="47"/>
      <c r="W16" s="6" t="s">
        <v>33</v>
      </c>
      <c r="X16" s="6" t="s">
        <v>26</v>
      </c>
      <c r="Y16" s="6">
        <v>3</v>
      </c>
      <c r="Z16" s="16">
        <v>0.35</v>
      </c>
    </row>
    <row r="17" spans="3:26" ht="16" thickBot="1" x14ac:dyDescent="0.4">
      <c r="K17" s="73" t="s">
        <v>2</v>
      </c>
      <c r="L17" s="74"/>
      <c r="M17" s="8">
        <f>(L4*L5*L6-1)</f>
        <v>26</v>
      </c>
      <c r="N17" s="9">
        <f>SUMSQ(D6:F14)-L3</f>
        <v>0.838728940740741</v>
      </c>
      <c r="O17" s="45"/>
      <c r="P17" s="46"/>
      <c r="Q17" s="46"/>
      <c r="R17" s="46"/>
      <c r="S17" s="47"/>
      <c r="W17" s="6" t="s">
        <v>33</v>
      </c>
      <c r="X17" s="6" t="s">
        <v>27</v>
      </c>
      <c r="Y17" s="6">
        <v>1</v>
      </c>
      <c r="Z17" s="16">
        <v>7.0000000000000007E-2</v>
      </c>
    </row>
    <row r="18" spans="3:26" x14ac:dyDescent="0.35">
      <c r="C18" s="96" t="s">
        <v>125</v>
      </c>
      <c r="D18" s="97"/>
      <c r="E18" s="97"/>
      <c r="F18" s="97"/>
      <c r="G18" s="97"/>
      <c r="H18" s="98"/>
      <c r="L18" s="42" t="s">
        <v>84</v>
      </c>
      <c r="M18" s="42" t="s">
        <v>85</v>
      </c>
      <c r="N18" s="42" t="s">
        <v>86</v>
      </c>
      <c r="O18" s="42" t="s">
        <v>87</v>
      </c>
      <c r="W18" s="6" t="s">
        <v>33</v>
      </c>
      <c r="X18" s="6" t="s">
        <v>27</v>
      </c>
      <c r="Y18" s="6">
        <v>2</v>
      </c>
      <c r="Z18" s="16">
        <v>0.31</v>
      </c>
    </row>
    <row r="19" spans="3:26" x14ac:dyDescent="0.35">
      <c r="C19" s="91" t="s">
        <v>24</v>
      </c>
      <c r="D19" s="89" t="s">
        <v>25</v>
      </c>
      <c r="E19" s="70"/>
      <c r="F19" s="90"/>
      <c r="G19" s="91" t="s">
        <v>2</v>
      </c>
      <c r="H19" s="91" t="s">
        <v>97</v>
      </c>
      <c r="N19"/>
      <c r="O19"/>
      <c r="P19"/>
      <c r="W19" s="6" t="s">
        <v>33</v>
      </c>
      <c r="X19" s="6" t="s">
        <v>27</v>
      </c>
      <c r="Y19" s="6">
        <v>3</v>
      </c>
      <c r="Z19" s="16">
        <v>0.4</v>
      </c>
    </row>
    <row r="20" spans="3:26" x14ac:dyDescent="0.35">
      <c r="C20" s="92"/>
      <c r="D20" s="2" t="s">
        <v>26</v>
      </c>
      <c r="E20" s="2" t="s">
        <v>27</v>
      </c>
      <c r="F20" s="2" t="s">
        <v>28</v>
      </c>
      <c r="G20" s="92"/>
      <c r="H20" s="92"/>
      <c r="K20"/>
      <c r="L20"/>
      <c r="N20"/>
      <c r="O20"/>
      <c r="P20"/>
      <c r="Q20" s="54"/>
      <c r="T20" s="54"/>
      <c r="W20" s="6" t="s">
        <v>33</v>
      </c>
      <c r="X20" s="6" t="s">
        <v>28</v>
      </c>
      <c r="Y20" s="6">
        <v>1</v>
      </c>
      <c r="Z20" s="16">
        <v>0.04</v>
      </c>
    </row>
    <row r="21" spans="3:26" ht="16" thickBot="1" x14ac:dyDescent="0.4">
      <c r="C21" s="2" t="s">
        <v>31</v>
      </c>
      <c r="D21" s="3">
        <f>G6</f>
        <v>0.96219999999999994</v>
      </c>
      <c r="E21" s="3">
        <f>G7</f>
        <v>0.79110000000000003</v>
      </c>
      <c r="F21" s="3">
        <f>G8</f>
        <v>0.47009999999999996</v>
      </c>
      <c r="G21" s="3">
        <f>SUM(D21:F21)</f>
        <v>2.2233999999999998</v>
      </c>
      <c r="H21" s="3">
        <f>G21/9</f>
        <v>0.24704444444444443</v>
      </c>
      <c r="N21"/>
      <c r="O21"/>
      <c r="P21"/>
      <c r="Q21" s="54"/>
      <c r="T21" s="54"/>
      <c r="U21" s="13"/>
      <c r="W21" s="6" t="s">
        <v>33</v>
      </c>
      <c r="X21" s="6" t="s">
        <v>28</v>
      </c>
      <c r="Y21" s="6">
        <v>2</v>
      </c>
      <c r="Z21" s="16">
        <v>0.03</v>
      </c>
    </row>
    <row r="22" spans="3:26" x14ac:dyDescent="0.35">
      <c r="C22" s="2" t="s">
        <v>33</v>
      </c>
      <c r="D22" s="3">
        <f>G9</f>
        <v>0.71560000000000001</v>
      </c>
      <c r="E22" s="3">
        <f>G10</f>
        <v>0.77590000000000003</v>
      </c>
      <c r="F22" s="3">
        <f>G11</f>
        <v>0.39490000000000003</v>
      </c>
      <c r="G22" s="3">
        <f t="shared" ref="G22:G24" si="4">SUM(D22:F22)</f>
        <v>1.8864000000000001</v>
      </c>
      <c r="H22" s="3">
        <f t="shared" ref="H22:H23" si="5">G22/9</f>
        <v>0.20960000000000001</v>
      </c>
      <c r="K22" s="59"/>
      <c r="L22" s="60"/>
      <c r="M22" s="60"/>
      <c r="N22" s="60"/>
      <c r="O22" s="61"/>
      <c r="P22" s="62"/>
      <c r="Q22"/>
      <c r="T22" s="54"/>
      <c r="W22" s="6" t="s">
        <v>33</v>
      </c>
      <c r="X22" s="6" t="s">
        <v>28</v>
      </c>
      <c r="Y22" s="6">
        <v>3</v>
      </c>
      <c r="Z22" s="16">
        <v>0.32</v>
      </c>
    </row>
    <row r="23" spans="3:26" x14ac:dyDescent="0.35">
      <c r="C23" s="2" t="s">
        <v>36</v>
      </c>
      <c r="D23" s="3">
        <f>G12</f>
        <v>0.56479999999999997</v>
      </c>
      <c r="E23" s="3">
        <f>G13</f>
        <v>0.79340000000000011</v>
      </c>
      <c r="F23" s="3">
        <f>G14</f>
        <v>0.76039999999999996</v>
      </c>
      <c r="G23" s="3">
        <f t="shared" si="4"/>
        <v>2.1185999999999998</v>
      </c>
      <c r="H23" s="3">
        <f t="shared" si="5"/>
        <v>0.23539999999999997</v>
      </c>
      <c r="K23" s="63"/>
      <c r="L23" s="75" t="s">
        <v>134</v>
      </c>
      <c r="M23" s="75"/>
      <c r="N23" s="75"/>
      <c r="O23" s="75"/>
      <c r="P23" s="64"/>
      <c r="Q23"/>
      <c r="T23" s="54"/>
      <c r="W23" s="6" t="s">
        <v>36</v>
      </c>
      <c r="X23" s="6" t="s">
        <v>26</v>
      </c>
      <c r="Y23" s="6">
        <v>1</v>
      </c>
      <c r="Z23" s="16">
        <v>0.03</v>
      </c>
    </row>
    <row r="24" spans="3:26" x14ac:dyDescent="0.35">
      <c r="C24" s="2" t="s">
        <v>2</v>
      </c>
      <c r="D24" s="3">
        <f>SUM(D21:D23)</f>
        <v>2.2425999999999999</v>
      </c>
      <c r="E24" s="3">
        <f t="shared" ref="E24:F24" si="6">SUM(E21:E23)</f>
        <v>2.3604000000000003</v>
      </c>
      <c r="F24" s="3">
        <f t="shared" si="6"/>
        <v>1.6254</v>
      </c>
      <c r="G24" s="14">
        <f t="shared" si="4"/>
        <v>6.2283999999999997</v>
      </c>
      <c r="K24" s="63"/>
      <c r="L24" s="70" t="s">
        <v>5</v>
      </c>
      <c r="M24" s="70"/>
      <c r="N24" s="70" t="s">
        <v>137</v>
      </c>
      <c r="O24" s="70"/>
      <c r="P24" s="64"/>
      <c r="Q24"/>
      <c r="W24" s="6" t="s">
        <v>36</v>
      </c>
      <c r="X24" s="6" t="s">
        <v>26</v>
      </c>
      <c r="Y24" s="6">
        <v>2</v>
      </c>
      <c r="Z24" s="16">
        <v>0.04</v>
      </c>
    </row>
    <row r="25" spans="3:26" x14ac:dyDescent="0.35">
      <c r="C25" s="2" t="s">
        <v>97</v>
      </c>
      <c r="D25" s="3">
        <f>D24/9</f>
        <v>0.24917777777777778</v>
      </c>
      <c r="E25" s="3">
        <f t="shared" ref="E25:F25" si="7">E24/9</f>
        <v>0.2622666666666667</v>
      </c>
      <c r="F25" s="3">
        <f t="shared" si="7"/>
        <v>0.18059999999999998</v>
      </c>
      <c r="K25" s="63"/>
      <c r="L25" s="71" t="s">
        <v>127</v>
      </c>
      <c r="M25" s="71"/>
      <c r="N25" s="99">
        <f>AVERAGE(D6:F8)</f>
        <v>0.24704444444444443</v>
      </c>
      <c r="O25" s="99"/>
      <c r="P25" s="64"/>
      <c r="Q25"/>
      <c r="W25" s="6" t="s">
        <v>36</v>
      </c>
      <c r="X25" s="6" t="s">
        <v>26</v>
      </c>
      <c r="Y25" s="6">
        <v>3</v>
      </c>
      <c r="Z25" s="16">
        <v>0.5</v>
      </c>
    </row>
    <row r="26" spans="3:26" x14ac:dyDescent="0.35">
      <c r="K26" s="63"/>
      <c r="L26" s="71" t="s">
        <v>128</v>
      </c>
      <c r="M26" s="71"/>
      <c r="N26" s="94">
        <f>AVERAGE(D9:F11)</f>
        <v>0.20960000000000001</v>
      </c>
      <c r="O26" s="94"/>
      <c r="P26" s="64"/>
      <c r="Q26"/>
      <c r="W26" s="6" t="s">
        <v>36</v>
      </c>
      <c r="X26" s="6" t="s">
        <v>27</v>
      </c>
      <c r="Y26" s="6">
        <v>1</v>
      </c>
      <c r="Z26" s="16">
        <v>0.04</v>
      </c>
    </row>
    <row r="27" spans="3:26" x14ac:dyDescent="0.35">
      <c r="K27" s="63"/>
      <c r="L27" s="71" t="s">
        <v>129</v>
      </c>
      <c r="M27" s="71"/>
      <c r="N27" s="100">
        <f>AVERAGE(D12:F14)</f>
        <v>0.23540000000000003</v>
      </c>
      <c r="O27" s="100"/>
      <c r="P27" s="64"/>
      <c r="Q27"/>
      <c r="W27" s="6" t="s">
        <v>36</v>
      </c>
      <c r="X27" s="6" t="s">
        <v>27</v>
      </c>
      <c r="Y27" s="6">
        <v>2</v>
      </c>
      <c r="Z27" s="16">
        <v>0.39</v>
      </c>
    </row>
    <row r="28" spans="3:26" x14ac:dyDescent="0.35">
      <c r="K28" s="63"/>
      <c r="L28" s="70" t="s">
        <v>126</v>
      </c>
      <c r="M28" s="70"/>
      <c r="N28" s="95" t="s">
        <v>30</v>
      </c>
      <c r="O28" s="95"/>
      <c r="P28" s="64"/>
      <c r="Q28"/>
      <c r="R28" s="16"/>
      <c r="W28" s="6" t="s">
        <v>36</v>
      </c>
      <c r="X28" s="6" t="s">
        <v>27</v>
      </c>
      <c r="Y28" s="6">
        <v>3</v>
      </c>
      <c r="Z28" s="16">
        <v>0.37</v>
      </c>
    </row>
    <row r="29" spans="3:26" x14ac:dyDescent="0.35">
      <c r="K29" s="63"/>
      <c r="L29" s="71" t="s">
        <v>130</v>
      </c>
      <c r="M29" s="71"/>
      <c r="N29" s="94">
        <f>AVERAGE(D6:F6,D9:F9,D12:F12)</f>
        <v>0.24917777777777778</v>
      </c>
      <c r="O29" s="94"/>
      <c r="P29" s="65"/>
      <c r="Q29"/>
      <c r="R29" s="16"/>
      <c r="W29" s="6" t="s">
        <v>36</v>
      </c>
      <c r="X29" s="6" t="s">
        <v>28</v>
      </c>
      <c r="Y29" s="6">
        <v>1</v>
      </c>
      <c r="Z29" s="16">
        <v>0.04</v>
      </c>
    </row>
    <row r="30" spans="3:26" x14ac:dyDescent="0.35">
      <c r="K30" s="63"/>
      <c r="L30" s="71" t="s">
        <v>131</v>
      </c>
      <c r="M30" s="71"/>
      <c r="N30" s="94">
        <f>AVERAGE(D7:F7,D10:F10,D13:F13)</f>
        <v>0.2622666666666667</v>
      </c>
      <c r="O30" s="94"/>
      <c r="P30" s="65"/>
      <c r="Q30"/>
      <c r="R30" s="16"/>
      <c r="W30" s="6" t="s">
        <v>36</v>
      </c>
      <c r="X30" s="6" t="s">
        <v>28</v>
      </c>
      <c r="Y30" s="6">
        <v>2</v>
      </c>
      <c r="Z30" s="16">
        <v>0.32</v>
      </c>
    </row>
    <row r="31" spans="3:26" x14ac:dyDescent="0.35">
      <c r="K31" s="66"/>
      <c r="L31" s="72" t="s">
        <v>132</v>
      </c>
      <c r="M31" s="72"/>
      <c r="N31" s="94">
        <f>AVERAGE(D8:F8,D11:F11,D14:F14)</f>
        <v>0.18059999999999998</v>
      </c>
      <c r="O31" s="94"/>
      <c r="P31" s="65"/>
      <c r="Q31"/>
      <c r="R31" s="16"/>
      <c r="W31" s="6" t="s">
        <v>36</v>
      </c>
      <c r="X31" s="6" t="s">
        <v>28</v>
      </c>
      <c r="Y31" s="6">
        <v>3</v>
      </c>
      <c r="Z31" s="16">
        <v>0.4</v>
      </c>
    </row>
    <row r="32" spans="3:26" x14ac:dyDescent="0.35">
      <c r="K32" s="66"/>
      <c r="L32" s="70" t="s">
        <v>126</v>
      </c>
      <c r="M32" s="70"/>
      <c r="N32" s="95" t="s">
        <v>30</v>
      </c>
      <c r="O32" s="95"/>
      <c r="P32" s="65"/>
      <c r="Q32"/>
    </row>
    <row r="33" spans="3:17" ht="16" thickBot="1" x14ac:dyDescent="0.4">
      <c r="K33" s="67"/>
      <c r="L33" s="68"/>
      <c r="M33" s="68"/>
      <c r="N33" s="68"/>
      <c r="O33" s="68"/>
      <c r="P33" s="69"/>
      <c r="Q33"/>
    </row>
    <row r="34" spans="3:17" x14ac:dyDescent="0.35">
      <c r="K34"/>
      <c r="L34"/>
      <c r="M34"/>
      <c r="N34"/>
      <c r="O34"/>
      <c r="P34"/>
      <c r="Q34"/>
    </row>
    <row r="35" spans="3:17" x14ac:dyDescent="0.35">
      <c r="I35"/>
      <c r="J35"/>
      <c r="K35"/>
      <c r="L35"/>
      <c r="M35"/>
      <c r="N35"/>
      <c r="O35"/>
      <c r="P35"/>
      <c r="Q35"/>
    </row>
    <row r="36" spans="3:17" x14ac:dyDescent="0.35">
      <c r="I36"/>
      <c r="J36"/>
      <c r="K36"/>
      <c r="L36"/>
      <c r="M36"/>
      <c r="N36"/>
      <c r="O36"/>
      <c r="P36"/>
      <c r="Q36"/>
    </row>
    <row r="37" spans="3:17" x14ac:dyDescent="0.35">
      <c r="I37"/>
      <c r="J37"/>
      <c r="K37"/>
      <c r="L37"/>
      <c r="M37"/>
      <c r="N37"/>
      <c r="O37"/>
      <c r="P37"/>
      <c r="Q37"/>
    </row>
    <row r="38" spans="3:17" x14ac:dyDescent="0.35">
      <c r="I38"/>
      <c r="J38"/>
    </row>
    <row r="40" spans="3:17" x14ac:dyDescent="0.35">
      <c r="C40"/>
      <c r="D40"/>
      <c r="E40"/>
      <c r="F40"/>
      <c r="G40"/>
      <c r="H40"/>
    </row>
  </sheetData>
  <sortState xmlns:xlrd2="http://schemas.microsoft.com/office/spreadsheetml/2017/richdata2" ref="L28:L36">
    <sortCondition descending="1" ref="L28:L36"/>
  </sortState>
  <mergeCells count="45">
    <mergeCell ref="K15:L15"/>
    <mergeCell ref="C3:H3"/>
    <mergeCell ref="C4:C5"/>
    <mergeCell ref="D4:F4"/>
    <mergeCell ref="G4:G5"/>
    <mergeCell ref="H4:H5"/>
    <mergeCell ref="K8:S8"/>
    <mergeCell ref="M9:M10"/>
    <mergeCell ref="N9:N10"/>
    <mergeCell ref="O9:O10"/>
    <mergeCell ref="P9:P10"/>
    <mergeCell ref="Q9:R9"/>
    <mergeCell ref="S9:S10"/>
    <mergeCell ref="K9:L10"/>
    <mergeCell ref="K11:L11"/>
    <mergeCell ref="K12:L12"/>
    <mergeCell ref="C18:H18"/>
    <mergeCell ref="C19:C20"/>
    <mergeCell ref="D19:F19"/>
    <mergeCell ref="G19:G20"/>
    <mergeCell ref="H19:H20"/>
    <mergeCell ref="L32:M32"/>
    <mergeCell ref="N32:O32"/>
    <mergeCell ref="L27:M27"/>
    <mergeCell ref="N27:O27"/>
    <mergeCell ref="L28:M28"/>
    <mergeCell ref="N28:O28"/>
    <mergeCell ref="L29:M29"/>
    <mergeCell ref="N29:O29"/>
    <mergeCell ref="W3:X3"/>
    <mergeCell ref="L30:M30"/>
    <mergeCell ref="N30:O30"/>
    <mergeCell ref="L31:M31"/>
    <mergeCell ref="N31:O31"/>
    <mergeCell ref="L24:M24"/>
    <mergeCell ref="N24:O24"/>
    <mergeCell ref="L25:M25"/>
    <mergeCell ref="N25:O25"/>
    <mergeCell ref="L26:M26"/>
    <mergeCell ref="N26:O26"/>
    <mergeCell ref="K13:L13"/>
    <mergeCell ref="K14:L14"/>
    <mergeCell ref="L23:O23"/>
    <mergeCell ref="K16:L16"/>
    <mergeCell ref="K17:L1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B72DE-FA58-4DC7-9852-21032DFB34CB}">
  <dimension ref="C1:Z45"/>
  <sheetViews>
    <sheetView topLeftCell="B2" zoomScale="45" workbookViewId="0">
      <selection activeCell="I25" sqref="I25"/>
    </sheetView>
  </sheetViews>
  <sheetFormatPr defaultRowHeight="15.5" x14ac:dyDescent="0.35"/>
  <cols>
    <col min="1" max="2" width="8.7265625" style="6"/>
    <col min="3" max="3" width="21.453125" style="6" customWidth="1"/>
    <col min="4" max="4" width="9.81640625" style="6" customWidth="1"/>
    <col min="5" max="5" width="9" style="6" bestFit="1" customWidth="1"/>
    <col min="6" max="6" width="16" style="6" customWidth="1"/>
    <col min="7" max="7" width="8.81640625" style="6" customWidth="1"/>
    <col min="8" max="8" width="14.54296875" style="6" customWidth="1"/>
    <col min="9" max="9" width="10.90625" style="6" customWidth="1"/>
    <col min="10" max="10" width="11.26953125" style="6" customWidth="1"/>
    <col min="11" max="11" width="15.54296875" style="6" customWidth="1"/>
    <col min="12" max="12" width="13.08984375" style="6" customWidth="1"/>
    <col min="13" max="13" width="17.26953125" style="6" customWidth="1"/>
    <col min="14" max="14" width="20.1796875" style="6" customWidth="1"/>
    <col min="15" max="15" width="16.1796875" style="6" customWidth="1"/>
    <col min="16" max="16" width="14" style="6" customWidth="1"/>
    <col min="17" max="17" width="12.6328125" style="6" customWidth="1"/>
    <col min="18" max="19" width="8.7265625" style="6"/>
    <col min="20" max="20" width="11" style="6" customWidth="1"/>
    <col min="21" max="21" width="13.08984375" style="6" customWidth="1"/>
    <col min="22" max="22" width="8.7265625" style="6"/>
    <col min="23" max="23" width="12.7265625" style="6" customWidth="1"/>
    <col min="24" max="24" width="14.36328125" style="6" customWidth="1"/>
    <col min="25" max="25" width="10.90625" style="6" customWidth="1"/>
    <col min="26" max="26" width="16.81640625" style="6" customWidth="1"/>
    <col min="27" max="16384" width="8.7265625" style="6"/>
  </cols>
  <sheetData>
    <row r="1" spans="3:26" x14ac:dyDescent="0.35">
      <c r="C1"/>
    </row>
    <row r="2" spans="3:26" x14ac:dyDescent="0.35">
      <c r="C2"/>
    </row>
    <row r="3" spans="3:26" x14ac:dyDescent="0.35">
      <c r="C3" s="88" t="s">
        <v>138</v>
      </c>
      <c r="D3" s="88"/>
      <c r="E3" s="88"/>
      <c r="F3" s="88"/>
      <c r="G3" s="88"/>
      <c r="H3" s="88"/>
      <c r="K3" s="58" t="s">
        <v>9</v>
      </c>
      <c r="L3" s="56">
        <f>((G15^2)/(L4*L5*L6))</f>
        <v>498.37037037037038</v>
      </c>
      <c r="W3" s="101" t="s">
        <v>106</v>
      </c>
      <c r="X3" s="101"/>
    </row>
    <row r="4" spans="3:26" x14ac:dyDescent="0.35">
      <c r="C4" s="91" t="s">
        <v>5</v>
      </c>
      <c r="D4" s="89" t="s">
        <v>1</v>
      </c>
      <c r="E4" s="70"/>
      <c r="F4" s="90"/>
      <c r="G4" s="91" t="s">
        <v>2</v>
      </c>
      <c r="H4" s="91" t="s">
        <v>101</v>
      </c>
      <c r="K4" s="2" t="s">
        <v>0</v>
      </c>
      <c r="L4" s="4">
        <v>3</v>
      </c>
      <c r="W4" s="50" t="s">
        <v>107</v>
      </c>
      <c r="X4" s="50" t="s">
        <v>108</v>
      </c>
      <c r="Y4" s="6" t="s">
        <v>45</v>
      </c>
      <c r="Z4" s="6" t="s">
        <v>111</v>
      </c>
    </row>
    <row r="5" spans="3:26" x14ac:dyDescent="0.35">
      <c r="C5" s="92"/>
      <c r="D5" s="2">
        <v>1</v>
      </c>
      <c r="E5" s="2">
        <v>2</v>
      </c>
      <c r="F5" s="2">
        <v>3</v>
      </c>
      <c r="G5" s="92"/>
      <c r="H5" s="92"/>
      <c r="K5" s="2" t="s">
        <v>4</v>
      </c>
      <c r="L5" s="4">
        <v>3</v>
      </c>
      <c r="W5" s="6" t="s">
        <v>31</v>
      </c>
      <c r="X5" s="6" t="s">
        <v>26</v>
      </c>
      <c r="Y5" s="6">
        <v>1</v>
      </c>
      <c r="Z5" s="51">
        <v>4.3</v>
      </c>
    </row>
    <row r="6" spans="3:26" x14ac:dyDescent="0.35">
      <c r="C6" s="2" t="s">
        <v>7</v>
      </c>
      <c r="D6" s="15">
        <v>4.3</v>
      </c>
      <c r="E6" s="15">
        <v>4.5</v>
      </c>
      <c r="F6" s="15">
        <v>4.4000000000000004</v>
      </c>
      <c r="G6" s="4">
        <f>SUM(D6:F6)</f>
        <v>13.200000000000001</v>
      </c>
      <c r="H6" s="3">
        <f>AVERAGE(D6:F6)</f>
        <v>4.4000000000000004</v>
      </c>
      <c r="K6" s="2" t="s">
        <v>6</v>
      </c>
      <c r="L6" s="4">
        <v>3</v>
      </c>
      <c r="W6" s="6" t="s">
        <v>31</v>
      </c>
      <c r="X6" s="6" t="s">
        <v>26</v>
      </c>
      <c r="Y6" s="6">
        <v>2</v>
      </c>
      <c r="Z6" s="51">
        <v>4.5</v>
      </c>
    </row>
    <row r="7" spans="3:26" x14ac:dyDescent="0.35">
      <c r="C7" s="2" t="s">
        <v>8</v>
      </c>
      <c r="D7" s="15">
        <v>4</v>
      </c>
      <c r="E7" s="15">
        <v>4.2</v>
      </c>
      <c r="F7" s="15">
        <v>4.0999999999999996</v>
      </c>
      <c r="G7" s="4">
        <f t="shared" ref="G7:G14" si="0">SUM(D7:F7)</f>
        <v>12.299999999999999</v>
      </c>
      <c r="H7" s="3">
        <f>AVERAGE(D7:F7)</f>
        <v>4.0999999999999996</v>
      </c>
      <c r="W7" s="6" t="s">
        <v>31</v>
      </c>
      <c r="X7" s="6" t="s">
        <v>26</v>
      </c>
      <c r="Y7" s="6">
        <v>3</v>
      </c>
      <c r="Z7" s="51">
        <v>4.4000000000000004</v>
      </c>
    </row>
    <row r="8" spans="3:26" ht="16" thickBot="1" x14ac:dyDescent="0.4">
      <c r="C8" s="2" t="s">
        <v>10</v>
      </c>
      <c r="D8" s="15">
        <v>4</v>
      </c>
      <c r="E8" s="15">
        <v>3.9</v>
      </c>
      <c r="F8" s="15">
        <v>3.9</v>
      </c>
      <c r="G8" s="3">
        <f t="shared" si="0"/>
        <v>11.8</v>
      </c>
      <c r="H8" s="3">
        <f t="shared" ref="H8:H15" si="1">AVERAGE(D8:F8)</f>
        <v>3.9333333333333336</v>
      </c>
      <c r="K8" s="75" t="s">
        <v>139</v>
      </c>
      <c r="L8" s="75"/>
      <c r="M8" s="75"/>
      <c r="N8" s="75"/>
      <c r="O8" s="75"/>
      <c r="P8" s="75"/>
      <c r="Q8" s="75"/>
      <c r="R8" s="75"/>
      <c r="S8" s="75"/>
      <c r="W8" s="6" t="s">
        <v>31</v>
      </c>
      <c r="X8" s="6" t="s">
        <v>27</v>
      </c>
      <c r="Y8" s="6">
        <v>1</v>
      </c>
      <c r="Z8" s="51">
        <v>4</v>
      </c>
    </row>
    <row r="9" spans="3:26" ht="16" thickBot="1" x14ac:dyDescent="0.4">
      <c r="C9" s="2" t="s">
        <v>11</v>
      </c>
      <c r="D9" s="15">
        <v>4.4000000000000004</v>
      </c>
      <c r="E9" s="15">
        <v>4.5999999999999996</v>
      </c>
      <c r="F9" s="15">
        <v>4.5</v>
      </c>
      <c r="G9" s="4">
        <f t="shared" si="0"/>
        <v>13.5</v>
      </c>
      <c r="H9" s="3">
        <f t="shared" si="1"/>
        <v>4.5</v>
      </c>
      <c r="K9" s="76" t="s">
        <v>17</v>
      </c>
      <c r="L9" s="77"/>
      <c r="M9" s="80" t="s">
        <v>18</v>
      </c>
      <c r="N9" s="82" t="s">
        <v>19</v>
      </c>
      <c r="O9" s="82" t="s">
        <v>20</v>
      </c>
      <c r="P9" s="82" t="s">
        <v>21</v>
      </c>
      <c r="Q9" s="84" t="s">
        <v>22</v>
      </c>
      <c r="R9" s="85"/>
      <c r="S9" s="86" t="s">
        <v>23</v>
      </c>
      <c r="W9" s="6" t="s">
        <v>31</v>
      </c>
      <c r="X9" s="6" t="s">
        <v>27</v>
      </c>
      <c r="Y9" s="6">
        <v>2</v>
      </c>
      <c r="Z9" s="51">
        <v>4.2</v>
      </c>
    </row>
    <row r="10" spans="3:26" ht="16" thickBot="1" x14ac:dyDescent="0.4">
      <c r="C10" s="2" t="s">
        <v>12</v>
      </c>
      <c r="D10" s="15">
        <v>4.3</v>
      </c>
      <c r="E10" s="15">
        <v>4.2</v>
      </c>
      <c r="F10" s="15">
        <v>4.3</v>
      </c>
      <c r="G10" s="4">
        <f t="shared" si="0"/>
        <v>12.8</v>
      </c>
      <c r="H10" s="3">
        <f t="shared" si="1"/>
        <v>4.2666666666666666</v>
      </c>
      <c r="K10" s="78"/>
      <c r="L10" s="79"/>
      <c r="M10" s="81"/>
      <c r="N10" s="83"/>
      <c r="O10" s="83"/>
      <c r="P10" s="83"/>
      <c r="Q10" s="7">
        <v>0.05</v>
      </c>
      <c r="R10" s="7">
        <v>0.01</v>
      </c>
      <c r="S10" s="87"/>
      <c r="W10" s="6" t="s">
        <v>31</v>
      </c>
      <c r="X10" s="6" t="s">
        <v>27</v>
      </c>
      <c r="Y10" s="6">
        <v>3</v>
      </c>
      <c r="Z10" s="51">
        <v>4.0999999999999996</v>
      </c>
    </row>
    <row r="11" spans="3:26" ht="16" thickBot="1" x14ac:dyDescent="0.4">
      <c r="C11" s="2" t="s">
        <v>13</v>
      </c>
      <c r="D11" s="15">
        <v>4</v>
      </c>
      <c r="E11" s="15">
        <v>4</v>
      </c>
      <c r="F11" s="15">
        <v>4</v>
      </c>
      <c r="G11" s="4">
        <f t="shared" si="0"/>
        <v>12</v>
      </c>
      <c r="H11" s="3">
        <f t="shared" si="1"/>
        <v>4</v>
      </c>
      <c r="K11" s="73" t="s">
        <v>29</v>
      </c>
      <c r="L11" s="74"/>
      <c r="M11" s="8">
        <f>L6-1</f>
        <v>2</v>
      </c>
      <c r="N11" s="9">
        <f>SUMSQ(D15:F15)/(L4*L5)-L3</f>
        <v>0.10296296296297669</v>
      </c>
      <c r="O11" s="10">
        <f t="shared" ref="O11:O16" si="2">N11/M11</f>
        <v>5.1481481481488345E-2</v>
      </c>
      <c r="P11" s="11">
        <f>O11/O16</f>
        <v>4.652719665270677</v>
      </c>
      <c r="Q11" s="10">
        <f>FINV(Q10,M11,M16)</f>
        <v>3.6337234675916301</v>
      </c>
      <c r="R11" s="10">
        <f>FINV(R10,M11,M16)</f>
        <v>6.2262352803113821</v>
      </c>
      <c r="S11" s="12" t="s">
        <v>39</v>
      </c>
      <c r="W11" s="6" t="s">
        <v>31</v>
      </c>
      <c r="X11" s="6" t="s">
        <v>28</v>
      </c>
      <c r="Y11" s="6">
        <v>1</v>
      </c>
      <c r="Z11" s="51">
        <v>4</v>
      </c>
    </row>
    <row r="12" spans="3:26" ht="16" thickBot="1" x14ac:dyDescent="0.4">
      <c r="C12" s="2" t="s">
        <v>14</v>
      </c>
      <c r="D12" s="15">
        <v>4.5</v>
      </c>
      <c r="E12" s="15">
        <v>5</v>
      </c>
      <c r="F12" s="15">
        <v>4.8</v>
      </c>
      <c r="G12" s="4">
        <f t="shared" si="0"/>
        <v>14.3</v>
      </c>
      <c r="H12" s="3">
        <f t="shared" si="1"/>
        <v>4.7666666666666666</v>
      </c>
      <c r="K12" s="73" t="s">
        <v>5</v>
      </c>
      <c r="L12" s="74"/>
      <c r="M12" s="8">
        <f>L4*L5-1</f>
        <v>8</v>
      </c>
      <c r="N12" s="9">
        <f>SUMSQ(G6:G14)/L6-L3</f>
        <v>1.6296296296296191</v>
      </c>
      <c r="O12" s="10">
        <f t="shared" si="2"/>
        <v>0.20370370370370239</v>
      </c>
      <c r="P12" s="11">
        <f>O12/O16</f>
        <v>18.410041840996509</v>
      </c>
      <c r="Q12" s="10">
        <f>FINV(Q10,M12,M16)</f>
        <v>2.5910961798744014</v>
      </c>
      <c r="R12" s="10">
        <f>FINV(R10,M12,M16)</f>
        <v>3.8895721399261927</v>
      </c>
      <c r="S12" s="12" t="s">
        <v>39</v>
      </c>
      <c r="T12" s="13" t="s">
        <v>32</v>
      </c>
      <c r="W12" s="6" t="s">
        <v>31</v>
      </c>
      <c r="X12" s="6" t="s">
        <v>28</v>
      </c>
      <c r="Y12" s="6">
        <v>2</v>
      </c>
      <c r="Z12" s="51">
        <v>3.9</v>
      </c>
    </row>
    <row r="13" spans="3:26" ht="16" thickBot="1" x14ac:dyDescent="0.4">
      <c r="C13" s="2" t="s">
        <v>15</v>
      </c>
      <c r="D13" s="15">
        <v>4.3</v>
      </c>
      <c r="E13" s="15">
        <v>4.4000000000000004</v>
      </c>
      <c r="F13" s="15">
        <v>4.5</v>
      </c>
      <c r="G13" s="4">
        <f t="shared" si="0"/>
        <v>13.2</v>
      </c>
      <c r="H13" s="3">
        <f t="shared" si="1"/>
        <v>4.3999999999999995</v>
      </c>
      <c r="K13" s="73" t="s">
        <v>34</v>
      </c>
      <c r="L13" s="74"/>
      <c r="M13" s="8">
        <f>L4-1</f>
        <v>2</v>
      </c>
      <c r="N13" s="9">
        <f>SUMSQ(G21:G23)/(L4*L6)-L3</f>
        <v>0.55629629629618194</v>
      </c>
      <c r="O13" s="10">
        <f t="shared" si="2"/>
        <v>0.27814814814809097</v>
      </c>
      <c r="P13" s="11">
        <f>O13/O16</f>
        <v>25.138075313792044</v>
      </c>
      <c r="Q13" s="10">
        <f>FINV(Q10,M13,M16)</f>
        <v>3.6337234675916301</v>
      </c>
      <c r="R13" s="10">
        <f>FINV(R10,M13,M16)</f>
        <v>6.2262352803113821</v>
      </c>
      <c r="S13" s="12" t="s">
        <v>39</v>
      </c>
      <c r="T13" s="13" t="s">
        <v>30</v>
      </c>
      <c r="U13" s="13" t="s">
        <v>35</v>
      </c>
      <c r="W13" s="6" t="s">
        <v>31</v>
      </c>
      <c r="X13" s="6" t="s">
        <v>28</v>
      </c>
      <c r="Y13" s="6">
        <v>3</v>
      </c>
      <c r="Z13" s="51">
        <v>3.9</v>
      </c>
    </row>
    <row r="14" spans="3:26" ht="16" thickBot="1" x14ac:dyDescent="0.4">
      <c r="C14" s="2" t="s">
        <v>16</v>
      </c>
      <c r="D14" s="15">
        <v>4.0999999999999996</v>
      </c>
      <c r="E14" s="15">
        <v>4.4000000000000004</v>
      </c>
      <c r="F14" s="15">
        <v>4.4000000000000004</v>
      </c>
      <c r="G14" s="4">
        <f t="shared" si="0"/>
        <v>12.9</v>
      </c>
      <c r="H14" s="3">
        <f t="shared" si="1"/>
        <v>4.3</v>
      </c>
      <c r="K14" s="73" t="s">
        <v>4</v>
      </c>
      <c r="L14" s="74"/>
      <c r="M14" s="8">
        <f>L5-1</f>
        <v>2</v>
      </c>
      <c r="N14" s="9">
        <f>SUMSQ(D24:F24)/(L5*L6)-L3</f>
        <v>1.0496296296295782</v>
      </c>
      <c r="O14" s="10">
        <f t="shared" si="2"/>
        <v>0.52481481481478909</v>
      </c>
      <c r="P14" s="11">
        <f>O14/O16</f>
        <v>47.430962343074441</v>
      </c>
      <c r="Q14" s="10">
        <f>FINV(Q10,M14,M16)</f>
        <v>3.6337234675916301</v>
      </c>
      <c r="R14" s="10">
        <f>FINV(R10,M14,M16)</f>
        <v>6.2262352803113821</v>
      </c>
      <c r="S14" s="12" t="s">
        <v>39</v>
      </c>
      <c r="T14" s="13" t="s">
        <v>37</v>
      </c>
      <c r="U14" s="13" t="s">
        <v>38</v>
      </c>
      <c r="W14" s="6" t="s">
        <v>33</v>
      </c>
      <c r="X14" s="6" t="s">
        <v>26</v>
      </c>
      <c r="Y14" s="6">
        <v>1</v>
      </c>
      <c r="Z14" s="51">
        <v>4.4000000000000004</v>
      </c>
    </row>
    <row r="15" spans="3:26" ht="16" thickBot="1" x14ac:dyDescent="0.4">
      <c r="C15" s="2" t="s">
        <v>153</v>
      </c>
      <c r="D15" s="3">
        <f>SUM(D6:D14)</f>
        <v>37.900000000000006</v>
      </c>
      <c r="E15" s="3">
        <f>SUM(E6:E14)</f>
        <v>39.199999999999996</v>
      </c>
      <c r="F15" s="3">
        <f t="shared" ref="F15:G15" si="3">SUM(F6:F14)</f>
        <v>38.9</v>
      </c>
      <c r="G15" s="14">
        <f t="shared" si="3"/>
        <v>116</v>
      </c>
      <c r="H15" s="3">
        <f t="shared" si="1"/>
        <v>38.666666666666664</v>
      </c>
      <c r="K15" s="73" t="s">
        <v>96</v>
      </c>
      <c r="L15" s="74"/>
      <c r="M15" s="8">
        <f>((L4-1)*(L5-1))</f>
        <v>4</v>
      </c>
      <c r="N15" s="9">
        <f>(N12-N13-N14)</f>
        <v>2.3703703703858992E-2</v>
      </c>
      <c r="O15" s="10">
        <f t="shared" si="2"/>
        <v>5.9259259259647479E-3</v>
      </c>
      <c r="P15" s="11">
        <f>O15/O16</f>
        <v>0.53556485355977412</v>
      </c>
      <c r="Q15" s="10">
        <f>FINV(Q10,M15,M16)</f>
        <v>3.0069172799243447</v>
      </c>
      <c r="R15" s="10">
        <f>FINV(R10,M15,M16)</f>
        <v>4.772577999723211</v>
      </c>
      <c r="S15" s="12" t="s">
        <v>30</v>
      </c>
      <c r="T15" s="13" t="s">
        <v>39</v>
      </c>
      <c r="U15" s="13" t="s">
        <v>40</v>
      </c>
      <c r="W15" s="6" t="s">
        <v>33</v>
      </c>
      <c r="X15" s="6" t="s">
        <v>26</v>
      </c>
      <c r="Y15" s="6">
        <v>2</v>
      </c>
      <c r="Z15" s="51">
        <v>4.5999999999999996</v>
      </c>
    </row>
    <row r="16" spans="3:26" ht="16" thickBot="1" x14ac:dyDescent="0.4">
      <c r="K16" s="73" t="s">
        <v>41</v>
      </c>
      <c r="L16" s="74"/>
      <c r="M16" s="8">
        <f>(L4*L5-1)*(L6-1)</f>
        <v>16</v>
      </c>
      <c r="N16" s="9">
        <f>N17-N11-N12</f>
        <v>0.17703703703710971</v>
      </c>
      <c r="O16" s="10">
        <f t="shared" si="2"/>
        <v>1.1064814814819357E-2</v>
      </c>
      <c r="P16" s="46"/>
      <c r="Q16" s="46"/>
      <c r="R16" s="46"/>
      <c r="S16" s="47"/>
      <c r="W16" s="6" t="s">
        <v>33</v>
      </c>
      <c r="X16" s="6" t="s">
        <v>26</v>
      </c>
      <c r="Y16" s="6">
        <v>3</v>
      </c>
      <c r="Z16" s="51">
        <v>4.5</v>
      </c>
    </row>
    <row r="17" spans="3:26" ht="16" thickBot="1" x14ac:dyDescent="0.4">
      <c r="K17" s="73" t="s">
        <v>2</v>
      </c>
      <c r="L17" s="74"/>
      <c r="M17" s="8">
        <f>(L4*L5*L6-1)</f>
        <v>26</v>
      </c>
      <c r="N17" s="9">
        <f>SUMSQ(D6:F14)-L3</f>
        <v>1.9096296296297055</v>
      </c>
      <c r="O17" s="45"/>
      <c r="P17" s="46"/>
      <c r="Q17" s="46"/>
      <c r="R17" s="46"/>
      <c r="S17" s="47"/>
      <c r="W17" s="6" t="s">
        <v>33</v>
      </c>
      <c r="X17" s="6" t="s">
        <v>27</v>
      </c>
      <c r="Y17" s="6">
        <v>1</v>
      </c>
      <c r="Z17" s="51">
        <v>4.3</v>
      </c>
    </row>
    <row r="18" spans="3:26" x14ac:dyDescent="0.35">
      <c r="C18" s="96" t="s">
        <v>125</v>
      </c>
      <c r="D18" s="97"/>
      <c r="E18" s="97"/>
      <c r="F18" s="97"/>
      <c r="G18" s="97"/>
      <c r="H18" s="98"/>
      <c r="L18" s="42" t="s">
        <v>84</v>
      </c>
      <c r="M18" s="42" t="s">
        <v>85</v>
      </c>
      <c r="N18" s="42" t="s">
        <v>86</v>
      </c>
      <c r="O18" s="42" t="s">
        <v>87</v>
      </c>
      <c r="W18" s="6" t="s">
        <v>33</v>
      </c>
      <c r="X18" s="6" t="s">
        <v>27</v>
      </c>
      <c r="Y18" s="6">
        <v>2</v>
      </c>
      <c r="Z18" s="51">
        <v>4.2</v>
      </c>
    </row>
    <row r="19" spans="3:26" x14ac:dyDescent="0.35">
      <c r="C19" s="91" t="s">
        <v>24</v>
      </c>
      <c r="D19" s="89" t="s">
        <v>25</v>
      </c>
      <c r="E19" s="70"/>
      <c r="F19" s="90"/>
      <c r="G19" s="91" t="s">
        <v>2</v>
      </c>
      <c r="H19" s="91" t="s">
        <v>97</v>
      </c>
      <c r="N19" s="41"/>
      <c r="W19" s="6" t="s">
        <v>33</v>
      </c>
      <c r="X19" s="6" t="s">
        <v>27</v>
      </c>
      <c r="Y19" s="6">
        <v>3</v>
      </c>
      <c r="Z19" s="51">
        <v>4.3</v>
      </c>
    </row>
    <row r="20" spans="3:26" x14ac:dyDescent="0.35">
      <c r="C20" s="92"/>
      <c r="D20" s="2" t="s">
        <v>26</v>
      </c>
      <c r="E20" s="2" t="s">
        <v>27</v>
      </c>
      <c r="F20" s="2" t="s">
        <v>28</v>
      </c>
      <c r="G20" s="92"/>
      <c r="H20" s="92"/>
      <c r="K20"/>
      <c r="L20"/>
      <c r="M20"/>
      <c r="N20"/>
      <c r="O20"/>
      <c r="P20"/>
      <c r="Q20" s="54"/>
      <c r="T20" s="54"/>
      <c r="W20" s="6" t="s">
        <v>33</v>
      </c>
      <c r="X20" s="6" t="s">
        <v>28</v>
      </c>
      <c r="Y20" s="6">
        <v>1</v>
      </c>
      <c r="Z20" s="51">
        <v>4</v>
      </c>
    </row>
    <row r="21" spans="3:26" ht="16" thickBot="1" x14ac:dyDescent="0.4">
      <c r="C21" s="2" t="s">
        <v>31</v>
      </c>
      <c r="D21" s="3">
        <f>G6</f>
        <v>13.200000000000001</v>
      </c>
      <c r="E21" s="3">
        <f>G7</f>
        <v>12.299999999999999</v>
      </c>
      <c r="F21" s="3">
        <f>G8</f>
        <v>11.8</v>
      </c>
      <c r="G21" s="3">
        <f>SUM(D21:F21)</f>
        <v>37.299999999999997</v>
      </c>
      <c r="H21" s="3">
        <f>G21/9</f>
        <v>4.1444444444444439</v>
      </c>
      <c r="M21"/>
      <c r="N21"/>
      <c r="O21"/>
      <c r="P21"/>
      <c r="Q21" s="54"/>
      <c r="T21" s="54"/>
      <c r="U21" s="13"/>
      <c r="W21" s="6" t="s">
        <v>33</v>
      </c>
      <c r="X21" s="6" t="s">
        <v>28</v>
      </c>
      <c r="Y21" s="6">
        <v>2</v>
      </c>
      <c r="Z21" s="51">
        <v>4</v>
      </c>
    </row>
    <row r="22" spans="3:26" x14ac:dyDescent="0.35">
      <c r="C22" s="2" t="s">
        <v>33</v>
      </c>
      <c r="D22" s="3">
        <f>G9</f>
        <v>13.5</v>
      </c>
      <c r="E22" s="3">
        <f>G10</f>
        <v>12.8</v>
      </c>
      <c r="F22" s="3">
        <f>G11</f>
        <v>12</v>
      </c>
      <c r="G22" s="3">
        <f t="shared" ref="G22:G24" si="4">SUM(D22:F22)</f>
        <v>38.299999999999997</v>
      </c>
      <c r="H22" s="3">
        <f t="shared" ref="H22:H23" si="5">G22/9</f>
        <v>4.2555555555555555</v>
      </c>
      <c r="K22" s="59"/>
      <c r="L22" s="60"/>
      <c r="M22" s="60"/>
      <c r="N22" s="60"/>
      <c r="O22" s="61"/>
      <c r="P22" s="62"/>
      <c r="Q22"/>
      <c r="T22" s="54"/>
      <c r="W22" s="6" t="s">
        <v>33</v>
      </c>
      <c r="X22" s="6" t="s">
        <v>28</v>
      </c>
      <c r="Y22" s="6">
        <v>3</v>
      </c>
      <c r="Z22" s="51">
        <v>4</v>
      </c>
    </row>
    <row r="23" spans="3:26" ht="16" thickBot="1" x14ac:dyDescent="0.4">
      <c r="C23" s="2" t="s">
        <v>36</v>
      </c>
      <c r="D23" s="3">
        <f>G12</f>
        <v>14.3</v>
      </c>
      <c r="E23" s="3">
        <f>G13</f>
        <v>13.2</v>
      </c>
      <c r="F23" s="3">
        <f>G14</f>
        <v>12.9</v>
      </c>
      <c r="G23" s="3">
        <f t="shared" si="4"/>
        <v>40.4</v>
      </c>
      <c r="H23" s="3">
        <f t="shared" si="5"/>
        <v>4.4888888888888889</v>
      </c>
      <c r="K23" s="63"/>
      <c r="L23" s="104" t="s">
        <v>134</v>
      </c>
      <c r="M23" s="104"/>
      <c r="N23" s="104"/>
      <c r="P23" s="64"/>
      <c r="Q23"/>
      <c r="T23" s="54"/>
      <c r="W23" s="6" t="s">
        <v>36</v>
      </c>
      <c r="X23" s="6" t="s">
        <v>26</v>
      </c>
      <c r="Y23" s="6">
        <v>1</v>
      </c>
      <c r="Z23" s="51">
        <v>4.5</v>
      </c>
    </row>
    <row r="24" spans="3:26" x14ac:dyDescent="0.35">
      <c r="C24" s="2" t="s">
        <v>2</v>
      </c>
      <c r="D24" s="3">
        <f>SUM(D21:D23)</f>
        <v>41</v>
      </c>
      <c r="E24" s="3">
        <f t="shared" ref="E24:F24" si="6">SUM(E21:E23)</f>
        <v>38.299999999999997</v>
      </c>
      <c r="F24" s="3">
        <f t="shared" si="6"/>
        <v>36.700000000000003</v>
      </c>
      <c r="G24" s="14">
        <f t="shared" si="4"/>
        <v>116</v>
      </c>
      <c r="K24" s="63"/>
      <c r="L24" s="70" t="s">
        <v>5</v>
      </c>
      <c r="M24" s="70"/>
      <c r="N24" s="70" t="s">
        <v>150</v>
      </c>
      <c r="O24" s="70"/>
      <c r="P24" s="64"/>
      <c r="Q24"/>
      <c r="W24" s="6" t="s">
        <v>36</v>
      </c>
      <c r="X24" s="6" t="s">
        <v>26</v>
      </c>
      <c r="Y24" s="6">
        <v>2</v>
      </c>
      <c r="Z24" s="51">
        <v>5</v>
      </c>
    </row>
    <row r="25" spans="3:26" x14ac:dyDescent="0.35">
      <c r="C25" s="2" t="s">
        <v>97</v>
      </c>
      <c r="D25" s="3">
        <f>D24/9</f>
        <v>4.5555555555555554</v>
      </c>
      <c r="E25" s="3">
        <f t="shared" ref="E25:F25" si="7">E24/9</f>
        <v>4.2555555555555555</v>
      </c>
      <c r="F25" s="3">
        <f t="shared" si="7"/>
        <v>4.0777777777777784</v>
      </c>
      <c r="K25" s="63"/>
      <c r="L25" s="71" t="s">
        <v>127</v>
      </c>
      <c r="M25" s="71"/>
      <c r="N25" s="99">
        <f>AVERAGE(D6:F8)</f>
        <v>4.1444444444444439</v>
      </c>
      <c r="O25" s="99"/>
      <c r="P25" s="64"/>
      <c r="Q25"/>
      <c r="W25" s="6" t="s">
        <v>36</v>
      </c>
      <c r="X25" s="6" t="s">
        <v>26</v>
      </c>
      <c r="Y25" s="6">
        <v>3</v>
      </c>
      <c r="Z25" s="51">
        <v>4.8</v>
      </c>
    </row>
    <row r="26" spans="3:26" x14ac:dyDescent="0.35">
      <c r="K26" s="63"/>
      <c r="L26" s="71" t="s">
        <v>128</v>
      </c>
      <c r="M26" s="71"/>
      <c r="N26" s="94">
        <f>AVERAGE(D9:F11)</f>
        <v>4.2555555555555555</v>
      </c>
      <c r="O26" s="94"/>
      <c r="P26" s="64"/>
      <c r="Q26"/>
      <c r="W26" s="6" t="s">
        <v>36</v>
      </c>
      <c r="X26" s="6" t="s">
        <v>27</v>
      </c>
      <c r="Y26" s="6">
        <v>1</v>
      </c>
      <c r="Z26" s="51">
        <v>4.3</v>
      </c>
    </row>
    <row r="27" spans="3:26" x14ac:dyDescent="0.35">
      <c r="C27" s="55" t="s">
        <v>88</v>
      </c>
      <c r="K27" s="63"/>
      <c r="L27" s="71" t="s">
        <v>129</v>
      </c>
      <c r="M27" s="71"/>
      <c r="N27" s="100">
        <f>AVERAGE(D12:F14)</f>
        <v>4.4888888888888889</v>
      </c>
      <c r="O27" s="100"/>
      <c r="P27" s="64"/>
      <c r="Q27"/>
      <c r="W27" s="6" t="s">
        <v>36</v>
      </c>
      <c r="X27" s="6" t="s">
        <v>27</v>
      </c>
      <c r="Y27" s="6">
        <v>2</v>
      </c>
      <c r="Z27" s="51">
        <v>4.4000000000000004</v>
      </c>
    </row>
    <row r="28" spans="3:26" x14ac:dyDescent="0.35">
      <c r="C28" s="6" t="s">
        <v>93</v>
      </c>
      <c r="D28" s="103" t="s">
        <v>98</v>
      </c>
      <c r="E28" s="103"/>
      <c r="F28" s="103"/>
      <c r="G28" s="103"/>
      <c r="K28" s="63"/>
      <c r="L28" s="70" t="s">
        <v>126</v>
      </c>
      <c r="M28" s="70"/>
      <c r="N28" s="95" t="s">
        <v>39</v>
      </c>
      <c r="O28" s="95"/>
      <c r="P28" s="64"/>
      <c r="Q28"/>
      <c r="R28" s="16"/>
      <c r="W28" s="6" t="s">
        <v>36</v>
      </c>
      <c r="X28" s="6" t="s">
        <v>27</v>
      </c>
      <c r="Y28" s="6">
        <v>3</v>
      </c>
      <c r="Z28" s="51">
        <v>4.5</v>
      </c>
    </row>
    <row r="29" spans="3:26" x14ac:dyDescent="0.35">
      <c r="D29" s="103" t="s">
        <v>102</v>
      </c>
      <c r="E29" s="103"/>
      <c r="F29" s="103"/>
      <c r="G29" s="103"/>
      <c r="K29" s="63"/>
      <c r="L29" s="71" t="s">
        <v>130</v>
      </c>
      <c r="M29" s="71"/>
      <c r="N29" s="94">
        <f>AVERAGE(D6:F6,D9:F9,D12:F12)</f>
        <v>4.5555555555555554</v>
      </c>
      <c r="O29" s="94"/>
      <c r="P29" s="65"/>
      <c r="Q29"/>
      <c r="R29" s="16"/>
      <c r="W29" s="6" t="s">
        <v>36</v>
      </c>
      <c r="X29" s="6" t="s">
        <v>28</v>
      </c>
      <c r="Y29" s="6">
        <v>1</v>
      </c>
      <c r="Z29" s="51">
        <v>4.0999999999999996</v>
      </c>
    </row>
    <row r="30" spans="3:26" x14ac:dyDescent="0.35">
      <c r="D30" s="6">
        <v>3.65</v>
      </c>
      <c r="E30" s="6" t="s">
        <v>89</v>
      </c>
      <c r="F30" s="6">
        <f>SQRT(O16/9)</f>
        <v>3.5063141164380321E-2</v>
      </c>
      <c r="K30" s="63"/>
      <c r="L30" s="71" t="s">
        <v>131</v>
      </c>
      <c r="M30" s="71"/>
      <c r="N30" s="94">
        <f>AVERAGE(D7:F7,D10:F10,D13:F13)</f>
        <v>4.2555555555555555</v>
      </c>
      <c r="O30" s="94"/>
      <c r="P30" s="65"/>
      <c r="Q30"/>
      <c r="R30" s="16"/>
      <c r="W30" s="6" t="s">
        <v>36</v>
      </c>
      <c r="X30" s="6" t="s">
        <v>28</v>
      </c>
      <c r="Y30" s="6">
        <v>2</v>
      </c>
      <c r="Z30" s="51">
        <v>4.4000000000000004</v>
      </c>
    </row>
    <row r="31" spans="3:26" x14ac:dyDescent="0.35">
      <c r="D31" s="16">
        <f>D30*F30</f>
        <v>0.12798046524998816</v>
      </c>
      <c r="K31" s="66"/>
      <c r="L31" s="72" t="s">
        <v>132</v>
      </c>
      <c r="M31" s="72"/>
      <c r="N31" s="94">
        <f>AVERAGE(D8:F8,D11:F11,D14:F14)</f>
        <v>4.0777777777777775</v>
      </c>
      <c r="O31" s="94"/>
      <c r="P31" s="65"/>
      <c r="Q31"/>
      <c r="R31" s="16"/>
      <c r="W31" s="6" t="s">
        <v>36</v>
      </c>
      <c r="X31" s="6" t="s">
        <v>28</v>
      </c>
      <c r="Y31" s="6">
        <v>3</v>
      </c>
      <c r="Z31" s="51">
        <v>4.4000000000000004</v>
      </c>
    </row>
    <row r="32" spans="3:26" x14ac:dyDescent="0.35">
      <c r="K32" s="66"/>
      <c r="L32" s="70" t="s">
        <v>126</v>
      </c>
      <c r="M32" s="70"/>
      <c r="N32" s="95" t="s">
        <v>39</v>
      </c>
      <c r="O32" s="95"/>
      <c r="P32" s="65"/>
      <c r="Q32"/>
    </row>
    <row r="33" spans="3:17" ht="16" thickBot="1" x14ac:dyDescent="0.4">
      <c r="C33" s="102" t="s">
        <v>94</v>
      </c>
      <c r="D33" s="102"/>
      <c r="E33" s="102"/>
      <c r="K33" s="67"/>
      <c r="L33" s="68"/>
      <c r="M33" s="68"/>
      <c r="N33" s="68"/>
      <c r="O33" s="68"/>
      <c r="P33" s="69"/>
      <c r="Q33"/>
    </row>
    <row r="34" spans="3:17" x14ac:dyDescent="0.35">
      <c r="C34" s="4" t="s">
        <v>5</v>
      </c>
      <c r="D34" s="4" t="s">
        <v>3</v>
      </c>
      <c r="E34" s="48" t="s">
        <v>82</v>
      </c>
      <c r="F34" s="4" t="s">
        <v>99</v>
      </c>
      <c r="G34"/>
      <c r="K34"/>
      <c r="L34"/>
      <c r="M34"/>
      <c r="N34"/>
      <c r="O34"/>
      <c r="P34"/>
      <c r="Q34"/>
    </row>
    <row r="35" spans="3:17" x14ac:dyDescent="0.35">
      <c r="C35" s="4" t="s">
        <v>31</v>
      </c>
      <c r="D35" s="3">
        <v>4.1444444444444439</v>
      </c>
      <c r="E35" s="48" t="s">
        <v>90</v>
      </c>
      <c r="F35" s="3">
        <f>(D35+$D$38)</f>
        <v>4.2724249096944318</v>
      </c>
      <c r="G35"/>
      <c r="I35"/>
      <c r="J35"/>
      <c r="K35"/>
      <c r="L35"/>
      <c r="M35"/>
      <c r="N35"/>
      <c r="O35"/>
      <c r="P35"/>
      <c r="Q35"/>
    </row>
    <row r="36" spans="3:17" x14ac:dyDescent="0.35">
      <c r="C36" s="4" t="s">
        <v>33</v>
      </c>
      <c r="D36" s="3">
        <v>4.2555555555555555</v>
      </c>
      <c r="E36" s="48" t="s">
        <v>90</v>
      </c>
      <c r="F36" s="3">
        <f t="shared" ref="F36:F37" si="8">(D36+$D$38)</f>
        <v>4.3835360208055434</v>
      </c>
      <c r="G36"/>
      <c r="I36"/>
      <c r="J36"/>
      <c r="K36"/>
      <c r="L36"/>
      <c r="M36"/>
      <c r="N36"/>
      <c r="O36"/>
      <c r="P36"/>
      <c r="Q36"/>
    </row>
    <row r="37" spans="3:17" x14ac:dyDescent="0.35">
      <c r="C37" s="4" t="s">
        <v>36</v>
      </c>
      <c r="D37" s="3">
        <v>4.4888888888888889</v>
      </c>
      <c r="E37" s="48" t="s">
        <v>91</v>
      </c>
      <c r="F37" s="3">
        <f t="shared" si="8"/>
        <v>4.6168693541388768</v>
      </c>
      <c r="G37"/>
      <c r="I37"/>
      <c r="J37"/>
      <c r="K37"/>
      <c r="L37"/>
      <c r="M37"/>
      <c r="N37"/>
      <c r="O37"/>
      <c r="P37"/>
      <c r="Q37"/>
    </row>
    <row r="38" spans="3:17" x14ac:dyDescent="0.35">
      <c r="C38" s="43" t="s">
        <v>92</v>
      </c>
      <c r="D38" s="44">
        <f>D31</f>
        <v>0.12798046524998816</v>
      </c>
      <c r="I38"/>
      <c r="J38"/>
    </row>
    <row r="40" spans="3:17" x14ac:dyDescent="0.35">
      <c r="C40" s="102" t="s">
        <v>95</v>
      </c>
      <c r="D40" s="102"/>
      <c r="E40" s="102"/>
      <c r="G40"/>
      <c r="H40"/>
    </row>
    <row r="41" spans="3:17" x14ac:dyDescent="0.35">
      <c r="C41" s="4" t="s">
        <v>5</v>
      </c>
      <c r="D41" s="4" t="s">
        <v>3</v>
      </c>
      <c r="E41" s="4" t="s">
        <v>82</v>
      </c>
      <c r="F41" s="4" t="s">
        <v>100</v>
      </c>
    </row>
    <row r="42" spans="3:17" x14ac:dyDescent="0.35">
      <c r="C42" s="4" t="s">
        <v>28</v>
      </c>
      <c r="D42" s="3">
        <v>4.08</v>
      </c>
      <c r="E42" s="4" t="s">
        <v>90</v>
      </c>
      <c r="F42" s="3">
        <f>(D42+$D$45)</f>
        <v>4.2079804652499879</v>
      </c>
    </row>
    <row r="43" spans="3:17" x14ac:dyDescent="0.35">
      <c r="C43" s="4" t="s">
        <v>27</v>
      </c>
      <c r="D43" s="3">
        <v>4.26</v>
      </c>
      <c r="E43" s="4" t="s">
        <v>91</v>
      </c>
      <c r="F43" s="3">
        <f t="shared" ref="F43:F44" si="9">(D43+$D$45)</f>
        <v>4.3879804652499876</v>
      </c>
    </row>
    <row r="44" spans="3:17" x14ac:dyDescent="0.35">
      <c r="C44" s="4" t="s">
        <v>26</v>
      </c>
      <c r="D44" s="3">
        <v>4.5555555555555554</v>
      </c>
      <c r="E44" s="4" t="s">
        <v>103</v>
      </c>
      <c r="F44" s="3">
        <f t="shared" si="9"/>
        <v>4.6835360208055432</v>
      </c>
    </row>
    <row r="45" spans="3:17" x14ac:dyDescent="0.35">
      <c r="C45" s="43" t="s">
        <v>92</v>
      </c>
      <c r="D45" s="44">
        <f>D31</f>
        <v>0.12798046524998816</v>
      </c>
    </row>
  </sheetData>
  <sortState xmlns:xlrd2="http://schemas.microsoft.com/office/spreadsheetml/2017/richdata2" ref="L28:L36">
    <sortCondition descending="1" ref="L28:L36"/>
  </sortState>
  <mergeCells count="49">
    <mergeCell ref="K11:L11"/>
    <mergeCell ref="K12:L12"/>
    <mergeCell ref="K8:S8"/>
    <mergeCell ref="M9:M10"/>
    <mergeCell ref="N9:N10"/>
    <mergeCell ref="O9:O10"/>
    <mergeCell ref="P9:P10"/>
    <mergeCell ref="Q9:R9"/>
    <mergeCell ref="S9:S10"/>
    <mergeCell ref="K9:L10"/>
    <mergeCell ref="C3:H3"/>
    <mergeCell ref="C4:C5"/>
    <mergeCell ref="D4:F4"/>
    <mergeCell ref="G4:G5"/>
    <mergeCell ref="H4:H5"/>
    <mergeCell ref="K13:L13"/>
    <mergeCell ref="K14:L14"/>
    <mergeCell ref="K17:L17"/>
    <mergeCell ref="C18:H18"/>
    <mergeCell ref="C19:C20"/>
    <mergeCell ref="D19:F19"/>
    <mergeCell ref="G19:G20"/>
    <mergeCell ref="H19:H20"/>
    <mergeCell ref="K15:L15"/>
    <mergeCell ref="N28:O28"/>
    <mergeCell ref="L29:M29"/>
    <mergeCell ref="N29:O29"/>
    <mergeCell ref="L24:M24"/>
    <mergeCell ref="N24:O24"/>
    <mergeCell ref="L25:M25"/>
    <mergeCell ref="N25:O25"/>
    <mergeCell ref="L26:M26"/>
    <mergeCell ref="N26:O26"/>
    <mergeCell ref="C40:E40"/>
    <mergeCell ref="W3:X3"/>
    <mergeCell ref="D28:G28"/>
    <mergeCell ref="D29:G29"/>
    <mergeCell ref="C33:E33"/>
    <mergeCell ref="L23:N23"/>
    <mergeCell ref="K16:L16"/>
    <mergeCell ref="L30:M30"/>
    <mergeCell ref="N30:O30"/>
    <mergeCell ref="L31:M31"/>
    <mergeCell ref="N31:O31"/>
    <mergeCell ref="L32:M32"/>
    <mergeCell ref="N32:O32"/>
    <mergeCell ref="L27:M27"/>
    <mergeCell ref="N27:O27"/>
    <mergeCell ref="L28:M2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0DABD-9E7E-4F39-B127-9DE4F32EE44F}">
  <dimension ref="C1:Z40"/>
  <sheetViews>
    <sheetView zoomScale="57" workbookViewId="0">
      <selection activeCell="S26" sqref="S26"/>
    </sheetView>
  </sheetViews>
  <sheetFormatPr defaultRowHeight="15.5" x14ac:dyDescent="0.35"/>
  <cols>
    <col min="1" max="2" width="8.7265625" style="6"/>
    <col min="3" max="3" width="21.453125" style="6" customWidth="1"/>
    <col min="4" max="4" width="9.81640625" style="6" customWidth="1"/>
    <col min="5" max="5" width="9" style="6" bestFit="1" customWidth="1"/>
    <col min="6" max="6" width="8.81640625" style="6" bestFit="1" customWidth="1"/>
    <col min="7" max="7" width="17.90625" style="6" customWidth="1"/>
    <col min="8" max="8" width="14.54296875" style="6" customWidth="1"/>
    <col min="9" max="9" width="10.90625" style="6" customWidth="1"/>
    <col min="10" max="10" width="11.26953125" style="6" customWidth="1"/>
    <col min="11" max="11" width="15.54296875" style="6" customWidth="1"/>
    <col min="12" max="12" width="13.08984375" style="6" customWidth="1"/>
    <col min="13" max="13" width="17.26953125" style="6" customWidth="1"/>
    <col min="14" max="14" width="20.1796875" style="6" customWidth="1"/>
    <col min="15" max="15" width="13.1796875" style="6" customWidth="1"/>
    <col min="16" max="16" width="14" style="6" customWidth="1"/>
    <col min="17" max="17" width="12.6328125" style="6" customWidth="1"/>
    <col min="18" max="19" width="8.7265625" style="6"/>
    <col min="20" max="20" width="11" style="6" customWidth="1"/>
    <col min="21" max="21" width="13.08984375" style="6" customWidth="1"/>
    <col min="22" max="22" width="8.7265625" style="6"/>
    <col min="23" max="23" width="12.7265625" style="6" customWidth="1"/>
    <col min="24" max="24" width="14.36328125" style="6" customWidth="1"/>
    <col min="25" max="25" width="10.90625" style="6" customWidth="1"/>
    <col min="26" max="26" width="16.81640625" style="6" customWidth="1"/>
    <col min="27" max="16384" width="8.7265625" style="6"/>
  </cols>
  <sheetData>
    <row r="1" spans="3:26" x14ac:dyDescent="0.35">
      <c r="C1"/>
    </row>
    <row r="2" spans="3:26" x14ac:dyDescent="0.35">
      <c r="C2"/>
    </row>
    <row r="3" spans="3:26" x14ac:dyDescent="0.35">
      <c r="C3" s="88" t="s">
        <v>140</v>
      </c>
      <c r="D3" s="88"/>
      <c r="E3" s="88"/>
      <c r="F3" s="88"/>
      <c r="G3" s="88"/>
      <c r="H3" s="88"/>
      <c r="K3" s="58" t="s">
        <v>9</v>
      </c>
      <c r="L3" s="56">
        <f>((G15^2)/(L4*L5*L6))</f>
        <v>5.3511259259259267</v>
      </c>
      <c r="W3" s="49" t="s">
        <v>106</v>
      </c>
    </row>
    <row r="4" spans="3:26" x14ac:dyDescent="0.35">
      <c r="C4" s="91" t="s">
        <v>5</v>
      </c>
      <c r="D4" s="89" t="s">
        <v>1</v>
      </c>
      <c r="E4" s="70"/>
      <c r="F4" s="90"/>
      <c r="G4" s="93" t="s">
        <v>2</v>
      </c>
      <c r="H4" s="93" t="s">
        <v>101</v>
      </c>
      <c r="K4" s="2" t="s">
        <v>0</v>
      </c>
      <c r="L4" s="4">
        <v>3</v>
      </c>
      <c r="W4" s="50" t="s">
        <v>107</v>
      </c>
      <c r="X4" s="50" t="s">
        <v>108</v>
      </c>
      <c r="Y4" s="6" t="s">
        <v>45</v>
      </c>
      <c r="Z4" s="6" t="s">
        <v>109</v>
      </c>
    </row>
    <row r="5" spans="3:26" x14ac:dyDescent="0.35">
      <c r="C5" s="92"/>
      <c r="D5" s="2">
        <v>1</v>
      </c>
      <c r="E5" s="2">
        <v>2</v>
      </c>
      <c r="F5" s="2">
        <v>3</v>
      </c>
      <c r="G5" s="93"/>
      <c r="H5" s="93"/>
      <c r="K5" s="2" t="s">
        <v>4</v>
      </c>
      <c r="L5" s="4">
        <v>3</v>
      </c>
      <c r="W5" s="6" t="s">
        <v>31</v>
      </c>
      <c r="X5" s="6" t="s">
        <v>26</v>
      </c>
      <c r="Y5" s="6">
        <v>1</v>
      </c>
      <c r="Z5" s="16">
        <v>0.72</v>
      </c>
    </row>
    <row r="6" spans="3:26" x14ac:dyDescent="0.35">
      <c r="C6" s="2" t="s">
        <v>7</v>
      </c>
      <c r="D6" s="3">
        <v>0.72</v>
      </c>
      <c r="E6" s="3">
        <v>0.46</v>
      </c>
      <c r="F6" s="3">
        <v>0.66</v>
      </c>
      <c r="G6" s="3">
        <f>SUM(D6:F6)</f>
        <v>1.8399999999999999</v>
      </c>
      <c r="H6" s="3">
        <f>AVERAGE(D6:F6)</f>
        <v>0.61333333333333329</v>
      </c>
      <c r="K6" s="2" t="s">
        <v>6</v>
      </c>
      <c r="L6" s="4">
        <v>3</v>
      </c>
      <c r="W6" s="6" t="s">
        <v>31</v>
      </c>
      <c r="X6" s="6" t="s">
        <v>26</v>
      </c>
      <c r="Y6" s="6">
        <v>2</v>
      </c>
      <c r="Z6" s="16">
        <v>0.46</v>
      </c>
    </row>
    <row r="7" spans="3:26" x14ac:dyDescent="0.35">
      <c r="C7" s="2" t="s">
        <v>8</v>
      </c>
      <c r="D7" s="3">
        <v>0.27</v>
      </c>
      <c r="E7" s="3">
        <v>0.08</v>
      </c>
      <c r="F7" s="3">
        <v>0.08</v>
      </c>
      <c r="G7" s="3">
        <f t="shared" ref="G7:G14" si="0">SUM(D7:F7)</f>
        <v>0.43000000000000005</v>
      </c>
      <c r="H7" s="3">
        <f t="shared" ref="H7:H15" si="1">AVERAGE(D7:F7)</f>
        <v>0.14333333333333334</v>
      </c>
      <c r="W7" s="6" t="s">
        <v>31</v>
      </c>
      <c r="X7" s="6" t="s">
        <v>26</v>
      </c>
      <c r="Y7" s="6">
        <v>3</v>
      </c>
      <c r="Z7" s="16">
        <v>0.66</v>
      </c>
    </row>
    <row r="8" spans="3:26" ht="16" thickBot="1" x14ac:dyDescent="0.4">
      <c r="C8" s="2" t="s">
        <v>10</v>
      </c>
      <c r="D8" s="3">
        <v>1.22</v>
      </c>
      <c r="E8" s="3">
        <v>0.1</v>
      </c>
      <c r="F8" s="3">
        <v>0.78</v>
      </c>
      <c r="G8" s="3">
        <f t="shared" si="0"/>
        <v>2.1</v>
      </c>
      <c r="H8" s="3">
        <f t="shared" si="1"/>
        <v>0.70000000000000007</v>
      </c>
      <c r="K8" s="75" t="s">
        <v>141</v>
      </c>
      <c r="L8" s="75"/>
      <c r="M8" s="75"/>
      <c r="N8" s="75"/>
      <c r="O8" s="75"/>
      <c r="P8" s="75"/>
      <c r="Q8" s="75"/>
      <c r="R8" s="75"/>
      <c r="S8" s="75"/>
      <c r="W8" s="6" t="s">
        <v>31</v>
      </c>
      <c r="X8" s="6" t="s">
        <v>27</v>
      </c>
      <c r="Y8" s="6">
        <v>1</v>
      </c>
      <c r="Z8" s="16">
        <v>0.27</v>
      </c>
    </row>
    <row r="9" spans="3:26" ht="16" thickBot="1" x14ac:dyDescent="0.4">
      <c r="C9" s="2" t="s">
        <v>11</v>
      </c>
      <c r="D9" s="3">
        <v>0.05</v>
      </c>
      <c r="E9" s="3">
        <v>0.93</v>
      </c>
      <c r="F9" s="3">
        <v>0.95</v>
      </c>
      <c r="G9" s="3">
        <f t="shared" si="0"/>
        <v>1.9300000000000002</v>
      </c>
      <c r="H9" s="3">
        <f t="shared" si="1"/>
        <v>0.64333333333333342</v>
      </c>
      <c r="K9" s="76" t="s">
        <v>17</v>
      </c>
      <c r="L9" s="77"/>
      <c r="M9" s="80" t="s">
        <v>18</v>
      </c>
      <c r="N9" s="82" t="s">
        <v>19</v>
      </c>
      <c r="O9" s="82" t="s">
        <v>20</v>
      </c>
      <c r="P9" s="82" t="s">
        <v>21</v>
      </c>
      <c r="Q9" s="84" t="s">
        <v>22</v>
      </c>
      <c r="R9" s="85"/>
      <c r="S9" s="86" t="s">
        <v>23</v>
      </c>
      <c r="W9" s="6" t="s">
        <v>31</v>
      </c>
      <c r="X9" s="6" t="s">
        <v>27</v>
      </c>
      <c r="Y9" s="6">
        <v>2</v>
      </c>
      <c r="Z9" s="16">
        <v>0.08</v>
      </c>
    </row>
    <row r="10" spans="3:26" ht="16" thickBot="1" x14ac:dyDescent="0.4">
      <c r="C10" s="2" t="s">
        <v>12</v>
      </c>
      <c r="D10" s="3">
        <v>0.97</v>
      </c>
      <c r="E10" s="3">
        <v>0.73</v>
      </c>
      <c r="F10" s="3">
        <v>0.03</v>
      </c>
      <c r="G10" s="3">
        <f t="shared" si="0"/>
        <v>1.73</v>
      </c>
      <c r="H10" s="3">
        <f t="shared" si="1"/>
        <v>0.57666666666666666</v>
      </c>
      <c r="K10" s="78"/>
      <c r="L10" s="79"/>
      <c r="M10" s="81"/>
      <c r="N10" s="83"/>
      <c r="O10" s="83"/>
      <c r="P10" s="83"/>
      <c r="Q10" s="7">
        <v>0.05</v>
      </c>
      <c r="R10" s="7">
        <v>0.01</v>
      </c>
      <c r="S10" s="87"/>
      <c r="W10" s="6" t="s">
        <v>31</v>
      </c>
      <c r="X10" s="6" t="s">
        <v>27</v>
      </c>
      <c r="Y10" s="6">
        <v>3</v>
      </c>
      <c r="Z10" s="16">
        <v>0.08</v>
      </c>
    </row>
    <row r="11" spans="3:26" ht="16" thickBot="1" x14ac:dyDescent="0.4">
      <c r="C11" s="2" t="s">
        <v>13</v>
      </c>
      <c r="D11" s="3">
        <v>7.0000000000000007E-2</v>
      </c>
      <c r="E11" s="3">
        <v>0.23</v>
      </c>
      <c r="F11" s="3">
        <v>0.75</v>
      </c>
      <c r="G11" s="3">
        <f t="shared" si="0"/>
        <v>1.05</v>
      </c>
      <c r="H11" s="3">
        <f t="shared" si="1"/>
        <v>0.35000000000000003</v>
      </c>
      <c r="K11" s="73" t="s">
        <v>29</v>
      </c>
      <c r="L11" s="74"/>
      <c r="M11" s="8">
        <f>L6-1</f>
        <v>2</v>
      </c>
      <c r="N11" s="9">
        <f>SUMSQ(D15:F15)/(L4*L5)-L3</f>
        <v>0.21036296296296175</v>
      </c>
      <c r="O11" s="10">
        <f t="shared" ref="O11:O16" si="2">N11/M11</f>
        <v>0.10518148148148088</v>
      </c>
      <c r="P11" s="11">
        <f>O11/O16</f>
        <v>0.70852031921959824</v>
      </c>
      <c r="Q11" s="10">
        <f>FINV(Q10,M11,M16)</f>
        <v>3.6337234675916301</v>
      </c>
      <c r="R11" s="10">
        <f>FINV(R10,M11,M16)</f>
        <v>6.2262352803113821</v>
      </c>
      <c r="S11" s="12" t="s">
        <v>30</v>
      </c>
      <c r="W11" s="6" t="s">
        <v>31</v>
      </c>
      <c r="X11" s="6" t="s">
        <v>28</v>
      </c>
      <c r="Y11" s="6">
        <v>1</v>
      </c>
      <c r="Z11" s="16">
        <v>1.22</v>
      </c>
    </row>
    <row r="12" spans="3:26" ht="16" thickBot="1" x14ac:dyDescent="0.4">
      <c r="C12" s="2" t="s">
        <v>14</v>
      </c>
      <c r="D12" s="3">
        <v>0.03</v>
      </c>
      <c r="E12" s="3">
        <v>0.62</v>
      </c>
      <c r="F12" s="3">
        <v>0.59</v>
      </c>
      <c r="G12" s="3">
        <f t="shared" si="0"/>
        <v>1.24</v>
      </c>
      <c r="H12" s="3">
        <f t="shared" si="1"/>
        <v>0.41333333333333333</v>
      </c>
      <c r="K12" s="73" t="s">
        <v>5</v>
      </c>
      <c r="L12" s="74"/>
      <c r="M12" s="8">
        <f>L4*L5-1</f>
        <v>8</v>
      </c>
      <c r="N12" s="9">
        <f>SUMSQ(G6:G14)/L6-L3</f>
        <v>0.9100740740740747</v>
      </c>
      <c r="O12" s="10">
        <f t="shared" si="2"/>
        <v>0.11375925925925934</v>
      </c>
      <c r="P12" s="11">
        <f>O12/O16</f>
        <v>0.76630168684918831</v>
      </c>
      <c r="Q12" s="10">
        <f>FINV(Q10,M12,M16)</f>
        <v>2.5910961798744014</v>
      </c>
      <c r="R12" s="10">
        <f>FINV(R10,M12,M16)</f>
        <v>3.8895721399261927</v>
      </c>
      <c r="S12" s="12" t="s">
        <v>30</v>
      </c>
      <c r="T12" s="13" t="s">
        <v>32</v>
      </c>
      <c r="W12" s="6" t="s">
        <v>31</v>
      </c>
      <c r="X12" s="6" t="s">
        <v>28</v>
      </c>
      <c r="Y12" s="6">
        <v>2</v>
      </c>
      <c r="Z12" s="16">
        <v>0.1</v>
      </c>
    </row>
    <row r="13" spans="3:26" ht="16" thickBot="1" x14ac:dyDescent="0.4">
      <c r="C13" s="2" t="s">
        <v>15</v>
      </c>
      <c r="D13" s="3">
        <v>0.03</v>
      </c>
      <c r="E13" s="3">
        <v>0.2</v>
      </c>
      <c r="F13" s="3">
        <v>0.63</v>
      </c>
      <c r="G13" s="3">
        <f t="shared" si="0"/>
        <v>0.86</v>
      </c>
      <c r="H13" s="3">
        <f t="shared" si="1"/>
        <v>0.28666666666666668</v>
      </c>
      <c r="K13" s="73" t="s">
        <v>34</v>
      </c>
      <c r="L13" s="74"/>
      <c r="M13" s="8">
        <f>L4-1</f>
        <v>2</v>
      </c>
      <c r="N13" s="9">
        <f>SUMSQ(G21:G23)/(L4*L6)-L3</f>
        <v>0.19605185185185281</v>
      </c>
      <c r="O13" s="10">
        <f t="shared" si="2"/>
        <v>9.8025925925926405E-2</v>
      </c>
      <c r="P13" s="11">
        <f>O13/O16</f>
        <v>0.66031928197419998</v>
      </c>
      <c r="Q13" s="10">
        <f>FINV(Q10,M13,M16)</f>
        <v>3.6337234675916301</v>
      </c>
      <c r="R13" s="10">
        <f>FINV(R10,M13,M16)</f>
        <v>6.2262352803113821</v>
      </c>
      <c r="S13" s="12" t="s">
        <v>30</v>
      </c>
      <c r="T13" s="13" t="s">
        <v>30</v>
      </c>
      <c r="U13" s="13" t="s">
        <v>35</v>
      </c>
      <c r="W13" s="6" t="s">
        <v>31</v>
      </c>
      <c r="X13" s="6" t="s">
        <v>28</v>
      </c>
      <c r="Y13" s="6">
        <v>3</v>
      </c>
      <c r="Z13" s="16">
        <v>0.78</v>
      </c>
    </row>
    <row r="14" spans="3:26" ht="16" thickBot="1" x14ac:dyDescent="0.4">
      <c r="C14" s="2" t="s">
        <v>16</v>
      </c>
      <c r="D14" s="3">
        <v>7.0000000000000007E-2</v>
      </c>
      <c r="E14" s="3">
        <v>0.11</v>
      </c>
      <c r="F14" s="3">
        <v>0.66</v>
      </c>
      <c r="G14" s="3">
        <f t="shared" si="0"/>
        <v>0.84000000000000008</v>
      </c>
      <c r="H14" s="3">
        <f t="shared" si="1"/>
        <v>0.28000000000000003</v>
      </c>
      <c r="K14" s="73" t="s">
        <v>4</v>
      </c>
      <c r="L14" s="74"/>
      <c r="M14" s="8">
        <f>L5-1</f>
        <v>2</v>
      </c>
      <c r="N14" s="9">
        <f>SUMSQ(D24:F24)/(L5*L6)-L3</f>
        <v>0.22005185185185194</v>
      </c>
      <c r="O14" s="10">
        <f t="shared" si="2"/>
        <v>0.11002592592592597</v>
      </c>
      <c r="P14" s="11">
        <f>O14/O16</f>
        <v>0.74115331959071573</v>
      </c>
      <c r="Q14" s="10">
        <f>FINV(Q10,M14,M16)</f>
        <v>3.6337234675916301</v>
      </c>
      <c r="R14" s="10">
        <f>FINV(R10,M14,M16)</f>
        <v>6.2262352803113821</v>
      </c>
      <c r="S14" s="12" t="s">
        <v>30</v>
      </c>
      <c r="T14" s="13" t="s">
        <v>37</v>
      </c>
      <c r="U14" s="13" t="s">
        <v>38</v>
      </c>
      <c r="W14" s="6" t="s">
        <v>33</v>
      </c>
      <c r="X14" s="6" t="s">
        <v>26</v>
      </c>
      <c r="Y14" s="6">
        <v>1</v>
      </c>
      <c r="Z14" s="16">
        <v>0.05</v>
      </c>
    </row>
    <row r="15" spans="3:26" ht="16" thickBot="1" x14ac:dyDescent="0.4">
      <c r="C15" s="2" t="s">
        <v>153</v>
      </c>
      <c r="D15" s="3">
        <f>SUM(D6:D14)</f>
        <v>3.4299999999999988</v>
      </c>
      <c r="E15" s="3">
        <f t="shared" ref="E15:G15" si="3">SUM(E6:E14)</f>
        <v>3.46</v>
      </c>
      <c r="F15" s="3">
        <f t="shared" si="3"/>
        <v>5.13</v>
      </c>
      <c r="G15" s="14">
        <f t="shared" si="3"/>
        <v>12.020000000000001</v>
      </c>
      <c r="H15" s="3">
        <f t="shared" si="1"/>
        <v>4.0066666666666668</v>
      </c>
      <c r="K15" s="73" t="s">
        <v>96</v>
      </c>
      <c r="L15" s="74"/>
      <c r="M15" s="8">
        <f>((L4-1)*(L5-1))</f>
        <v>4</v>
      </c>
      <c r="N15" s="9">
        <f>(N12-N13-N14)</f>
        <v>0.49397037037036995</v>
      </c>
      <c r="O15" s="10">
        <f t="shared" si="2"/>
        <v>0.12349259259259249</v>
      </c>
      <c r="P15" s="11">
        <f>O15/O16</f>
        <v>0.83186707291591888</v>
      </c>
      <c r="Q15" s="10">
        <f>FINV(Q10,M15,M16)</f>
        <v>3.0069172799243447</v>
      </c>
      <c r="R15" s="10">
        <f>FINV(R10,M15,M16)</f>
        <v>4.772577999723211</v>
      </c>
      <c r="S15" s="12" t="s">
        <v>30</v>
      </c>
      <c r="T15" s="13" t="s">
        <v>39</v>
      </c>
      <c r="U15" s="13" t="s">
        <v>40</v>
      </c>
      <c r="W15" s="6" t="s">
        <v>33</v>
      </c>
      <c r="X15" s="6" t="s">
        <v>26</v>
      </c>
      <c r="Y15" s="6">
        <v>2</v>
      </c>
      <c r="Z15" s="16">
        <v>0.93</v>
      </c>
    </row>
    <row r="16" spans="3:26" ht="16" thickBot="1" x14ac:dyDescent="0.4">
      <c r="K16" s="73" t="s">
        <v>41</v>
      </c>
      <c r="L16" s="74"/>
      <c r="M16" s="8">
        <f>(L4*L5-1)*(L6-1)</f>
        <v>16</v>
      </c>
      <c r="N16" s="9">
        <f>N17-N11-N12</f>
        <v>2.3752370370370368</v>
      </c>
      <c r="O16" s="10">
        <f t="shared" si="2"/>
        <v>0.1484523148148148</v>
      </c>
      <c r="P16" s="46"/>
      <c r="Q16" s="46"/>
      <c r="R16" s="46"/>
      <c r="S16" s="47"/>
      <c r="W16" s="6" t="s">
        <v>33</v>
      </c>
      <c r="X16" s="6" t="s">
        <v>26</v>
      </c>
      <c r="Y16" s="6">
        <v>3</v>
      </c>
      <c r="Z16" s="16">
        <v>0.95</v>
      </c>
    </row>
    <row r="17" spans="3:26" ht="16" thickBot="1" x14ac:dyDescent="0.4">
      <c r="K17" s="73" t="s">
        <v>2</v>
      </c>
      <c r="L17" s="74"/>
      <c r="M17" s="8">
        <f>(L4*L5*L6-1)</f>
        <v>26</v>
      </c>
      <c r="N17" s="9">
        <f>SUMSQ(D6:F14)-L3</f>
        <v>3.4956740740740733</v>
      </c>
      <c r="O17" s="45"/>
      <c r="P17" s="46"/>
      <c r="Q17" s="46"/>
      <c r="R17" s="46"/>
      <c r="S17" s="47"/>
      <c r="W17" s="6" t="s">
        <v>33</v>
      </c>
      <c r="X17" s="6" t="s">
        <v>27</v>
      </c>
      <c r="Y17" s="6">
        <v>1</v>
      </c>
      <c r="Z17" s="16">
        <v>0.97</v>
      </c>
    </row>
    <row r="18" spans="3:26" x14ac:dyDescent="0.35">
      <c r="C18" s="96" t="s">
        <v>125</v>
      </c>
      <c r="D18" s="97"/>
      <c r="E18" s="97"/>
      <c r="F18" s="97"/>
      <c r="G18" s="97"/>
      <c r="H18" s="98"/>
      <c r="L18" s="42" t="s">
        <v>84</v>
      </c>
      <c r="M18" s="42" t="s">
        <v>85</v>
      </c>
      <c r="N18" s="42" t="s">
        <v>86</v>
      </c>
      <c r="O18" s="42" t="s">
        <v>87</v>
      </c>
      <c r="W18" s="6" t="s">
        <v>33</v>
      </c>
      <c r="X18" s="6" t="s">
        <v>27</v>
      </c>
      <c r="Y18" s="6">
        <v>2</v>
      </c>
      <c r="Z18" s="16">
        <v>0.73</v>
      </c>
    </row>
    <row r="19" spans="3:26" x14ac:dyDescent="0.35">
      <c r="C19" s="91" t="s">
        <v>24</v>
      </c>
      <c r="D19" s="89" t="s">
        <v>25</v>
      </c>
      <c r="E19" s="70"/>
      <c r="F19" s="90"/>
      <c r="G19" s="91" t="s">
        <v>2</v>
      </c>
      <c r="H19" s="91" t="s">
        <v>97</v>
      </c>
      <c r="N19" s="41"/>
      <c r="W19" s="6" t="s">
        <v>33</v>
      </c>
      <c r="X19" s="6" t="s">
        <v>27</v>
      </c>
      <c r="Y19" s="6">
        <v>3</v>
      </c>
      <c r="Z19" s="16">
        <v>0.03</v>
      </c>
    </row>
    <row r="20" spans="3:26" x14ac:dyDescent="0.35">
      <c r="C20" s="92"/>
      <c r="D20" s="2" t="s">
        <v>26</v>
      </c>
      <c r="E20" s="2" t="s">
        <v>27</v>
      </c>
      <c r="F20" s="2" t="s">
        <v>28</v>
      </c>
      <c r="G20" s="92"/>
      <c r="H20" s="92"/>
      <c r="K20"/>
      <c r="L20"/>
      <c r="N20"/>
      <c r="O20"/>
      <c r="P20"/>
      <c r="Q20"/>
      <c r="T20" s="54"/>
      <c r="W20" s="6" t="s">
        <v>33</v>
      </c>
      <c r="X20" s="6" t="s">
        <v>28</v>
      </c>
      <c r="Y20" s="6">
        <v>1</v>
      </c>
      <c r="Z20" s="16">
        <v>7.0000000000000007E-2</v>
      </c>
    </row>
    <row r="21" spans="3:26" ht="16" thickBot="1" x14ac:dyDescent="0.4">
      <c r="C21" s="2" t="s">
        <v>31</v>
      </c>
      <c r="D21" s="3">
        <f>G6</f>
        <v>1.8399999999999999</v>
      </c>
      <c r="E21" s="3">
        <f>G7</f>
        <v>0.43000000000000005</v>
      </c>
      <c r="F21" s="3">
        <f>G8</f>
        <v>2.1</v>
      </c>
      <c r="G21" s="3">
        <f>SUM(D21:F21)</f>
        <v>4.37</v>
      </c>
      <c r="H21" s="3">
        <f>G21/9</f>
        <v>0.48555555555555557</v>
      </c>
      <c r="K21"/>
      <c r="L21"/>
      <c r="M21"/>
      <c r="N21"/>
      <c r="O21"/>
      <c r="P21"/>
      <c r="Q21"/>
      <c r="T21" s="54"/>
      <c r="U21" s="13"/>
      <c r="W21" s="6" t="s">
        <v>33</v>
      </c>
      <c r="X21" s="6" t="s">
        <v>28</v>
      </c>
      <c r="Y21" s="6">
        <v>2</v>
      </c>
      <c r="Z21" s="16">
        <v>0.23</v>
      </c>
    </row>
    <row r="22" spans="3:26" x14ac:dyDescent="0.35">
      <c r="C22" s="2" t="s">
        <v>33</v>
      </c>
      <c r="D22" s="3">
        <f>G9</f>
        <v>1.9300000000000002</v>
      </c>
      <c r="E22" s="3">
        <f>G10</f>
        <v>1.73</v>
      </c>
      <c r="F22" s="3">
        <f>G11</f>
        <v>1.05</v>
      </c>
      <c r="G22" s="3">
        <f t="shared" ref="G22:G24" si="4">SUM(D22:F22)</f>
        <v>4.71</v>
      </c>
      <c r="H22" s="3">
        <f t="shared" ref="H22:H23" si="5">G22/9</f>
        <v>0.52333333333333332</v>
      </c>
      <c r="K22" s="59"/>
      <c r="L22" s="60"/>
      <c r="M22" s="60"/>
      <c r="N22" s="60"/>
      <c r="O22" s="61"/>
      <c r="P22" s="62"/>
      <c r="Q22"/>
      <c r="T22" s="54"/>
      <c r="W22" s="6" t="s">
        <v>33</v>
      </c>
      <c r="X22" s="6" t="s">
        <v>28</v>
      </c>
      <c r="Y22" s="6">
        <v>3</v>
      </c>
      <c r="Z22" s="16">
        <v>0.75</v>
      </c>
    </row>
    <row r="23" spans="3:26" x14ac:dyDescent="0.35">
      <c r="C23" s="2" t="s">
        <v>36</v>
      </c>
      <c r="D23" s="3">
        <f>G12</f>
        <v>1.24</v>
      </c>
      <c r="E23" s="3">
        <f>G13</f>
        <v>0.86</v>
      </c>
      <c r="F23" s="3">
        <f>G14</f>
        <v>0.84000000000000008</v>
      </c>
      <c r="G23" s="3">
        <f t="shared" si="4"/>
        <v>2.9400000000000004</v>
      </c>
      <c r="H23" s="3">
        <f t="shared" si="5"/>
        <v>0.32666666666666672</v>
      </c>
      <c r="K23" s="63"/>
      <c r="L23" s="75" t="s">
        <v>134</v>
      </c>
      <c r="M23" s="75"/>
      <c r="N23" s="75"/>
      <c r="O23" s="75"/>
      <c r="P23" s="64"/>
      <c r="Q23"/>
      <c r="T23" s="54"/>
      <c r="W23" s="6" t="s">
        <v>36</v>
      </c>
      <c r="X23" s="6" t="s">
        <v>26</v>
      </c>
      <c r="Y23" s="6">
        <v>1</v>
      </c>
      <c r="Z23" s="16">
        <v>0.03</v>
      </c>
    </row>
    <row r="24" spans="3:26" x14ac:dyDescent="0.35">
      <c r="C24" s="2" t="s">
        <v>2</v>
      </c>
      <c r="D24" s="3">
        <f>SUM(D21:D23)</f>
        <v>5.01</v>
      </c>
      <c r="E24" s="3">
        <f t="shared" ref="E24:F24" si="6">SUM(E21:E23)</f>
        <v>3.02</v>
      </c>
      <c r="F24" s="3">
        <f t="shared" si="6"/>
        <v>3.99</v>
      </c>
      <c r="G24" s="14">
        <f t="shared" si="4"/>
        <v>12.02</v>
      </c>
      <c r="K24" s="63"/>
      <c r="L24" s="70" t="s">
        <v>5</v>
      </c>
      <c r="M24" s="70"/>
      <c r="N24" s="70" t="s">
        <v>142</v>
      </c>
      <c r="O24" s="70"/>
      <c r="P24" s="64"/>
      <c r="Q24"/>
      <c r="W24" s="6" t="s">
        <v>36</v>
      </c>
      <c r="X24" s="6" t="s">
        <v>26</v>
      </c>
      <c r="Y24" s="6">
        <v>2</v>
      </c>
      <c r="Z24" s="16">
        <v>0.62</v>
      </c>
    </row>
    <row r="25" spans="3:26" x14ac:dyDescent="0.35">
      <c r="C25" s="2" t="s">
        <v>97</v>
      </c>
      <c r="D25" s="3">
        <f>D24/9</f>
        <v>0.55666666666666664</v>
      </c>
      <c r="E25" s="3">
        <f t="shared" ref="E25:F25" si="7">E24/9</f>
        <v>0.33555555555555555</v>
      </c>
      <c r="F25" s="3">
        <f t="shared" si="7"/>
        <v>0.44333333333333336</v>
      </c>
      <c r="K25" s="63"/>
      <c r="L25" s="71" t="s">
        <v>127</v>
      </c>
      <c r="M25" s="71"/>
      <c r="N25" s="99">
        <f>AVERAGE(D6:F8)</f>
        <v>0.48555555555555557</v>
      </c>
      <c r="O25" s="99"/>
      <c r="P25" s="64"/>
      <c r="Q25"/>
      <c r="W25" s="6" t="s">
        <v>36</v>
      </c>
      <c r="X25" s="6" t="s">
        <v>26</v>
      </c>
      <c r="Y25" s="6">
        <v>3</v>
      </c>
      <c r="Z25" s="16">
        <v>0.59</v>
      </c>
    </row>
    <row r="26" spans="3:26" x14ac:dyDescent="0.35">
      <c r="K26" s="63"/>
      <c r="L26" s="71" t="s">
        <v>128</v>
      </c>
      <c r="M26" s="71"/>
      <c r="N26" s="94">
        <f>AVERAGE(D9:F11)</f>
        <v>0.52333333333333332</v>
      </c>
      <c r="O26" s="94"/>
      <c r="P26" s="64"/>
      <c r="Q26"/>
      <c r="W26" s="6" t="s">
        <v>36</v>
      </c>
      <c r="X26" s="6" t="s">
        <v>27</v>
      </c>
      <c r="Y26" s="6">
        <v>1</v>
      </c>
      <c r="Z26" s="16">
        <v>0.03</v>
      </c>
    </row>
    <row r="27" spans="3:26" x14ac:dyDescent="0.35">
      <c r="K27" s="63"/>
      <c r="L27" s="71" t="s">
        <v>129</v>
      </c>
      <c r="M27" s="71"/>
      <c r="N27" s="100">
        <f>AVERAGE(D12:F14)</f>
        <v>0.32666666666666666</v>
      </c>
      <c r="O27" s="100"/>
      <c r="P27" s="64"/>
      <c r="Q27"/>
      <c r="W27" s="6" t="s">
        <v>36</v>
      </c>
      <c r="X27" s="6" t="s">
        <v>27</v>
      </c>
      <c r="Y27" s="6">
        <v>2</v>
      </c>
      <c r="Z27" s="16">
        <v>0.2</v>
      </c>
    </row>
    <row r="28" spans="3:26" x14ac:dyDescent="0.35">
      <c r="K28" s="63"/>
      <c r="L28" s="70" t="s">
        <v>126</v>
      </c>
      <c r="M28" s="70"/>
      <c r="N28" s="95" t="s">
        <v>30</v>
      </c>
      <c r="O28" s="95"/>
      <c r="P28" s="64"/>
      <c r="Q28"/>
      <c r="R28" s="16"/>
      <c r="W28" s="6" t="s">
        <v>36</v>
      </c>
      <c r="X28" s="6" t="s">
        <v>27</v>
      </c>
      <c r="Y28" s="6">
        <v>3</v>
      </c>
      <c r="Z28" s="16">
        <v>0.63</v>
      </c>
    </row>
    <row r="29" spans="3:26" x14ac:dyDescent="0.35">
      <c r="K29" s="63"/>
      <c r="L29" s="71" t="s">
        <v>130</v>
      </c>
      <c r="M29" s="71"/>
      <c r="N29" s="94">
        <f>AVERAGE(D6:F6,D9:F9,D12:F12)</f>
        <v>0.55666666666666653</v>
      </c>
      <c r="O29" s="94"/>
      <c r="P29" s="65"/>
      <c r="Q29"/>
      <c r="R29" s="16"/>
      <c r="W29" s="6" t="s">
        <v>36</v>
      </c>
      <c r="X29" s="6" t="s">
        <v>28</v>
      </c>
      <c r="Y29" s="6">
        <v>1</v>
      </c>
      <c r="Z29" s="16">
        <v>7.0000000000000007E-2</v>
      </c>
    </row>
    <row r="30" spans="3:26" x14ac:dyDescent="0.35">
      <c r="K30" s="63"/>
      <c r="L30" s="71" t="s">
        <v>131</v>
      </c>
      <c r="M30" s="71"/>
      <c r="N30" s="94">
        <f>AVERAGE(D7:F7,D10:F10,D13:F13)</f>
        <v>0.3355555555555555</v>
      </c>
      <c r="O30" s="94"/>
      <c r="P30" s="65"/>
      <c r="Q30"/>
      <c r="R30" s="16"/>
      <c r="W30" s="6" t="s">
        <v>36</v>
      </c>
      <c r="X30" s="6" t="s">
        <v>28</v>
      </c>
      <c r="Y30" s="6">
        <v>2</v>
      </c>
      <c r="Z30" s="16">
        <v>0.11</v>
      </c>
    </row>
    <row r="31" spans="3:26" x14ac:dyDescent="0.35">
      <c r="K31" s="66"/>
      <c r="L31" s="72" t="s">
        <v>132</v>
      </c>
      <c r="M31" s="72"/>
      <c r="N31" s="94">
        <f>AVERAGE(D8:F8,D11:F11,D14:F14)</f>
        <v>0.4433333333333333</v>
      </c>
      <c r="O31" s="94"/>
      <c r="P31" s="65"/>
      <c r="Q31"/>
      <c r="R31" s="16"/>
      <c r="W31" s="6" t="s">
        <v>36</v>
      </c>
      <c r="X31" s="6" t="s">
        <v>28</v>
      </c>
      <c r="Y31" s="6">
        <v>3</v>
      </c>
      <c r="Z31" s="16">
        <v>0.66</v>
      </c>
    </row>
    <row r="32" spans="3:26" x14ac:dyDescent="0.35">
      <c r="K32" s="66"/>
      <c r="L32" s="70" t="s">
        <v>126</v>
      </c>
      <c r="M32" s="70"/>
      <c r="N32" s="95" t="s">
        <v>30</v>
      </c>
      <c r="O32" s="95"/>
      <c r="P32" s="65"/>
      <c r="Q32"/>
    </row>
    <row r="33" spans="3:17" ht="16" thickBot="1" x14ac:dyDescent="0.4">
      <c r="K33" s="67"/>
      <c r="L33" s="68"/>
      <c r="M33" s="68"/>
      <c r="N33" s="68"/>
      <c r="O33" s="68"/>
      <c r="P33" s="69"/>
      <c r="Q33"/>
    </row>
    <row r="34" spans="3:17" x14ac:dyDescent="0.35">
      <c r="K34"/>
      <c r="L34"/>
      <c r="M34"/>
      <c r="N34"/>
      <c r="O34"/>
      <c r="P34"/>
      <c r="Q34"/>
    </row>
    <row r="35" spans="3:17" x14ac:dyDescent="0.35">
      <c r="I35"/>
      <c r="J35"/>
      <c r="K35"/>
      <c r="L35"/>
      <c r="M35"/>
      <c r="N35"/>
      <c r="O35"/>
      <c r="P35"/>
      <c r="Q35"/>
    </row>
    <row r="36" spans="3:17" x14ac:dyDescent="0.35">
      <c r="I36"/>
      <c r="J36"/>
      <c r="K36"/>
      <c r="L36"/>
      <c r="M36"/>
      <c r="N36"/>
      <c r="O36"/>
      <c r="P36"/>
      <c r="Q36"/>
    </row>
    <row r="37" spans="3:17" x14ac:dyDescent="0.35">
      <c r="I37"/>
      <c r="J37"/>
      <c r="K37"/>
      <c r="L37"/>
      <c r="M37"/>
      <c r="N37"/>
    </row>
    <row r="38" spans="3:17" x14ac:dyDescent="0.35">
      <c r="I38"/>
      <c r="J38"/>
      <c r="K38"/>
      <c r="L38"/>
      <c r="M38"/>
      <c r="N38"/>
    </row>
    <row r="40" spans="3:17" x14ac:dyDescent="0.35">
      <c r="C40"/>
      <c r="D40"/>
      <c r="E40"/>
      <c r="F40"/>
      <c r="G40"/>
      <c r="H40"/>
    </row>
  </sheetData>
  <sortState xmlns:xlrd2="http://schemas.microsoft.com/office/spreadsheetml/2017/richdata2" ref="L28:L36">
    <sortCondition descending="1" ref="L28:L36"/>
  </sortState>
  <mergeCells count="44">
    <mergeCell ref="K11:L11"/>
    <mergeCell ref="K12:L12"/>
    <mergeCell ref="K8:S8"/>
    <mergeCell ref="M9:M10"/>
    <mergeCell ref="N9:N10"/>
    <mergeCell ref="O9:O10"/>
    <mergeCell ref="P9:P10"/>
    <mergeCell ref="Q9:R9"/>
    <mergeCell ref="S9:S10"/>
    <mergeCell ref="K9:L10"/>
    <mergeCell ref="C3:H3"/>
    <mergeCell ref="C4:C5"/>
    <mergeCell ref="D4:F4"/>
    <mergeCell ref="G4:G5"/>
    <mergeCell ref="H4:H5"/>
    <mergeCell ref="K13:L13"/>
    <mergeCell ref="K14:L14"/>
    <mergeCell ref="K16:L16"/>
    <mergeCell ref="K17:L17"/>
    <mergeCell ref="C18:H18"/>
    <mergeCell ref="K15:L15"/>
    <mergeCell ref="C19:C20"/>
    <mergeCell ref="D19:F19"/>
    <mergeCell ref="G19:G20"/>
    <mergeCell ref="H19:H20"/>
    <mergeCell ref="L23:O23"/>
    <mergeCell ref="L24:M24"/>
    <mergeCell ref="N24:O24"/>
    <mergeCell ref="L25:M25"/>
    <mergeCell ref="N25:O25"/>
    <mergeCell ref="L26:M26"/>
    <mergeCell ref="N26:O26"/>
    <mergeCell ref="L27:M27"/>
    <mergeCell ref="N27:O27"/>
    <mergeCell ref="L28:M28"/>
    <mergeCell ref="N28:O28"/>
    <mergeCell ref="L29:M29"/>
    <mergeCell ref="N29:O29"/>
    <mergeCell ref="L30:M30"/>
    <mergeCell ref="N30:O30"/>
    <mergeCell ref="L31:M31"/>
    <mergeCell ref="N31:O31"/>
    <mergeCell ref="L32:M32"/>
    <mergeCell ref="N32:O3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3823E-62A3-45D0-894A-FC163AF11D08}">
  <dimension ref="C1:Z40"/>
  <sheetViews>
    <sheetView topLeftCell="A6" zoomScale="51" workbookViewId="0">
      <selection activeCell="M20" sqref="M20"/>
    </sheetView>
  </sheetViews>
  <sheetFormatPr defaultRowHeight="15.5" x14ac:dyDescent="0.35"/>
  <cols>
    <col min="1" max="2" width="8.7265625" style="6"/>
    <col min="3" max="3" width="21.453125" style="6" customWidth="1"/>
    <col min="4" max="4" width="9.81640625" style="6" customWidth="1"/>
    <col min="5" max="5" width="9" style="6" bestFit="1" customWidth="1"/>
    <col min="6" max="6" width="8.81640625" style="6" bestFit="1" customWidth="1"/>
    <col min="7" max="7" width="8.81640625" style="6" customWidth="1"/>
    <col min="8" max="8" width="14.54296875" style="6" customWidth="1"/>
    <col min="9" max="9" width="10.90625" style="6" customWidth="1"/>
    <col min="10" max="10" width="11.26953125" style="6" customWidth="1"/>
    <col min="11" max="11" width="15.54296875" style="6" customWidth="1"/>
    <col min="12" max="12" width="13.08984375" style="6" customWidth="1"/>
    <col min="13" max="13" width="17.26953125" style="6" customWidth="1"/>
    <col min="14" max="14" width="20.1796875" style="6" customWidth="1"/>
    <col min="15" max="15" width="13.1796875" style="6" customWidth="1"/>
    <col min="16" max="16" width="14" style="6" customWidth="1"/>
    <col min="17" max="17" width="12.6328125" style="6" customWidth="1"/>
    <col min="18" max="19" width="8.7265625" style="6"/>
    <col min="20" max="20" width="11" style="6" customWidth="1"/>
    <col min="21" max="21" width="13.08984375" style="6" customWidth="1"/>
    <col min="22" max="22" width="8.7265625" style="6"/>
    <col min="23" max="23" width="12.7265625" style="6" customWidth="1"/>
    <col min="24" max="24" width="14.36328125" style="6" customWidth="1"/>
    <col min="25" max="25" width="10.90625" style="6" customWidth="1"/>
    <col min="26" max="26" width="16.81640625" style="6" customWidth="1"/>
    <col min="27" max="16384" width="8.7265625" style="6"/>
  </cols>
  <sheetData>
    <row r="1" spans="3:26" x14ac:dyDescent="0.35">
      <c r="C1"/>
    </row>
    <row r="2" spans="3:26" x14ac:dyDescent="0.35">
      <c r="C2"/>
    </row>
    <row r="3" spans="3:26" x14ac:dyDescent="0.35">
      <c r="C3" s="88" t="s">
        <v>143</v>
      </c>
      <c r="D3" s="88"/>
      <c r="E3" s="88"/>
      <c r="F3" s="88"/>
      <c r="G3" s="88"/>
      <c r="H3" s="88"/>
      <c r="K3" s="58" t="s">
        <v>9</v>
      </c>
      <c r="L3" s="56">
        <f>((G15^2)/(L4*L5*L6))</f>
        <v>5763.2067000000015</v>
      </c>
      <c r="W3" s="1"/>
      <c r="X3" s="1"/>
      <c r="Y3" s="1"/>
      <c r="Z3" s="1"/>
    </row>
    <row r="4" spans="3:26" x14ac:dyDescent="0.35">
      <c r="C4" s="91" t="s">
        <v>42</v>
      </c>
      <c r="D4" s="89" t="s">
        <v>1</v>
      </c>
      <c r="E4" s="70"/>
      <c r="F4" s="90"/>
      <c r="G4" s="91" t="s">
        <v>43</v>
      </c>
      <c r="H4" s="91" t="s">
        <v>3</v>
      </c>
      <c r="K4" s="2" t="s">
        <v>0</v>
      </c>
      <c r="L4" s="4">
        <v>3</v>
      </c>
      <c r="W4" s="101" t="s">
        <v>106</v>
      </c>
      <c r="X4" s="101"/>
    </row>
    <row r="5" spans="3:26" x14ac:dyDescent="0.35">
      <c r="C5" s="92"/>
      <c r="D5" s="2">
        <v>1</v>
      </c>
      <c r="E5" s="2">
        <v>2</v>
      </c>
      <c r="F5" s="2">
        <v>3</v>
      </c>
      <c r="G5" s="92"/>
      <c r="H5" s="92"/>
      <c r="K5" s="2" t="s">
        <v>4</v>
      </c>
      <c r="L5" s="4">
        <v>3</v>
      </c>
      <c r="W5" s="50" t="s">
        <v>107</v>
      </c>
      <c r="X5" s="50" t="s">
        <v>108</v>
      </c>
      <c r="Y5" s="6" t="s">
        <v>45</v>
      </c>
      <c r="Z5" s="6" t="s">
        <v>112</v>
      </c>
    </row>
    <row r="6" spans="3:26" x14ac:dyDescent="0.35">
      <c r="C6" s="4" t="s">
        <v>7</v>
      </c>
      <c r="D6" s="4">
        <v>24.45</v>
      </c>
      <c r="E6" s="4">
        <v>4.67</v>
      </c>
      <c r="F6" s="4">
        <v>10.27</v>
      </c>
      <c r="G6" s="4">
        <f>SUM(D6:F6)</f>
        <v>39.39</v>
      </c>
      <c r="H6" s="3">
        <f>G6/3</f>
        <v>13.13</v>
      </c>
      <c r="K6" s="2" t="s">
        <v>6</v>
      </c>
      <c r="L6" s="4">
        <v>3</v>
      </c>
      <c r="W6" s="6" t="s">
        <v>31</v>
      </c>
      <c r="X6" s="6" t="s">
        <v>26</v>
      </c>
      <c r="Y6" s="6">
        <v>1</v>
      </c>
      <c r="Z6" s="16">
        <v>24.45</v>
      </c>
    </row>
    <row r="7" spans="3:26" x14ac:dyDescent="0.35">
      <c r="C7" s="4" t="s">
        <v>8</v>
      </c>
      <c r="D7" s="4">
        <v>24.46</v>
      </c>
      <c r="E7" s="4">
        <v>7.61</v>
      </c>
      <c r="F7" s="4">
        <v>10.08</v>
      </c>
      <c r="G7" s="4">
        <f t="shared" ref="G7:G15" si="0">SUM(D7:F7)</f>
        <v>42.15</v>
      </c>
      <c r="H7" s="3">
        <f t="shared" ref="H7:H15" si="1">G7/3</f>
        <v>14.049999999999999</v>
      </c>
      <c r="W7" s="6" t="s">
        <v>31</v>
      </c>
      <c r="X7" s="6" t="s">
        <v>26</v>
      </c>
      <c r="Y7" s="6">
        <v>2</v>
      </c>
      <c r="Z7" s="16">
        <v>4.67</v>
      </c>
    </row>
    <row r="8" spans="3:26" ht="16" thickBot="1" x14ac:dyDescent="0.4">
      <c r="C8" s="4" t="s">
        <v>10</v>
      </c>
      <c r="D8" s="4">
        <v>3.11</v>
      </c>
      <c r="E8" s="4">
        <v>10.76</v>
      </c>
      <c r="F8" s="3">
        <v>7.7</v>
      </c>
      <c r="G8" s="4">
        <f t="shared" si="0"/>
        <v>21.57</v>
      </c>
      <c r="H8" s="3">
        <f t="shared" si="1"/>
        <v>7.19</v>
      </c>
      <c r="K8" s="75" t="s">
        <v>144</v>
      </c>
      <c r="L8" s="75"/>
      <c r="M8" s="75"/>
      <c r="N8" s="75"/>
      <c r="O8" s="75"/>
      <c r="P8" s="75"/>
      <c r="Q8" s="75"/>
      <c r="R8" s="75"/>
      <c r="S8" s="75"/>
      <c r="W8" s="6" t="s">
        <v>31</v>
      </c>
      <c r="X8" s="6" t="s">
        <v>26</v>
      </c>
      <c r="Y8" s="6">
        <v>3</v>
      </c>
      <c r="Z8" s="16">
        <v>10.27</v>
      </c>
    </row>
    <row r="9" spans="3:26" ht="16" thickBot="1" x14ac:dyDescent="0.4">
      <c r="C9" s="4" t="s">
        <v>11</v>
      </c>
      <c r="D9" s="4">
        <v>9.91</v>
      </c>
      <c r="E9" s="3">
        <v>10.6</v>
      </c>
      <c r="F9" s="4">
        <v>9.1199999999999992</v>
      </c>
      <c r="G9" s="4">
        <f t="shared" si="0"/>
        <v>29.629999999999995</v>
      </c>
      <c r="H9" s="3">
        <f t="shared" si="1"/>
        <v>9.8766666666666652</v>
      </c>
      <c r="K9" s="76" t="s">
        <v>17</v>
      </c>
      <c r="L9" s="77"/>
      <c r="M9" s="80" t="s">
        <v>18</v>
      </c>
      <c r="N9" s="82" t="s">
        <v>19</v>
      </c>
      <c r="O9" s="82" t="s">
        <v>20</v>
      </c>
      <c r="P9" s="82" t="s">
        <v>21</v>
      </c>
      <c r="Q9" s="84" t="s">
        <v>22</v>
      </c>
      <c r="R9" s="85"/>
      <c r="S9" s="86" t="s">
        <v>23</v>
      </c>
      <c r="W9" s="6" t="s">
        <v>31</v>
      </c>
      <c r="X9" s="6" t="s">
        <v>27</v>
      </c>
      <c r="Y9" s="6">
        <v>1</v>
      </c>
      <c r="Z9" s="16">
        <v>24.46</v>
      </c>
    </row>
    <row r="10" spans="3:26" ht="16" thickBot="1" x14ac:dyDescent="0.4">
      <c r="C10" s="4" t="s">
        <v>12</v>
      </c>
      <c r="D10" s="4">
        <v>6.18</v>
      </c>
      <c r="E10" s="4">
        <v>7.73</v>
      </c>
      <c r="F10" s="4">
        <v>12.54</v>
      </c>
      <c r="G10" s="4">
        <f t="shared" si="0"/>
        <v>26.45</v>
      </c>
      <c r="H10" s="3">
        <f t="shared" si="1"/>
        <v>8.8166666666666664</v>
      </c>
      <c r="K10" s="78"/>
      <c r="L10" s="79"/>
      <c r="M10" s="81"/>
      <c r="N10" s="83"/>
      <c r="O10" s="83"/>
      <c r="P10" s="83"/>
      <c r="Q10" s="7">
        <v>0.05</v>
      </c>
      <c r="R10" s="7">
        <v>0.01</v>
      </c>
      <c r="S10" s="87"/>
      <c r="W10" s="6" t="s">
        <v>31</v>
      </c>
      <c r="X10" s="6" t="s">
        <v>27</v>
      </c>
      <c r="Y10" s="6">
        <v>2</v>
      </c>
      <c r="Z10" s="16">
        <v>7.61</v>
      </c>
    </row>
    <row r="11" spans="3:26" ht="16" thickBot="1" x14ac:dyDescent="0.4">
      <c r="C11" s="4" t="s">
        <v>13</v>
      </c>
      <c r="D11" s="4">
        <v>21.86</v>
      </c>
      <c r="E11" s="4">
        <v>4.78</v>
      </c>
      <c r="F11" s="4">
        <v>8.3800000000000008</v>
      </c>
      <c r="G11" s="4">
        <f t="shared" si="0"/>
        <v>35.020000000000003</v>
      </c>
      <c r="H11" s="3">
        <f t="shared" si="1"/>
        <v>11.673333333333334</v>
      </c>
      <c r="K11" s="73" t="s">
        <v>29</v>
      </c>
      <c r="L11" s="74"/>
      <c r="M11" s="8">
        <f>L6-1</f>
        <v>2</v>
      </c>
      <c r="N11" s="9">
        <f>SUMSQ(D15:F15)/(L4*L5)-L3</f>
        <v>105.92228888888712</v>
      </c>
      <c r="O11" s="10">
        <f t="shared" ref="O11:O16" si="2">N11/M11</f>
        <v>52.961144444443562</v>
      </c>
      <c r="P11" s="11">
        <f>O11/O16</f>
        <v>0.84006944557961294</v>
      </c>
      <c r="Q11" s="10">
        <f>FINV(Q10,M11,M16)</f>
        <v>3.6337234675916301</v>
      </c>
      <c r="R11" s="10">
        <f>FINV(R10,M11,M16)</f>
        <v>6.2262352803113821</v>
      </c>
      <c r="S11" s="12" t="s">
        <v>30</v>
      </c>
      <c r="W11" s="6" t="s">
        <v>31</v>
      </c>
      <c r="X11" s="6" t="s">
        <v>27</v>
      </c>
      <c r="Y11" s="6">
        <v>3</v>
      </c>
      <c r="Z11" s="16">
        <v>10.08</v>
      </c>
    </row>
    <row r="12" spans="3:26" ht="16" thickBot="1" x14ac:dyDescent="0.4">
      <c r="C12" s="4" t="s">
        <v>14</v>
      </c>
      <c r="D12" s="4">
        <v>27.51</v>
      </c>
      <c r="E12" s="4">
        <v>23.97</v>
      </c>
      <c r="F12" s="4">
        <v>50.62</v>
      </c>
      <c r="G12" s="4">
        <f t="shared" si="0"/>
        <v>102.1</v>
      </c>
      <c r="H12" s="3">
        <f t="shared" si="1"/>
        <v>34.033333333333331</v>
      </c>
      <c r="K12" s="73" t="s">
        <v>5</v>
      </c>
      <c r="L12" s="74"/>
      <c r="M12" s="8">
        <f>L4*L5-1</f>
        <v>8</v>
      </c>
      <c r="N12" s="9">
        <f>SUMSQ(G6:G14)/L6-L3</f>
        <v>1735.2753999999968</v>
      </c>
      <c r="O12" s="10">
        <f t="shared" si="2"/>
        <v>216.9094249999996</v>
      </c>
      <c r="P12" s="11">
        <f>O12/O16</f>
        <v>3.4406163671914358</v>
      </c>
      <c r="Q12" s="10">
        <f>FINV(Q10,M12,M16)</f>
        <v>2.5910961798744014</v>
      </c>
      <c r="R12" s="10">
        <f>FINV(R10,M12,M16)</f>
        <v>3.8895721399261927</v>
      </c>
      <c r="S12" s="12" t="s">
        <v>37</v>
      </c>
      <c r="T12" s="13" t="s">
        <v>32</v>
      </c>
      <c r="W12" s="6" t="s">
        <v>31</v>
      </c>
      <c r="X12" s="6" t="s">
        <v>28</v>
      </c>
      <c r="Y12" s="6">
        <v>1</v>
      </c>
      <c r="Z12" s="16">
        <v>3.11</v>
      </c>
    </row>
    <row r="13" spans="3:26" ht="16" thickBot="1" x14ac:dyDescent="0.4">
      <c r="C13" s="4" t="s">
        <v>15</v>
      </c>
      <c r="D13" s="4">
        <v>14.55</v>
      </c>
      <c r="E13" s="4">
        <v>25.72</v>
      </c>
      <c r="F13" s="4">
        <v>26.92</v>
      </c>
      <c r="G13" s="4">
        <f t="shared" si="0"/>
        <v>67.19</v>
      </c>
      <c r="H13" s="3">
        <f t="shared" si="1"/>
        <v>22.396666666666665</v>
      </c>
      <c r="K13" s="73" t="s">
        <v>34</v>
      </c>
      <c r="L13" s="74"/>
      <c r="M13" s="8">
        <f>L4-1</f>
        <v>2</v>
      </c>
      <c r="N13" s="9">
        <f>SUMSQ(G21:G23)/(L4*L6)-L3</f>
        <v>796.23215555555271</v>
      </c>
      <c r="O13" s="10">
        <f t="shared" si="2"/>
        <v>398.11607777777635</v>
      </c>
      <c r="P13" s="11">
        <f>O13/O16</f>
        <v>6.3149155148250404</v>
      </c>
      <c r="Q13" s="10">
        <f>FINV(Q10,M13,M16)</f>
        <v>3.6337234675916301</v>
      </c>
      <c r="R13" s="10">
        <f>FINV(R10,M13,M16)</f>
        <v>6.2262352803113821</v>
      </c>
      <c r="S13" s="12" t="s">
        <v>39</v>
      </c>
      <c r="T13" s="13" t="s">
        <v>30</v>
      </c>
      <c r="U13" s="13" t="s">
        <v>35</v>
      </c>
      <c r="W13" s="6" t="s">
        <v>31</v>
      </c>
      <c r="X13" s="6" t="s">
        <v>28</v>
      </c>
      <c r="Y13" s="6">
        <v>2</v>
      </c>
      <c r="Z13" s="16">
        <v>10.76</v>
      </c>
    </row>
    <row r="14" spans="3:26" ht="16" thickBot="1" x14ac:dyDescent="0.4">
      <c r="C14" s="4" t="s">
        <v>16</v>
      </c>
      <c r="D14" s="4">
        <v>12.92</v>
      </c>
      <c r="E14" s="4">
        <v>10.46</v>
      </c>
      <c r="F14" s="4">
        <v>7.59</v>
      </c>
      <c r="G14" s="4">
        <f t="shared" si="0"/>
        <v>30.970000000000002</v>
      </c>
      <c r="H14" s="3">
        <f t="shared" si="1"/>
        <v>10.323333333333334</v>
      </c>
      <c r="K14" s="73" t="s">
        <v>4</v>
      </c>
      <c r="L14" s="74"/>
      <c r="M14" s="8">
        <f>L5-1</f>
        <v>2</v>
      </c>
      <c r="N14" s="9">
        <f>SUMSQ(D24:F24)/(L5*L6)-L3</f>
        <v>390.98575555555362</v>
      </c>
      <c r="O14" s="10">
        <f t="shared" si="2"/>
        <v>195.49287777777681</v>
      </c>
      <c r="P14" s="11">
        <f>O14/O16</f>
        <v>3.1009071871891924</v>
      </c>
      <c r="Q14" s="10">
        <f>FINV(Q10,M14,M16)</f>
        <v>3.6337234675916301</v>
      </c>
      <c r="R14" s="10">
        <f>FINV(R10,M14,M16)</f>
        <v>6.2262352803113821</v>
      </c>
      <c r="S14" s="12" t="s">
        <v>30</v>
      </c>
      <c r="T14" s="13" t="s">
        <v>37</v>
      </c>
      <c r="U14" s="13" t="s">
        <v>38</v>
      </c>
      <c r="W14" s="6" t="s">
        <v>31</v>
      </c>
      <c r="X14" s="6" t="s">
        <v>28</v>
      </c>
      <c r="Y14" s="6">
        <v>3</v>
      </c>
      <c r="Z14" s="16">
        <v>7.7</v>
      </c>
    </row>
    <row r="15" spans="3:26" ht="16" thickBot="1" x14ac:dyDescent="0.4">
      <c r="C15" s="2" t="s">
        <v>153</v>
      </c>
      <c r="D15" s="4">
        <f>SUM(D6:D14)</f>
        <v>144.94999999999999</v>
      </c>
      <c r="E15" s="4">
        <f t="shared" ref="E15:F15" si="3">SUM(E6:E14)</f>
        <v>106.30000000000001</v>
      </c>
      <c r="F15" s="4">
        <f t="shared" si="3"/>
        <v>143.22</v>
      </c>
      <c r="G15" s="17">
        <f t="shared" si="0"/>
        <v>394.47</v>
      </c>
      <c r="H15" s="3">
        <f t="shared" si="1"/>
        <v>131.49</v>
      </c>
      <c r="K15" s="73" t="s">
        <v>96</v>
      </c>
      <c r="L15" s="74"/>
      <c r="M15" s="8">
        <f>((L4-1)*(L5-1))</f>
        <v>4</v>
      </c>
      <c r="N15" s="9">
        <f>(N12-N13-N14)</f>
        <v>548.05748888889048</v>
      </c>
      <c r="O15" s="10">
        <f t="shared" si="2"/>
        <v>137.01437222222262</v>
      </c>
      <c r="P15" s="11">
        <f>O15/O16</f>
        <v>2.1733213833757552</v>
      </c>
      <c r="Q15" s="10">
        <f>FINV(Q10,M15,M16)</f>
        <v>3.0069172799243447</v>
      </c>
      <c r="R15" s="10">
        <f>FINV(R10,M15,M16)</f>
        <v>4.772577999723211</v>
      </c>
      <c r="S15" s="12" t="s">
        <v>30</v>
      </c>
      <c r="T15" s="13" t="s">
        <v>39</v>
      </c>
      <c r="U15" s="13" t="s">
        <v>40</v>
      </c>
      <c r="W15" s="6" t="s">
        <v>33</v>
      </c>
      <c r="X15" s="6" t="s">
        <v>26</v>
      </c>
      <c r="Y15" s="6">
        <v>1</v>
      </c>
      <c r="Z15" s="16">
        <v>9.91</v>
      </c>
    </row>
    <row r="16" spans="3:26" ht="16" thickBot="1" x14ac:dyDescent="0.4">
      <c r="K16" s="73" t="s">
        <v>41</v>
      </c>
      <c r="L16" s="74"/>
      <c r="M16" s="8">
        <f>(L4*L5-1)*(L6-1)</f>
        <v>16</v>
      </c>
      <c r="N16" s="9">
        <f>N17-N11-N12</f>
        <v>1008.7003111111144</v>
      </c>
      <c r="O16" s="10">
        <f t="shared" si="2"/>
        <v>63.043769444444649</v>
      </c>
      <c r="P16" s="46"/>
      <c r="Q16" s="46"/>
      <c r="R16" s="46"/>
      <c r="S16" s="47"/>
      <c r="W16" s="6" t="s">
        <v>33</v>
      </c>
      <c r="X16" s="6" t="s">
        <v>26</v>
      </c>
      <c r="Y16" s="6">
        <v>2</v>
      </c>
      <c r="Z16" s="16">
        <v>10.6</v>
      </c>
    </row>
    <row r="17" spans="3:26" ht="16" thickBot="1" x14ac:dyDescent="0.4">
      <c r="K17" s="73" t="s">
        <v>2</v>
      </c>
      <c r="L17" s="74"/>
      <c r="M17" s="8">
        <f>(L4*L5*L6-1)</f>
        <v>26</v>
      </c>
      <c r="N17" s="9">
        <f>SUMSQ(D6:F14)-L3</f>
        <v>2849.8979999999983</v>
      </c>
      <c r="O17" s="45"/>
      <c r="P17" s="46"/>
      <c r="Q17" s="46"/>
      <c r="R17" s="46"/>
      <c r="S17" s="47"/>
      <c r="W17" s="6" t="s">
        <v>33</v>
      </c>
      <c r="X17" s="6" t="s">
        <v>26</v>
      </c>
      <c r="Y17" s="6">
        <v>3</v>
      </c>
      <c r="Z17" s="16">
        <v>9.1199999999999992</v>
      </c>
    </row>
    <row r="18" spans="3:26" x14ac:dyDescent="0.35">
      <c r="C18" s="96" t="s">
        <v>125</v>
      </c>
      <c r="D18" s="97"/>
      <c r="E18" s="97"/>
      <c r="F18" s="97"/>
      <c r="G18" s="97"/>
      <c r="H18" s="98"/>
      <c r="L18" s="42" t="s">
        <v>84</v>
      </c>
      <c r="M18" s="42" t="s">
        <v>85</v>
      </c>
      <c r="N18" s="42" t="s">
        <v>86</v>
      </c>
      <c r="O18" s="42" t="s">
        <v>87</v>
      </c>
      <c r="W18" s="6" t="s">
        <v>33</v>
      </c>
      <c r="X18" s="6" t="s">
        <v>27</v>
      </c>
      <c r="Y18" s="6">
        <v>1</v>
      </c>
      <c r="Z18" s="16">
        <v>6.18</v>
      </c>
    </row>
    <row r="19" spans="3:26" x14ac:dyDescent="0.35">
      <c r="C19" s="91" t="s">
        <v>24</v>
      </c>
      <c r="D19" s="89" t="s">
        <v>25</v>
      </c>
      <c r="E19" s="70"/>
      <c r="F19" s="90"/>
      <c r="G19" s="91" t="s">
        <v>2</v>
      </c>
      <c r="H19" s="91" t="s">
        <v>97</v>
      </c>
      <c r="N19" s="41"/>
      <c r="W19" s="6" t="s">
        <v>33</v>
      </c>
      <c r="X19" s="6" t="s">
        <v>27</v>
      </c>
      <c r="Y19" s="6">
        <v>2</v>
      </c>
      <c r="Z19" s="16">
        <v>7.73</v>
      </c>
    </row>
    <row r="20" spans="3:26" x14ac:dyDescent="0.35">
      <c r="C20" s="92"/>
      <c r="D20" s="2" t="s">
        <v>26</v>
      </c>
      <c r="E20" s="2" t="s">
        <v>27</v>
      </c>
      <c r="F20" s="2" t="s">
        <v>28</v>
      </c>
      <c r="G20" s="92"/>
      <c r="H20" s="92"/>
      <c r="K20"/>
      <c r="L20"/>
      <c r="N20"/>
      <c r="O20"/>
      <c r="P20"/>
      <c r="Q20"/>
      <c r="T20" s="54"/>
      <c r="W20" s="6" t="s">
        <v>33</v>
      </c>
      <c r="X20" s="6" t="s">
        <v>27</v>
      </c>
      <c r="Y20" s="6">
        <v>3</v>
      </c>
      <c r="Z20" s="16">
        <v>12.54</v>
      </c>
    </row>
    <row r="21" spans="3:26" ht="16" thickBot="1" x14ac:dyDescent="0.4">
      <c r="C21" s="2" t="s">
        <v>31</v>
      </c>
      <c r="D21" s="3">
        <f>G6</f>
        <v>39.39</v>
      </c>
      <c r="E21" s="3">
        <f>G7</f>
        <v>42.15</v>
      </c>
      <c r="F21" s="3">
        <f>G8</f>
        <v>21.57</v>
      </c>
      <c r="G21" s="3">
        <f>SUM(D21:F21)</f>
        <v>103.10999999999999</v>
      </c>
      <c r="H21" s="3">
        <f>G21/9</f>
        <v>11.456666666666665</v>
      </c>
      <c r="K21"/>
      <c r="L21"/>
      <c r="M21"/>
      <c r="N21"/>
      <c r="O21"/>
      <c r="P21"/>
      <c r="Q21"/>
      <c r="T21" s="54"/>
      <c r="U21" s="13"/>
      <c r="W21" s="6" t="s">
        <v>33</v>
      </c>
      <c r="X21" s="6" t="s">
        <v>28</v>
      </c>
      <c r="Y21" s="6">
        <v>1</v>
      </c>
      <c r="Z21" s="16">
        <v>21.86</v>
      </c>
    </row>
    <row r="22" spans="3:26" x14ac:dyDescent="0.35">
      <c r="C22" s="2" t="s">
        <v>33</v>
      </c>
      <c r="D22" s="3">
        <f>G9</f>
        <v>29.629999999999995</v>
      </c>
      <c r="E22" s="3">
        <f>G10</f>
        <v>26.45</v>
      </c>
      <c r="F22" s="3">
        <f>G11</f>
        <v>35.020000000000003</v>
      </c>
      <c r="G22" s="3">
        <f t="shared" ref="G22:G24" si="4">SUM(D22:F22)</f>
        <v>91.1</v>
      </c>
      <c r="H22" s="3">
        <f t="shared" ref="H22:H23" si="5">G22/9</f>
        <v>10.122222222222222</v>
      </c>
      <c r="K22" s="59"/>
      <c r="L22" s="60"/>
      <c r="M22" s="60"/>
      <c r="N22" s="60"/>
      <c r="O22" s="61"/>
      <c r="P22" s="62"/>
      <c r="Q22"/>
      <c r="T22" s="54"/>
      <c r="W22" s="6" t="s">
        <v>33</v>
      </c>
      <c r="X22" s="6" t="s">
        <v>28</v>
      </c>
      <c r="Y22" s="6">
        <v>2</v>
      </c>
      <c r="Z22" s="16">
        <v>4.78</v>
      </c>
    </row>
    <row r="23" spans="3:26" x14ac:dyDescent="0.35">
      <c r="C23" s="2" t="s">
        <v>36</v>
      </c>
      <c r="D23" s="3">
        <f>G12</f>
        <v>102.1</v>
      </c>
      <c r="E23" s="3">
        <f>G13</f>
        <v>67.19</v>
      </c>
      <c r="F23" s="3">
        <f>G14</f>
        <v>30.970000000000002</v>
      </c>
      <c r="G23" s="3">
        <f t="shared" si="4"/>
        <v>200.26</v>
      </c>
      <c r="H23" s="3">
        <f t="shared" si="5"/>
        <v>22.251111111111111</v>
      </c>
      <c r="K23" s="63"/>
      <c r="L23" s="75" t="s">
        <v>134</v>
      </c>
      <c r="M23" s="75"/>
      <c r="N23" s="75"/>
      <c r="O23" s="75"/>
      <c r="P23" s="64"/>
      <c r="Q23"/>
      <c r="T23" s="54"/>
      <c r="W23" s="6" t="s">
        <v>33</v>
      </c>
      <c r="X23" s="6" t="s">
        <v>28</v>
      </c>
      <c r="Y23" s="6">
        <v>3</v>
      </c>
      <c r="Z23" s="16">
        <v>8.3800000000000008</v>
      </c>
    </row>
    <row r="24" spans="3:26" x14ac:dyDescent="0.35">
      <c r="C24" s="2" t="s">
        <v>2</v>
      </c>
      <c r="D24" s="3">
        <f>SUM(D21:D23)</f>
        <v>171.12</v>
      </c>
      <c r="E24" s="3">
        <f t="shared" ref="E24:F24" si="6">SUM(E21:E23)</f>
        <v>135.79</v>
      </c>
      <c r="F24" s="3">
        <f t="shared" si="6"/>
        <v>87.56</v>
      </c>
      <c r="G24" s="14">
        <f t="shared" si="4"/>
        <v>394.46999999999997</v>
      </c>
      <c r="K24" s="63"/>
      <c r="L24" s="70" t="s">
        <v>5</v>
      </c>
      <c r="M24" s="70"/>
      <c r="N24" s="70" t="s">
        <v>112</v>
      </c>
      <c r="O24" s="70"/>
      <c r="P24" s="64"/>
      <c r="Q24"/>
      <c r="W24" s="6" t="s">
        <v>36</v>
      </c>
      <c r="X24" s="6" t="s">
        <v>26</v>
      </c>
      <c r="Y24" s="6">
        <v>1</v>
      </c>
      <c r="Z24" s="16">
        <v>27.51</v>
      </c>
    </row>
    <row r="25" spans="3:26" x14ac:dyDescent="0.35">
      <c r="C25" s="2" t="s">
        <v>97</v>
      </c>
      <c r="D25" s="3">
        <f>D24/9</f>
        <v>19.013333333333335</v>
      </c>
      <c r="E25" s="3">
        <f t="shared" ref="E25:F25" si="7">E24/9</f>
        <v>15.087777777777777</v>
      </c>
      <c r="F25" s="3">
        <f t="shared" si="7"/>
        <v>9.7288888888888891</v>
      </c>
      <c r="K25" s="63"/>
      <c r="L25" s="71" t="s">
        <v>127</v>
      </c>
      <c r="M25" s="71"/>
      <c r="N25" s="99">
        <f>AVERAGE(D6:F8)</f>
        <v>11.456666666666669</v>
      </c>
      <c r="O25" s="99"/>
      <c r="P25" s="64"/>
      <c r="Q25"/>
      <c r="W25" s="6" t="s">
        <v>36</v>
      </c>
      <c r="X25" s="6" t="s">
        <v>26</v>
      </c>
      <c r="Y25" s="6">
        <v>2</v>
      </c>
      <c r="Z25" s="16">
        <v>23.97</v>
      </c>
    </row>
    <row r="26" spans="3:26" x14ac:dyDescent="0.35">
      <c r="K26" s="63"/>
      <c r="L26" s="71" t="s">
        <v>128</v>
      </c>
      <c r="M26" s="71"/>
      <c r="N26" s="94">
        <f>AVERAGE(D9:F11)</f>
        <v>10.122222222222222</v>
      </c>
      <c r="O26" s="94"/>
      <c r="P26" s="64"/>
      <c r="Q26"/>
      <c r="W26" s="6" t="s">
        <v>36</v>
      </c>
      <c r="X26" s="6" t="s">
        <v>26</v>
      </c>
      <c r="Y26" s="6">
        <v>3</v>
      </c>
      <c r="Z26" s="16">
        <v>50.62</v>
      </c>
    </row>
    <row r="27" spans="3:26" x14ac:dyDescent="0.35">
      <c r="C27" s="41" t="s">
        <v>88</v>
      </c>
      <c r="K27" s="63"/>
      <c r="L27" s="71" t="s">
        <v>129</v>
      </c>
      <c r="M27" s="71"/>
      <c r="N27" s="100">
        <f>AVERAGE(D12:F14)</f>
        <v>22.251111111111115</v>
      </c>
      <c r="O27" s="100"/>
      <c r="P27" s="64"/>
      <c r="Q27"/>
      <c r="W27" s="6" t="s">
        <v>36</v>
      </c>
      <c r="X27" s="6" t="s">
        <v>27</v>
      </c>
      <c r="Y27" s="6">
        <v>1</v>
      </c>
      <c r="Z27" s="16">
        <v>14.55</v>
      </c>
    </row>
    <row r="28" spans="3:26" x14ac:dyDescent="0.35">
      <c r="C28" s="6" t="s">
        <v>93</v>
      </c>
      <c r="D28" s="103" t="s">
        <v>98</v>
      </c>
      <c r="E28" s="103"/>
      <c r="F28" s="103"/>
      <c r="G28" s="103"/>
      <c r="K28" s="63"/>
      <c r="L28" s="70" t="s">
        <v>126</v>
      </c>
      <c r="M28" s="70"/>
      <c r="N28" s="95" t="s">
        <v>39</v>
      </c>
      <c r="O28" s="95"/>
      <c r="P28" s="64"/>
      <c r="Q28"/>
      <c r="R28" s="16"/>
      <c r="W28" s="6" t="s">
        <v>36</v>
      </c>
      <c r="X28" s="6" t="s">
        <v>27</v>
      </c>
      <c r="Y28" s="6">
        <v>2</v>
      </c>
      <c r="Z28" s="16">
        <v>25.72</v>
      </c>
    </row>
    <row r="29" spans="3:26" x14ac:dyDescent="0.35">
      <c r="D29" s="103" t="s">
        <v>122</v>
      </c>
      <c r="E29" s="103"/>
      <c r="F29" s="103"/>
      <c r="G29" s="103"/>
      <c r="K29" s="63"/>
      <c r="L29" s="71" t="s">
        <v>130</v>
      </c>
      <c r="M29" s="71"/>
      <c r="N29" s="94">
        <f>AVERAGE(D6:F6,D9:F9,D12:F12)</f>
        <v>19.013333333333335</v>
      </c>
      <c r="O29" s="94"/>
      <c r="P29" s="65"/>
      <c r="Q29"/>
      <c r="R29" s="16"/>
      <c r="W29" s="6" t="s">
        <v>36</v>
      </c>
      <c r="X29" s="6" t="s">
        <v>27</v>
      </c>
      <c r="Y29" s="6">
        <v>3</v>
      </c>
      <c r="Z29" s="16">
        <v>26.92</v>
      </c>
    </row>
    <row r="30" spans="3:26" x14ac:dyDescent="0.35">
      <c r="D30" s="6">
        <v>3.65</v>
      </c>
      <c r="E30" s="6" t="s">
        <v>89</v>
      </c>
      <c r="F30" s="6">
        <f>SQRT(O16/9)</f>
        <v>2.6466702234326362</v>
      </c>
      <c r="K30" s="63"/>
      <c r="L30" s="71" t="s">
        <v>131</v>
      </c>
      <c r="M30" s="71"/>
      <c r="N30" s="94">
        <f>AVERAGE(D7:F7,D10:F10,D13:F13)</f>
        <v>15.087777777777777</v>
      </c>
      <c r="O30" s="94"/>
      <c r="P30" s="65"/>
      <c r="Q30"/>
      <c r="R30" s="16"/>
      <c r="W30" s="6" t="s">
        <v>36</v>
      </c>
      <c r="X30" s="6" t="s">
        <v>28</v>
      </c>
      <c r="Y30" s="6">
        <v>1</v>
      </c>
      <c r="Z30" s="16">
        <v>12.92</v>
      </c>
    </row>
    <row r="31" spans="3:26" x14ac:dyDescent="0.35">
      <c r="D31" s="16">
        <f>D30*F30</f>
        <v>9.6603463155291216</v>
      </c>
      <c r="K31" s="66"/>
      <c r="L31" s="72" t="s">
        <v>132</v>
      </c>
      <c r="M31" s="72"/>
      <c r="N31" s="94">
        <f>AVERAGE(D8:F8,D11:F11,D14:F14)</f>
        <v>9.7288888888888891</v>
      </c>
      <c r="O31" s="94"/>
      <c r="P31" s="65"/>
      <c r="Q31"/>
      <c r="R31" s="16"/>
      <c r="W31" s="6" t="s">
        <v>36</v>
      </c>
      <c r="X31" s="6" t="s">
        <v>28</v>
      </c>
      <c r="Y31" s="6">
        <v>2</v>
      </c>
      <c r="Z31" s="16">
        <v>10.46</v>
      </c>
    </row>
    <row r="32" spans="3:26" x14ac:dyDescent="0.35">
      <c r="K32" s="66"/>
      <c r="L32" s="70" t="s">
        <v>126</v>
      </c>
      <c r="M32" s="70"/>
      <c r="N32" s="95" t="s">
        <v>30</v>
      </c>
      <c r="O32" s="95"/>
      <c r="P32" s="65"/>
      <c r="Q32"/>
      <c r="W32" s="6" t="s">
        <v>36</v>
      </c>
      <c r="X32" s="6" t="s">
        <v>28</v>
      </c>
      <c r="Y32" s="6">
        <v>3</v>
      </c>
      <c r="Z32" s="16">
        <v>7.59</v>
      </c>
    </row>
    <row r="33" spans="3:17" ht="16" thickBot="1" x14ac:dyDescent="0.4">
      <c r="C33" s="57" t="s">
        <v>94</v>
      </c>
      <c r="D33" s="57"/>
      <c r="E33" s="57"/>
      <c r="K33" s="67"/>
      <c r="L33" s="68"/>
      <c r="M33" s="68"/>
      <c r="N33" s="68"/>
      <c r="O33" s="68"/>
      <c r="P33" s="69"/>
      <c r="Q33"/>
    </row>
    <row r="34" spans="3:17" x14ac:dyDescent="0.35">
      <c r="C34" s="4" t="s">
        <v>5</v>
      </c>
      <c r="D34" s="4" t="s">
        <v>3</v>
      </c>
      <c r="E34" s="48" t="s">
        <v>82</v>
      </c>
      <c r="F34" s="107" t="s">
        <v>99</v>
      </c>
      <c r="G34" s="108"/>
      <c r="K34" s="1"/>
      <c r="L34" s="1"/>
      <c r="M34" s="1"/>
      <c r="N34"/>
      <c r="O34"/>
      <c r="P34"/>
      <c r="Q34"/>
    </row>
    <row r="35" spans="3:17" x14ac:dyDescent="0.35">
      <c r="C35" s="4" t="s">
        <v>33</v>
      </c>
      <c r="D35" s="3">
        <v>10.122222222222222</v>
      </c>
      <c r="E35" s="48" t="s">
        <v>90</v>
      </c>
      <c r="F35" s="105">
        <f>(D35+$D$38)</f>
        <v>19.782568537751345</v>
      </c>
      <c r="G35" s="106"/>
      <c r="I35"/>
      <c r="J35"/>
      <c r="K35"/>
      <c r="L35"/>
      <c r="M35"/>
      <c r="N35"/>
      <c r="O35"/>
      <c r="P35"/>
      <c r="Q35"/>
    </row>
    <row r="36" spans="3:17" x14ac:dyDescent="0.35">
      <c r="C36" s="4" t="s">
        <v>31</v>
      </c>
      <c r="D36" s="3">
        <v>11.456666666666665</v>
      </c>
      <c r="E36" s="48" t="s">
        <v>90</v>
      </c>
      <c r="F36" s="105">
        <f>(D36+$D$38)</f>
        <v>21.117012982195789</v>
      </c>
      <c r="G36" s="106"/>
      <c r="I36"/>
      <c r="J36"/>
      <c r="K36"/>
      <c r="L36"/>
      <c r="M36"/>
      <c r="N36"/>
      <c r="O36"/>
      <c r="P36"/>
      <c r="Q36"/>
    </row>
    <row r="37" spans="3:17" x14ac:dyDescent="0.35">
      <c r="C37" s="4" t="s">
        <v>36</v>
      </c>
      <c r="D37" s="3">
        <v>22.251111111111111</v>
      </c>
      <c r="E37" s="48" t="s">
        <v>91</v>
      </c>
      <c r="F37" s="105">
        <f>(D37+$D$38)</f>
        <v>31.911457426640233</v>
      </c>
      <c r="G37" s="106"/>
      <c r="I37"/>
      <c r="J37"/>
      <c r="K37"/>
      <c r="L37"/>
      <c r="M37"/>
    </row>
    <row r="38" spans="3:17" x14ac:dyDescent="0.35">
      <c r="C38" s="43" t="s">
        <v>92</v>
      </c>
      <c r="D38" s="44">
        <f>D31</f>
        <v>9.6603463155291216</v>
      </c>
      <c r="I38"/>
      <c r="J38"/>
    </row>
    <row r="40" spans="3:17" x14ac:dyDescent="0.35">
      <c r="C40"/>
      <c r="D40"/>
      <c r="E40"/>
      <c r="F40"/>
      <c r="G40"/>
      <c r="H40"/>
    </row>
  </sheetData>
  <mergeCells count="51">
    <mergeCell ref="F37:G37"/>
    <mergeCell ref="F34:G34"/>
    <mergeCell ref="F35:G35"/>
    <mergeCell ref="F36:G36"/>
    <mergeCell ref="W4:X4"/>
    <mergeCell ref="D28:G28"/>
    <mergeCell ref="D29:G29"/>
    <mergeCell ref="L30:M30"/>
    <mergeCell ref="N30:O30"/>
    <mergeCell ref="L31:M31"/>
    <mergeCell ref="N31:O31"/>
    <mergeCell ref="L32:M32"/>
    <mergeCell ref="N32:O32"/>
    <mergeCell ref="L27:M27"/>
    <mergeCell ref="N27:O27"/>
    <mergeCell ref="L28:M28"/>
    <mergeCell ref="N28:O28"/>
    <mergeCell ref="L29:M29"/>
    <mergeCell ref="N29:O29"/>
    <mergeCell ref="L23:O23"/>
    <mergeCell ref="L24:M24"/>
    <mergeCell ref="N24:O24"/>
    <mergeCell ref="L25:M25"/>
    <mergeCell ref="N25:O25"/>
    <mergeCell ref="L26:M26"/>
    <mergeCell ref="N26:O26"/>
    <mergeCell ref="K16:L16"/>
    <mergeCell ref="K17:L17"/>
    <mergeCell ref="C18:H18"/>
    <mergeCell ref="C19:C20"/>
    <mergeCell ref="D19:F19"/>
    <mergeCell ref="G19:G20"/>
    <mergeCell ref="H19:H20"/>
    <mergeCell ref="S9:S10"/>
    <mergeCell ref="K11:L11"/>
    <mergeCell ref="K12:L12"/>
    <mergeCell ref="K13:L13"/>
    <mergeCell ref="K14:L14"/>
    <mergeCell ref="P9:P10"/>
    <mergeCell ref="Q9:R9"/>
    <mergeCell ref="K15:L15"/>
    <mergeCell ref="K9:L10"/>
    <mergeCell ref="M9:M10"/>
    <mergeCell ref="N9:N10"/>
    <mergeCell ref="O9:O10"/>
    <mergeCell ref="K8:S8"/>
    <mergeCell ref="C3:H3"/>
    <mergeCell ref="C4:C5"/>
    <mergeCell ref="D4:F4"/>
    <mergeCell ref="G4:G5"/>
    <mergeCell ref="H4:H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652E2-9BD0-4D71-8672-A78DF335A62A}">
  <dimension ref="C1:Z40"/>
  <sheetViews>
    <sheetView zoomScale="40" zoomScaleNormal="40" workbookViewId="0">
      <selection activeCell="K20" sqref="K20:L20"/>
    </sheetView>
  </sheetViews>
  <sheetFormatPr defaultRowHeight="15.5" x14ac:dyDescent="0.35"/>
  <cols>
    <col min="1" max="2" width="8.7265625" style="6"/>
    <col min="3" max="3" width="21.453125" style="6" customWidth="1"/>
    <col min="4" max="4" width="9.81640625" style="6" customWidth="1"/>
    <col min="5" max="5" width="9" style="6" bestFit="1" customWidth="1"/>
    <col min="6" max="6" width="8.81640625" style="6" bestFit="1" customWidth="1"/>
    <col min="7" max="7" width="8.81640625" style="6" customWidth="1"/>
    <col min="8" max="8" width="14.54296875" style="6" customWidth="1"/>
    <col min="9" max="9" width="10.90625" style="6" customWidth="1"/>
    <col min="10" max="10" width="11.26953125" style="6" customWidth="1"/>
    <col min="11" max="11" width="15.54296875" style="6" customWidth="1"/>
    <col min="12" max="12" width="13.08984375" style="6" customWidth="1"/>
    <col min="13" max="13" width="17.26953125" style="6" customWidth="1"/>
    <col min="14" max="14" width="20.1796875" style="6" customWidth="1"/>
    <col min="15" max="15" width="13.1796875" style="6" customWidth="1"/>
    <col min="16" max="16" width="14" style="6" customWidth="1"/>
    <col min="17" max="17" width="12.6328125" style="6" customWidth="1"/>
    <col min="18" max="19" width="8.7265625" style="6"/>
    <col min="20" max="20" width="11" style="6" customWidth="1"/>
    <col min="21" max="21" width="13.08984375" style="6" customWidth="1"/>
    <col min="22" max="22" width="8.7265625" style="6"/>
    <col min="23" max="23" width="12.7265625" style="6" customWidth="1"/>
    <col min="24" max="24" width="14.36328125" style="6" customWidth="1"/>
    <col min="25" max="25" width="10.90625" style="6" customWidth="1"/>
    <col min="26" max="26" width="16.81640625" style="6" customWidth="1"/>
    <col min="27" max="16384" width="8.7265625" style="6"/>
  </cols>
  <sheetData>
    <row r="1" spans="3:26" x14ac:dyDescent="0.35">
      <c r="C1"/>
    </row>
    <row r="2" spans="3:26" x14ac:dyDescent="0.35">
      <c r="C2"/>
    </row>
    <row r="3" spans="3:26" x14ac:dyDescent="0.35">
      <c r="C3" s="75" t="s">
        <v>44</v>
      </c>
      <c r="D3" s="75"/>
      <c r="E3" s="75"/>
      <c r="F3" s="75"/>
      <c r="G3" s="75"/>
      <c r="H3" s="75"/>
      <c r="K3" s="58" t="s">
        <v>9</v>
      </c>
      <c r="L3" s="56">
        <f>((G15^2)/(L4*L5*L6))</f>
        <v>45271.453633333353</v>
      </c>
      <c r="W3" s="1"/>
      <c r="X3" s="1"/>
      <c r="Y3" s="1"/>
      <c r="Z3" s="1"/>
    </row>
    <row r="4" spans="3:26" x14ac:dyDescent="0.35">
      <c r="C4" s="91" t="s">
        <v>42</v>
      </c>
      <c r="D4" s="89" t="s">
        <v>1</v>
      </c>
      <c r="E4" s="70"/>
      <c r="F4" s="90"/>
      <c r="G4" s="91" t="s">
        <v>2</v>
      </c>
      <c r="H4" s="91" t="s">
        <v>105</v>
      </c>
      <c r="K4" s="2" t="s">
        <v>0</v>
      </c>
      <c r="L4" s="4">
        <v>3</v>
      </c>
      <c r="W4" s="101" t="s">
        <v>106</v>
      </c>
      <c r="X4" s="101"/>
    </row>
    <row r="5" spans="3:26" x14ac:dyDescent="0.35">
      <c r="C5" s="92"/>
      <c r="D5" s="2">
        <v>1</v>
      </c>
      <c r="E5" s="2">
        <v>2</v>
      </c>
      <c r="F5" s="2">
        <v>3</v>
      </c>
      <c r="G5" s="92"/>
      <c r="H5" s="92"/>
      <c r="K5" s="2" t="s">
        <v>4</v>
      </c>
      <c r="L5" s="4">
        <v>3</v>
      </c>
      <c r="W5" s="50" t="s">
        <v>107</v>
      </c>
      <c r="X5" s="50" t="s">
        <v>108</v>
      </c>
      <c r="Y5" s="6" t="s">
        <v>45</v>
      </c>
      <c r="Z5" s="6" t="s">
        <v>118</v>
      </c>
    </row>
    <row r="6" spans="3:26" x14ac:dyDescent="0.35">
      <c r="C6" s="4" t="s">
        <v>7</v>
      </c>
      <c r="D6" s="4">
        <v>49.61</v>
      </c>
      <c r="E6" s="4">
        <v>34.54</v>
      </c>
      <c r="F6" s="4">
        <v>42.36</v>
      </c>
      <c r="G6" s="3">
        <f>SUM(D6:F6)</f>
        <v>126.51</v>
      </c>
      <c r="H6" s="3">
        <f>AVERAGE(D6:F6)</f>
        <v>42.17</v>
      </c>
      <c r="K6" s="2" t="s">
        <v>6</v>
      </c>
      <c r="L6" s="4">
        <v>3</v>
      </c>
      <c r="W6" s="6" t="s">
        <v>31</v>
      </c>
      <c r="X6" s="6" t="s">
        <v>26</v>
      </c>
      <c r="Y6" s="6">
        <v>1</v>
      </c>
      <c r="Z6" s="16">
        <v>49.61</v>
      </c>
    </row>
    <row r="7" spans="3:26" x14ac:dyDescent="0.35">
      <c r="C7" s="4" t="s">
        <v>8</v>
      </c>
      <c r="D7" s="4">
        <v>39.619999999999997</v>
      </c>
      <c r="E7" s="4">
        <v>43.14</v>
      </c>
      <c r="F7" s="4">
        <v>41.19</v>
      </c>
      <c r="G7" s="3">
        <f t="shared" ref="G7:G14" si="0">SUM(D7:F7)</f>
        <v>123.94999999999999</v>
      </c>
      <c r="H7" s="3">
        <f t="shared" ref="H7:H15" si="1">AVERAGE(D7:F7)</f>
        <v>41.316666666666663</v>
      </c>
      <c r="W7" s="6" t="s">
        <v>31</v>
      </c>
      <c r="X7" s="6" t="s">
        <v>26</v>
      </c>
      <c r="Y7" s="6">
        <v>2</v>
      </c>
      <c r="Z7" s="16">
        <v>34.54</v>
      </c>
    </row>
    <row r="8" spans="3:26" ht="16" thickBot="1" x14ac:dyDescent="0.4">
      <c r="C8" s="4" t="s">
        <v>10</v>
      </c>
      <c r="D8" s="4">
        <v>39.64</v>
      </c>
      <c r="E8" s="4">
        <v>41.15</v>
      </c>
      <c r="F8" s="4">
        <v>38.909999999999997</v>
      </c>
      <c r="G8" s="3">
        <f t="shared" si="0"/>
        <v>119.69999999999999</v>
      </c>
      <c r="H8" s="3">
        <f t="shared" si="1"/>
        <v>39.9</v>
      </c>
      <c r="K8" s="75" t="s">
        <v>145</v>
      </c>
      <c r="L8" s="75"/>
      <c r="M8" s="75"/>
      <c r="N8" s="75"/>
      <c r="O8" s="75"/>
      <c r="P8" s="75"/>
      <c r="Q8" s="75"/>
      <c r="R8" s="75"/>
      <c r="S8" s="75"/>
      <c r="W8" s="6" t="s">
        <v>31</v>
      </c>
      <c r="X8" s="6" t="s">
        <v>26</v>
      </c>
      <c r="Y8" s="6">
        <v>3</v>
      </c>
      <c r="Z8" s="16">
        <v>42.36</v>
      </c>
    </row>
    <row r="9" spans="3:26" ht="16" thickBot="1" x14ac:dyDescent="0.4">
      <c r="C9" s="4" t="s">
        <v>11</v>
      </c>
      <c r="D9" s="4">
        <v>39.86</v>
      </c>
      <c r="E9" s="4">
        <v>41.44</v>
      </c>
      <c r="F9" s="4">
        <v>38.83</v>
      </c>
      <c r="G9" s="3">
        <f t="shared" si="0"/>
        <v>120.13</v>
      </c>
      <c r="H9" s="3">
        <f t="shared" si="1"/>
        <v>40.043333333333329</v>
      </c>
      <c r="K9" s="76" t="s">
        <v>17</v>
      </c>
      <c r="L9" s="77"/>
      <c r="M9" s="80" t="s">
        <v>18</v>
      </c>
      <c r="N9" s="82" t="s">
        <v>19</v>
      </c>
      <c r="O9" s="82" t="s">
        <v>20</v>
      </c>
      <c r="P9" s="82" t="s">
        <v>21</v>
      </c>
      <c r="Q9" s="84" t="s">
        <v>22</v>
      </c>
      <c r="R9" s="85"/>
      <c r="S9" s="86" t="s">
        <v>23</v>
      </c>
      <c r="W9" s="6" t="s">
        <v>31</v>
      </c>
      <c r="X9" s="6" t="s">
        <v>27</v>
      </c>
      <c r="Y9" s="6">
        <v>1</v>
      </c>
      <c r="Z9" s="16">
        <v>39.619999999999997</v>
      </c>
    </row>
    <row r="10" spans="3:26" ht="16" thickBot="1" x14ac:dyDescent="0.4">
      <c r="C10" s="4" t="s">
        <v>12</v>
      </c>
      <c r="D10" s="4">
        <v>35.770000000000003</v>
      </c>
      <c r="E10" s="4">
        <v>36.97</v>
      </c>
      <c r="F10" s="4">
        <v>38.96</v>
      </c>
      <c r="G10" s="3">
        <f t="shared" si="0"/>
        <v>111.70000000000002</v>
      </c>
      <c r="H10" s="3">
        <f t="shared" si="1"/>
        <v>37.233333333333341</v>
      </c>
      <c r="K10" s="78"/>
      <c r="L10" s="79"/>
      <c r="M10" s="81"/>
      <c r="N10" s="83"/>
      <c r="O10" s="83"/>
      <c r="P10" s="83"/>
      <c r="Q10" s="7">
        <v>0.05</v>
      </c>
      <c r="R10" s="7">
        <v>0.01</v>
      </c>
      <c r="S10" s="87"/>
      <c r="W10" s="6" t="s">
        <v>31</v>
      </c>
      <c r="X10" s="6" t="s">
        <v>27</v>
      </c>
      <c r="Y10" s="6">
        <v>2</v>
      </c>
      <c r="Z10" s="16">
        <v>43.14</v>
      </c>
    </row>
    <row r="11" spans="3:26" ht="16" thickBot="1" x14ac:dyDescent="0.4">
      <c r="C11" s="4" t="s">
        <v>13</v>
      </c>
      <c r="D11" s="4">
        <v>39.380000000000003</v>
      </c>
      <c r="E11" s="4">
        <v>34.229999999999997</v>
      </c>
      <c r="F11" s="4">
        <v>38.99</v>
      </c>
      <c r="G11" s="3">
        <f t="shared" si="0"/>
        <v>112.6</v>
      </c>
      <c r="H11" s="3">
        <f t="shared" si="1"/>
        <v>37.533333333333331</v>
      </c>
      <c r="K11" s="73" t="s">
        <v>29</v>
      </c>
      <c r="L11" s="74"/>
      <c r="M11" s="8">
        <f>L6-1</f>
        <v>2</v>
      </c>
      <c r="N11" s="9">
        <f>SUMSQ(D15:F15)/(L4*L5)-L3</f>
        <v>11.94906666665338</v>
      </c>
      <c r="O11" s="10">
        <f t="shared" ref="O11:O16" si="2">N11/M11</f>
        <v>5.9745333333266899</v>
      </c>
      <c r="P11" s="11">
        <f>O11/O16</f>
        <v>0.35566006262942584</v>
      </c>
      <c r="Q11" s="10">
        <f>FINV(Q10,M11,M16)</f>
        <v>3.6337234675916301</v>
      </c>
      <c r="R11" s="10">
        <f>FINV(R10,M11,M16)</f>
        <v>6.2262352803113821</v>
      </c>
      <c r="S11" s="12" t="s">
        <v>30</v>
      </c>
      <c r="W11" s="6" t="s">
        <v>31</v>
      </c>
      <c r="X11" s="6" t="s">
        <v>27</v>
      </c>
      <c r="Y11" s="6">
        <v>3</v>
      </c>
      <c r="Z11" s="16">
        <v>41.19</v>
      </c>
    </row>
    <row r="12" spans="3:26" ht="16" thickBot="1" x14ac:dyDescent="0.4">
      <c r="C12" s="4" t="s">
        <v>14</v>
      </c>
      <c r="D12" s="4">
        <v>45.86</v>
      </c>
      <c r="E12" s="3">
        <v>52.2</v>
      </c>
      <c r="F12" s="3">
        <v>38</v>
      </c>
      <c r="G12" s="3">
        <f t="shared" si="0"/>
        <v>136.06</v>
      </c>
      <c r="H12" s="3">
        <f t="shared" si="1"/>
        <v>45.353333333333332</v>
      </c>
      <c r="K12" s="73" t="s">
        <v>5</v>
      </c>
      <c r="L12" s="74"/>
      <c r="M12" s="8">
        <f>L4*L5-1</f>
        <v>8</v>
      </c>
      <c r="N12" s="9">
        <f>SUMSQ(G6:G14)/L6-L3</f>
        <v>163.87039999997796</v>
      </c>
      <c r="O12" s="10">
        <f t="shared" si="2"/>
        <v>20.483799999997245</v>
      </c>
      <c r="P12" s="11">
        <f>O12/O16</f>
        <v>1.219387219793304</v>
      </c>
      <c r="Q12" s="10">
        <f>FINV(Q10,M12,M16)</f>
        <v>2.5910961798744014</v>
      </c>
      <c r="R12" s="10">
        <f>FINV(R10,M12,M16)</f>
        <v>3.8895721399261927</v>
      </c>
      <c r="S12" s="12" t="s">
        <v>30</v>
      </c>
      <c r="T12" s="13" t="s">
        <v>32</v>
      </c>
      <c r="W12" s="6" t="s">
        <v>31</v>
      </c>
      <c r="X12" s="6" t="s">
        <v>28</v>
      </c>
      <c r="Y12" s="6">
        <v>1</v>
      </c>
      <c r="Z12" s="16">
        <v>39.64</v>
      </c>
    </row>
    <row r="13" spans="3:26" ht="16" thickBot="1" x14ac:dyDescent="0.4">
      <c r="C13" s="4" t="s">
        <v>15</v>
      </c>
      <c r="D13" s="4">
        <v>39.840000000000003</v>
      </c>
      <c r="E13" s="4">
        <v>42.61</v>
      </c>
      <c r="F13" s="4">
        <v>42.46</v>
      </c>
      <c r="G13" s="3">
        <f t="shared" si="0"/>
        <v>124.91</v>
      </c>
      <c r="H13" s="3">
        <f t="shared" si="1"/>
        <v>41.636666666666663</v>
      </c>
      <c r="K13" s="73" t="s">
        <v>34</v>
      </c>
      <c r="L13" s="74"/>
      <c r="M13" s="8">
        <f>L4-1</f>
        <v>2</v>
      </c>
      <c r="N13" s="9">
        <f>SUMSQ(G21:G23)/(L4*L6)-L3</f>
        <v>120.92975555553858</v>
      </c>
      <c r="O13" s="10">
        <f t="shared" si="2"/>
        <v>60.464877777769289</v>
      </c>
      <c r="P13" s="11">
        <f>O13/O16</f>
        <v>3.5994346365706527</v>
      </c>
      <c r="Q13" s="10">
        <f>FINV(Q10,M13,M16)</f>
        <v>3.6337234675916301</v>
      </c>
      <c r="R13" s="10">
        <f>FINV(R10,M13,M16)</f>
        <v>6.2262352803113821</v>
      </c>
      <c r="S13" s="12" t="s">
        <v>30</v>
      </c>
      <c r="T13" s="13" t="s">
        <v>30</v>
      </c>
      <c r="U13" s="13" t="s">
        <v>35</v>
      </c>
      <c r="W13" s="6" t="s">
        <v>31</v>
      </c>
      <c r="X13" s="6" t="s">
        <v>28</v>
      </c>
      <c r="Y13" s="6">
        <v>2</v>
      </c>
      <c r="Z13" s="16">
        <v>41.15</v>
      </c>
    </row>
    <row r="14" spans="3:26" ht="16" thickBot="1" x14ac:dyDescent="0.4">
      <c r="C14" s="4" t="s">
        <v>16</v>
      </c>
      <c r="D14" s="4">
        <v>42.09</v>
      </c>
      <c r="E14" s="4">
        <v>47.49</v>
      </c>
      <c r="F14" s="4">
        <v>40.450000000000003</v>
      </c>
      <c r="G14" s="3">
        <f t="shared" si="0"/>
        <v>130.03000000000003</v>
      </c>
      <c r="H14" s="3">
        <f t="shared" si="1"/>
        <v>43.343333333333341</v>
      </c>
      <c r="K14" s="73" t="s">
        <v>4</v>
      </c>
      <c r="L14" s="74"/>
      <c r="M14" s="8">
        <f>L5-1</f>
        <v>2</v>
      </c>
      <c r="N14" s="9">
        <f>SUMSQ(D24:F24)/(L5*L6)-L3</f>
        <v>33.638866666646209</v>
      </c>
      <c r="O14" s="10">
        <f t="shared" si="2"/>
        <v>16.819433333323104</v>
      </c>
      <c r="P14" s="11">
        <f>O14/O16</f>
        <v>1.0012498682286706</v>
      </c>
      <c r="Q14" s="10">
        <f>FINV(Q10,M14,M16)</f>
        <v>3.6337234675916301</v>
      </c>
      <c r="R14" s="10">
        <f>FINV(R10,M14,M16)</f>
        <v>6.2262352803113821</v>
      </c>
      <c r="S14" s="12" t="s">
        <v>30</v>
      </c>
      <c r="T14" s="13" t="s">
        <v>37</v>
      </c>
      <c r="U14" s="13" t="s">
        <v>38</v>
      </c>
      <c r="W14" s="6" t="s">
        <v>31</v>
      </c>
      <c r="X14" s="6" t="s">
        <v>28</v>
      </c>
      <c r="Y14" s="6">
        <v>3</v>
      </c>
      <c r="Z14" s="16">
        <v>38.909999999999997</v>
      </c>
    </row>
    <row r="15" spans="3:26" ht="16" thickBot="1" x14ac:dyDescent="0.4">
      <c r="C15" s="2" t="s">
        <v>153</v>
      </c>
      <c r="D15" s="4">
        <f>SUM(D6:D14)</f>
        <v>371.67000000000007</v>
      </c>
      <c r="E15" s="4">
        <f t="shared" ref="E15:G15" si="3">SUM(E6:E14)</f>
        <v>373.77000000000004</v>
      </c>
      <c r="F15" s="4">
        <f t="shared" si="3"/>
        <v>360.15</v>
      </c>
      <c r="G15" s="14">
        <f t="shared" si="3"/>
        <v>1105.5900000000001</v>
      </c>
      <c r="H15" s="3">
        <f t="shared" si="1"/>
        <v>368.53000000000003</v>
      </c>
      <c r="K15" s="73" t="s">
        <v>96</v>
      </c>
      <c r="L15" s="74"/>
      <c r="M15" s="8">
        <f>((L4-1)*(L5-1))</f>
        <v>4</v>
      </c>
      <c r="N15" s="9">
        <f>(N12-N13-N14)</f>
        <v>9.3017777777931769</v>
      </c>
      <c r="O15" s="10">
        <f t="shared" si="2"/>
        <v>2.3254444444482942</v>
      </c>
      <c r="P15" s="11">
        <f>O15/O16</f>
        <v>0.13843218718694633</v>
      </c>
      <c r="Q15" s="10">
        <f>FINV(Q10,M15,M16)</f>
        <v>3.0069172799243447</v>
      </c>
      <c r="R15" s="10">
        <f>FINV(R10,M15,M16)</f>
        <v>4.772577999723211</v>
      </c>
      <c r="S15" s="12" t="s">
        <v>30</v>
      </c>
      <c r="T15" s="13" t="s">
        <v>39</v>
      </c>
      <c r="U15" s="13" t="s">
        <v>40</v>
      </c>
      <c r="W15" s="6" t="s">
        <v>33</v>
      </c>
      <c r="X15" s="6" t="s">
        <v>26</v>
      </c>
      <c r="Y15" s="6">
        <v>1</v>
      </c>
      <c r="Z15" s="16">
        <v>39.86</v>
      </c>
    </row>
    <row r="16" spans="3:26" ht="16" thickBot="1" x14ac:dyDescent="0.4">
      <c r="K16" s="73" t="s">
        <v>41</v>
      </c>
      <c r="L16" s="74"/>
      <c r="M16" s="8">
        <f>(L4*L5-1)*(L6-1)</f>
        <v>16</v>
      </c>
      <c r="N16" s="9">
        <f>N17-N11-N12</f>
        <v>268.77500000000873</v>
      </c>
      <c r="O16" s="10">
        <f t="shared" si="2"/>
        <v>16.798437500000546</v>
      </c>
      <c r="P16" s="46"/>
      <c r="Q16" s="46"/>
      <c r="R16" s="46"/>
      <c r="S16" s="47"/>
      <c r="W16" s="6" t="s">
        <v>33</v>
      </c>
      <c r="X16" s="6" t="s">
        <v>26</v>
      </c>
      <c r="Y16" s="6">
        <v>2</v>
      </c>
      <c r="Z16" s="16">
        <v>41.44</v>
      </c>
    </row>
    <row r="17" spans="3:26" ht="16" thickBot="1" x14ac:dyDescent="0.4">
      <c r="K17" s="73" t="s">
        <v>2</v>
      </c>
      <c r="L17" s="74"/>
      <c r="M17" s="8">
        <f>(L4*L5*L6-1)</f>
        <v>26</v>
      </c>
      <c r="N17" s="9">
        <f>SUMSQ(D6:F14)-L3</f>
        <v>444.59446666664007</v>
      </c>
      <c r="O17" s="45"/>
      <c r="P17" s="46"/>
      <c r="Q17" s="46"/>
      <c r="R17" s="46"/>
      <c r="S17" s="47"/>
      <c r="W17" s="6" t="s">
        <v>33</v>
      </c>
      <c r="X17" s="6" t="s">
        <v>26</v>
      </c>
      <c r="Y17" s="6">
        <v>3</v>
      </c>
      <c r="Z17" s="16">
        <v>38.83</v>
      </c>
    </row>
    <row r="18" spans="3:26" x14ac:dyDescent="0.35">
      <c r="C18" s="96" t="s">
        <v>125</v>
      </c>
      <c r="D18" s="97"/>
      <c r="E18" s="97"/>
      <c r="F18" s="97"/>
      <c r="G18" s="97"/>
      <c r="H18" s="98"/>
      <c r="L18" s="42" t="s">
        <v>84</v>
      </c>
      <c r="M18" s="42" t="s">
        <v>85</v>
      </c>
      <c r="N18" s="42" t="s">
        <v>86</v>
      </c>
      <c r="O18" s="42" t="s">
        <v>87</v>
      </c>
      <c r="W18" s="6" t="s">
        <v>33</v>
      </c>
      <c r="X18" s="6" t="s">
        <v>27</v>
      </c>
      <c r="Y18" s="6">
        <v>1</v>
      </c>
      <c r="Z18" s="16">
        <v>35.770000000000003</v>
      </c>
    </row>
    <row r="19" spans="3:26" x14ac:dyDescent="0.35">
      <c r="C19" s="91" t="s">
        <v>24</v>
      </c>
      <c r="D19" s="89" t="s">
        <v>25</v>
      </c>
      <c r="E19" s="70"/>
      <c r="F19" s="90"/>
      <c r="G19" s="91" t="s">
        <v>2</v>
      </c>
      <c r="H19" s="91" t="s">
        <v>97</v>
      </c>
      <c r="N19" s="41"/>
      <c r="W19" s="6" t="s">
        <v>33</v>
      </c>
      <c r="X19" s="6" t="s">
        <v>27</v>
      </c>
      <c r="Y19" s="6">
        <v>2</v>
      </c>
      <c r="Z19" s="16">
        <v>36.97</v>
      </c>
    </row>
    <row r="20" spans="3:26" x14ac:dyDescent="0.35">
      <c r="C20" s="92"/>
      <c r="D20" s="2" t="s">
        <v>26</v>
      </c>
      <c r="E20" s="2" t="s">
        <v>27</v>
      </c>
      <c r="F20" s="2" t="s">
        <v>28</v>
      </c>
      <c r="G20" s="92"/>
      <c r="H20" s="92"/>
      <c r="K20"/>
      <c r="L20"/>
      <c r="N20"/>
      <c r="O20"/>
      <c r="P20"/>
      <c r="Q20"/>
      <c r="T20" s="54"/>
      <c r="W20" s="6" t="s">
        <v>33</v>
      </c>
      <c r="X20" s="6" t="s">
        <v>27</v>
      </c>
      <c r="Y20" s="6">
        <v>3</v>
      </c>
      <c r="Z20" s="16">
        <v>38.96</v>
      </c>
    </row>
    <row r="21" spans="3:26" ht="16" thickBot="1" x14ac:dyDescent="0.4">
      <c r="C21" s="2" t="s">
        <v>31</v>
      </c>
      <c r="D21" s="3">
        <f>G6</f>
        <v>126.51</v>
      </c>
      <c r="E21" s="3">
        <f>G7</f>
        <v>123.94999999999999</v>
      </c>
      <c r="F21" s="3">
        <f>G8</f>
        <v>119.69999999999999</v>
      </c>
      <c r="G21" s="3">
        <f>SUM(D21:F21)</f>
        <v>370.15999999999997</v>
      </c>
      <c r="H21" s="3">
        <f>G21/9</f>
        <v>41.128888888888888</v>
      </c>
      <c r="K21"/>
      <c r="L21"/>
      <c r="M21"/>
      <c r="N21"/>
      <c r="O21"/>
      <c r="P21"/>
      <c r="Q21"/>
      <c r="T21" s="54"/>
      <c r="U21" s="13"/>
      <c r="W21" s="6" t="s">
        <v>33</v>
      </c>
      <c r="X21" s="6" t="s">
        <v>28</v>
      </c>
      <c r="Y21" s="6">
        <v>1</v>
      </c>
      <c r="Z21" s="16">
        <v>39.380000000000003</v>
      </c>
    </row>
    <row r="22" spans="3:26" x14ac:dyDescent="0.35">
      <c r="C22" s="2" t="s">
        <v>33</v>
      </c>
      <c r="D22" s="3">
        <f>G9</f>
        <v>120.13</v>
      </c>
      <c r="E22" s="3">
        <f>G10</f>
        <v>111.70000000000002</v>
      </c>
      <c r="F22" s="3">
        <f>G11</f>
        <v>112.6</v>
      </c>
      <c r="G22" s="3">
        <f t="shared" ref="G22:G24" si="4">SUM(D22:F22)</f>
        <v>344.43</v>
      </c>
      <c r="H22" s="3">
        <f t="shared" ref="H22:H23" si="5">G22/9</f>
        <v>38.270000000000003</v>
      </c>
      <c r="K22" s="59"/>
      <c r="L22" s="60"/>
      <c r="M22" s="60"/>
      <c r="N22" s="60"/>
      <c r="O22" s="61"/>
      <c r="P22" s="62"/>
      <c r="Q22"/>
      <c r="T22" s="54"/>
      <c r="W22" s="6" t="s">
        <v>33</v>
      </c>
      <c r="X22" s="6" t="s">
        <v>28</v>
      </c>
      <c r="Y22" s="6">
        <v>2</v>
      </c>
      <c r="Z22" s="16">
        <v>34.229999999999997</v>
      </c>
    </row>
    <row r="23" spans="3:26" x14ac:dyDescent="0.35">
      <c r="C23" s="2" t="s">
        <v>36</v>
      </c>
      <c r="D23" s="3">
        <f>G12</f>
        <v>136.06</v>
      </c>
      <c r="E23" s="3">
        <f>G13</f>
        <v>124.91</v>
      </c>
      <c r="F23" s="3">
        <f>G14</f>
        <v>130.03000000000003</v>
      </c>
      <c r="G23" s="3">
        <f t="shared" si="4"/>
        <v>391.00000000000006</v>
      </c>
      <c r="H23" s="3">
        <f t="shared" si="5"/>
        <v>43.44444444444445</v>
      </c>
      <c r="K23" s="63"/>
      <c r="L23" s="75" t="s">
        <v>134</v>
      </c>
      <c r="M23" s="75"/>
      <c r="N23" s="75"/>
      <c r="O23" s="75"/>
      <c r="P23" s="64"/>
      <c r="Q23"/>
      <c r="T23" s="54"/>
      <c r="W23" s="6" t="s">
        <v>33</v>
      </c>
      <c r="X23" s="6" t="s">
        <v>28</v>
      </c>
      <c r="Y23" s="6">
        <v>3</v>
      </c>
      <c r="Z23" s="16">
        <v>38.99</v>
      </c>
    </row>
    <row r="24" spans="3:26" x14ac:dyDescent="0.35">
      <c r="C24" s="2" t="s">
        <v>2</v>
      </c>
      <c r="D24" s="3">
        <f>SUM(D21:D23)</f>
        <v>382.7</v>
      </c>
      <c r="E24" s="3">
        <f t="shared" ref="E24:F24" si="6">SUM(E21:E23)</f>
        <v>360.56</v>
      </c>
      <c r="F24" s="3">
        <f t="shared" si="6"/>
        <v>362.33000000000004</v>
      </c>
      <c r="G24" s="14">
        <f t="shared" si="4"/>
        <v>1105.5900000000001</v>
      </c>
      <c r="K24" s="63"/>
      <c r="L24" s="70" t="s">
        <v>5</v>
      </c>
      <c r="M24" s="70"/>
      <c r="N24" s="70" t="s">
        <v>151</v>
      </c>
      <c r="O24" s="70"/>
      <c r="P24" s="64"/>
      <c r="Q24"/>
      <c r="W24" s="6" t="s">
        <v>36</v>
      </c>
      <c r="X24" s="6" t="s">
        <v>26</v>
      </c>
      <c r="Y24" s="6">
        <v>1</v>
      </c>
      <c r="Z24" s="16">
        <v>45.86</v>
      </c>
    </row>
    <row r="25" spans="3:26" x14ac:dyDescent="0.35">
      <c r="C25" s="2" t="s">
        <v>97</v>
      </c>
      <c r="D25" s="3">
        <f>D24/9</f>
        <v>42.522222222222219</v>
      </c>
      <c r="E25" s="3">
        <f t="shared" ref="E25:F25" si="7">E24/9</f>
        <v>40.062222222222225</v>
      </c>
      <c r="F25" s="3">
        <f t="shared" si="7"/>
        <v>40.25888888888889</v>
      </c>
      <c r="K25" s="63"/>
      <c r="L25" s="71" t="s">
        <v>127</v>
      </c>
      <c r="M25" s="71"/>
      <c r="N25" s="99">
        <f>AVERAGE(D6:F8)</f>
        <v>41.128888888888888</v>
      </c>
      <c r="O25" s="99"/>
      <c r="P25" s="64"/>
      <c r="Q25"/>
      <c r="W25" s="6" t="s">
        <v>36</v>
      </c>
      <c r="X25" s="6" t="s">
        <v>26</v>
      </c>
      <c r="Y25" s="6">
        <v>2</v>
      </c>
      <c r="Z25" s="16">
        <v>52.2</v>
      </c>
    </row>
    <row r="26" spans="3:26" x14ac:dyDescent="0.35">
      <c r="K26" s="63"/>
      <c r="L26" s="71" t="s">
        <v>128</v>
      </c>
      <c r="M26" s="71"/>
      <c r="N26" s="94">
        <f>AVERAGE(D9:F11)</f>
        <v>38.27000000000001</v>
      </c>
      <c r="O26" s="94"/>
      <c r="P26" s="64"/>
      <c r="Q26"/>
      <c r="W26" s="6" t="s">
        <v>36</v>
      </c>
      <c r="X26" s="6" t="s">
        <v>26</v>
      </c>
      <c r="Y26" s="6">
        <v>3</v>
      </c>
      <c r="Z26" s="16">
        <v>38</v>
      </c>
    </row>
    <row r="27" spans="3:26" x14ac:dyDescent="0.35">
      <c r="C27"/>
      <c r="D27"/>
      <c r="E27"/>
      <c r="F27"/>
      <c r="G27"/>
      <c r="K27" s="63"/>
      <c r="L27" s="71" t="s">
        <v>129</v>
      </c>
      <c r="M27" s="71"/>
      <c r="N27" s="100">
        <f>AVERAGE(D12:F14)</f>
        <v>43.444444444444436</v>
      </c>
      <c r="O27" s="100"/>
      <c r="P27" s="64"/>
      <c r="Q27"/>
      <c r="W27" s="6" t="s">
        <v>36</v>
      </c>
      <c r="X27" s="6" t="s">
        <v>27</v>
      </c>
      <c r="Y27" s="6">
        <v>1</v>
      </c>
      <c r="Z27" s="16">
        <v>39.840000000000003</v>
      </c>
    </row>
    <row r="28" spans="3:26" x14ac:dyDescent="0.35">
      <c r="C28"/>
      <c r="D28"/>
      <c r="E28"/>
      <c r="F28"/>
      <c r="G28"/>
      <c r="K28" s="63"/>
      <c r="L28" s="70" t="s">
        <v>126</v>
      </c>
      <c r="M28" s="70"/>
      <c r="N28" s="95" t="s">
        <v>30</v>
      </c>
      <c r="O28" s="95"/>
      <c r="P28" s="64"/>
      <c r="Q28"/>
      <c r="R28" s="16"/>
      <c r="W28" s="6" t="s">
        <v>36</v>
      </c>
      <c r="X28" s="6" t="s">
        <v>27</v>
      </c>
      <c r="Y28" s="6">
        <v>2</v>
      </c>
      <c r="Z28" s="16">
        <v>42.61</v>
      </c>
    </row>
    <row r="29" spans="3:26" x14ac:dyDescent="0.35">
      <c r="C29"/>
      <c r="D29"/>
      <c r="E29"/>
      <c r="F29"/>
      <c r="G29"/>
      <c r="K29" s="63"/>
      <c r="L29" s="71" t="s">
        <v>130</v>
      </c>
      <c r="M29" s="71"/>
      <c r="N29" s="94">
        <f>AVERAGE(D6:F6,D9:F9,D12:F12)</f>
        <v>42.522222222222219</v>
      </c>
      <c r="O29" s="94"/>
      <c r="P29" s="65"/>
      <c r="Q29"/>
      <c r="R29" s="16"/>
      <c r="W29" s="6" t="s">
        <v>36</v>
      </c>
      <c r="X29" s="6" t="s">
        <v>27</v>
      </c>
      <c r="Y29" s="6">
        <v>3</v>
      </c>
      <c r="Z29" s="16">
        <v>42.46</v>
      </c>
    </row>
    <row r="30" spans="3:26" x14ac:dyDescent="0.35">
      <c r="C30"/>
      <c r="D30"/>
      <c r="E30"/>
      <c r="F30"/>
      <c r="G30"/>
      <c r="K30" s="63"/>
      <c r="L30" s="71" t="s">
        <v>131</v>
      </c>
      <c r="M30" s="71"/>
      <c r="N30" s="94">
        <f>AVERAGE(D7:F7,D10:F10,D13:F13)</f>
        <v>40.062222222222225</v>
      </c>
      <c r="O30" s="94"/>
      <c r="P30" s="65"/>
      <c r="Q30"/>
      <c r="R30" s="16"/>
      <c r="W30" s="6" t="s">
        <v>36</v>
      </c>
      <c r="X30" s="6" t="s">
        <v>28</v>
      </c>
      <c r="Y30" s="6">
        <v>1</v>
      </c>
      <c r="Z30" s="16">
        <v>42.09</v>
      </c>
    </row>
    <row r="31" spans="3:26" x14ac:dyDescent="0.35">
      <c r="C31"/>
      <c r="D31"/>
      <c r="E31"/>
      <c r="F31"/>
      <c r="G31"/>
      <c r="K31" s="66"/>
      <c r="L31" s="72" t="s">
        <v>132</v>
      </c>
      <c r="M31" s="72"/>
      <c r="N31" s="94">
        <f>AVERAGE(D8:F8,D11:F11,D14:F14)</f>
        <v>40.25888888888889</v>
      </c>
      <c r="O31" s="94"/>
      <c r="P31" s="65"/>
      <c r="Q31"/>
      <c r="R31" s="16"/>
      <c r="W31" s="6" t="s">
        <v>36</v>
      </c>
      <c r="X31" s="6" t="s">
        <v>28</v>
      </c>
      <c r="Y31" s="6">
        <v>2</v>
      </c>
      <c r="Z31" s="16">
        <v>47.49</v>
      </c>
    </row>
    <row r="32" spans="3:26" x14ac:dyDescent="0.35">
      <c r="C32"/>
      <c r="D32"/>
      <c r="E32"/>
      <c r="F32"/>
      <c r="G32"/>
      <c r="K32" s="66"/>
      <c r="L32" s="70" t="s">
        <v>126</v>
      </c>
      <c r="M32" s="70"/>
      <c r="N32" s="95" t="s">
        <v>30</v>
      </c>
      <c r="O32" s="95"/>
      <c r="P32" s="65"/>
      <c r="Q32"/>
      <c r="W32" s="6" t="s">
        <v>36</v>
      </c>
      <c r="X32" s="6" t="s">
        <v>28</v>
      </c>
      <c r="Y32" s="6">
        <v>3</v>
      </c>
      <c r="Z32" s="16">
        <v>40.450000000000003</v>
      </c>
    </row>
    <row r="33" spans="3:17" ht="16" thickBot="1" x14ac:dyDescent="0.4">
      <c r="C33"/>
      <c r="D33"/>
      <c r="E33"/>
      <c r="F33"/>
      <c r="G33"/>
      <c r="K33" s="67"/>
      <c r="L33" s="68"/>
      <c r="M33" s="68"/>
      <c r="N33" s="68"/>
      <c r="O33" s="68"/>
      <c r="P33" s="69"/>
      <c r="Q33"/>
    </row>
    <row r="34" spans="3:17" x14ac:dyDescent="0.35">
      <c r="C34"/>
      <c r="D34"/>
      <c r="E34"/>
      <c r="F34"/>
      <c r="G34"/>
      <c r="K34" s="1"/>
      <c r="L34" s="1"/>
      <c r="M34" s="1"/>
      <c r="N34"/>
      <c r="O34"/>
      <c r="P34"/>
      <c r="Q34"/>
    </row>
    <row r="35" spans="3:17" x14ac:dyDescent="0.35">
      <c r="C35"/>
      <c r="D35"/>
      <c r="E35"/>
      <c r="F35"/>
      <c r="G35"/>
      <c r="I35"/>
      <c r="J35"/>
      <c r="K35"/>
      <c r="L35"/>
      <c r="M35"/>
      <c r="N35"/>
      <c r="O35"/>
      <c r="P35"/>
      <c r="Q35"/>
    </row>
    <row r="36" spans="3:17" x14ac:dyDescent="0.35">
      <c r="C36"/>
      <c r="D36"/>
      <c r="E36"/>
      <c r="F36"/>
      <c r="G36"/>
      <c r="I36"/>
      <c r="J36"/>
      <c r="K36"/>
      <c r="L36"/>
      <c r="M36"/>
      <c r="N36"/>
      <c r="O36"/>
      <c r="P36"/>
      <c r="Q36"/>
    </row>
    <row r="37" spans="3:17" x14ac:dyDescent="0.35">
      <c r="C37"/>
      <c r="D37"/>
      <c r="E37"/>
      <c r="F37"/>
      <c r="G37"/>
      <c r="I37"/>
      <c r="J37"/>
      <c r="K37"/>
      <c r="L37"/>
      <c r="M37"/>
    </row>
    <row r="38" spans="3:17" x14ac:dyDescent="0.35">
      <c r="C38"/>
      <c r="D38"/>
      <c r="E38"/>
      <c r="F38"/>
      <c r="G38"/>
      <c r="I38"/>
      <c r="J38"/>
    </row>
    <row r="40" spans="3:17" x14ac:dyDescent="0.35">
      <c r="C40"/>
      <c r="D40"/>
      <c r="E40"/>
      <c r="F40"/>
      <c r="G40"/>
      <c r="H40"/>
    </row>
  </sheetData>
  <sortState xmlns:xlrd2="http://schemas.microsoft.com/office/spreadsheetml/2017/richdata2" ref="D35:D37">
    <sortCondition ref="D35:D37"/>
  </sortState>
  <mergeCells count="45">
    <mergeCell ref="L30:M30"/>
    <mergeCell ref="N30:O30"/>
    <mergeCell ref="L31:M31"/>
    <mergeCell ref="N31:O31"/>
    <mergeCell ref="L32:M32"/>
    <mergeCell ref="N32:O32"/>
    <mergeCell ref="L27:M27"/>
    <mergeCell ref="N27:O27"/>
    <mergeCell ref="L28:M28"/>
    <mergeCell ref="N28:O28"/>
    <mergeCell ref="L29:M29"/>
    <mergeCell ref="N29:O29"/>
    <mergeCell ref="L26:M26"/>
    <mergeCell ref="N26:O26"/>
    <mergeCell ref="K17:L17"/>
    <mergeCell ref="C18:H18"/>
    <mergeCell ref="C19:C20"/>
    <mergeCell ref="D19:F19"/>
    <mergeCell ref="G19:G20"/>
    <mergeCell ref="H19:H20"/>
    <mergeCell ref="L23:O23"/>
    <mergeCell ref="L24:M24"/>
    <mergeCell ref="N24:O24"/>
    <mergeCell ref="L25:M25"/>
    <mergeCell ref="N25:O25"/>
    <mergeCell ref="K16:L16"/>
    <mergeCell ref="K8:S8"/>
    <mergeCell ref="K9:L10"/>
    <mergeCell ref="M9:M10"/>
    <mergeCell ref="N9:N10"/>
    <mergeCell ref="O9:O10"/>
    <mergeCell ref="P9:P10"/>
    <mergeCell ref="Q9:R9"/>
    <mergeCell ref="S9:S10"/>
    <mergeCell ref="K11:L11"/>
    <mergeCell ref="K12:L12"/>
    <mergeCell ref="K13:L13"/>
    <mergeCell ref="K14:L14"/>
    <mergeCell ref="K15:L15"/>
    <mergeCell ref="W4:X4"/>
    <mergeCell ref="C3:H3"/>
    <mergeCell ref="C4:C5"/>
    <mergeCell ref="D4:F4"/>
    <mergeCell ref="G4:G5"/>
    <mergeCell ref="H4:H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9B354-FCB9-49E8-9E9A-5BE54831B1EF}">
  <dimension ref="C1:Z40"/>
  <sheetViews>
    <sheetView zoomScale="42" workbookViewId="0">
      <selection activeCell="H29" sqref="H29"/>
    </sheetView>
  </sheetViews>
  <sheetFormatPr defaultRowHeight="15.5" x14ac:dyDescent="0.35"/>
  <cols>
    <col min="1" max="2" width="8.7265625" style="6"/>
    <col min="3" max="3" width="21.453125" style="6" customWidth="1"/>
    <col min="4" max="4" width="9.81640625" style="6" customWidth="1"/>
    <col min="5" max="5" width="9" style="6" bestFit="1" customWidth="1"/>
    <col min="6" max="6" width="8.81640625" style="6" bestFit="1" customWidth="1"/>
    <col min="7" max="7" width="8.81640625" style="6" customWidth="1"/>
    <col min="8" max="8" width="14.54296875" style="6" customWidth="1"/>
    <col min="9" max="9" width="10.90625" style="6" customWidth="1"/>
    <col min="10" max="10" width="11.26953125" style="6" customWidth="1"/>
    <col min="11" max="11" width="15.54296875" style="6" customWidth="1"/>
    <col min="12" max="12" width="13.08984375" style="6" customWidth="1"/>
    <col min="13" max="13" width="17.26953125" style="6" customWidth="1"/>
    <col min="14" max="14" width="20.1796875" style="6" customWidth="1"/>
    <col min="15" max="15" width="13.1796875" style="6" customWidth="1"/>
    <col min="16" max="16" width="14" style="6" customWidth="1"/>
    <col min="17" max="17" width="12.6328125" style="6" customWidth="1"/>
    <col min="18" max="19" width="8.7265625" style="6"/>
    <col min="20" max="20" width="11" style="6" customWidth="1"/>
    <col min="21" max="21" width="13.08984375" style="6" customWidth="1"/>
    <col min="22" max="22" width="8.7265625" style="6"/>
    <col min="23" max="23" width="12.7265625" style="6" customWidth="1"/>
    <col min="24" max="24" width="14.36328125" style="6" customWidth="1"/>
    <col min="25" max="25" width="10.90625" style="6" customWidth="1"/>
    <col min="26" max="26" width="16.81640625" style="6" customWidth="1"/>
    <col min="27" max="16384" width="8.7265625" style="6"/>
  </cols>
  <sheetData>
    <row r="1" spans="3:26" x14ac:dyDescent="0.35">
      <c r="C1"/>
    </row>
    <row r="2" spans="3:26" x14ac:dyDescent="0.35">
      <c r="C2"/>
    </row>
    <row r="3" spans="3:26" x14ac:dyDescent="0.35">
      <c r="C3" s="75" t="s">
        <v>46</v>
      </c>
      <c r="D3" s="75"/>
      <c r="E3" s="75"/>
      <c r="F3" s="75"/>
      <c r="G3" s="75"/>
      <c r="H3" s="75"/>
      <c r="K3" s="58" t="s">
        <v>9</v>
      </c>
      <c r="L3" s="56">
        <f>((G15^2)/(L4*L5*L6))</f>
        <v>3401.6801333333319</v>
      </c>
      <c r="W3" s="1"/>
      <c r="X3" s="1"/>
      <c r="Y3" s="1"/>
      <c r="Z3" s="1"/>
    </row>
    <row r="4" spans="3:26" x14ac:dyDescent="0.35">
      <c r="C4" s="91" t="s">
        <v>42</v>
      </c>
      <c r="D4" s="89" t="s">
        <v>45</v>
      </c>
      <c r="E4" s="70"/>
      <c r="F4" s="90"/>
      <c r="G4" s="91" t="s">
        <v>2</v>
      </c>
      <c r="H4" s="91" t="s">
        <v>3</v>
      </c>
      <c r="K4" s="2" t="s">
        <v>0</v>
      </c>
      <c r="L4" s="4">
        <v>3</v>
      </c>
      <c r="W4" s="101" t="s">
        <v>106</v>
      </c>
      <c r="X4" s="101"/>
    </row>
    <row r="5" spans="3:26" x14ac:dyDescent="0.35">
      <c r="C5" s="92"/>
      <c r="D5" s="2">
        <v>1</v>
      </c>
      <c r="E5" s="2">
        <v>2</v>
      </c>
      <c r="F5" s="2">
        <v>3</v>
      </c>
      <c r="G5" s="92"/>
      <c r="H5" s="92"/>
      <c r="K5" s="2" t="s">
        <v>4</v>
      </c>
      <c r="L5" s="4">
        <v>3</v>
      </c>
      <c r="W5" s="50" t="s">
        <v>107</v>
      </c>
      <c r="X5" s="50" t="s">
        <v>108</v>
      </c>
      <c r="Y5" s="6" t="s">
        <v>45</v>
      </c>
      <c r="Z5" s="6" t="s">
        <v>119</v>
      </c>
    </row>
    <row r="6" spans="3:26" x14ac:dyDescent="0.35">
      <c r="C6" s="2" t="s">
        <v>7</v>
      </c>
      <c r="D6" s="4">
        <v>6.16</v>
      </c>
      <c r="E6" s="4">
        <v>9.94</v>
      </c>
      <c r="F6" s="4">
        <v>17.420000000000002</v>
      </c>
      <c r="G6" s="4">
        <f>SUM(D6:F6)</f>
        <v>33.520000000000003</v>
      </c>
      <c r="H6" s="3">
        <f>G6/3</f>
        <v>11.173333333333334</v>
      </c>
      <c r="K6" s="2" t="s">
        <v>6</v>
      </c>
      <c r="L6" s="4">
        <v>3</v>
      </c>
      <c r="W6" s="6" t="s">
        <v>31</v>
      </c>
      <c r="X6" s="6" t="s">
        <v>26</v>
      </c>
      <c r="Y6" s="6">
        <v>1</v>
      </c>
      <c r="Z6" s="16">
        <v>6.16</v>
      </c>
    </row>
    <row r="7" spans="3:26" x14ac:dyDescent="0.35">
      <c r="C7" s="2" t="s">
        <v>8</v>
      </c>
      <c r="D7" s="4">
        <v>12.87</v>
      </c>
      <c r="E7" s="4">
        <v>13.28</v>
      </c>
      <c r="F7" s="4">
        <v>15.46</v>
      </c>
      <c r="G7" s="4">
        <f t="shared" ref="G7:G14" si="0">SUM(D7:F7)</f>
        <v>41.61</v>
      </c>
      <c r="H7" s="3">
        <f t="shared" ref="H7:H15" si="1">G7/3</f>
        <v>13.87</v>
      </c>
      <c r="W7" s="6" t="s">
        <v>31</v>
      </c>
      <c r="X7" s="6" t="s">
        <v>26</v>
      </c>
      <c r="Y7" s="6">
        <v>2</v>
      </c>
      <c r="Z7" s="16">
        <v>9.94</v>
      </c>
    </row>
    <row r="8" spans="3:26" ht="16" thickBot="1" x14ac:dyDescent="0.4">
      <c r="C8" s="2" t="s">
        <v>10</v>
      </c>
      <c r="D8" s="4">
        <v>15.57</v>
      </c>
      <c r="E8" s="4">
        <v>7.84</v>
      </c>
      <c r="F8" s="4">
        <v>11.64</v>
      </c>
      <c r="G8" s="4">
        <f t="shared" si="0"/>
        <v>35.049999999999997</v>
      </c>
      <c r="H8" s="3">
        <f t="shared" si="1"/>
        <v>11.683333333333332</v>
      </c>
      <c r="K8" s="75" t="s">
        <v>146</v>
      </c>
      <c r="L8" s="75"/>
      <c r="M8" s="75"/>
      <c r="N8" s="75"/>
      <c r="O8" s="75"/>
      <c r="P8" s="75"/>
      <c r="Q8" s="75"/>
      <c r="R8" s="75"/>
      <c r="S8" s="75"/>
      <c r="W8" s="6" t="s">
        <v>31</v>
      </c>
      <c r="X8" s="6" t="s">
        <v>26</v>
      </c>
      <c r="Y8" s="6">
        <v>3</v>
      </c>
      <c r="Z8" s="16">
        <v>17.420000000000002</v>
      </c>
    </row>
    <row r="9" spans="3:26" ht="16" thickBot="1" x14ac:dyDescent="0.4">
      <c r="C9" s="2" t="s">
        <v>11</v>
      </c>
      <c r="D9" s="4">
        <v>10.55</v>
      </c>
      <c r="E9" s="4">
        <v>9.42</v>
      </c>
      <c r="F9" s="4">
        <v>11.94</v>
      </c>
      <c r="G9" s="4">
        <f t="shared" si="0"/>
        <v>31.909999999999997</v>
      </c>
      <c r="H9" s="3">
        <f t="shared" si="1"/>
        <v>10.636666666666665</v>
      </c>
      <c r="K9" s="76" t="s">
        <v>17</v>
      </c>
      <c r="L9" s="77"/>
      <c r="M9" s="80" t="s">
        <v>18</v>
      </c>
      <c r="N9" s="82" t="s">
        <v>19</v>
      </c>
      <c r="O9" s="82" t="s">
        <v>20</v>
      </c>
      <c r="P9" s="82" t="s">
        <v>21</v>
      </c>
      <c r="Q9" s="84" t="s">
        <v>22</v>
      </c>
      <c r="R9" s="85"/>
      <c r="S9" s="86" t="s">
        <v>23</v>
      </c>
      <c r="W9" s="6" t="s">
        <v>31</v>
      </c>
      <c r="X9" s="6" t="s">
        <v>27</v>
      </c>
      <c r="Y9" s="6">
        <v>1</v>
      </c>
      <c r="Z9" s="16">
        <v>12.87</v>
      </c>
    </row>
    <row r="10" spans="3:26" ht="16" thickBot="1" x14ac:dyDescent="0.4">
      <c r="C10" s="2" t="s">
        <v>12</v>
      </c>
      <c r="D10" s="4">
        <v>11.05</v>
      </c>
      <c r="E10" s="4">
        <v>10.68</v>
      </c>
      <c r="F10" s="4">
        <v>12.45</v>
      </c>
      <c r="G10" s="4">
        <f t="shared" si="0"/>
        <v>34.18</v>
      </c>
      <c r="H10" s="3">
        <f t="shared" si="1"/>
        <v>11.393333333333333</v>
      </c>
      <c r="K10" s="78"/>
      <c r="L10" s="79"/>
      <c r="M10" s="81"/>
      <c r="N10" s="83"/>
      <c r="O10" s="83"/>
      <c r="P10" s="83"/>
      <c r="Q10" s="7">
        <v>0.05</v>
      </c>
      <c r="R10" s="7">
        <v>0.01</v>
      </c>
      <c r="S10" s="87"/>
      <c r="W10" s="6" t="s">
        <v>31</v>
      </c>
      <c r="X10" s="6" t="s">
        <v>27</v>
      </c>
      <c r="Y10" s="6">
        <v>2</v>
      </c>
      <c r="Z10" s="16">
        <v>13.28</v>
      </c>
    </row>
    <row r="11" spans="3:26" ht="16" thickBot="1" x14ac:dyDescent="0.4">
      <c r="C11" s="2" t="s">
        <v>13</v>
      </c>
      <c r="D11" s="4">
        <v>14.65</v>
      </c>
      <c r="E11" s="4">
        <v>9.24</v>
      </c>
      <c r="F11" s="4">
        <v>12.24</v>
      </c>
      <c r="G11" s="4">
        <f t="shared" si="0"/>
        <v>36.130000000000003</v>
      </c>
      <c r="H11" s="3">
        <f t="shared" si="1"/>
        <v>12.043333333333335</v>
      </c>
      <c r="K11" s="73" t="s">
        <v>29</v>
      </c>
      <c r="L11" s="74"/>
      <c r="M11" s="8">
        <f>L6-1</f>
        <v>2</v>
      </c>
      <c r="N11" s="9">
        <f>SUMSQ(D15:F15)/(L4*L5)-L3</f>
        <v>60.297955555556655</v>
      </c>
      <c r="O11" s="10">
        <f t="shared" ref="O11:O16" si="2">N11/M11</f>
        <v>30.148977777778327</v>
      </c>
      <c r="P11" s="11">
        <f>O11/O16</f>
        <v>3.6873024789576454</v>
      </c>
      <c r="Q11" s="10">
        <f>FINV(Q10,M11,M16)</f>
        <v>3.6337234675916301</v>
      </c>
      <c r="R11" s="10">
        <f>FINV(R10,M11,M16)</f>
        <v>6.2262352803113821</v>
      </c>
      <c r="S11" s="12" t="s">
        <v>39</v>
      </c>
      <c r="W11" s="6" t="s">
        <v>31</v>
      </c>
      <c r="X11" s="6" t="s">
        <v>27</v>
      </c>
      <c r="Y11" s="6">
        <v>3</v>
      </c>
      <c r="Z11" s="16">
        <v>15.46</v>
      </c>
    </row>
    <row r="12" spans="3:26" ht="16" thickBot="1" x14ac:dyDescent="0.4">
      <c r="C12" s="2" t="s">
        <v>14</v>
      </c>
      <c r="D12" s="4">
        <v>7.97</v>
      </c>
      <c r="E12" s="4">
        <v>5.92</v>
      </c>
      <c r="F12" s="4">
        <v>13.88</v>
      </c>
      <c r="G12" s="4">
        <f t="shared" si="0"/>
        <v>27.770000000000003</v>
      </c>
      <c r="H12" s="3">
        <f t="shared" si="1"/>
        <v>9.2566666666666677</v>
      </c>
      <c r="K12" s="73" t="s">
        <v>5</v>
      </c>
      <c r="L12" s="74"/>
      <c r="M12" s="8">
        <f>L4*L5-1</f>
        <v>8</v>
      </c>
      <c r="N12" s="9">
        <f>SUMSQ(G6:G14)/L6-L3</f>
        <v>44.431800000001203</v>
      </c>
      <c r="O12" s="10">
        <f t="shared" si="2"/>
        <v>5.5539750000001504</v>
      </c>
      <c r="P12" s="11">
        <f>O12/O16</f>
        <v>0.67926633985792306</v>
      </c>
      <c r="Q12" s="10">
        <f>FINV(Q10,M12,M16)</f>
        <v>2.5910961798744014</v>
      </c>
      <c r="R12" s="10">
        <f>FINV(R10,M12,M16)</f>
        <v>3.8895721399261927</v>
      </c>
      <c r="S12" s="12" t="s">
        <v>30</v>
      </c>
      <c r="T12" s="13" t="s">
        <v>32</v>
      </c>
      <c r="W12" s="6" t="s">
        <v>31</v>
      </c>
      <c r="X12" s="6" t="s">
        <v>28</v>
      </c>
      <c r="Y12" s="6">
        <v>1</v>
      </c>
      <c r="Z12" s="16">
        <v>15.57</v>
      </c>
    </row>
    <row r="13" spans="3:26" ht="16" thickBot="1" x14ac:dyDescent="0.4">
      <c r="C13" s="2" t="s">
        <v>15</v>
      </c>
      <c r="D13" s="3">
        <v>8.1999999999999993</v>
      </c>
      <c r="E13" s="3">
        <v>14</v>
      </c>
      <c r="F13" s="4">
        <v>11.91</v>
      </c>
      <c r="G13" s="4">
        <f t="shared" si="0"/>
        <v>34.11</v>
      </c>
      <c r="H13" s="3">
        <f t="shared" si="1"/>
        <v>11.37</v>
      </c>
      <c r="K13" s="73" t="s">
        <v>34</v>
      </c>
      <c r="L13" s="74"/>
      <c r="M13" s="8">
        <f>L4-1</f>
        <v>2</v>
      </c>
      <c r="N13" s="9">
        <f>SUMSQ(G21:G23)/(L4*L6)-L3</f>
        <v>21.408355555556682</v>
      </c>
      <c r="O13" s="10">
        <f t="shared" si="2"/>
        <v>10.704177777778341</v>
      </c>
      <c r="P13" s="11">
        <f>O13/O16</f>
        <v>1.3091502320949975</v>
      </c>
      <c r="Q13" s="10">
        <f>FINV(Q10,M13,M16)</f>
        <v>3.6337234675916301</v>
      </c>
      <c r="R13" s="10">
        <f>FINV(R10,M13,M16)</f>
        <v>6.2262352803113821</v>
      </c>
      <c r="S13" s="12" t="s">
        <v>30</v>
      </c>
      <c r="T13" s="13" t="s">
        <v>30</v>
      </c>
      <c r="U13" s="13" t="s">
        <v>35</v>
      </c>
      <c r="W13" s="6" t="s">
        <v>31</v>
      </c>
      <c r="X13" s="6" t="s">
        <v>28</v>
      </c>
      <c r="Y13" s="6">
        <v>2</v>
      </c>
      <c r="Z13" s="16">
        <v>7.84</v>
      </c>
    </row>
    <row r="14" spans="3:26" ht="16" thickBot="1" x14ac:dyDescent="0.4">
      <c r="C14" s="2" t="s">
        <v>16</v>
      </c>
      <c r="D14" s="4">
        <v>6.56</v>
      </c>
      <c r="E14" s="4">
        <v>9.26</v>
      </c>
      <c r="F14" s="4">
        <v>12.96</v>
      </c>
      <c r="G14" s="4">
        <f t="shared" si="0"/>
        <v>28.78</v>
      </c>
      <c r="H14" s="3">
        <f t="shared" si="1"/>
        <v>9.5933333333333337</v>
      </c>
      <c r="K14" s="73" t="s">
        <v>4</v>
      </c>
      <c r="L14" s="74"/>
      <c r="M14" s="8">
        <f>L5-1</f>
        <v>2</v>
      </c>
      <c r="N14" s="9">
        <f>SUMSQ(D24:F24)/(L5*L6)-L3</f>
        <v>15.681155555557325</v>
      </c>
      <c r="O14" s="10">
        <f t="shared" si="2"/>
        <v>7.8405777777786625</v>
      </c>
      <c r="P14" s="11">
        <f>O14/O16</f>
        <v>0.95892411641804942</v>
      </c>
      <c r="Q14" s="10">
        <f>FINV(Q10,M14,M16)</f>
        <v>3.6337234675916301</v>
      </c>
      <c r="R14" s="10">
        <f>FINV(R10,M14,M16)</f>
        <v>6.2262352803113821</v>
      </c>
      <c r="S14" s="12" t="s">
        <v>30</v>
      </c>
      <c r="T14" s="13" t="s">
        <v>37</v>
      </c>
      <c r="U14" s="13" t="s">
        <v>38</v>
      </c>
      <c r="W14" s="6" t="s">
        <v>31</v>
      </c>
      <c r="X14" s="6" t="s">
        <v>28</v>
      </c>
      <c r="Y14" s="6">
        <v>3</v>
      </c>
      <c r="Z14" s="16">
        <v>11.64</v>
      </c>
    </row>
    <row r="15" spans="3:26" ht="16" thickBot="1" x14ac:dyDescent="0.4">
      <c r="C15" s="2" t="s">
        <v>153</v>
      </c>
      <c r="D15" s="4">
        <f>SUM(D6:D14)</f>
        <v>93.580000000000013</v>
      </c>
      <c r="E15" s="4">
        <f t="shared" ref="E15:G15" si="3">SUM(E6:E14)</f>
        <v>89.58</v>
      </c>
      <c r="F15" s="4">
        <f t="shared" si="3"/>
        <v>119.89999999999998</v>
      </c>
      <c r="G15" s="17">
        <f t="shared" si="3"/>
        <v>303.05999999999995</v>
      </c>
      <c r="H15" s="3">
        <f t="shared" si="1"/>
        <v>101.01999999999998</v>
      </c>
      <c r="K15" s="73" t="s">
        <v>96</v>
      </c>
      <c r="L15" s="74"/>
      <c r="M15" s="8">
        <f>((L4-1)*(L5-1))</f>
        <v>4</v>
      </c>
      <c r="N15" s="9">
        <f>(N12-N13-N14)</f>
        <v>7.3422888888871967</v>
      </c>
      <c r="O15" s="10">
        <f t="shared" si="2"/>
        <v>1.8355722222217992</v>
      </c>
      <c r="P15" s="11">
        <f>O15/O16</f>
        <v>0.22449550545932273</v>
      </c>
      <c r="Q15" s="10">
        <f>FINV(Q10,M15,M16)</f>
        <v>3.0069172799243447</v>
      </c>
      <c r="R15" s="10">
        <f>FINV(R10,M15,M16)</f>
        <v>4.772577999723211</v>
      </c>
      <c r="S15" s="12" t="s">
        <v>30</v>
      </c>
      <c r="T15" s="13" t="s">
        <v>39</v>
      </c>
      <c r="U15" s="13" t="s">
        <v>40</v>
      </c>
      <c r="W15" s="6" t="s">
        <v>33</v>
      </c>
      <c r="X15" s="6" t="s">
        <v>26</v>
      </c>
      <c r="Y15" s="6">
        <v>1</v>
      </c>
      <c r="Z15" s="16">
        <v>10.55</v>
      </c>
    </row>
    <row r="16" spans="3:26" ht="16" thickBot="1" x14ac:dyDescent="0.4">
      <c r="K16" s="73" t="s">
        <v>41</v>
      </c>
      <c r="L16" s="74"/>
      <c r="M16" s="8">
        <f>(L4*L5-1)*(L6-1)</f>
        <v>16</v>
      </c>
      <c r="N16" s="9">
        <f>N17-N11-N12</f>
        <v>130.82291111111044</v>
      </c>
      <c r="O16" s="10">
        <f t="shared" si="2"/>
        <v>8.1764319444444027</v>
      </c>
      <c r="P16" s="46"/>
      <c r="Q16" s="46"/>
      <c r="R16" s="46"/>
      <c r="S16" s="47"/>
      <c r="W16" s="6" t="s">
        <v>33</v>
      </c>
      <c r="X16" s="6" t="s">
        <v>26</v>
      </c>
      <c r="Y16" s="6">
        <v>2</v>
      </c>
      <c r="Z16" s="16">
        <v>9.42</v>
      </c>
    </row>
    <row r="17" spans="3:26" ht="16" thickBot="1" x14ac:dyDescent="0.4">
      <c r="K17" s="73" t="s">
        <v>2</v>
      </c>
      <c r="L17" s="74"/>
      <c r="M17" s="8">
        <f>(L4*L5*L6-1)</f>
        <v>26</v>
      </c>
      <c r="N17" s="9">
        <f>SUMSQ(D6:F14)-L3</f>
        <v>235.5526666666683</v>
      </c>
      <c r="O17" s="45"/>
      <c r="P17" s="46"/>
      <c r="Q17" s="46"/>
      <c r="R17" s="46"/>
      <c r="S17" s="47"/>
      <c r="W17" s="6" t="s">
        <v>33</v>
      </c>
      <c r="X17" s="6" t="s">
        <v>26</v>
      </c>
      <c r="Y17" s="6">
        <v>3</v>
      </c>
      <c r="Z17" s="16">
        <v>11.94</v>
      </c>
    </row>
    <row r="18" spans="3:26" x14ac:dyDescent="0.35">
      <c r="C18" s="96" t="s">
        <v>125</v>
      </c>
      <c r="D18" s="97"/>
      <c r="E18" s="97"/>
      <c r="F18" s="97"/>
      <c r="G18" s="97"/>
      <c r="H18" s="98"/>
      <c r="L18" s="42" t="s">
        <v>84</v>
      </c>
      <c r="M18" s="42" t="s">
        <v>85</v>
      </c>
      <c r="N18" s="42" t="s">
        <v>86</v>
      </c>
      <c r="O18" s="42" t="s">
        <v>87</v>
      </c>
      <c r="W18" s="6" t="s">
        <v>33</v>
      </c>
      <c r="X18" s="6" t="s">
        <v>27</v>
      </c>
      <c r="Y18" s="6">
        <v>1</v>
      </c>
      <c r="Z18" s="16">
        <v>11.05</v>
      </c>
    </row>
    <row r="19" spans="3:26" x14ac:dyDescent="0.35">
      <c r="C19" s="91" t="s">
        <v>24</v>
      </c>
      <c r="D19" s="89" t="s">
        <v>25</v>
      </c>
      <c r="E19" s="70"/>
      <c r="F19" s="90"/>
      <c r="G19" s="91" t="s">
        <v>2</v>
      </c>
      <c r="H19" s="91" t="s">
        <v>97</v>
      </c>
      <c r="N19" s="41"/>
      <c r="W19" s="6" t="s">
        <v>33</v>
      </c>
      <c r="X19" s="6" t="s">
        <v>27</v>
      </c>
      <c r="Y19" s="6">
        <v>2</v>
      </c>
      <c r="Z19" s="16">
        <v>10.68</v>
      </c>
    </row>
    <row r="20" spans="3:26" x14ac:dyDescent="0.35">
      <c r="C20" s="92"/>
      <c r="D20" s="2" t="s">
        <v>26</v>
      </c>
      <c r="E20" s="2" t="s">
        <v>27</v>
      </c>
      <c r="F20" s="2" t="s">
        <v>28</v>
      </c>
      <c r="G20" s="92"/>
      <c r="H20" s="92"/>
      <c r="K20"/>
      <c r="L20"/>
      <c r="N20"/>
      <c r="O20"/>
      <c r="P20"/>
      <c r="Q20"/>
      <c r="T20" s="54"/>
      <c r="W20" s="6" t="s">
        <v>33</v>
      </c>
      <c r="X20" s="6" t="s">
        <v>27</v>
      </c>
      <c r="Y20" s="6">
        <v>3</v>
      </c>
      <c r="Z20" s="16">
        <v>12.45</v>
      </c>
    </row>
    <row r="21" spans="3:26" ht="16" thickBot="1" x14ac:dyDescent="0.4">
      <c r="C21" s="2" t="s">
        <v>31</v>
      </c>
      <c r="D21" s="3">
        <f>G6</f>
        <v>33.520000000000003</v>
      </c>
      <c r="E21" s="3">
        <f>G7</f>
        <v>41.61</v>
      </c>
      <c r="F21" s="3">
        <f>G8</f>
        <v>35.049999999999997</v>
      </c>
      <c r="G21" s="3">
        <f>SUM(D21:F21)</f>
        <v>110.17999999999999</v>
      </c>
      <c r="H21" s="3">
        <f>G21/9</f>
        <v>12.242222222222221</v>
      </c>
      <c r="K21"/>
      <c r="L21"/>
      <c r="M21"/>
      <c r="N21"/>
      <c r="O21"/>
      <c r="P21"/>
      <c r="Q21"/>
      <c r="T21" s="54"/>
      <c r="U21" s="13"/>
      <c r="W21" s="6" t="s">
        <v>33</v>
      </c>
      <c r="X21" s="6" t="s">
        <v>28</v>
      </c>
      <c r="Y21" s="6">
        <v>1</v>
      </c>
      <c r="Z21" s="16">
        <v>14.65</v>
      </c>
    </row>
    <row r="22" spans="3:26" x14ac:dyDescent="0.35">
      <c r="C22" s="2" t="s">
        <v>33</v>
      </c>
      <c r="D22" s="3">
        <f>G9</f>
        <v>31.909999999999997</v>
      </c>
      <c r="E22" s="3">
        <f>G10</f>
        <v>34.18</v>
      </c>
      <c r="F22" s="3">
        <f>G11</f>
        <v>36.130000000000003</v>
      </c>
      <c r="G22" s="3">
        <f t="shared" ref="G22:G24" si="4">SUM(D22:F22)</f>
        <v>102.22</v>
      </c>
      <c r="H22" s="3">
        <f t="shared" ref="H22:H23" si="5">G22/9</f>
        <v>11.357777777777777</v>
      </c>
      <c r="K22" s="59"/>
      <c r="L22" s="60"/>
      <c r="M22" s="60"/>
      <c r="N22" s="60"/>
      <c r="O22" s="61"/>
      <c r="P22" s="62"/>
      <c r="Q22"/>
      <c r="T22" s="54"/>
      <c r="W22" s="6" t="s">
        <v>33</v>
      </c>
      <c r="X22" s="6" t="s">
        <v>28</v>
      </c>
      <c r="Y22" s="6">
        <v>2</v>
      </c>
      <c r="Z22" s="16">
        <v>9.24</v>
      </c>
    </row>
    <row r="23" spans="3:26" x14ac:dyDescent="0.35">
      <c r="C23" s="2" t="s">
        <v>36</v>
      </c>
      <c r="D23" s="3">
        <f>G12</f>
        <v>27.770000000000003</v>
      </c>
      <c r="E23" s="3">
        <f>G13</f>
        <v>34.11</v>
      </c>
      <c r="F23" s="3">
        <f>G14</f>
        <v>28.78</v>
      </c>
      <c r="G23" s="3">
        <f t="shared" si="4"/>
        <v>90.66</v>
      </c>
      <c r="H23" s="3">
        <f t="shared" si="5"/>
        <v>10.073333333333332</v>
      </c>
      <c r="K23" s="63"/>
      <c r="L23" s="75" t="s">
        <v>134</v>
      </c>
      <c r="M23" s="75"/>
      <c r="N23" s="75"/>
      <c r="O23" s="75"/>
      <c r="P23" s="64"/>
      <c r="Q23"/>
      <c r="T23" s="54"/>
      <c r="W23" s="6" t="s">
        <v>33</v>
      </c>
      <c r="X23" s="6" t="s">
        <v>28</v>
      </c>
      <c r="Y23" s="6">
        <v>3</v>
      </c>
      <c r="Z23" s="16">
        <v>12.24</v>
      </c>
    </row>
    <row r="24" spans="3:26" x14ac:dyDescent="0.35">
      <c r="C24" s="2" t="s">
        <v>2</v>
      </c>
      <c r="D24" s="3">
        <f>SUM(D21:D23)</f>
        <v>93.200000000000017</v>
      </c>
      <c r="E24" s="3">
        <f t="shared" ref="E24:F24" si="6">SUM(E21:E23)</f>
        <v>109.89999999999999</v>
      </c>
      <c r="F24" s="3">
        <f t="shared" si="6"/>
        <v>99.960000000000008</v>
      </c>
      <c r="G24" s="14">
        <f t="shared" si="4"/>
        <v>303.06000000000006</v>
      </c>
      <c r="K24" s="63"/>
      <c r="L24" s="70" t="s">
        <v>5</v>
      </c>
      <c r="M24" s="70"/>
      <c r="N24" s="70" t="s">
        <v>152</v>
      </c>
      <c r="O24" s="70"/>
      <c r="P24" s="64"/>
      <c r="Q24"/>
      <c r="W24" s="6" t="s">
        <v>36</v>
      </c>
      <c r="X24" s="6" t="s">
        <v>26</v>
      </c>
      <c r="Y24" s="6">
        <v>1</v>
      </c>
      <c r="Z24" s="16">
        <v>7.97</v>
      </c>
    </row>
    <row r="25" spans="3:26" x14ac:dyDescent="0.35">
      <c r="C25" s="2" t="s">
        <v>97</v>
      </c>
      <c r="D25" s="3">
        <f>D24/9</f>
        <v>10.355555555555558</v>
      </c>
      <c r="E25" s="3">
        <f t="shared" ref="E25:F25" si="7">E24/9</f>
        <v>12.21111111111111</v>
      </c>
      <c r="F25" s="3">
        <f t="shared" si="7"/>
        <v>11.106666666666667</v>
      </c>
      <c r="K25" s="63"/>
      <c r="L25" s="71" t="s">
        <v>127</v>
      </c>
      <c r="M25" s="71"/>
      <c r="N25" s="99">
        <f>AVERAGE(D6:F8)</f>
        <v>12.242222222222221</v>
      </c>
      <c r="O25" s="99"/>
      <c r="P25" s="64"/>
      <c r="Q25"/>
      <c r="W25" s="6" t="s">
        <v>36</v>
      </c>
      <c r="X25" s="6" t="s">
        <v>26</v>
      </c>
      <c r="Y25" s="6">
        <v>2</v>
      </c>
      <c r="Z25" s="16">
        <v>5.92</v>
      </c>
    </row>
    <row r="26" spans="3:26" x14ac:dyDescent="0.35">
      <c r="K26" s="63"/>
      <c r="L26" s="71" t="s">
        <v>128</v>
      </c>
      <c r="M26" s="71"/>
      <c r="N26" s="94">
        <f>AVERAGE(D9:F11)</f>
        <v>11.357777777777777</v>
      </c>
      <c r="O26" s="94"/>
      <c r="P26" s="64"/>
      <c r="Q26"/>
      <c r="W26" s="6" t="s">
        <v>36</v>
      </c>
      <c r="X26" s="6" t="s">
        <v>26</v>
      </c>
      <c r="Y26" s="6">
        <v>3</v>
      </c>
      <c r="Z26" s="16">
        <v>13.88</v>
      </c>
    </row>
    <row r="27" spans="3:26" x14ac:dyDescent="0.35">
      <c r="C27"/>
      <c r="D27"/>
      <c r="E27"/>
      <c r="F27"/>
      <c r="G27"/>
      <c r="K27" s="63"/>
      <c r="L27" s="71" t="s">
        <v>129</v>
      </c>
      <c r="M27" s="71"/>
      <c r="N27" s="100">
        <f>AVERAGE(D12:F14)</f>
        <v>10.073333333333332</v>
      </c>
      <c r="O27" s="100"/>
      <c r="P27" s="64"/>
      <c r="Q27"/>
      <c r="W27" s="6" t="s">
        <v>36</v>
      </c>
      <c r="X27" s="6" t="s">
        <v>27</v>
      </c>
      <c r="Y27" s="6">
        <v>1</v>
      </c>
      <c r="Z27" s="16">
        <v>8.1999999999999993</v>
      </c>
    </row>
    <row r="28" spans="3:26" x14ac:dyDescent="0.35">
      <c r="C28"/>
      <c r="D28"/>
      <c r="E28"/>
      <c r="F28"/>
      <c r="G28"/>
      <c r="K28" s="63"/>
      <c r="L28" s="70" t="s">
        <v>126</v>
      </c>
      <c r="M28" s="70"/>
      <c r="N28" s="95" t="s">
        <v>30</v>
      </c>
      <c r="O28" s="95"/>
      <c r="P28" s="64"/>
      <c r="Q28"/>
      <c r="R28" s="16"/>
      <c r="W28" s="6" t="s">
        <v>36</v>
      </c>
      <c r="X28" s="6" t="s">
        <v>27</v>
      </c>
      <c r="Y28" s="6">
        <v>2</v>
      </c>
      <c r="Z28" s="16">
        <v>14</v>
      </c>
    </row>
    <row r="29" spans="3:26" x14ac:dyDescent="0.35">
      <c r="C29"/>
      <c r="D29"/>
      <c r="E29"/>
      <c r="F29"/>
      <c r="G29"/>
      <c r="K29" s="63"/>
      <c r="L29" s="71" t="s">
        <v>130</v>
      </c>
      <c r="M29" s="71"/>
      <c r="N29" s="94">
        <f>AVERAGE(D6:F6,D9:F9,D12:F12)</f>
        <v>10.355555555555556</v>
      </c>
      <c r="O29" s="94"/>
      <c r="P29" s="65"/>
      <c r="Q29"/>
      <c r="R29" s="16"/>
      <c r="W29" s="6" t="s">
        <v>36</v>
      </c>
      <c r="X29" s="6" t="s">
        <v>27</v>
      </c>
      <c r="Y29" s="6">
        <v>3</v>
      </c>
      <c r="Z29" s="16">
        <v>11.91</v>
      </c>
    </row>
    <row r="30" spans="3:26" x14ac:dyDescent="0.35">
      <c r="C30"/>
      <c r="D30"/>
      <c r="E30"/>
      <c r="F30"/>
      <c r="G30"/>
      <c r="K30" s="63"/>
      <c r="L30" s="71" t="s">
        <v>131</v>
      </c>
      <c r="M30" s="71"/>
      <c r="N30" s="94">
        <f>AVERAGE(D7:F7,D10:F10,D13:F13)</f>
        <v>12.21111111111111</v>
      </c>
      <c r="O30" s="94"/>
      <c r="P30" s="65"/>
      <c r="Q30"/>
      <c r="R30" s="16"/>
      <c r="W30" s="6" t="s">
        <v>36</v>
      </c>
      <c r="X30" s="6" t="s">
        <v>28</v>
      </c>
      <c r="Y30" s="6">
        <v>1</v>
      </c>
      <c r="Z30" s="16">
        <v>6.56</v>
      </c>
    </row>
    <row r="31" spans="3:26" x14ac:dyDescent="0.35">
      <c r="C31"/>
      <c r="D31"/>
      <c r="E31"/>
      <c r="F31"/>
      <c r="G31"/>
      <c r="K31" s="66"/>
      <c r="L31" s="72" t="s">
        <v>132</v>
      </c>
      <c r="M31" s="72"/>
      <c r="N31" s="94">
        <f>AVERAGE(D8:F8,D11:F11,D14:F14)</f>
        <v>11.106666666666667</v>
      </c>
      <c r="O31" s="94"/>
      <c r="P31" s="65"/>
      <c r="Q31"/>
      <c r="R31" s="16"/>
      <c r="W31" s="6" t="s">
        <v>36</v>
      </c>
      <c r="X31" s="6" t="s">
        <v>28</v>
      </c>
      <c r="Y31" s="6">
        <v>2</v>
      </c>
      <c r="Z31" s="16">
        <v>9.26</v>
      </c>
    </row>
    <row r="32" spans="3:26" x14ac:dyDescent="0.35">
      <c r="C32"/>
      <c r="D32"/>
      <c r="E32"/>
      <c r="F32"/>
      <c r="G32"/>
      <c r="K32" s="66"/>
      <c r="L32" s="70" t="s">
        <v>126</v>
      </c>
      <c r="M32" s="70"/>
      <c r="N32" s="95" t="s">
        <v>30</v>
      </c>
      <c r="O32" s="95"/>
      <c r="P32" s="65"/>
      <c r="Q32"/>
      <c r="W32" s="6" t="s">
        <v>36</v>
      </c>
      <c r="X32" s="6" t="s">
        <v>28</v>
      </c>
      <c r="Y32" s="6">
        <v>3</v>
      </c>
      <c r="Z32" s="16">
        <v>12.96</v>
      </c>
    </row>
    <row r="33" spans="3:17" ht="16" thickBot="1" x14ac:dyDescent="0.4">
      <c r="C33"/>
      <c r="D33"/>
      <c r="E33"/>
      <c r="F33"/>
      <c r="G33"/>
      <c r="K33" s="67"/>
      <c r="L33" s="68"/>
      <c r="M33" s="68"/>
      <c r="N33" s="68"/>
      <c r="O33" s="68"/>
      <c r="P33" s="69"/>
      <c r="Q33"/>
    </row>
    <row r="34" spans="3:17" x14ac:dyDescent="0.35">
      <c r="C34"/>
      <c r="D34"/>
      <c r="E34"/>
      <c r="F34"/>
      <c r="G34"/>
      <c r="K34" s="1"/>
      <c r="L34" s="1"/>
      <c r="M34" s="1"/>
      <c r="N34"/>
      <c r="O34"/>
      <c r="P34"/>
      <c r="Q34"/>
    </row>
    <row r="35" spans="3:17" x14ac:dyDescent="0.35">
      <c r="C35"/>
      <c r="D35"/>
      <c r="E35"/>
      <c r="F35"/>
      <c r="G35"/>
      <c r="I35"/>
      <c r="J35"/>
      <c r="K35"/>
      <c r="L35"/>
      <c r="M35"/>
      <c r="N35"/>
      <c r="O35"/>
      <c r="P35"/>
      <c r="Q35"/>
    </row>
    <row r="36" spans="3:17" x14ac:dyDescent="0.35">
      <c r="C36"/>
      <c r="D36"/>
      <c r="E36"/>
      <c r="F36"/>
      <c r="G36"/>
      <c r="I36"/>
      <c r="J36"/>
      <c r="K36"/>
      <c r="L36"/>
      <c r="M36"/>
      <c r="N36"/>
      <c r="O36"/>
      <c r="P36"/>
      <c r="Q36"/>
    </row>
    <row r="37" spans="3:17" x14ac:dyDescent="0.35">
      <c r="C37"/>
      <c r="D37"/>
      <c r="E37"/>
      <c r="F37"/>
      <c r="G37"/>
      <c r="I37"/>
      <c r="J37"/>
      <c r="K37"/>
      <c r="L37"/>
      <c r="M37"/>
    </row>
    <row r="38" spans="3:17" x14ac:dyDescent="0.35">
      <c r="C38"/>
      <c r="D38"/>
      <c r="E38"/>
      <c r="F38"/>
      <c r="G38"/>
      <c r="I38"/>
      <c r="J38"/>
    </row>
    <row r="40" spans="3:17" x14ac:dyDescent="0.35">
      <c r="C40"/>
      <c r="D40"/>
      <c r="E40"/>
      <c r="F40"/>
      <c r="G40"/>
      <c r="H40"/>
    </row>
  </sheetData>
  <mergeCells count="45">
    <mergeCell ref="L30:M30"/>
    <mergeCell ref="N30:O30"/>
    <mergeCell ref="L31:M31"/>
    <mergeCell ref="N31:O31"/>
    <mergeCell ref="L32:M32"/>
    <mergeCell ref="N32:O32"/>
    <mergeCell ref="L27:M27"/>
    <mergeCell ref="N27:O27"/>
    <mergeCell ref="L28:M28"/>
    <mergeCell ref="N28:O28"/>
    <mergeCell ref="L29:M29"/>
    <mergeCell ref="N29:O29"/>
    <mergeCell ref="L26:M26"/>
    <mergeCell ref="N26:O26"/>
    <mergeCell ref="K17:L17"/>
    <mergeCell ref="C18:H18"/>
    <mergeCell ref="C19:C20"/>
    <mergeCell ref="D19:F19"/>
    <mergeCell ref="G19:G20"/>
    <mergeCell ref="H19:H20"/>
    <mergeCell ref="L23:O23"/>
    <mergeCell ref="L24:M24"/>
    <mergeCell ref="N24:O24"/>
    <mergeCell ref="L25:M25"/>
    <mergeCell ref="N25:O25"/>
    <mergeCell ref="K16:L16"/>
    <mergeCell ref="K8:S8"/>
    <mergeCell ref="K9:L10"/>
    <mergeCell ref="M9:M10"/>
    <mergeCell ref="N9:N10"/>
    <mergeCell ref="O9:O10"/>
    <mergeCell ref="P9:P10"/>
    <mergeCell ref="Q9:R9"/>
    <mergeCell ref="S9:S10"/>
    <mergeCell ref="K11:L11"/>
    <mergeCell ref="K12:L12"/>
    <mergeCell ref="K13:L13"/>
    <mergeCell ref="K14:L14"/>
    <mergeCell ref="K15:L15"/>
    <mergeCell ref="W4:X4"/>
    <mergeCell ref="C3:H3"/>
    <mergeCell ref="C4:C5"/>
    <mergeCell ref="D4:F4"/>
    <mergeCell ref="G4:G5"/>
    <mergeCell ref="H4:H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180CE-CA08-4D93-8D93-AAEF6F887FDF}">
  <dimension ref="C1:Z40"/>
  <sheetViews>
    <sheetView zoomScale="56" workbookViewId="0">
      <selection activeCell="K20" sqref="K20:L20"/>
    </sheetView>
  </sheetViews>
  <sheetFormatPr defaultRowHeight="15.5" x14ac:dyDescent="0.35"/>
  <cols>
    <col min="1" max="2" width="8.7265625" style="6"/>
    <col min="3" max="3" width="21.453125" style="6" customWidth="1"/>
    <col min="4" max="4" width="9.81640625" style="6" customWidth="1"/>
    <col min="5" max="5" width="9" style="6" bestFit="1" customWidth="1"/>
    <col min="6" max="6" width="8.81640625" style="6" bestFit="1" customWidth="1"/>
    <col min="7" max="7" width="8.81640625" style="6" customWidth="1"/>
    <col min="8" max="8" width="14.54296875" style="6" customWidth="1"/>
    <col min="9" max="9" width="10.90625" style="6" customWidth="1"/>
    <col min="10" max="10" width="11.26953125" style="6" customWidth="1"/>
    <col min="11" max="11" width="15.54296875" style="6" customWidth="1"/>
    <col min="12" max="12" width="13.08984375" style="6" customWidth="1"/>
    <col min="13" max="13" width="17.26953125" style="6" customWidth="1"/>
    <col min="14" max="14" width="20.1796875" style="6" customWidth="1"/>
    <col min="15" max="15" width="13.1796875" style="6" customWidth="1"/>
    <col min="16" max="16" width="14" style="6" customWidth="1"/>
    <col min="17" max="17" width="12.6328125" style="6" customWidth="1"/>
    <col min="18" max="19" width="8.7265625" style="6"/>
    <col min="20" max="20" width="11" style="6" customWidth="1"/>
    <col min="21" max="21" width="13.08984375" style="6" customWidth="1"/>
    <col min="22" max="22" width="8.7265625" style="6"/>
    <col min="23" max="23" width="12.7265625" style="6" customWidth="1"/>
    <col min="24" max="24" width="14.36328125" style="6" customWidth="1"/>
    <col min="25" max="25" width="10.90625" style="6" customWidth="1"/>
    <col min="26" max="26" width="16.81640625" style="6" customWidth="1"/>
    <col min="27" max="16384" width="8.7265625" style="6"/>
  </cols>
  <sheetData>
    <row r="1" spans="3:26" x14ac:dyDescent="0.35">
      <c r="C1"/>
    </row>
    <row r="2" spans="3:26" x14ac:dyDescent="0.35">
      <c r="C2"/>
    </row>
    <row r="3" spans="3:26" x14ac:dyDescent="0.35">
      <c r="C3" s="75" t="s">
        <v>147</v>
      </c>
      <c r="D3" s="75"/>
      <c r="E3" s="75"/>
      <c r="F3" s="75"/>
      <c r="G3" s="75"/>
      <c r="H3" s="75"/>
      <c r="K3" s="58" t="s">
        <v>9</v>
      </c>
      <c r="L3" s="56">
        <f>((G15^2)/(L4*L5*L6))</f>
        <v>3676.8669037037016</v>
      </c>
      <c r="W3" s="1"/>
      <c r="X3" s="1"/>
      <c r="Y3" s="1"/>
      <c r="Z3" s="1"/>
    </row>
    <row r="4" spans="3:26" x14ac:dyDescent="0.35">
      <c r="C4" s="91" t="s">
        <v>42</v>
      </c>
      <c r="D4" s="89" t="s">
        <v>1</v>
      </c>
      <c r="E4" s="70"/>
      <c r="F4" s="90"/>
      <c r="G4" s="91" t="s">
        <v>2</v>
      </c>
      <c r="H4" s="93" t="s">
        <v>3</v>
      </c>
      <c r="K4" s="2" t="s">
        <v>0</v>
      </c>
      <c r="L4" s="4">
        <v>3</v>
      </c>
      <c r="W4" s="101" t="s">
        <v>106</v>
      </c>
      <c r="X4" s="101"/>
    </row>
    <row r="5" spans="3:26" x14ac:dyDescent="0.35">
      <c r="C5" s="92"/>
      <c r="D5" s="2">
        <v>1</v>
      </c>
      <c r="E5" s="2">
        <v>2</v>
      </c>
      <c r="F5" s="2">
        <v>3</v>
      </c>
      <c r="G5" s="92"/>
      <c r="H5" s="93"/>
      <c r="K5" s="2" t="s">
        <v>4</v>
      </c>
      <c r="L5" s="4">
        <v>3</v>
      </c>
      <c r="W5" s="50" t="s">
        <v>107</v>
      </c>
      <c r="X5" s="50" t="s">
        <v>108</v>
      </c>
      <c r="Y5" s="6" t="s">
        <v>45</v>
      </c>
      <c r="Z5" s="6" t="s">
        <v>120</v>
      </c>
    </row>
    <row r="6" spans="3:26" x14ac:dyDescent="0.35">
      <c r="C6" s="4" t="s">
        <v>7</v>
      </c>
      <c r="D6" s="4">
        <v>3.96</v>
      </c>
      <c r="E6" s="4">
        <v>10.88</v>
      </c>
      <c r="F6" s="3">
        <v>17.2</v>
      </c>
      <c r="G6" s="4">
        <f t="shared" ref="G6:G14" si="0">SUM(D6:F6)</f>
        <v>32.04</v>
      </c>
      <c r="H6" s="3">
        <f t="shared" ref="H6:H15" si="1">G6/3</f>
        <v>10.68</v>
      </c>
      <c r="K6" s="2" t="s">
        <v>6</v>
      </c>
      <c r="L6" s="4">
        <v>3</v>
      </c>
      <c r="W6" s="6" t="s">
        <v>31</v>
      </c>
      <c r="X6" s="6" t="s">
        <v>26</v>
      </c>
      <c r="Y6" s="6">
        <v>1</v>
      </c>
      <c r="Z6" s="16">
        <v>3.96</v>
      </c>
    </row>
    <row r="7" spans="3:26" x14ac:dyDescent="0.35">
      <c r="C7" s="4" t="s">
        <v>8</v>
      </c>
      <c r="D7" s="4">
        <v>13.59</v>
      </c>
      <c r="E7" s="4">
        <v>11.54</v>
      </c>
      <c r="F7" s="4">
        <v>20.13</v>
      </c>
      <c r="G7" s="4">
        <f t="shared" si="0"/>
        <v>45.26</v>
      </c>
      <c r="H7" s="3">
        <f t="shared" si="1"/>
        <v>15.086666666666666</v>
      </c>
      <c r="W7" s="6" t="s">
        <v>31</v>
      </c>
      <c r="X7" s="6" t="s">
        <v>26</v>
      </c>
      <c r="Y7" s="6">
        <v>2</v>
      </c>
      <c r="Z7" s="16">
        <v>10.88</v>
      </c>
    </row>
    <row r="8" spans="3:26" ht="16" thickBot="1" x14ac:dyDescent="0.4">
      <c r="C8" s="4" t="s">
        <v>10</v>
      </c>
      <c r="D8" s="4">
        <v>18.420000000000002</v>
      </c>
      <c r="E8" s="4">
        <v>5.84</v>
      </c>
      <c r="F8" s="4">
        <v>9.4499999999999993</v>
      </c>
      <c r="G8" s="4">
        <f t="shared" si="0"/>
        <v>33.71</v>
      </c>
      <c r="H8" s="3">
        <f t="shared" si="1"/>
        <v>11.236666666666666</v>
      </c>
      <c r="K8" s="75" t="s">
        <v>148</v>
      </c>
      <c r="L8" s="75"/>
      <c r="M8" s="75"/>
      <c r="N8" s="75"/>
      <c r="O8" s="75"/>
      <c r="P8" s="75"/>
      <c r="Q8" s="75"/>
      <c r="R8" s="75"/>
      <c r="S8" s="75"/>
      <c r="W8" s="6" t="s">
        <v>31</v>
      </c>
      <c r="X8" s="6" t="s">
        <v>26</v>
      </c>
      <c r="Y8" s="6">
        <v>3</v>
      </c>
      <c r="Z8" s="16">
        <v>17.2</v>
      </c>
    </row>
    <row r="9" spans="3:26" ht="16" thickBot="1" x14ac:dyDescent="0.4">
      <c r="C9" s="4" t="s">
        <v>11</v>
      </c>
      <c r="D9" s="3">
        <v>12.2</v>
      </c>
      <c r="E9" s="4">
        <v>7.51</v>
      </c>
      <c r="F9" s="4">
        <v>12.62</v>
      </c>
      <c r="G9" s="4">
        <f t="shared" si="0"/>
        <v>32.33</v>
      </c>
      <c r="H9" s="3">
        <f t="shared" si="1"/>
        <v>10.776666666666666</v>
      </c>
      <c r="K9" s="76" t="s">
        <v>17</v>
      </c>
      <c r="L9" s="77"/>
      <c r="M9" s="80" t="s">
        <v>18</v>
      </c>
      <c r="N9" s="82" t="s">
        <v>19</v>
      </c>
      <c r="O9" s="82" t="s">
        <v>20</v>
      </c>
      <c r="P9" s="82" t="s">
        <v>21</v>
      </c>
      <c r="Q9" s="84" t="s">
        <v>22</v>
      </c>
      <c r="R9" s="85"/>
      <c r="S9" s="86" t="s">
        <v>23</v>
      </c>
      <c r="W9" s="6" t="s">
        <v>31</v>
      </c>
      <c r="X9" s="6" t="s">
        <v>27</v>
      </c>
      <c r="Y9" s="6">
        <v>1</v>
      </c>
      <c r="Z9" s="16">
        <v>13.59</v>
      </c>
    </row>
    <row r="10" spans="3:26" ht="16" thickBot="1" x14ac:dyDescent="0.4">
      <c r="C10" s="4" t="s">
        <v>12</v>
      </c>
      <c r="D10" s="4">
        <v>13.64</v>
      </c>
      <c r="E10" s="4">
        <v>10.41</v>
      </c>
      <c r="F10" s="4">
        <v>12.55</v>
      </c>
      <c r="G10" s="4">
        <f t="shared" si="0"/>
        <v>36.6</v>
      </c>
      <c r="H10" s="3">
        <f t="shared" si="1"/>
        <v>12.200000000000001</v>
      </c>
      <c r="K10" s="78"/>
      <c r="L10" s="79"/>
      <c r="M10" s="81"/>
      <c r="N10" s="83"/>
      <c r="O10" s="83"/>
      <c r="P10" s="83"/>
      <c r="Q10" s="7">
        <v>0.05</v>
      </c>
      <c r="R10" s="7">
        <v>0.01</v>
      </c>
      <c r="S10" s="87"/>
      <c r="W10" s="6" t="s">
        <v>31</v>
      </c>
      <c r="X10" s="6" t="s">
        <v>27</v>
      </c>
      <c r="Y10" s="6">
        <v>2</v>
      </c>
      <c r="Z10" s="16">
        <v>11.54</v>
      </c>
    </row>
    <row r="11" spans="3:26" ht="16" thickBot="1" x14ac:dyDescent="0.4">
      <c r="C11" s="4" t="s">
        <v>13</v>
      </c>
      <c r="D11" s="4">
        <v>14.84</v>
      </c>
      <c r="E11" s="4">
        <v>9.2100000000000009</v>
      </c>
      <c r="F11" s="4">
        <v>10.76</v>
      </c>
      <c r="G11" s="4">
        <f t="shared" si="0"/>
        <v>34.81</v>
      </c>
      <c r="H11" s="3">
        <f t="shared" si="1"/>
        <v>11.603333333333333</v>
      </c>
      <c r="K11" s="73" t="s">
        <v>29</v>
      </c>
      <c r="L11" s="74"/>
      <c r="M11" s="8">
        <f>L6-1</f>
        <v>2</v>
      </c>
      <c r="N11" s="9">
        <f>SUMSQ(D15:F15)/(L4*L5)-L3</f>
        <v>106.83878518518759</v>
      </c>
      <c r="O11" s="10">
        <f t="shared" ref="O11:O16" si="2">N11/M11</f>
        <v>53.419392592593795</v>
      </c>
      <c r="P11" s="11">
        <f>O11/O16</f>
        <v>3.5039227021500863</v>
      </c>
      <c r="Q11" s="10">
        <f>FINV(Q10,M11,M16)</f>
        <v>3.6337234675916301</v>
      </c>
      <c r="R11" s="10">
        <f>FINV(R10,M11,M16)</f>
        <v>6.2262352803113821</v>
      </c>
      <c r="S11" s="12" t="s">
        <v>30</v>
      </c>
      <c r="W11" s="6" t="s">
        <v>31</v>
      </c>
      <c r="X11" s="6" t="s">
        <v>27</v>
      </c>
      <c r="Y11" s="6">
        <v>3</v>
      </c>
      <c r="Z11" s="16">
        <v>20.13</v>
      </c>
    </row>
    <row r="12" spans="3:26" ht="16" thickBot="1" x14ac:dyDescent="0.4">
      <c r="C12" s="4" t="s">
        <v>14</v>
      </c>
      <c r="D12" s="4">
        <v>5.68</v>
      </c>
      <c r="E12" s="4">
        <v>6.54</v>
      </c>
      <c r="F12" s="4">
        <v>15.89</v>
      </c>
      <c r="G12" s="4">
        <f t="shared" si="0"/>
        <v>28.11</v>
      </c>
      <c r="H12" s="3">
        <f t="shared" si="1"/>
        <v>9.3699999999999992</v>
      </c>
      <c r="K12" s="73" t="s">
        <v>5</v>
      </c>
      <c r="L12" s="74"/>
      <c r="M12" s="8">
        <f>L4*L5-1</f>
        <v>8</v>
      </c>
      <c r="N12" s="9">
        <f>SUMSQ(G6:G14)/L6-L3</f>
        <v>60.423562962965207</v>
      </c>
      <c r="O12" s="10">
        <f t="shared" si="2"/>
        <v>7.5529453703706508</v>
      </c>
      <c r="P12" s="11">
        <f>O12/O16</f>
        <v>0.49541815185315835</v>
      </c>
      <c r="Q12" s="10">
        <f>FINV(Q10,M12,M16)</f>
        <v>2.5910961798744014</v>
      </c>
      <c r="R12" s="10">
        <f>FINV(R10,M12,M16)</f>
        <v>3.8895721399261927</v>
      </c>
      <c r="S12" s="12" t="s">
        <v>30</v>
      </c>
      <c r="T12" s="13" t="s">
        <v>32</v>
      </c>
      <c r="W12" s="6" t="s">
        <v>31</v>
      </c>
      <c r="X12" s="6" t="s">
        <v>28</v>
      </c>
      <c r="Y12" s="6">
        <v>1</v>
      </c>
      <c r="Z12" s="16">
        <v>18.420000000000002</v>
      </c>
    </row>
    <row r="13" spans="3:26" ht="16" thickBot="1" x14ac:dyDescent="0.4">
      <c r="C13" s="4" t="s">
        <v>15</v>
      </c>
      <c r="D13" s="4">
        <v>9.33</v>
      </c>
      <c r="E13" s="4">
        <v>12.31</v>
      </c>
      <c r="F13" s="4">
        <v>12.75</v>
      </c>
      <c r="G13" s="4">
        <f t="shared" si="0"/>
        <v>34.39</v>
      </c>
      <c r="H13" s="3">
        <f t="shared" si="1"/>
        <v>11.463333333333333</v>
      </c>
      <c r="K13" s="73" t="s">
        <v>34</v>
      </c>
      <c r="L13" s="74"/>
      <c r="M13" s="8">
        <f>L4-1</f>
        <v>2</v>
      </c>
      <c r="N13" s="9">
        <f>SUMSQ(G21:G23)/(L4*L6)-L3</f>
        <v>6.6127185185205235</v>
      </c>
      <c r="O13" s="10">
        <f t="shared" si="2"/>
        <v>3.3063592592602618</v>
      </c>
      <c r="P13" s="11">
        <f>O13/O16</f>
        <v>0.21687306252883864</v>
      </c>
      <c r="Q13" s="10">
        <f>FINV(Q10,M13,M16)</f>
        <v>3.6337234675916301</v>
      </c>
      <c r="R13" s="10">
        <f>FINV(R10,M13,M16)</f>
        <v>6.2262352803113821</v>
      </c>
      <c r="S13" s="12" t="s">
        <v>30</v>
      </c>
      <c r="T13" s="13" t="s">
        <v>30</v>
      </c>
      <c r="U13" s="13" t="s">
        <v>35</v>
      </c>
      <c r="W13" s="6" t="s">
        <v>31</v>
      </c>
      <c r="X13" s="6" t="s">
        <v>28</v>
      </c>
      <c r="Y13" s="6">
        <v>2</v>
      </c>
      <c r="Z13" s="16">
        <v>5.84</v>
      </c>
    </row>
    <row r="14" spans="3:26" ht="16" thickBot="1" x14ac:dyDescent="0.4">
      <c r="C14" s="4" t="s">
        <v>16</v>
      </c>
      <c r="D14" s="4">
        <v>10.16</v>
      </c>
      <c r="E14" s="4">
        <v>10.64</v>
      </c>
      <c r="F14" s="4">
        <v>17.03</v>
      </c>
      <c r="G14" s="4">
        <f t="shared" si="0"/>
        <v>37.83</v>
      </c>
      <c r="H14" s="3">
        <f t="shared" si="1"/>
        <v>12.61</v>
      </c>
      <c r="K14" s="73" t="s">
        <v>4</v>
      </c>
      <c r="L14" s="74"/>
      <c r="M14" s="8">
        <f>L5-1</f>
        <v>2</v>
      </c>
      <c r="N14" s="9">
        <f>SUMSQ(D24:F24)/(L5*L6)-L3</f>
        <v>31.681474074076505</v>
      </c>
      <c r="O14" s="10">
        <f t="shared" si="2"/>
        <v>15.840737037038252</v>
      </c>
      <c r="P14" s="11">
        <f>O14/O16</f>
        <v>1.0390368633761542</v>
      </c>
      <c r="Q14" s="10">
        <f>FINV(Q10,M14,M16)</f>
        <v>3.6337234675916301</v>
      </c>
      <c r="R14" s="10">
        <f>FINV(R10,M14,M16)</f>
        <v>6.2262352803113821</v>
      </c>
      <c r="S14" s="12" t="s">
        <v>30</v>
      </c>
      <c r="T14" s="13" t="s">
        <v>37</v>
      </c>
      <c r="U14" s="13" t="s">
        <v>38</v>
      </c>
      <c r="W14" s="6" t="s">
        <v>31</v>
      </c>
      <c r="X14" s="6" t="s">
        <v>28</v>
      </c>
      <c r="Y14" s="6">
        <v>3</v>
      </c>
      <c r="Z14" s="16">
        <v>9.4499999999999993</v>
      </c>
    </row>
    <row r="15" spans="3:26" ht="16" thickBot="1" x14ac:dyDescent="0.4">
      <c r="C15" s="2" t="s">
        <v>153</v>
      </c>
      <c r="D15" s="4">
        <f>SUM(D6:D14)</f>
        <v>101.82000000000001</v>
      </c>
      <c r="E15" s="4">
        <f>SUM(E6:E14)</f>
        <v>84.88000000000001</v>
      </c>
      <c r="F15" s="4">
        <f>SUM(F6:F14)</f>
        <v>128.38</v>
      </c>
      <c r="G15" s="17">
        <f>SUM(G6:G14)</f>
        <v>315.07999999999993</v>
      </c>
      <c r="H15" s="3">
        <f t="shared" si="1"/>
        <v>105.02666666666664</v>
      </c>
      <c r="K15" s="73" t="s">
        <v>96</v>
      </c>
      <c r="L15" s="74"/>
      <c r="M15" s="8">
        <f>((L4-1)*(L5-1))</f>
        <v>4</v>
      </c>
      <c r="N15" s="9">
        <f>(N12-N13-N14)</f>
        <v>22.129370370368179</v>
      </c>
      <c r="O15" s="10">
        <f t="shared" si="2"/>
        <v>5.5323425925920446</v>
      </c>
      <c r="P15" s="11">
        <f>O15/O16</f>
        <v>0.36288134075382023</v>
      </c>
      <c r="Q15" s="10">
        <f>FINV(Q10,M15,M16)</f>
        <v>3.0069172799243447</v>
      </c>
      <c r="R15" s="10">
        <f>FINV(R10,M15,M16)</f>
        <v>4.772577999723211</v>
      </c>
      <c r="S15" s="12" t="s">
        <v>30</v>
      </c>
      <c r="T15" s="13" t="s">
        <v>39</v>
      </c>
      <c r="U15" s="13" t="s">
        <v>40</v>
      </c>
      <c r="W15" s="6" t="s">
        <v>33</v>
      </c>
      <c r="X15" s="6" t="s">
        <v>26</v>
      </c>
      <c r="Y15" s="6">
        <v>1</v>
      </c>
      <c r="Z15" s="16">
        <v>12.2</v>
      </c>
    </row>
    <row r="16" spans="3:26" ht="16" thickBot="1" x14ac:dyDescent="0.4">
      <c r="K16" s="73" t="s">
        <v>41</v>
      </c>
      <c r="L16" s="74"/>
      <c r="M16" s="8">
        <f>(L4*L5-1)*(L6-1)</f>
        <v>16</v>
      </c>
      <c r="N16" s="9">
        <f>N17-N11-N12</f>
        <v>243.92954814814584</v>
      </c>
      <c r="O16" s="10">
        <f t="shared" si="2"/>
        <v>15.245596759259115</v>
      </c>
      <c r="P16" s="46"/>
      <c r="Q16" s="46"/>
      <c r="R16" s="46"/>
      <c r="S16" s="47"/>
      <c r="W16" s="6" t="s">
        <v>33</v>
      </c>
      <c r="X16" s="6" t="s">
        <v>26</v>
      </c>
      <c r="Y16" s="6">
        <v>2</v>
      </c>
      <c r="Z16" s="16">
        <v>7.51</v>
      </c>
    </row>
    <row r="17" spans="3:26" ht="16" thickBot="1" x14ac:dyDescent="0.4">
      <c r="K17" s="73" t="s">
        <v>2</v>
      </c>
      <c r="L17" s="74"/>
      <c r="M17" s="8">
        <f>(L4*L5*L6-1)</f>
        <v>26</v>
      </c>
      <c r="N17" s="9">
        <f>SUMSQ(D6:F14)-L3</f>
        <v>411.19189629629864</v>
      </c>
      <c r="O17" s="45"/>
      <c r="P17" s="46"/>
      <c r="Q17" s="46"/>
      <c r="R17" s="46"/>
      <c r="S17" s="47"/>
      <c r="W17" s="6" t="s">
        <v>33</v>
      </c>
      <c r="X17" s="6" t="s">
        <v>26</v>
      </c>
      <c r="Y17" s="6">
        <v>3</v>
      </c>
      <c r="Z17" s="16">
        <v>12.62</v>
      </c>
    </row>
    <row r="18" spans="3:26" x14ac:dyDescent="0.35">
      <c r="C18" s="96" t="s">
        <v>125</v>
      </c>
      <c r="D18" s="97"/>
      <c r="E18" s="97"/>
      <c r="F18" s="97"/>
      <c r="G18" s="97"/>
      <c r="H18" s="98"/>
      <c r="L18" s="42" t="s">
        <v>84</v>
      </c>
      <c r="M18" s="42" t="s">
        <v>85</v>
      </c>
      <c r="N18" s="42" t="s">
        <v>86</v>
      </c>
      <c r="O18" s="42" t="s">
        <v>87</v>
      </c>
      <c r="W18" s="6" t="s">
        <v>33</v>
      </c>
      <c r="X18" s="6" t="s">
        <v>27</v>
      </c>
      <c r="Y18" s="6">
        <v>1</v>
      </c>
      <c r="Z18" s="16">
        <v>13.64</v>
      </c>
    </row>
    <row r="19" spans="3:26" x14ac:dyDescent="0.35">
      <c r="C19" s="91" t="s">
        <v>24</v>
      </c>
      <c r="D19" s="89" t="s">
        <v>25</v>
      </c>
      <c r="E19" s="70"/>
      <c r="F19" s="90"/>
      <c r="G19" s="91" t="s">
        <v>2</v>
      </c>
      <c r="H19" s="91" t="s">
        <v>97</v>
      </c>
      <c r="N19" s="41"/>
      <c r="W19" s="6" t="s">
        <v>33</v>
      </c>
      <c r="X19" s="6" t="s">
        <v>27</v>
      </c>
      <c r="Y19" s="6">
        <v>2</v>
      </c>
      <c r="Z19" s="16">
        <v>10.41</v>
      </c>
    </row>
    <row r="20" spans="3:26" x14ac:dyDescent="0.35">
      <c r="C20" s="92"/>
      <c r="D20" s="2" t="s">
        <v>26</v>
      </c>
      <c r="E20" s="2" t="s">
        <v>27</v>
      </c>
      <c r="F20" s="2" t="s">
        <v>28</v>
      </c>
      <c r="G20" s="92"/>
      <c r="H20" s="92"/>
      <c r="K20"/>
      <c r="L20"/>
      <c r="N20"/>
      <c r="O20"/>
      <c r="P20"/>
      <c r="Q20"/>
      <c r="T20" s="54"/>
      <c r="W20" s="6" t="s">
        <v>33</v>
      </c>
      <c r="X20" s="6" t="s">
        <v>27</v>
      </c>
      <c r="Y20" s="6">
        <v>3</v>
      </c>
      <c r="Z20" s="16">
        <v>12.55</v>
      </c>
    </row>
    <row r="21" spans="3:26" ht="16" thickBot="1" x14ac:dyDescent="0.4">
      <c r="C21" s="2" t="s">
        <v>31</v>
      </c>
      <c r="D21" s="3">
        <f>G6</f>
        <v>32.04</v>
      </c>
      <c r="E21" s="3">
        <f>G7</f>
        <v>45.26</v>
      </c>
      <c r="F21" s="3">
        <f>G8</f>
        <v>33.71</v>
      </c>
      <c r="G21" s="3">
        <f>SUM(D21:F21)</f>
        <v>111.00999999999999</v>
      </c>
      <c r="H21" s="3">
        <f>G21/9</f>
        <v>12.334444444444443</v>
      </c>
      <c r="K21"/>
      <c r="L21"/>
      <c r="M21"/>
      <c r="N21"/>
      <c r="O21"/>
      <c r="P21"/>
      <c r="Q21"/>
      <c r="T21" s="54"/>
      <c r="U21" s="13"/>
      <c r="W21" s="6" t="s">
        <v>33</v>
      </c>
      <c r="X21" s="6" t="s">
        <v>28</v>
      </c>
      <c r="Y21" s="6">
        <v>1</v>
      </c>
      <c r="Z21" s="16">
        <v>14.84</v>
      </c>
    </row>
    <row r="22" spans="3:26" x14ac:dyDescent="0.35">
      <c r="C22" s="2" t="s">
        <v>33</v>
      </c>
      <c r="D22" s="3">
        <f>G9</f>
        <v>32.33</v>
      </c>
      <c r="E22" s="3">
        <f>G10</f>
        <v>36.6</v>
      </c>
      <c r="F22" s="3">
        <f>G11</f>
        <v>34.81</v>
      </c>
      <c r="G22" s="3">
        <f t="shared" ref="G22:G24" si="3">SUM(D22:F22)</f>
        <v>103.74000000000001</v>
      </c>
      <c r="H22" s="3">
        <f t="shared" ref="H22:H23" si="4">G22/9</f>
        <v>11.526666666666667</v>
      </c>
      <c r="K22" s="59"/>
      <c r="L22" s="60"/>
      <c r="M22" s="60"/>
      <c r="N22" s="60"/>
      <c r="O22" s="61"/>
      <c r="P22" s="62"/>
      <c r="Q22"/>
      <c r="T22" s="54"/>
      <c r="W22" s="6" t="s">
        <v>33</v>
      </c>
      <c r="X22" s="6" t="s">
        <v>28</v>
      </c>
      <c r="Y22" s="6">
        <v>2</v>
      </c>
      <c r="Z22" s="16">
        <v>9.2100000000000009</v>
      </c>
    </row>
    <row r="23" spans="3:26" x14ac:dyDescent="0.35">
      <c r="C23" s="2" t="s">
        <v>36</v>
      </c>
      <c r="D23" s="3">
        <f>G12</f>
        <v>28.11</v>
      </c>
      <c r="E23" s="3">
        <f>G13</f>
        <v>34.39</v>
      </c>
      <c r="F23" s="3">
        <f>G14</f>
        <v>37.83</v>
      </c>
      <c r="G23" s="3">
        <f t="shared" si="3"/>
        <v>100.33</v>
      </c>
      <c r="H23" s="3">
        <f t="shared" si="4"/>
        <v>11.147777777777778</v>
      </c>
      <c r="K23" s="63"/>
      <c r="L23" s="75" t="s">
        <v>134</v>
      </c>
      <c r="M23" s="75"/>
      <c r="N23" s="75"/>
      <c r="O23" s="75"/>
      <c r="P23" s="64"/>
      <c r="Q23"/>
      <c r="T23" s="54"/>
      <c r="W23" s="6" t="s">
        <v>33</v>
      </c>
      <c r="X23" s="6" t="s">
        <v>28</v>
      </c>
      <c r="Y23" s="6">
        <v>3</v>
      </c>
      <c r="Z23" s="16">
        <v>10.76</v>
      </c>
    </row>
    <row r="24" spans="3:26" x14ac:dyDescent="0.35">
      <c r="C24" s="2" t="s">
        <v>2</v>
      </c>
      <c r="D24" s="3">
        <f>SUM(D21:D23)</f>
        <v>92.48</v>
      </c>
      <c r="E24" s="3">
        <f t="shared" ref="E24:F24" si="5">SUM(E21:E23)</f>
        <v>116.25</v>
      </c>
      <c r="F24" s="3">
        <f t="shared" si="5"/>
        <v>106.35000000000001</v>
      </c>
      <c r="G24" s="14">
        <f t="shared" si="3"/>
        <v>315.08000000000004</v>
      </c>
      <c r="K24" s="63"/>
      <c r="L24" s="70" t="s">
        <v>5</v>
      </c>
      <c r="M24" s="70"/>
      <c r="N24" s="70" t="s">
        <v>149</v>
      </c>
      <c r="O24" s="70"/>
      <c r="P24" s="64"/>
      <c r="Q24"/>
      <c r="W24" s="6" t="s">
        <v>36</v>
      </c>
      <c r="X24" s="6" t="s">
        <v>26</v>
      </c>
      <c r="Y24" s="6">
        <v>1</v>
      </c>
      <c r="Z24" s="16">
        <v>5.68</v>
      </c>
    </row>
    <row r="25" spans="3:26" x14ac:dyDescent="0.35">
      <c r="C25" s="2" t="s">
        <v>97</v>
      </c>
      <c r="D25" s="3">
        <f>D24/9</f>
        <v>10.275555555555556</v>
      </c>
      <c r="E25" s="3">
        <f t="shared" ref="E25:F25" si="6">E24/9</f>
        <v>12.916666666666666</v>
      </c>
      <c r="F25" s="3">
        <f t="shared" si="6"/>
        <v>11.816666666666668</v>
      </c>
      <c r="K25" s="63"/>
      <c r="L25" s="71" t="s">
        <v>127</v>
      </c>
      <c r="M25" s="71"/>
      <c r="N25" s="99">
        <f>AVERAGE(D6:F8)</f>
        <v>12.334444444444445</v>
      </c>
      <c r="O25" s="99"/>
      <c r="P25" s="64"/>
      <c r="Q25"/>
      <c r="W25" s="6" t="s">
        <v>36</v>
      </c>
      <c r="X25" s="6" t="s">
        <v>26</v>
      </c>
      <c r="Y25" s="6">
        <v>2</v>
      </c>
      <c r="Z25" s="16">
        <v>6.54</v>
      </c>
    </row>
    <row r="26" spans="3:26" x14ac:dyDescent="0.35">
      <c r="K26" s="63"/>
      <c r="L26" s="71" t="s">
        <v>128</v>
      </c>
      <c r="M26" s="71"/>
      <c r="N26" s="94">
        <f>AVERAGE(D9:F11)</f>
        <v>11.526666666666666</v>
      </c>
      <c r="O26" s="94"/>
      <c r="P26" s="64"/>
      <c r="Q26"/>
      <c r="W26" s="6" t="s">
        <v>36</v>
      </c>
      <c r="X26" s="6" t="s">
        <v>26</v>
      </c>
      <c r="Y26" s="6">
        <v>3</v>
      </c>
      <c r="Z26" s="16">
        <v>15.89</v>
      </c>
    </row>
    <row r="27" spans="3:26" x14ac:dyDescent="0.35">
      <c r="C27"/>
      <c r="D27"/>
      <c r="E27"/>
      <c r="F27"/>
      <c r="G27"/>
      <c r="K27" s="63"/>
      <c r="L27" s="71" t="s">
        <v>129</v>
      </c>
      <c r="M27" s="71"/>
      <c r="N27" s="100">
        <f>AVERAGE(D12:F14)</f>
        <v>11.147777777777778</v>
      </c>
      <c r="O27" s="100"/>
      <c r="P27" s="64"/>
      <c r="Q27"/>
      <c r="W27" s="6" t="s">
        <v>36</v>
      </c>
      <c r="X27" s="6" t="s">
        <v>27</v>
      </c>
      <c r="Y27" s="6">
        <v>1</v>
      </c>
      <c r="Z27" s="16">
        <v>9.33</v>
      </c>
    </row>
    <row r="28" spans="3:26" x14ac:dyDescent="0.35">
      <c r="C28"/>
      <c r="D28"/>
      <c r="E28"/>
      <c r="F28"/>
      <c r="G28"/>
      <c r="K28" s="63"/>
      <c r="L28" s="70" t="s">
        <v>126</v>
      </c>
      <c r="M28" s="70"/>
      <c r="N28" s="95" t="s">
        <v>30</v>
      </c>
      <c r="O28" s="95"/>
      <c r="P28" s="64"/>
      <c r="Q28"/>
      <c r="R28" s="16"/>
      <c r="W28" s="6" t="s">
        <v>36</v>
      </c>
      <c r="X28" s="6" t="s">
        <v>27</v>
      </c>
      <c r="Y28" s="6">
        <v>2</v>
      </c>
      <c r="Z28" s="16">
        <v>12.31</v>
      </c>
    </row>
    <row r="29" spans="3:26" x14ac:dyDescent="0.35">
      <c r="C29"/>
      <c r="D29"/>
      <c r="E29"/>
      <c r="F29"/>
      <c r="G29"/>
      <c r="K29" s="63"/>
      <c r="L29" s="71" t="s">
        <v>130</v>
      </c>
      <c r="M29" s="71"/>
      <c r="N29" s="94">
        <f>AVERAGE(D6:F6,D9:F9,D12:F12)</f>
        <v>10.275555555555554</v>
      </c>
      <c r="O29" s="94"/>
      <c r="P29" s="65"/>
      <c r="Q29"/>
      <c r="R29" s="16"/>
      <c r="W29" s="6" t="s">
        <v>36</v>
      </c>
      <c r="X29" s="6" t="s">
        <v>27</v>
      </c>
      <c r="Y29" s="6">
        <v>3</v>
      </c>
      <c r="Z29" s="16">
        <v>12.75</v>
      </c>
    </row>
    <row r="30" spans="3:26" x14ac:dyDescent="0.35">
      <c r="C30"/>
      <c r="D30"/>
      <c r="E30"/>
      <c r="F30"/>
      <c r="G30"/>
      <c r="K30" s="63"/>
      <c r="L30" s="71" t="s">
        <v>131</v>
      </c>
      <c r="M30" s="71"/>
      <c r="N30" s="94">
        <f>AVERAGE(D7:F7,D10:F10,D13:F13)</f>
        <v>12.916666666666666</v>
      </c>
      <c r="O30" s="94"/>
      <c r="P30" s="65"/>
      <c r="Q30"/>
      <c r="R30" s="16"/>
      <c r="W30" s="6" t="s">
        <v>36</v>
      </c>
      <c r="X30" s="6" t="s">
        <v>28</v>
      </c>
      <c r="Y30" s="6">
        <v>1</v>
      </c>
      <c r="Z30" s="16">
        <v>10.16</v>
      </c>
    </row>
    <row r="31" spans="3:26" x14ac:dyDescent="0.35">
      <c r="C31"/>
      <c r="D31"/>
      <c r="E31"/>
      <c r="F31"/>
      <c r="G31"/>
      <c r="K31" s="66"/>
      <c r="L31" s="72" t="s">
        <v>132</v>
      </c>
      <c r="M31" s="72"/>
      <c r="N31" s="94">
        <f>AVERAGE(D8:F8,D11:F11,D14:F14)</f>
        <v>11.816666666666666</v>
      </c>
      <c r="O31" s="94"/>
      <c r="P31" s="65"/>
      <c r="Q31"/>
      <c r="R31" s="16"/>
      <c r="W31" s="6" t="s">
        <v>36</v>
      </c>
      <c r="X31" s="6" t="s">
        <v>28</v>
      </c>
      <c r="Y31" s="6">
        <v>2</v>
      </c>
      <c r="Z31" s="16">
        <v>10.64</v>
      </c>
    </row>
    <row r="32" spans="3:26" x14ac:dyDescent="0.35">
      <c r="C32"/>
      <c r="D32"/>
      <c r="E32"/>
      <c r="F32"/>
      <c r="G32"/>
      <c r="K32" s="66"/>
      <c r="L32" s="70" t="s">
        <v>126</v>
      </c>
      <c r="M32" s="70"/>
      <c r="N32" s="95" t="s">
        <v>30</v>
      </c>
      <c r="O32" s="95"/>
      <c r="P32" s="65"/>
      <c r="Q32"/>
      <c r="W32" s="6" t="s">
        <v>36</v>
      </c>
      <c r="X32" s="6" t="s">
        <v>28</v>
      </c>
      <c r="Y32" s="6">
        <v>3</v>
      </c>
      <c r="Z32" s="16">
        <v>17.03</v>
      </c>
    </row>
    <row r="33" spans="3:17" ht="16" thickBot="1" x14ac:dyDescent="0.4">
      <c r="C33"/>
      <c r="D33"/>
      <c r="E33"/>
      <c r="F33"/>
      <c r="G33"/>
      <c r="K33" s="67"/>
      <c r="L33" s="68"/>
      <c r="M33" s="68"/>
      <c r="N33" s="68"/>
      <c r="O33" s="68"/>
      <c r="P33" s="69"/>
      <c r="Q33"/>
    </row>
    <row r="34" spans="3:17" x14ac:dyDescent="0.35">
      <c r="C34"/>
      <c r="D34"/>
      <c r="E34"/>
      <c r="F34"/>
      <c r="G34"/>
      <c r="K34" s="1"/>
      <c r="L34" s="1"/>
      <c r="M34" s="1"/>
      <c r="N34"/>
      <c r="O34"/>
      <c r="P34"/>
      <c r="Q34"/>
    </row>
    <row r="35" spans="3:17" x14ac:dyDescent="0.35">
      <c r="C35"/>
      <c r="D35"/>
      <c r="E35"/>
      <c r="F35"/>
      <c r="G35"/>
      <c r="I35"/>
      <c r="J35"/>
      <c r="K35"/>
      <c r="L35"/>
      <c r="M35"/>
      <c r="N35"/>
      <c r="O35"/>
      <c r="P35"/>
      <c r="Q35"/>
    </row>
    <row r="36" spans="3:17" x14ac:dyDescent="0.35">
      <c r="C36"/>
      <c r="D36"/>
      <c r="E36"/>
      <c r="F36"/>
      <c r="G36"/>
      <c r="I36"/>
      <c r="J36"/>
      <c r="K36"/>
      <c r="L36"/>
      <c r="M36"/>
      <c r="N36"/>
      <c r="O36"/>
      <c r="P36"/>
      <c r="Q36"/>
    </row>
    <row r="37" spans="3:17" x14ac:dyDescent="0.35">
      <c r="C37"/>
      <c r="D37"/>
      <c r="E37"/>
      <c r="F37"/>
      <c r="G37"/>
      <c r="I37"/>
      <c r="J37"/>
      <c r="K37"/>
      <c r="L37"/>
      <c r="M37"/>
    </row>
    <row r="38" spans="3:17" x14ac:dyDescent="0.35">
      <c r="C38"/>
      <c r="D38"/>
      <c r="E38"/>
      <c r="F38"/>
      <c r="G38"/>
      <c r="I38"/>
      <c r="J38"/>
    </row>
    <row r="40" spans="3:17" x14ac:dyDescent="0.35">
      <c r="C40"/>
      <c r="D40"/>
      <c r="E40"/>
      <c r="F40"/>
      <c r="G40"/>
      <c r="H40"/>
    </row>
  </sheetData>
  <mergeCells count="45">
    <mergeCell ref="L30:M30"/>
    <mergeCell ref="N30:O30"/>
    <mergeCell ref="L31:M31"/>
    <mergeCell ref="N31:O31"/>
    <mergeCell ref="L32:M32"/>
    <mergeCell ref="N32:O32"/>
    <mergeCell ref="L27:M27"/>
    <mergeCell ref="N27:O27"/>
    <mergeCell ref="L28:M28"/>
    <mergeCell ref="N28:O28"/>
    <mergeCell ref="L29:M29"/>
    <mergeCell ref="N29:O29"/>
    <mergeCell ref="L26:M26"/>
    <mergeCell ref="N26:O26"/>
    <mergeCell ref="K17:L17"/>
    <mergeCell ref="C18:H18"/>
    <mergeCell ref="C19:C20"/>
    <mergeCell ref="D19:F19"/>
    <mergeCell ref="G19:G20"/>
    <mergeCell ref="H19:H20"/>
    <mergeCell ref="L23:O23"/>
    <mergeCell ref="L24:M24"/>
    <mergeCell ref="N24:O24"/>
    <mergeCell ref="L25:M25"/>
    <mergeCell ref="N25:O25"/>
    <mergeCell ref="K16:L16"/>
    <mergeCell ref="K8:S8"/>
    <mergeCell ref="K9:L10"/>
    <mergeCell ref="M9:M10"/>
    <mergeCell ref="N9:N10"/>
    <mergeCell ref="O9:O10"/>
    <mergeCell ref="P9:P10"/>
    <mergeCell ref="Q9:R9"/>
    <mergeCell ref="S9:S10"/>
    <mergeCell ref="K11:L11"/>
    <mergeCell ref="K12:L12"/>
    <mergeCell ref="K13:L13"/>
    <mergeCell ref="K14:L14"/>
    <mergeCell ref="K15:L15"/>
    <mergeCell ref="W4:X4"/>
    <mergeCell ref="C3:H3"/>
    <mergeCell ref="C4:C5"/>
    <mergeCell ref="D4:F4"/>
    <mergeCell ref="G4:G5"/>
    <mergeCell ref="H4:H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D00D53-FAEB-4237-89DF-9CFB649C4486}">
  <dimension ref="B4:X54"/>
  <sheetViews>
    <sheetView topLeftCell="A33" zoomScale="63" zoomScaleNormal="60" workbookViewId="0">
      <selection activeCell="H45" sqref="H45:H53"/>
    </sheetView>
  </sheetViews>
  <sheetFormatPr defaultRowHeight="14.5" x14ac:dyDescent="0.35"/>
  <cols>
    <col min="3" max="3" width="12.90625" customWidth="1"/>
    <col min="4" max="5" width="12.453125" customWidth="1"/>
    <col min="6" max="6" width="12.54296875" customWidth="1"/>
    <col min="7" max="7" width="12.36328125" customWidth="1"/>
    <col min="8" max="8" width="12.453125" customWidth="1"/>
    <col min="9" max="9" width="12.7265625" customWidth="1"/>
    <col min="10" max="10" width="12.36328125" customWidth="1"/>
    <col min="11" max="11" width="14.1796875" customWidth="1"/>
    <col min="14" max="14" width="12.08984375" customWidth="1"/>
  </cols>
  <sheetData>
    <row r="4" spans="2:24" ht="15.5" x14ac:dyDescent="0.35">
      <c r="N4" s="21" t="s">
        <v>50</v>
      </c>
      <c r="O4" s="22"/>
      <c r="P4" s="23"/>
      <c r="Q4" s="23"/>
      <c r="R4" s="23"/>
      <c r="S4" s="24"/>
      <c r="T4" s="24"/>
      <c r="U4" s="24"/>
      <c r="V4" s="24"/>
      <c r="W4" s="24"/>
      <c r="X4" s="24"/>
    </row>
    <row r="5" spans="2:24" ht="15" x14ac:dyDescent="0.35">
      <c r="B5" s="93" t="s">
        <v>47</v>
      </c>
      <c r="C5" s="93" t="s">
        <v>48</v>
      </c>
      <c r="D5" s="93"/>
      <c r="E5" s="93"/>
      <c r="F5" s="93"/>
      <c r="G5" s="93"/>
      <c r="H5" s="93"/>
      <c r="I5" s="93"/>
      <c r="J5" s="93"/>
      <c r="K5" s="2"/>
      <c r="L5" s="93" t="s">
        <v>43</v>
      </c>
      <c r="N5" s="113" t="s">
        <v>47</v>
      </c>
      <c r="O5" s="115" t="s">
        <v>5</v>
      </c>
      <c r="P5" s="112"/>
      <c r="Q5" s="112"/>
      <c r="R5" s="112"/>
      <c r="S5" s="112"/>
      <c r="T5" s="112"/>
      <c r="U5" s="112"/>
      <c r="V5" s="112"/>
      <c r="W5" s="116"/>
      <c r="X5" s="113" t="s">
        <v>2</v>
      </c>
    </row>
    <row r="6" spans="2:24" ht="15" x14ac:dyDescent="0.35">
      <c r="B6" s="93"/>
      <c r="C6" s="2" t="s">
        <v>52</v>
      </c>
      <c r="D6" s="2" t="s">
        <v>53</v>
      </c>
      <c r="E6" s="2" t="s">
        <v>54</v>
      </c>
      <c r="F6" s="2" t="s">
        <v>55</v>
      </c>
      <c r="G6" s="2" t="s">
        <v>56</v>
      </c>
      <c r="H6" s="2" t="s">
        <v>57</v>
      </c>
      <c r="I6" s="2" t="s">
        <v>58</v>
      </c>
      <c r="J6" s="2" t="s">
        <v>59</v>
      </c>
      <c r="K6" s="2" t="s">
        <v>60</v>
      </c>
      <c r="L6" s="93"/>
      <c r="N6" s="114"/>
      <c r="O6" s="25" t="s">
        <v>7</v>
      </c>
      <c r="P6" s="25" t="s">
        <v>8</v>
      </c>
      <c r="Q6" s="25" t="s">
        <v>10</v>
      </c>
      <c r="R6" s="25" t="s">
        <v>11</v>
      </c>
      <c r="S6" s="25" t="s">
        <v>12</v>
      </c>
      <c r="T6" s="25" t="s">
        <v>13</v>
      </c>
      <c r="U6" s="25" t="s">
        <v>14</v>
      </c>
      <c r="V6" s="25" t="s">
        <v>15</v>
      </c>
      <c r="W6" s="25" t="s">
        <v>16</v>
      </c>
      <c r="X6" s="117"/>
    </row>
    <row r="7" spans="2:24" ht="15.5" x14ac:dyDescent="0.35">
      <c r="B7" s="2">
        <v>1</v>
      </c>
      <c r="C7" s="4">
        <v>4</v>
      </c>
      <c r="D7" s="4">
        <v>4</v>
      </c>
      <c r="E7" s="4">
        <v>4</v>
      </c>
      <c r="F7" s="4">
        <v>4</v>
      </c>
      <c r="G7" s="4">
        <v>5</v>
      </c>
      <c r="H7" s="4">
        <v>5</v>
      </c>
      <c r="I7" s="4">
        <v>4</v>
      </c>
      <c r="J7" s="4">
        <v>5</v>
      </c>
      <c r="K7" s="4">
        <v>4</v>
      </c>
      <c r="L7" s="4">
        <f>SUM(C7:K7)</f>
        <v>39</v>
      </c>
      <c r="N7" s="26">
        <v>1</v>
      </c>
      <c r="O7" s="27">
        <v>3.5</v>
      </c>
      <c r="P7" s="27">
        <v>3.5</v>
      </c>
      <c r="Q7" s="27">
        <v>3.5</v>
      </c>
      <c r="R7" s="27">
        <v>3.5</v>
      </c>
      <c r="S7" s="27">
        <v>8</v>
      </c>
      <c r="T7" s="27">
        <v>8</v>
      </c>
      <c r="U7" s="27">
        <v>3.5</v>
      </c>
      <c r="V7" s="27">
        <v>8</v>
      </c>
      <c r="W7" s="27">
        <v>3.5</v>
      </c>
      <c r="X7" s="25">
        <f>SUM(O7:W7)</f>
        <v>45</v>
      </c>
    </row>
    <row r="8" spans="2:24" ht="15.5" x14ac:dyDescent="0.35">
      <c r="B8" s="2">
        <v>2</v>
      </c>
      <c r="C8" s="4">
        <v>4</v>
      </c>
      <c r="D8" s="4">
        <v>4</v>
      </c>
      <c r="E8" s="4">
        <v>4</v>
      </c>
      <c r="F8" s="4">
        <v>4</v>
      </c>
      <c r="G8" s="4">
        <v>4</v>
      </c>
      <c r="H8" s="4">
        <v>4</v>
      </c>
      <c r="I8" s="4">
        <v>4</v>
      </c>
      <c r="J8" s="4">
        <v>4</v>
      </c>
      <c r="K8" s="4">
        <v>4</v>
      </c>
      <c r="L8" s="4">
        <f t="shared" ref="L8:L36" si="0">SUM(C8:K8)</f>
        <v>36</v>
      </c>
      <c r="N8" s="26">
        <v>2</v>
      </c>
      <c r="O8" s="27">
        <v>5</v>
      </c>
      <c r="P8" s="27">
        <v>5</v>
      </c>
      <c r="Q8" s="27">
        <v>5</v>
      </c>
      <c r="R8" s="27">
        <v>5</v>
      </c>
      <c r="S8" s="27">
        <v>5</v>
      </c>
      <c r="T8" s="27">
        <v>5</v>
      </c>
      <c r="U8" s="27">
        <v>5</v>
      </c>
      <c r="V8" s="27">
        <v>5</v>
      </c>
      <c r="W8" s="27">
        <v>5</v>
      </c>
      <c r="X8" s="25">
        <f t="shared" ref="X8:X36" si="1">SUM(O8:W8)</f>
        <v>45</v>
      </c>
    </row>
    <row r="9" spans="2:24" ht="15.5" x14ac:dyDescent="0.35">
      <c r="B9" s="2">
        <v>3</v>
      </c>
      <c r="C9" s="4">
        <v>2</v>
      </c>
      <c r="D9" s="4">
        <v>2</v>
      </c>
      <c r="E9" s="4">
        <v>2</v>
      </c>
      <c r="F9" s="4">
        <v>4</v>
      </c>
      <c r="G9" s="4">
        <v>4</v>
      </c>
      <c r="H9" s="4">
        <v>4</v>
      </c>
      <c r="I9" s="4">
        <v>1</v>
      </c>
      <c r="J9" s="4">
        <v>2</v>
      </c>
      <c r="K9" s="4">
        <v>2</v>
      </c>
      <c r="L9" s="4">
        <f t="shared" si="0"/>
        <v>23</v>
      </c>
      <c r="N9" s="26">
        <v>3</v>
      </c>
      <c r="O9" s="27">
        <v>4</v>
      </c>
      <c r="P9" s="27">
        <v>4</v>
      </c>
      <c r="Q9" s="27">
        <v>4</v>
      </c>
      <c r="R9" s="27">
        <v>8</v>
      </c>
      <c r="S9" s="27">
        <v>8</v>
      </c>
      <c r="T9" s="27">
        <v>8</v>
      </c>
      <c r="U9" s="27">
        <v>1</v>
      </c>
      <c r="V9" s="27">
        <v>4</v>
      </c>
      <c r="W9" s="27">
        <v>4</v>
      </c>
      <c r="X9" s="25">
        <f t="shared" si="1"/>
        <v>45</v>
      </c>
    </row>
    <row r="10" spans="2:24" ht="15.5" x14ac:dyDescent="0.35">
      <c r="B10" s="2">
        <v>4</v>
      </c>
      <c r="C10" s="4">
        <v>4</v>
      </c>
      <c r="D10" s="4">
        <v>4</v>
      </c>
      <c r="E10" s="4">
        <v>2</v>
      </c>
      <c r="F10" s="4">
        <v>5</v>
      </c>
      <c r="G10" s="4">
        <v>4</v>
      </c>
      <c r="H10" s="4">
        <v>4</v>
      </c>
      <c r="I10" s="4">
        <v>2</v>
      </c>
      <c r="J10" s="4">
        <v>5</v>
      </c>
      <c r="K10" s="4">
        <v>4</v>
      </c>
      <c r="L10" s="4">
        <f t="shared" si="0"/>
        <v>34</v>
      </c>
      <c r="N10" s="26">
        <v>4</v>
      </c>
      <c r="O10" s="27">
        <v>5</v>
      </c>
      <c r="P10" s="27">
        <v>5</v>
      </c>
      <c r="Q10" s="27">
        <v>1.5</v>
      </c>
      <c r="R10" s="27">
        <v>8.5</v>
      </c>
      <c r="S10" s="27">
        <v>5</v>
      </c>
      <c r="T10" s="27">
        <v>5</v>
      </c>
      <c r="U10" s="27">
        <v>1.5</v>
      </c>
      <c r="V10" s="27">
        <v>8.5</v>
      </c>
      <c r="W10" s="27">
        <v>5</v>
      </c>
      <c r="X10" s="25">
        <f t="shared" si="1"/>
        <v>45</v>
      </c>
    </row>
    <row r="11" spans="2:24" ht="15.5" x14ac:dyDescent="0.35">
      <c r="B11" s="2">
        <v>5</v>
      </c>
      <c r="C11" s="4">
        <v>2</v>
      </c>
      <c r="D11" s="4">
        <v>2</v>
      </c>
      <c r="E11" s="4">
        <v>2</v>
      </c>
      <c r="F11" s="4">
        <v>2</v>
      </c>
      <c r="G11" s="4">
        <v>2</v>
      </c>
      <c r="H11" s="4">
        <v>2</v>
      </c>
      <c r="I11" s="4">
        <v>2</v>
      </c>
      <c r="J11" s="4">
        <v>2</v>
      </c>
      <c r="K11" s="4">
        <v>2</v>
      </c>
      <c r="L11" s="4">
        <f t="shared" si="0"/>
        <v>18</v>
      </c>
      <c r="N11" s="26">
        <v>5</v>
      </c>
      <c r="O11" s="27">
        <v>5</v>
      </c>
      <c r="P11" s="27">
        <v>5</v>
      </c>
      <c r="Q11" s="27">
        <v>5</v>
      </c>
      <c r="R11" s="27">
        <v>5</v>
      </c>
      <c r="S11" s="27">
        <v>5</v>
      </c>
      <c r="T11" s="27">
        <v>5</v>
      </c>
      <c r="U11" s="27">
        <v>5</v>
      </c>
      <c r="V11" s="27">
        <v>5</v>
      </c>
      <c r="W11" s="27">
        <v>5</v>
      </c>
      <c r="X11" s="25">
        <f t="shared" si="1"/>
        <v>45</v>
      </c>
    </row>
    <row r="12" spans="2:24" ht="15.5" x14ac:dyDescent="0.35">
      <c r="B12" s="2">
        <v>6</v>
      </c>
      <c r="C12" s="4">
        <v>3</v>
      </c>
      <c r="D12" s="4">
        <v>3</v>
      </c>
      <c r="E12" s="4">
        <v>3</v>
      </c>
      <c r="F12" s="4">
        <v>3</v>
      </c>
      <c r="G12" s="4">
        <v>3</v>
      </c>
      <c r="H12" s="4">
        <v>3</v>
      </c>
      <c r="I12" s="4">
        <v>3</v>
      </c>
      <c r="J12" s="4">
        <v>3</v>
      </c>
      <c r="K12" s="4">
        <v>3</v>
      </c>
      <c r="L12" s="4">
        <f t="shared" si="0"/>
        <v>27</v>
      </c>
      <c r="N12" s="26">
        <v>6</v>
      </c>
      <c r="O12" s="27">
        <v>5</v>
      </c>
      <c r="P12" s="27">
        <v>5</v>
      </c>
      <c r="Q12" s="27">
        <v>5</v>
      </c>
      <c r="R12" s="27">
        <v>5</v>
      </c>
      <c r="S12" s="27">
        <v>5</v>
      </c>
      <c r="T12" s="27">
        <v>5</v>
      </c>
      <c r="U12" s="27">
        <v>5</v>
      </c>
      <c r="V12" s="27">
        <v>5</v>
      </c>
      <c r="W12" s="27">
        <v>5</v>
      </c>
      <c r="X12" s="25">
        <f t="shared" si="1"/>
        <v>45</v>
      </c>
    </row>
    <row r="13" spans="2:24" ht="15.5" x14ac:dyDescent="0.35">
      <c r="B13" s="2">
        <v>7</v>
      </c>
      <c r="C13" s="4">
        <v>2</v>
      </c>
      <c r="D13" s="4">
        <v>2</v>
      </c>
      <c r="E13" s="4">
        <v>2</v>
      </c>
      <c r="F13" s="4">
        <v>2</v>
      </c>
      <c r="G13" s="4">
        <v>2</v>
      </c>
      <c r="H13" s="4">
        <v>2</v>
      </c>
      <c r="I13" s="4">
        <v>2</v>
      </c>
      <c r="J13" s="4">
        <v>2</v>
      </c>
      <c r="K13" s="4">
        <v>2</v>
      </c>
      <c r="L13" s="4">
        <f t="shared" si="0"/>
        <v>18</v>
      </c>
      <c r="N13" s="26">
        <v>7</v>
      </c>
      <c r="O13" s="27">
        <v>5</v>
      </c>
      <c r="P13" s="27">
        <v>5</v>
      </c>
      <c r="Q13" s="27">
        <v>5</v>
      </c>
      <c r="R13" s="27">
        <v>5</v>
      </c>
      <c r="S13" s="27">
        <v>5</v>
      </c>
      <c r="T13" s="27">
        <v>5</v>
      </c>
      <c r="U13" s="27">
        <v>5</v>
      </c>
      <c r="V13" s="27">
        <v>5</v>
      </c>
      <c r="W13" s="27">
        <v>5</v>
      </c>
      <c r="X13" s="25">
        <f t="shared" si="1"/>
        <v>45</v>
      </c>
    </row>
    <row r="14" spans="2:24" ht="15.5" x14ac:dyDescent="0.35">
      <c r="B14" s="2">
        <v>8</v>
      </c>
      <c r="C14" s="4">
        <v>4</v>
      </c>
      <c r="D14" s="4">
        <v>4</v>
      </c>
      <c r="E14" s="4">
        <v>4</v>
      </c>
      <c r="F14" s="4">
        <v>1</v>
      </c>
      <c r="G14" s="4">
        <v>2</v>
      </c>
      <c r="H14" s="4">
        <v>2</v>
      </c>
      <c r="I14" s="4">
        <v>5</v>
      </c>
      <c r="J14" s="4">
        <v>1</v>
      </c>
      <c r="K14" s="4">
        <v>5</v>
      </c>
      <c r="L14" s="4">
        <f t="shared" si="0"/>
        <v>28</v>
      </c>
      <c r="N14" s="26">
        <v>8</v>
      </c>
      <c r="O14" s="28">
        <v>6</v>
      </c>
      <c r="P14" s="27">
        <v>6</v>
      </c>
      <c r="Q14" s="27">
        <v>6</v>
      </c>
      <c r="R14" s="27">
        <v>1.5</v>
      </c>
      <c r="S14" s="27">
        <v>3.5</v>
      </c>
      <c r="T14" s="27">
        <v>3.5</v>
      </c>
      <c r="U14" s="27">
        <v>8.5</v>
      </c>
      <c r="V14" s="27">
        <v>1.5</v>
      </c>
      <c r="W14" s="27">
        <v>8.5</v>
      </c>
      <c r="X14" s="25">
        <f t="shared" si="1"/>
        <v>45</v>
      </c>
    </row>
    <row r="15" spans="2:24" ht="15.5" x14ac:dyDescent="0.35">
      <c r="B15" s="2">
        <v>9</v>
      </c>
      <c r="C15" s="4">
        <v>2</v>
      </c>
      <c r="D15" s="4">
        <v>2</v>
      </c>
      <c r="E15" s="4">
        <v>2</v>
      </c>
      <c r="F15" s="4">
        <v>2</v>
      </c>
      <c r="G15" s="4">
        <v>2</v>
      </c>
      <c r="H15" s="4">
        <v>4</v>
      </c>
      <c r="I15" s="4">
        <v>4</v>
      </c>
      <c r="J15" s="4">
        <v>4</v>
      </c>
      <c r="K15" s="4">
        <v>1</v>
      </c>
      <c r="L15" s="4">
        <f t="shared" si="0"/>
        <v>23</v>
      </c>
      <c r="N15" s="26">
        <v>9</v>
      </c>
      <c r="O15" s="27">
        <v>4</v>
      </c>
      <c r="P15" s="27">
        <v>4</v>
      </c>
      <c r="Q15" s="27">
        <v>4</v>
      </c>
      <c r="R15" s="27">
        <v>4</v>
      </c>
      <c r="S15" s="27">
        <v>4</v>
      </c>
      <c r="T15" s="27">
        <v>8</v>
      </c>
      <c r="U15" s="27">
        <v>8</v>
      </c>
      <c r="V15" s="27">
        <v>8</v>
      </c>
      <c r="W15" s="27">
        <v>1</v>
      </c>
      <c r="X15" s="25">
        <f t="shared" si="1"/>
        <v>45</v>
      </c>
    </row>
    <row r="16" spans="2:24" ht="15.5" x14ac:dyDescent="0.35">
      <c r="B16" s="2">
        <v>10</v>
      </c>
      <c r="C16" s="4">
        <v>2</v>
      </c>
      <c r="D16" s="4">
        <v>4</v>
      </c>
      <c r="E16" s="4">
        <v>2</v>
      </c>
      <c r="F16" s="4">
        <v>2</v>
      </c>
      <c r="G16" s="4">
        <v>2</v>
      </c>
      <c r="H16" s="4">
        <v>4</v>
      </c>
      <c r="I16" s="4">
        <v>2</v>
      </c>
      <c r="J16" s="4">
        <v>2</v>
      </c>
      <c r="K16" s="4">
        <v>4</v>
      </c>
      <c r="L16" s="4">
        <f t="shared" si="0"/>
        <v>24</v>
      </c>
      <c r="N16" s="26">
        <v>10</v>
      </c>
      <c r="O16" s="27">
        <v>3.5</v>
      </c>
      <c r="P16" s="27">
        <v>8</v>
      </c>
      <c r="Q16" s="27">
        <v>3.5</v>
      </c>
      <c r="R16" s="27">
        <v>3.5</v>
      </c>
      <c r="S16" s="27">
        <v>3.5</v>
      </c>
      <c r="T16" s="27">
        <v>8</v>
      </c>
      <c r="U16" s="27">
        <v>3.5</v>
      </c>
      <c r="V16" s="27">
        <v>3.5</v>
      </c>
      <c r="W16" s="27">
        <v>8</v>
      </c>
      <c r="X16" s="25">
        <f t="shared" si="1"/>
        <v>45</v>
      </c>
    </row>
    <row r="17" spans="2:24" ht="15.5" x14ac:dyDescent="0.35">
      <c r="B17" s="2">
        <v>11</v>
      </c>
      <c r="C17" s="18">
        <v>2</v>
      </c>
      <c r="D17" s="18">
        <v>2</v>
      </c>
      <c r="E17" s="18">
        <v>2</v>
      </c>
      <c r="F17" s="18">
        <v>2</v>
      </c>
      <c r="G17" s="18">
        <v>2</v>
      </c>
      <c r="H17" s="18">
        <v>2</v>
      </c>
      <c r="I17" s="18">
        <v>2</v>
      </c>
      <c r="J17" s="18">
        <v>4</v>
      </c>
      <c r="K17" s="18">
        <v>4</v>
      </c>
      <c r="L17" s="4">
        <f t="shared" si="0"/>
        <v>22</v>
      </c>
      <c r="N17" s="26">
        <v>11</v>
      </c>
      <c r="O17" s="27">
        <v>4</v>
      </c>
      <c r="P17" s="27">
        <v>4</v>
      </c>
      <c r="Q17" s="27">
        <v>4</v>
      </c>
      <c r="R17" s="27">
        <v>4</v>
      </c>
      <c r="S17" s="27">
        <v>4</v>
      </c>
      <c r="T17" s="27">
        <v>4</v>
      </c>
      <c r="U17" s="27">
        <v>4</v>
      </c>
      <c r="V17" s="27">
        <v>8.5</v>
      </c>
      <c r="W17" s="27">
        <v>8.5</v>
      </c>
      <c r="X17" s="25">
        <f t="shared" si="1"/>
        <v>45</v>
      </c>
    </row>
    <row r="18" spans="2:24" ht="15.5" x14ac:dyDescent="0.35">
      <c r="B18" s="2">
        <v>12</v>
      </c>
      <c r="C18" s="4">
        <v>4</v>
      </c>
      <c r="D18" s="4">
        <v>4</v>
      </c>
      <c r="E18" s="4">
        <v>4</v>
      </c>
      <c r="F18" s="4">
        <v>4</v>
      </c>
      <c r="G18" s="4">
        <v>4</v>
      </c>
      <c r="H18" s="4">
        <v>4</v>
      </c>
      <c r="I18" s="4">
        <v>4</v>
      </c>
      <c r="J18" s="4">
        <v>5</v>
      </c>
      <c r="K18" s="4">
        <v>5</v>
      </c>
      <c r="L18" s="4">
        <f t="shared" si="0"/>
        <v>38</v>
      </c>
      <c r="N18" s="26">
        <v>12</v>
      </c>
      <c r="O18" s="27">
        <v>4</v>
      </c>
      <c r="P18" s="27">
        <v>4</v>
      </c>
      <c r="Q18" s="27">
        <v>4</v>
      </c>
      <c r="R18" s="27">
        <v>4</v>
      </c>
      <c r="S18" s="27">
        <v>4</v>
      </c>
      <c r="T18" s="27">
        <v>4</v>
      </c>
      <c r="U18" s="27">
        <v>4</v>
      </c>
      <c r="V18" s="27">
        <v>8.5</v>
      </c>
      <c r="W18" s="27">
        <v>8.5</v>
      </c>
      <c r="X18" s="25">
        <f t="shared" si="1"/>
        <v>45</v>
      </c>
    </row>
    <row r="19" spans="2:24" ht="15.5" x14ac:dyDescent="0.35">
      <c r="B19" s="2">
        <v>13</v>
      </c>
      <c r="C19" s="18">
        <v>4</v>
      </c>
      <c r="D19" s="18">
        <v>4</v>
      </c>
      <c r="E19" s="18">
        <v>4</v>
      </c>
      <c r="F19" s="18">
        <v>4</v>
      </c>
      <c r="G19" s="18">
        <v>4</v>
      </c>
      <c r="H19" s="18">
        <v>4</v>
      </c>
      <c r="I19" s="18">
        <v>4</v>
      </c>
      <c r="J19" s="18">
        <v>4</v>
      </c>
      <c r="K19" s="18">
        <v>4</v>
      </c>
      <c r="L19" s="4">
        <f t="shared" si="0"/>
        <v>36</v>
      </c>
      <c r="N19" s="26">
        <v>13</v>
      </c>
      <c r="O19" s="27">
        <v>5</v>
      </c>
      <c r="P19" s="27">
        <v>5</v>
      </c>
      <c r="Q19" s="27">
        <v>5</v>
      </c>
      <c r="R19" s="27">
        <v>5</v>
      </c>
      <c r="S19" s="27">
        <v>5</v>
      </c>
      <c r="T19" s="27">
        <v>5</v>
      </c>
      <c r="U19" s="27">
        <v>5</v>
      </c>
      <c r="V19" s="27">
        <v>5</v>
      </c>
      <c r="W19" s="27">
        <v>5</v>
      </c>
      <c r="X19" s="25">
        <f t="shared" si="1"/>
        <v>45</v>
      </c>
    </row>
    <row r="20" spans="2:24" ht="15.5" x14ac:dyDescent="0.35">
      <c r="B20" s="2">
        <v>14</v>
      </c>
      <c r="C20" s="18">
        <v>3</v>
      </c>
      <c r="D20" s="18">
        <v>4</v>
      </c>
      <c r="E20" s="18">
        <v>2</v>
      </c>
      <c r="F20" s="18">
        <v>3</v>
      </c>
      <c r="G20" s="18">
        <v>4</v>
      </c>
      <c r="H20" s="18">
        <v>3</v>
      </c>
      <c r="I20" s="18">
        <v>3</v>
      </c>
      <c r="J20" s="18">
        <v>3</v>
      </c>
      <c r="K20" s="18">
        <v>3</v>
      </c>
      <c r="L20" s="4">
        <f t="shared" si="0"/>
        <v>28</v>
      </c>
      <c r="N20" s="26">
        <v>14</v>
      </c>
      <c r="O20" s="27">
        <v>4.5</v>
      </c>
      <c r="P20" s="27">
        <v>8.5</v>
      </c>
      <c r="Q20" s="27">
        <v>1</v>
      </c>
      <c r="R20" s="27">
        <v>4.5</v>
      </c>
      <c r="S20" s="27">
        <v>8.5</v>
      </c>
      <c r="T20" s="27">
        <v>4.5</v>
      </c>
      <c r="U20" s="27">
        <v>4.5</v>
      </c>
      <c r="V20" s="27">
        <v>4.5</v>
      </c>
      <c r="W20" s="27">
        <v>4.5</v>
      </c>
      <c r="X20" s="25">
        <f t="shared" si="1"/>
        <v>45</v>
      </c>
    </row>
    <row r="21" spans="2:24" ht="15.5" x14ac:dyDescent="0.35">
      <c r="B21" s="2">
        <v>15</v>
      </c>
      <c r="C21" s="18">
        <v>2</v>
      </c>
      <c r="D21" s="18">
        <v>2</v>
      </c>
      <c r="E21" s="18">
        <v>3</v>
      </c>
      <c r="F21" s="18">
        <v>2</v>
      </c>
      <c r="G21" s="18">
        <v>3</v>
      </c>
      <c r="H21" s="18">
        <v>2</v>
      </c>
      <c r="I21" s="18">
        <v>2</v>
      </c>
      <c r="J21" s="18">
        <v>2</v>
      </c>
      <c r="K21" s="18">
        <v>2</v>
      </c>
      <c r="L21" s="4">
        <f t="shared" si="0"/>
        <v>20</v>
      </c>
      <c r="N21" s="26">
        <v>15</v>
      </c>
      <c r="O21" s="27">
        <v>4</v>
      </c>
      <c r="P21" s="27">
        <v>4</v>
      </c>
      <c r="Q21" s="27">
        <v>8.5</v>
      </c>
      <c r="R21" s="27">
        <v>4</v>
      </c>
      <c r="S21" s="27">
        <v>8.5</v>
      </c>
      <c r="T21" s="27">
        <v>4</v>
      </c>
      <c r="U21" s="27">
        <v>4</v>
      </c>
      <c r="V21" s="27">
        <v>4</v>
      </c>
      <c r="W21" s="27">
        <v>4</v>
      </c>
      <c r="X21" s="25">
        <f t="shared" si="1"/>
        <v>45</v>
      </c>
    </row>
    <row r="22" spans="2:24" ht="15.5" x14ac:dyDescent="0.35">
      <c r="B22" s="2">
        <v>16</v>
      </c>
      <c r="C22" s="4">
        <v>3</v>
      </c>
      <c r="D22" s="4">
        <v>2</v>
      </c>
      <c r="E22" s="4">
        <v>3</v>
      </c>
      <c r="F22" s="4">
        <v>2</v>
      </c>
      <c r="G22" s="4">
        <v>2</v>
      </c>
      <c r="H22" s="4">
        <v>2</v>
      </c>
      <c r="I22" s="4">
        <v>3</v>
      </c>
      <c r="J22" s="4">
        <v>2</v>
      </c>
      <c r="K22" s="4">
        <v>2</v>
      </c>
      <c r="L22" s="4">
        <f t="shared" si="0"/>
        <v>21</v>
      </c>
      <c r="N22" s="26">
        <v>16</v>
      </c>
      <c r="O22" s="27">
        <v>8</v>
      </c>
      <c r="P22" s="27">
        <v>3.5</v>
      </c>
      <c r="Q22" s="27">
        <v>8</v>
      </c>
      <c r="R22" s="27">
        <v>3.5</v>
      </c>
      <c r="S22" s="27">
        <v>3.5</v>
      </c>
      <c r="T22" s="27">
        <v>3.5</v>
      </c>
      <c r="U22" s="27">
        <v>8</v>
      </c>
      <c r="V22" s="27">
        <v>3.5</v>
      </c>
      <c r="W22" s="27">
        <v>3.5</v>
      </c>
      <c r="X22" s="25">
        <f t="shared" si="1"/>
        <v>45</v>
      </c>
    </row>
    <row r="23" spans="2:24" ht="15.5" x14ac:dyDescent="0.35">
      <c r="B23" s="2">
        <v>17</v>
      </c>
      <c r="C23" s="4">
        <v>4</v>
      </c>
      <c r="D23" s="4">
        <v>4</v>
      </c>
      <c r="E23" s="4">
        <v>4</v>
      </c>
      <c r="F23" s="4">
        <v>2</v>
      </c>
      <c r="G23" s="4">
        <v>1</v>
      </c>
      <c r="H23" s="4">
        <v>1</v>
      </c>
      <c r="I23" s="4">
        <v>4</v>
      </c>
      <c r="J23" s="4">
        <v>1</v>
      </c>
      <c r="K23" s="4">
        <v>1</v>
      </c>
      <c r="L23" s="4">
        <f t="shared" si="0"/>
        <v>22</v>
      </c>
      <c r="N23" s="26">
        <v>17</v>
      </c>
      <c r="O23" s="27">
        <v>7.5</v>
      </c>
      <c r="P23" s="27">
        <v>7.5</v>
      </c>
      <c r="Q23" s="27">
        <v>7.5</v>
      </c>
      <c r="R23" s="27">
        <v>5</v>
      </c>
      <c r="S23" s="27">
        <v>2.5</v>
      </c>
      <c r="T23" s="27">
        <v>2.5</v>
      </c>
      <c r="U23" s="27">
        <v>7.5</v>
      </c>
      <c r="V23" s="27">
        <v>2.5</v>
      </c>
      <c r="W23" s="27">
        <v>2.5</v>
      </c>
      <c r="X23" s="25">
        <f t="shared" si="1"/>
        <v>45</v>
      </c>
    </row>
    <row r="24" spans="2:24" ht="15.5" x14ac:dyDescent="0.35">
      <c r="B24" s="2">
        <v>18</v>
      </c>
      <c r="C24" s="4">
        <v>2</v>
      </c>
      <c r="D24" s="4">
        <v>2</v>
      </c>
      <c r="E24" s="4">
        <v>4</v>
      </c>
      <c r="F24" s="4">
        <v>2</v>
      </c>
      <c r="G24" s="4">
        <v>2</v>
      </c>
      <c r="H24" s="4">
        <v>2</v>
      </c>
      <c r="I24" s="4">
        <v>2</v>
      </c>
      <c r="J24" s="4">
        <v>2</v>
      </c>
      <c r="K24" s="4">
        <v>2</v>
      </c>
      <c r="L24" s="4">
        <f t="shared" si="0"/>
        <v>20</v>
      </c>
      <c r="N24" s="26">
        <v>18</v>
      </c>
      <c r="O24" s="27">
        <v>4.5</v>
      </c>
      <c r="P24" s="27">
        <v>4.5</v>
      </c>
      <c r="Q24" s="27">
        <v>9</v>
      </c>
      <c r="R24" s="27">
        <v>4.5</v>
      </c>
      <c r="S24" s="27">
        <v>4.5</v>
      </c>
      <c r="T24" s="27">
        <v>4.5</v>
      </c>
      <c r="U24" s="27">
        <v>4.5</v>
      </c>
      <c r="V24" s="27">
        <v>4.5</v>
      </c>
      <c r="W24" s="27">
        <v>4.5</v>
      </c>
      <c r="X24" s="25">
        <f t="shared" si="1"/>
        <v>45</v>
      </c>
    </row>
    <row r="25" spans="2:24" ht="15.5" x14ac:dyDescent="0.35">
      <c r="B25" s="2">
        <v>19</v>
      </c>
      <c r="C25" s="4">
        <v>2</v>
      </c>
      <c r="D25" s="4">
        <v>2</v>
      </c>
      <c r="E25" s="4">
        <v>2</v>
      </c>
      <c r="F25" s="4">
        <v>1</v>
      </c>
      <c r="G25" s="4">
        <v>4</v>
      </c>
      <c r="H25" s="4">
        <v>2</v>
      </c>
      <c r="I25" s="4">
        <v>4</v>
      </c>
      <c r="J25" s="4">
        <v>2</v>
      </c>
      <c r="K25" s="4">
        <v>4</v>
      </c>
      <c r="L25" s="4">
        <f t="shared" si="0"/>
        <v>23</v>
      </c>
      <c r="N25" s="26">
        <v>19</v>
      </c>
      <c r="O25" s="27">
        <v>4</v>
      </c>
      <c r="P25" s="27">
        <v>4</v>
      </c>
      <c r="Q25" s="27">
        <v>4</v>
      </c>
      <c r="R25" s="27">
        <v>1</v>
      </c>
      <c r="S25" s="27">
        <v>8</v>
      </c>
      <c r="T25" s="27">
        <v>4</v>
      </c>
      <c r="U25" s="27">
        <v>8</v>
      </c>
      <c r="V25" s="27">
        <v>4</v>
      </c>
      <c r="W25" s="27">
        <v>8</v>
      </c>
      <c r="X25" s="25">
        <f t="shared" si="1"/>
        <v>45</v>
      </c>
    </row>
    <row r="26" spans="2:24" ht="15.5" x14ac:dyDescent="0.35">
      <c r="B26" s="2">
        <v>20</v>
      </c>
      <c r="C26" s="4">
        <v>2</v>
      </c>
      <c r="D26" s="4">
        <v>2</v>
      </c>
      <c r="E26" s="4">
        <v>2</v>
      </c>
      <c r="F26" s="4">
        <v>2</v>
      </c>
      <c r="G26" s="4">
        <v>2</v>
      </c>
      <c r="H26" s="4">
        <v>2</v>
      </c>
      <c r="I26" s="4">
        <v>4</v>
      </c>
      <c r="J26" s="4">
        <v>2</v>
      </c>
      <c r="K26" s="4">
        <v>4</v>
      </c>
      <c r="L26" s="4">
        <f t="shared" si="0"/>
        <v>22</v>
      </c>
      <c r="N26" s="26">
        <v>20</v>
      </c>
      <c r="O26" s="27">
        <v>4</v>
      </c>
      <c r="P26" s="27">
        <v>4</v>
      </c>
      <c r="Q26" s="27">
        <v>4</v>
      </c>
      <c r="R26" s="27">
        <v>4</v>
      </c>
      <c r="S26" s="27">
        <v>4</v>
      </c>
      <c r="T26" s="27">
        <v>4</v>
      </c>
      <c r="U26" s="27">
        <v>8.5</v>
      </c>
      <c r="V26" s="27">
        <v>4</v>
      </c>
      <c r="W26" s="27">
        <v>8.5</v>
      </c>
      <c r="X26" s="25">
        <f t="shared" si="1"/>
        <v>45</v>
      </c>
    </row>
    <row r="27" spans="2:24" ht="15.5" x14ac:dyDescent="0.35">
      <c r="B27" s="2">
        <v>21</v>
      </c>
      <c r="C27" s="4">
        <v>2</v>
      </c>
      <c r="D27" s="4">
        <v>1</v>
      </c>
      <c r="E27" s="4">
        <v>2</v>
      </c>
      <c r="F27" s="4">
        <v>2</v>
      </c>
      <c r="G27" s="4">
        <v>2</v>
      </c>
      <c r="H27" s="4">
        <v>2</v>
      </c>
      <c r="I27" s="4">
        <v>2</v>
      </c>
      <c r="J27" s="4">
        <v>2</v>
      </c>
      <c r="K27" s="4">
        <v>2</v>
      </c>
      <c r="L27" s="4">
        <f t="shared" si="0"/>
        <v>17</v>
      </c>
      <c r="N27" s="26">
        <v>21</v>
      </c>
      <c r="O27" s="27">
        <v>5.5</v>
      </c>
      <c r="P27" s="27">
        <v>1</v>
      </c>
      <c r="Q27" s="27">
        <v>5.5</v>
      </c>
      <c r="R27" s="27">
        <v>5.5</v>
      </c>
      <c r="S27" s="27">
        <v>5.5</v>
      </c>
      <c r="T27" s="27">
        <v>5.5</v>
      </c>
      <c r="U27" s="27">
        <v>5.5</v>
      </c>
      <c r="V27" s="27">
        <v>5.5</v>
      </c>
      <c r="W27" s="27">
        <v>5.5</v>
      </c>
      <c r="X27" s="25">
        <f t="shared" si="1"/>
        <v>45</v>
      </c>
    </row>
    <row r="28" spans="2:24" ht="15.5" x14ac:dyDescent="0.35">
      <c r="B28" s="2">
        <v>22</v>
      </c>
      <c r="C28" s="4">
        <v>3</v>
      </c>
      <c r="D28" s="4">
        <v>3</v>
      </c>
      <c r="E28" s="4">
        <v>3</v>
      </c>
      <c r="F28" s="4">
        <v>3</v>
      </c>
      <c r="G28" s="4">
        <v>3</v>
      </c>
      <c r="H28" s="4">
        <v>2</v>
      </c>
      <c r="I28" s="4">
        <v>2</v>
      </c>
      <c r="J28" s="4">
        <v>2</v>
      </c>
      <c r="K28" s="4">
        <v>2</v>
      </c>
      <c r="L28" s="4">
        <f t="shared" si="0"/>
        <v>23</v>
      </c>
      <c r="N28" s="26">
        <v>22</v>
      </c>
      <c r="O28" s="27">
        <v>7</v>
      </c>
      <c r="P28" s="27">
        <v>7</v>
      </c>
      <c r="Q28" s="27">
        <v>7</v>
      </c>
      <c r="R28" s="27">
        <v>7</v>
      </c>
      <c r="S28" s="27">
        <v>7</v>
      </c>
      <c r="T28" s="27">
        <v>2.5</v>
      </c>
      <c r="U28" s="27">
        <v>2.5</v>
      </c>
      <c r="V28" s="27">
        <v>2.5</v>
      </c>
      <c r="W28" s="27">
        <v>2.5</v>
      </c>
      <c r="X28" s="25">
        <f t="shared" si="1"/>
        <v>45</v>
      </c>
    </row>
    <row r="29" spans="2:24" ht="15.5" x14ac:dyDescent="0.35">
      <c r="B29" s="2">
        <v>23</v>
      </c>
      <c r="C29" s="4">
        <v>2</v>
      </c>
      <c r="D29" s="4">
        <v>1</v>
      </c>
      <c r="E29" s="4">
        <v>3</v>
      </c>
      <c r="F29" s="4">
        <v>3</v>
      </c>
      <c r="G29" s="4">
        <v>2</v>
      </c>
      <c r="H29" s="4">
        <v>2</v>
      </c>
      <c r="I29" s="4">
        <v>2</v>
      </c>
      <c r="J29" s="4">
        <v>2</v>
      </c>
      <c r="K29" s="4">
        <v>2</v>
      </c>
      <c r="L29" s="4">
        <f t="shared" si="0"/>
        <v>19</v>
      </c>
      <c r="N29" s="26">
        <v>23</v>
      </c>
      <c r="O29" s="27">
        <v>4.5</v>
      </c>
      <c r="P29" s="27">
        <v>1</v>
      </c>
      <c r="Q29" s="27">
        <v>8.5</v>
      </c>
      <c r="R29" s="27">
        <v>8.5</v>
      </c>
      <c r="S29" s="27">
        <v>4.5</v>
      </c>
      <c r="T29" s="27">
        <v>4.5</v>
      </c>
      <c r="U29" s="27">
        <v>4.5</v>
      </c>
      <c r="V29" s="27">
        <v>4.5</v>
      </c>
      <c r="W29" s="27">
        <v>4.5</v>
      </c>
      <c r="X29" s="25">
        <f t="shared" si="1"/>
        <v>45</v>
      </c>
    </row>
    <row r="30" spans="2:24" ht="15.5" x14ac:dyDescent="0.35">
      <c r="B30" s="2">
        <v>24</v>
      </c>
      <c r="C30" s="4">
        <v>4</v>
      </c>
      <c r="D30" s="4">
        <v>3</v>
      </c>
      <c r="E30" s="4">
        <v>4</v>
      </c>
      <c r="F30" s="4">
        <v>3</v>
      </c>
      <c r="G30" s="4">
        <v>4</v>
      </c>
      <c r="H30" s="4">
        <v>2</v>
      </c>
      <c r="I30" s="4">
        <v>3</v>
      </c>
      <c r="J30" s="4">
        <v>2</v>
      </c>
      <c r="K30" s="4">
        <v>2</v>
      </c>
      <c r="L30" s="4">
        <f t="shared" si="0"/>
        <v>27</v>
      </c>
      <c r="N30" s="26">
        <v>24</v>
      </c>
      <c r="O30" s="27">
        <v>8</v>
      </c>
      <c r="P30" s="27">
        <v>5</v>
      </c>
      <c r="Q30" s="27">
        <v>8</v>
      </c>
      <c r="R30" s="27">
        <v>5</v>
      </c>
      <c r="S30" s="27">
        <v>8</v>
      </c>
      <c r="T30" s="27">
        <v>2</v>
      </c>
      <c r="U30" s="27">
        <v>5</v>
      </c>
      <c r="V30" s="27">
        <v>2</v>
      </c>
      <c r="W30" s="27">
        <v>2</v>
      </c>
      <c r="X30" s="25">
        <f t="shared" si="1"/>
        <v>45</v>
      </c>
    </row>
    <row r="31" spans="2:24" ht="15.5" x14ac:dyDescent="0.35">
      <c r="B31" s="2">
        <v>25</v>
      </c>
      <c r="C31" s="4">
        <v>1</v>
      </c>
      <c r="D31" s="4">
        <v>4</v>
      </c>
      <c r="E31" s="4">
        <v>4</v>
      </c>
      <c r="F31" s="4">
        <v>5</v>
      </c>
      <c r="G31" s="4">
        <v>2</v>
      </c>
      <c r="H31" s="4">
        <v>4</v>
      </c>
      <c r="I31" s="4">
        <v>1</v>
      </c>
      <c r="J31" s="4">
        <v>2</v>
      </c>
      <c r="K31" s="4">
        <v>1</v>
      </c>
      <c r="L31" s="4">
        <f t="shared" si="0"/>
        <v>24</v>
      </c>
      <c r="N31" s="26">
        <v>25</v>
      </c>
      <c r="O31" s="27">
        <v>2</v>
      </c>
      <c r="P31" s="27">
        <v>7</v>
      </c>
      <c r="Q31" s="27">
        <v>7</v>
      </c>
      <c r="R31" s="27">
        <v>9</v>
      </c>
      <c r="S31" s="27">
        <v>4.5</v>
      </c>
      <c r="T31" s="27">
        <v>7</v>
      </c>
      <c r="U31" s="27">
        <v>2</v>
      </c>
      <c r="V31" s="27">
        <v>4.5</v>
      </c>
      <c r="W31" s="27">
        <v>2</v>
      </c>
      <c r="X31" s="25">
        <f t="shared" si="1"/>
        <v>45</v>
      </c>
    </row>
    <row r="32" spans="2:24" ht="15.5" x14ac:dyDescent="0.35">
      <c r="B32" s="2">
        <v>26</v>
      </c>
      <c r="C32" s="4">
        <v>4</v>
      </c>
      <c r="D32" s="4">
        <v>4</v>
      </c>
      <c r="E32" s="4">
        <v>4</v>
      </c>
      <c r="F32" s="4">
        <v>4</v>
      </c>
      <c r="G32" s="4">
        <v>4</v>
      </c>
      <c r="H32" s="4">
        <v>4</v>
      </c>
      <c r="I32" s="4">
        <v>4</v>
      </c>
      <c r="J32" s="4">
        <v>4</v>
      </c>
      <c r="K32" s="4">
        <v>4</v>
      </c>
      <c r="L32" s="4">
        <f t="shared" si="0"/>
        <v>36</v>
      </c>
      <c r="N32" s="26">
        <v>26</v>
      </c>
      <c r="O32" s="27">
        <v>5</v>
      </c>
      <c r="P32" s="27">
        <v>5</v>
      </c>
      <c r="Q32" s="27">
        <v>5</v>
      </c>
      <c r="R32" s="27">
        <v>5</v>
      </c>
      <c r="S32" s="27">
        <v>5</v>
      </c>
      <c r="T32" s="27">
        <v>5</v>
      </c>
      <c r="U32" s="27">
        <v>5</v>
      </c>
      <c r="V32" s="27">
        <v>5</v>
      </c>
      <c r="W32" s="27">
        <v>5</v>
      </c>
      <c r="X32" s="25">
        <f t="shared" si="1"/>
        <v>45</v>
      </c>
    </row>
    <row r="33" spans="2:24" ht="15.5" x14ac:dyDescent="0.35">
      <c r="B33" s="2">
        <v>27</v>
      </c>
      <c r="C33" s="4">
        <v>4</v>
      </c>
      <c r="D33" s="4">
        <v>5</v>
      </c>
      <c r="E33" s="4">
        <v>4</v>
      </c>
      <c r="F33" s="4">
        <v>4</v>
      </c>
      <c r="G33" s="4">
        <v>4</v>
      </c>
      <c r="H33" s="4">
        <v>5</v>
      </c>
      <c r="I33" s="4">
        <v>4</v>
      </c>
      <c r="J33" s="4">
        <v>4</v>
      </c>
      <c r="K33" s="4">
        <v>4</v>
      </c>
      <c r="L33" s="4">
        <f t="shared" si="0"/>
        <v>38</v>
      </c>
      <c r="N33" s="26">
        <v>27</v>
      </c>
      <c r="O33" s="27">
        <v>4</v>
      </c>
      <c r="P33" s="27">
        <v>8.5</v>
      </c>
      <c r="Q33" s="27">
        <v>4</v>
      </c>
      <c r="R33" s="27">
        <v>4</v>
      </c>
      <c r="S33" s="27">
        <v>4</v>
      </c>
      <c r="T33" s="27">
        <v>8.5</v>
      </c>
      <c r="U33" s="27">
        <v>4</v>
      </c>
      <c r="V33" s="27">
        <v>4</v>
      </c>
      <c r="W33" s="27">
        <v>4</v>
      </c>
      <c r="X33" s="25">
        <f t="shared" si="1"/>
        <v>45</v>
      </c>
    </row>
    <row r="34" spans="2:24" ht="15.5" x14ac:dyDescent="0.35">
      <c r="B34" s="2">
        <v>28</v>
      </c>
      <c r="C34" s="4">
        <v>1</v>
      </c>
      <c r="D34" s="4">
        <v>4</v>
      </c>
      <c r="E34" s="4">
        <v>2</v>
      </c>
      <c r="F34" s="4">
        <v>2</v>
      </c>
      <c r="G34" s="4">
        <v>4</v>
      </c>
      <c r="H34" s="4">
        <v>4</v>
      </c>
      <c r="I34" s="4">
        <v>2</v>
      </c>
      <c r="J34" s="4">
        <v>4</v>
      </c>
      <c r="K34" s="4">
        <v>1</v>
      </c>
      <c r="L34" s="4">
        <f t="shared" si="0"/>
        <v>24</v>
      </c>
      <c r="N34" s="26">
        <v>28</v>
      </c>
      <c r="O34" s="27">
        <v>1.5</v>
      </c>
      <c r="P34" s="27">
        <v>7.5</v>
      </c>
      <c r="Q34" s="27">
        <v>4</v>
      </c>
      <c r="R34" s="27">
        <v>4</v>
      </c>
      <c r="S34" s="27">
        <v>7.5</v>
      </c>
      <c r="T34" s="27">
        <v>7.5</v>
      </c>
      <c r="U34" s="27">
        <v>4</v>
      </c>
      <c r="V34" s="27">
        <v>7.5</v>
      </c>
      <c r="W34" s="27">
        <v>1.5</v>
      </c>
      <c r="X34" s="25">
        <f t="shared" si="1"/>
        <v>45</v>
      </c>
    </row>
    <row r="35" spans="2:24" ht="15.5" x14ac:dyDescent="0.35">
      <c r="B35" s="2">
        <v>29</v>
      </c>
      <c r="C35" s="4">
        <v>4</v>
      </c>
      <c r="D35" s="4">
        <v>2</v>
      </c>
      <c r="E35" s="4">
        <v>2</v>
      </c>
      <c r="F35" s="4">
        <v>2</v>
      </c>
      <c r="G35" s="4">
        <v>4</v>
      </c>
      <c r="H35" s="4">
        <v>2</v>
      </c>
      <c r="I35" s="4">
        <v>2</v>
      </c>
      <c r="J35" s="4">
        <v>4</v>
      </c>
      <c r="K35" s="4">
        <v>2</v>
      </c>
      <c r="L35" s="4">
        <f t="shared" si="0"/>
        <v>24</v>
      </c>
      <c r="N35" s="26">
        <v>29</v>
      </c>
      <c r="O35" s="27">
        <v>8</v>
      </c>
      <c r="P35" s="27">
        <v>3.5</v>
      </c>
      <c r="Q35" s="27">
        <v>3.5</v>
      </c>
      <c r="R35" s="27">
        <v>3.5</v>
      </c>
      <c r="S35" s="27">
        <v>8</v>
      </c>
      <c r="T35" s="27">
        <v>3.5</v>
      </c>
      <c r="U35" s="27">
        <v>3.5</v>
      </c>
      <c r="V35" s="27">
        <v>8</v>
      </c>
      <c r="W35" s="27">
        <v>3.5</v>
      </c>
      <c r="X35" s="25">
        <f t="shared" si="1"/>
        <v>45</v>
      </c>
    </row>
    <row r="36" spans="2:24" ht="15.5" x14ac:dyDescent="0.35">
      <c r="B36" s="2">
        <v>30</v>
      </c>
      <c r="C36" s="4">
        <v>2</v>
      </c>
      <c r="D36" s="4">
        <v>4</v>
      </c>
      <c r="E36" s="4">
        <v>2</v>
      </c>
      <c r="F36" s="4">
        <v>4</v>
      </c>
      <c r="G36" s="4">
        <v>4</v>
      </c>
      <c r="H36" s="4">
        <v>2</v>
      </c>
      <c r="I36" s="4">
        <v>5</v>
      </c>
      <c r="J36" s="4">
        <v>4</v>
      </c>
      <c r="K36" s="4">
        <v>4</v>
      </c>
      <c r="L36" s="4">
        <f t="shared" si="0"/>
        <v>31</v>
      </c>
      <c r="N36" s="26">
        <v>30</v>
      </c>
      <c r="O36" s="27">
        <v>2</v>
      </c>
      <c r="P36" s="27">
        <v>6</v>
      </c>
      <c r="Q36" s="27">
        <v>2</v>
      </c>
      <c r="R36" s="27">
        <v>6</v>
      </c>
      <c r="S36" s="27">
        <v>6</v>
      </c>
      <c r="T36" s="27">
        <v>2</v>
      </c>
      <c r="U36" s="27">
        <v>9</v>
      </c>
      <c r="V36" s="27">
        <v>6</v>
      </c>
      <c r="W36" s="27">
        <v>6</v>
      </c>
      <c r="X36" s="25">
        <f t="shared" si="1"/>
        <v>45</v>
      </c>
    </row>
    <row r="37" spans="2:24" ht="15.5" x14ac:dyDescent="0.35">
      <c r="B37" s="19" t="s">
        <v>49</v>
      </c>
      <c r="C37" s="20">
        <f>AVERAGE(C7:C36)</f>
        <v>2.8</v>
      </c>
      <c r="D37" s="20">
        <f t="shared" ref="D37:K37" si="2">AVERAGE(D7:D36)</f>
        <v>3</v>
      </c>
      <c r="E37" s="20">
        <f t="shared" si="2"/>
        <v>2.9</v>
      </c>
      <c r="F37" s="20">
        <f t="shared" si="2"/>
        <v>2.8333333333333335</v>
      </c>
      <c r="G37" s="20">
        <f t="shared" si="2"/>
        <v>3.0333333333333332</v>
      </c>
      <c r="H37" s="20">
        <f t="shared" si="2"/>
        <v>2.9</v>
      </c>
      <c r="I37" s="20">
        <f t="shared" si="2"/>
        <v>2.9333333333333331</v>
      </c>
      <c r="J37" s="20">
        <f t="shared" si="2"/>
        <v>2.9</v>
      </c>
      <c r="K37" s="20">
        <f t="shared" si="2"/>
        <v>2.8666666666666667</v>
      </c>
      <c r="L37" s="4"/>
      <c r="N37" s="25" t="s">
        <v>2</v>
      </c>
      <c r="O37" s="29">
        <f>SUM(O7:O36)</f>
        <v>143</v>
      </c>
      <c r="P37" s="29">
        <f t="shared" ref="P37:W37" si="3">SUM(P7:P36)</f>
        <v>151</v>
      </c>
      <c r="Q37" s="29">
        <f t="shared" si="3"/>
        <v>152</v>
      </c>
      <c r="R37" s="29">
        <f t="shared" si="3"/>
        <v>146</v>
      </c>
      <c r="S37" s="29">
        <f t="shared" si="3"/>
        <v>164.5</v>
      </c>
      <c r="T37" s="29">
        <f t="shared" si="3"/>
        <v>148.5</v>
      </c>
      <c r="U37" s="29">
        <f t="shared" si="3"/>
        <v>149</v>
      </c>
      <c r="V37" s="29">
        <f t="shared" si="3"/>
        <v>152</v>
      </c>
      <c r="W37" s="29">
        <f t="shared" si="3"/>
        <v>144</v>
      </c>
      <c r="X37" s="30"/>
    </row>
    <row r="38" spans="2:24" ht="15.5" x14ac:dyDescent="0.35">
      <c r="N38" s="25" t="s">
        <v>51</v>
      </c>
      <c r="O38" s="31">
        <f>AVERAGE(O7:O36)</f>
        <v>4.7666666666666666</v>
      </c>
      <c r="P38" s="31">
        <f t="shared" ref="P38:W38" si="4">AVERAGE(P7:P36)</f>
        <v>5.0333333333333332</v>
      </c>
      <c r="Q38" s="31">
        <f t="shared" si="4"/>
        <v>5.0666666666666664</v>
      </c>
      <c r="R38" s="31">
        <f t="shared" si="4"/>
        <v>4.8666666666666663</v>
      </c>
      <c r="S38" s="31">
        <f t="shared" si="4"/>
        <v>5.4833333333333334</v>
      </c>
      <c r="T38" s="31">
        <f t="shared" si="4"/>
        <v>4.95</v>
      </c>
      <c r="U38" s="31">
        <f t="shared" si="4"/>
        <v>4.9666666666666668</v>
      </c>
      <c r="V38" s="31">
        <f t="shared" si="4"/>
        <v>5.0666666666666664</v>
      </c>
      <c r="W38" s="31">
        <f t="shared" si="4"/>
        <v>4.8</v>
      </c>
      <c r="X38" s="30"/>
    </row>
    <row r="39" spans="2:24" ht="15.5" x14ac:dyDescent="0.35">
      <c r="H39" s="32" t="s">
        <v>61</v>
      </c>
      <c r="I39" s="33">
        <f>(12/((30*9)*(9+1))*SUMSQ(O37:W37)-(3*30)*(9+1))</f>
        <v>1.4377777777777965</v>
      </c>
      <c r="J39" s="23"/>
      <c r="K39" s="23"/>
      <c r="L39" s="23"/>
      <c r="M39" s="23"/>
      <c r="N39" s="23"/>
      <c r="O39" s="23"/>
      <c r="P39" s="23"/>
    </row>
    <row r="40" spans="2:24" ht="15.5" x14ac:dyDescent="0.35">
      <c r="H40" s="32" t="s">
        <v>62</v>
      </c>
      <c r="I40" s="33">
        <f>_xlfn.CHISQ.INV.RT(0.05,8)</f>
        <v>15.507313055865453</v>
      </c>
      <c r="J40" s="23"/>
      <c r="K40" s="23"/>
      <c r="L40" s="23"/>
      <c r="M40" s="23"/>
      <c r="N40" s="23"/>
      <c r="O40" s="23"/>
      <c r="P40" s="23"/>
    </row>
    <row r="41" spans="2:24" ht="15.5" x14ac:dyDescent="0.35">
      <c r="H41" s="23" t="s">
        <v>63</v>
      </c>
      <c r="I41" s="23" t="s">
        <v>64</v>
      </c>
      <c r="J41" s="34" t="s">
        <v>65</v>
      </c>
      <c r="K41" s="34"/>
      <c r="L41" s="34"/>
      <c r="M41" s="34"/>
      <c r="N41" s="34"/>
      <c r="O41" s="34"/>
      <c r="P41" s="23"/>
    </row>
    <row r="44" spans="2:24" ht="15.5" x14ac:dyDescent="0.35">
      <c r="B44" s="118" t="s">
        <v>5</v>
      </c>
      <c r="C44" s="112"/>
      <c r="D44" s="112"/>
      <c r="E44" s="112"/>
      <c r="F44" s="112"/>
      <c r="G44" s="35" t="s">
        <v>51</v>
      </c>
      <c r="H44" s="35" t="s">
        <v>66</v>
      </c>
      <c r="I44" s="35"/>
    </row>
    <row r="45" spans="2:24" ht="15.5" x14ac:dyDescent="0.35">
      <c r="B45" s="109" t="s">
        <v>67</v>
      </c>
      <c r="C45" s="110"/>
      <c r="D45" s="110"/>
      <c r="E45" s="110"/>
      <c r="F45" s="110"/>
      <c r="G45" s="36">
        <f>AVERAGE(C7:C36)</f>
        <v>2.8</v>
      </c>
      <c r="H45" s="119">
        <f>SUM(O7:O36)</f>
        <v>143</v>
      </c>
      <c r="I45" s="23"/>
    </row>
    <row r="46" spans="2:24" ht="15.5" x14ac:dyDescent="0.35">
      <c r="B46" s="109" t="s">
        <v>68</v>
      </c>
      <c r="C46" s="110"/>
      <c r="D46" s="110"/>
      <c r="E46" s="110"/>
      <c r="F46" s="110"/>
      <c r="G46" s="36">
        <f>AVERAGE(D7:D36)</f>
        <v>3</v>
      </c>
      <c r="H46" s="119">
        <f>SUM(P7:P36)</f>
        <v>151</v>
      </c>
      <c r="I46" s="23"/>
    </row>
    <row r="47" spans="2:24" ht="15.5" x14ac:dyDescent="0.35">
      <c r="B47" s="109" t="s">
        <v>69</v>
      </c>
      <c r="C47" s="110"/>
      <c r="D47" s="110"/>
      <c r="E47" s="110"/>
      <c r="F47" s="110"/>
      <c r="G47" s="36">
        <f>AVERAGE(E7:E36)</f>
        <v>2.9</v>
      </c>
      <c r="H47" s="119">
        <f>SUM(Q7:Q36)</f>
        <v>152</v>
      </c>
      <c r="I47" s="23"/>
    </row>
    <row r="48" spans="2:24" ht="15.5" x14ac:dyDescent="0.35">
      <c r="B48" s="109" t="s">
        <v>70</v>
      </c>
      <c r="C48" s="110"/>
      <c r="D48" s="110"/>
      <c r="E48" s="110"/>
      <c r="F48" s="110"/>
      <c r="G48" s="36">
        <f>AVERAGE(F7:F36)</f>
        <v>2.8333333333333335</v>
      </c>
      <c r="H48" s="119">
        <f>SUM(R7:R36)</f>
        <v>146</v>
      </c>
      <c r="I48" s="23"/>
    </row>
    <row r="49" spans="2:9" ht="15.5" x14ac:dyDescent="0.35">
      <c r="B49" s="109" t="s">
        <v>71</v>
      </c>
      <c r="C49" s="110"/>
      <c r="D49" s="110"/>
      <c r="E49" s="110"/>
      <c r="F49" s="110"/>
      <c r="G49" s="36">
        <f>AVERAGE(G7:G36)</f>
        <v>3.0333333333333332</v>
      </c>
      <c r="H49" s="119">
        <f>SUM(S7:S36)</f>
        <v>164.5</v>
      </c>
      <c r="I49" s="23"/>
    </row>
    <row r="50" spans="2:9" ht="15.5" x14ac:dyDescent="0.35">
      <c r="B50" s="109" t="s">
        <v>72</v>
      </c>
      <c r="C50" s="110"/>
      <c r="D50" s="110"/>
      <c r="E50" s="110"/>
      <c r="F50" s="110"/>
      <c r="G50" s="36">
        <f>AVERAGE(H7:H36)</f>
        <v>2.9</v>
      </c>
      <c r="H50" s="119">
        <f>SUM(T7:T36)</f>
        <v>148.5</v>
      </c>
      <c r="I50" s="23"/>
    </row>
    <row r="51" spans="2:9" ht="15.5" x14ac:dyDescent="0.35">
      <c r="B51" s="109" t="s">
        <v>73</v>
      </c>
      <c r="C51" s="110"/>
      <c r="D51" s="110"/>
      <c r="E51" s="110"/>
      <c r="F51" s="110"/>
      <c r="G51" s="36">
        <f>AVERAGE(I7:I36)</f>
        <v>2.9333333333333331</v>
      </c>
      <c r="H51" s="119">
        <f>SUM(U7:U36)</f>
        <v>149</v>
      </c>
      <c r="I51" s="23"/>
    </row>
    <row r="52" spans="2:9" ht="15.5" x14ac:dyDescent="0.35">
      <c r="B52" s="109" t="s">
        <v>74</v>
      </c>
      <c r="C52" s="110"/>
      <c r="D52" s="110"/>
      <c r="E52" s="110"/>
      <c r="F52" s="110"/>
      <c r="G52" s="36">
        <f>AVERAGE(J7:J36)</f>
        <v>2.9</v>
      </c>
      <c r="H52" s="119">
        <f>SUM(V7:V36)</f>
        <v>152</v>
      </c>
      <c r="I52" s="23"/>
    </row>
    <row r="53" spans="2:9" ht="15.5" x14ac:dyDescent="0.35">
      <c r="B53" s="109" t="s">
        <v>75</v>
      </c>
      <c r="C53" s="110"/>
      <c r="D53" s="110"/>
      <c r="E53" s="110"/>
      <c r="F53" s="110"/>
      <c r="G53" s="36">
        <f>AVERAGE(K7:K36)</f>
        <v>2.8666666666666667</v>
      </c>
      <c r="H53" s="119">
        <f>SUM(W7:W36)</f>
        <v>144</v>
      </c>
      <c r="I53" s="23"/>
    </row>
    <row r="54" spans="2:9" ht="15.5" x14ac:dyDescent="0.35">
      <c r="B54" s="111" t="s">
        <v>76</v>
      </c>
      <c r="C54" s="112"/>
      <c r="D54" s="112"/>
      <c r="E54" s="112"/>
      <c r="F54" s="112"/>
      <c r="G54" s="37" t="s">
        <v>30</v>
      </c>
      <c r="H54" s="35"/>
      <c r="I54" s="35"/>
    </row>
  </sheetData>
  <mergeCells count="17">
    <mergeCell ref="N5:N6"/>
    <mergeCell ref="O5:W5"/>
    <mergeCell ref="X5:X6"/>
    <mergeCell ref="B44:F44"/>
    <mergeCell ref="B45:F45"/>
    <mergeCell ref="B5:B6"/>
    <mergeCell ref="C5:J5"/>
    <mergeCell ref="L5:L6"/>
    <mergeCell ref="B51:F51"/>
    <mergeCell ref="B52:F52"/>
    <mergeCell ref="B53:F53"/>
    <mergeCell ref="B54:F54"/>
    <mergeCell ref="B46:F46"/>
    <mergeCell ref="B47:F47"/>
    <mergeCell ref="B48:F48"/>
    <mergeCell ref="B49:F49"/>
    <mergeCell ref="B50:F5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RAK KADAR AIR</vt:lpstr>
      <vt:lpstr>RAK KADAR ABU</vt:lpstr>
      <vt:lpstr>RAK pH</vt:lpstr>
      <vt:lpstr>RAK TOTAL KAROTEN</vt:lpstr>
      <vt:lpstr>RAK TEKSTUR</vt:lpstr>
      <vt:lpstr>RAK WARNA L</vt:lpstr>
      <vt:lpstr>RAK WARNA A</vt:lpstr>
      <vt:lpstr>RAK WARNA B</vt:lpstr>
      <vt:lpstr>Orlap Aroma</vt:lpstr>
      <vt:lpstr>Orlap Warna</vt:lpstr>
      <vt:lpstr>Orlap Tekstur</vt:lpstr>
      <vt:lpstr>Orlap Rasa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dwirohmatul@outlook.com</dc:creator>
  <cp:lastModifiedBy>dwirohmatul@outlook.com</cp:lastModifiedBy>
  <dcterms:created xsi:type="dcterms:W3CDTF">2024-01-06T03:52:46Z</dcterms:created>
  <dcterms:modified xsi:type="dcterms:W3CDTF">2024-07-01T04:03:05Z</dcterms:modified>
</cp:coreProperties>
</file>