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HAFSAH\DATA HAFSAH\"/>
    </mc:Choice>
  </mc:AlternateContent>
  <bookViews>
    <workbookView xWindow="-120" yWindow="-120" windowWidth="20730" windowHeight="11160" firstSheet="3" activeTab="8"/>
  </bookViews>
  <sheets>
    <sheet name="kadar air" sheetId="3" r:id="rId1"/>
    <sheet name="tekstur" sheetId="5" r:id="rId2"/>
    <sheet name="vit c" sheetId="2" r:id="rId3"/>
    <sheet name="warna L" sheetId="11" r:id="rId4"/>
    <sheet name="Warna A" sheetId="6" r:id="rId5"/>
    <sheet name="warna b" sheetId="12" r:id="rId6"/>
    <sheet name="orlep aroma" sheetId="7" r:id="rId7"/>
    <sheet name="orlep warna" sheetId="8" r:id="rId8"/>
    <sheet name="orlep tekstur" sheetId="9" r:id="rId9"/>
    <sheet name="orlep rasa" sheetId="10" r:id="rId10"/>
    <sheet name="Perlakuan Terbaik" sheetId="14" r:id="rId11"/>
  </sheets>
  <definedNames>
    <definedName name="_xlnm._FilterDatabase" localSheetId="2" hidden="1">'vit c'!$W$20:$W$28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47" i="9" l="1"/>
  <c r="O46" i="9"/>
  <c r="K16" i="12" l="1"/>
  <c r="K17" i="12" l="1"/>
  <c r="K19" i="6"/>
  <c r="K16" i="6"/>
  <c r="K22" i="6"/>
  <c r="M15" i="14" l="1"/>
  <c r="M14" i="14"/>
  <c r="L15" i="14"/>
  <c r="L14" i="14"/>
  <c r="M13" i="14"/>
  <c r="N13" i="14" s="1"/>
  <c r="U29" i="14" s="1"/>
  <c r="V29" i="14" s="1"/>
  <c r="L13" i="14"/>
  <c r="M12" i="14"/>
  <c r="L12" i="14"/>
  <c r="M11" i="14"/>
  <c r="L11" i="14"/>
  <c r="M10" i="14"/>
  <c r="L10" i="14"/>
  <c r="L9" i="14"/>
  <c r="M9" i="14"/>
  <c r="M8" i="14"/>
  <c r="L8" i="14"/>
  <c r="M6" i="14"/>
  <c r="M7" i="14"/>
  <c r="L7" i="14"/>
  <c r="L6" i="14"/>
  <c r="D31" i="14"/>
  <c r="D30" i="14"/>
  <c r="D29" i="14"/>
  <c r="D28" i="14"/>
  <c r="D27" i="14"/>
  <c r="D26" i="14"/>
  <c r="D25" i="14"/>
  <c r="D24" i="14"/>
  <c r="D23" i="14"/>
  <c r="D22" i="14"/>
  <c r="N15" i="14"/>
  <c r="S31" i="14" s="1"/>
  <c r="T31" i="14" s="1"/>
  <c r="N14" i="14"/>
  <c r="U30" i="14" s="1"/>
  <c r="V30" i="14" s="1"/>
  <c r="N12" i="14"/>
  <c r="N11" i="14"/>
  <c r="S27" i="14" s="1"/>
  <c r="T27" i="14" s="1"/>
  <c r="N10" i="14"/>
  <c r="U26" i="14" s="1"/>
  <c r="V26" i="14" s="1"/>
  <c r="N9" i="14"/>
  <c r="N8" i="14"/>
  <c r="N7" i="14"/>
  <c r="S23" i="14" s="1"/>
  <c r="T23" i="14" s="1"/>
  <c r="N6" i="14"/>
  <c r="U22" i="14" s="1"/>
  <c r="V22" i="14" s="1"/>
  <c r="S28" i="14" l="1"/>
  <c r="T28" i="14" s="1"/>
  <c r="I28" i="14"/>
  <c r="J28" i="14" s="1"/>
  <c r="E28" i="14"/>
  <c r="F28" i="14" s="1"/>
  <c r="U28" i="14"/>
  <c r="V28" i="14" s="1"/>
  <c r="K30" i="14"/>
  <c r="L30" i="14" s="1"/>
  <c r="O30" i="14"/>
  <c r="P30" i="14" s="1"/>
  <c r="S30" i="14"/>
  <c r="T30" i="14" s="1"/>
  <c r="G30" i="14"/>
  <c r="H30" i="14" s="1"/>
  <c r="M28" i="14"/>
  <c r="N28" i="14" s="1"/>
  <c r="Q28" i="14"/>
  <c r="R28" i="14" s="1"/>
  <c r="S26" i="14"/>
  <c r="T26" i="14" s="1"/>
  <c r="O26" i="14"/>
  <c r="P26" i="14" s="1"/>
  <c r="G26" i="14"/>
  <c r="H26" i="14" s="1"/>
  <c r="K26" i="14"/>
  <c r="L26" i="14" s="1"/>
  <c r="Q24" i="14"/>
  <c r="R24" i="14" s="1"/>
  <c r="I24" i="14"/>
  <c r="J24" i="14" s="1"/>
  <c r="S24" i="14"/>
  <c r="T24" i="14" s="1"/>
  <c r="O24" i="14"/>
  <c r="P24" i="14" s="1"/>
  <c r="K24" i="14"/>
  <c r="L24" i="14" s="1"/>
  <c r="G24" i="14"/>
  <c r="H24" i="14" s="1"/>
  <c r="U24" i="14"/>
  <c r="V24" i="14" s="1"/>
  <c r="M24" i="14"/>
  <c r="N24" i="14" s="1"/>
  <c r="E24" i="14"/>
  <c r="F24" i="14" s="1"/>
  <c r="U25" i="14"/>
  <c r="V25" i="14" s="1"/>
  <c r="Q25" i="14"/>
  <c r="R25" i="14" s="1"/>
  <c r="M25" i="14"/>
  <c r="N25" i="14" s="1"/>
  <c r="I25" i="14"/>
  <c r="J25" i="14" s="1"/>
  <c r="E25" i="14"/>
  <c r="F25" i="14" s="1"/>
  <c r="S25" i="14"/>
  <c r="T25" i="14" s="1"/>
  <c r="O25" i="14"/>
  <c r="P25" i="14" s="1"/>
  <c r="K25" i="14"/>
  <c r="L25" i="14" s="1"/>
  <c r="G25" i="14"/>
  <c r="H25" i="14" s="1"/>
  <c r="G22" i="14"/>
  <c r="H22" i="14" s="1"/>
  <c r="O22" i="14"/>
  <c r="P22" i="14" s="1"/>
  <c r="E23" i="14"/>
  <c r="F23" i="14" s="1"/>
  <c r="I23" i="14"/>
  <c r="J23" i="14" s="1"/>
  <c r="M23" i="14"/>
  <c r="N23" i="14" s="1"/>
  <c r="Q23" i="14"/>
  <c r="R23" i="14" s="1"/>
  <c r="U23" i="14"/>
  <c r="V23" i="14" s="1"/>
  <c r="E27" i="14"/>
  <c r="F27" i="14" s="1"/>
  <c r="I27" i="14"/>
  <c r="J27" i="14" s="1"/>
  <c r="M27" i="14"/>
  <c r="N27" i="14" s="1"/>
  <c r="Q27" i="14"/>
  <c r="R27" i="14" s="1"/>
  <c r="U27" i="14"/>
  <c r="V27" i="14" s="1"/>
  <c r="G29" i="14"/>
  <c r="H29" i="14" s="1"/>
  <c r="K29" i="14"/>
  <c r="L29" i="14" s="1"/>
  <c r="O29" i="14"/>
  <c r="P29" i="14" s="1"/>
  <c r="S29" i="14"/>
  <c r="T29" i="14" s="1"/>
  <c r="E31" i="14"/>
  <c r="F31" i="14" s="1"/>
  <c r="I31" i="14"/>
  <c r="J31" i="14" s="1"/>
  <c r="M31" i="14"/>
  <c r="N31" i="14" s="1"/>
  <c r="Q31" i="14"/>
  <c r="R31" i="14" s="1"/>
  <c r="U31" i="14"/>
  <c r="V31" i="14" s="1"/>
  <c r="E26" i="14"/>
  <c r="F26" i="14" s="1"/>
  <c r="I26" i="14"/>
  <c r="J26" i="14" s="1"/>
  <c r="M26" i="14"/>
  <c r="N26" i="14" s="1"/>
  <c r="Q26" i="14"/>
  <c r="R26" i="14" s="1"/>
  <c r="G28" i="14"/>
  <c r="H28" i="14" s="1"/>
  <c r="K28" i="14"/>
  <c r="L28" i="14" s="1"/>
  <c r="O28" i="14"/>
  <c r="P28" i="14" s="1"/>
  <c r="E30" i="14"/>
  <c r="F30" i="14" s="1"/>
  <c r="I30" i="14"/>
  <c r="J30" i="14" s="1"/>
  <c r="M30" i="14"/>
  <c r="N30" i="14" s="1"/>
  <c r="Q30" i="14"/>
  <c r="R30" i="14" s="1"/>
  <c r="K22" i="14"/>
  <c r="L22" i="14" s="1"/>
  <c r="S22" i="14"/>
  <c r="T22" i="14" s="1"/>
  <c r="E22" i="14"/>
  <c r="F22" i="14" s="1"/>
  <c r="I22" i="14"/>
  <c r="J22" i="14" s="1"/>
  <c r="M22" i="14"/>
  <c r="N22" i="14" s="1"/>
  <c r="Q22" i="14"/>
  <c r="R22" i="14" s="1"/>
  <c r="G23" i="14"/>
  <c r="H23" i="14" s="1"/>
  <c r="K23" i="14"/>
  <c r="L23" i="14" s="1"/>
  <c r="O23" i="14"/>
  <c r="P23" i="14" s="1"/>
  <c r="G27" i="14"/>
  <c r="H27" i="14" s="1"/>
  <c r="K27" i="14"/>
  <c r="L27" i="14" s="1"/>
  <c r="O27" i="14"/>
  <c r="P27" i="14" s="1"/>
  <c r="E29" i="14"/>
  <c r="F29" i="14" s="1"/>
  <c r="I29" i="14"/>
  <c r="J29" i="14" s="1"/>
  <c r="M29" i="14"/>
  <c r="N29" i="14" s="1"/>
  <c r="Q29" i="14"/>
  <c r="R29" i="14" s="1"/>
  <c r="G31" i="14"/>
  <c r="H31" i="14" s="1"/>
  <c r="K31" i="14"/>
  <c r="L31" i="14" s="1"/>
  <c r="O31" i="14"/>
  <c r="P31" i="14" s="1"/>
  <c r="V32" i="14" l="1"/>
  <c r="N32" i="14"/>
  <c r="L32" i="14"/>
  <c r="H32" i="14"/>
  <c r="F32" i="14"/>
  <c r="J32" i="14"/>
  <c r="R32" i="14"/>
  <c r="T32" i="14"/>
  <c r="P32" i="14"/>
  <c r="K16" i="11" l="1"/>
  <c r="K15" i="11"/>
  <c r="P10" i="2" l="1"/>
  <c r="L9" i="6" l="1"/>
  <c r="L8" i="6"/>
  <c r="L7" i="6"/>
  <c r="K9" i="6"/>
  <c r="K8" i="6"/>
  <c r="K7" i="6"/>
  <c r="J9" i="6"/>
  <c r="J8" i="6"/>
  <c r="J7" i="6"/>
  <c r="G16" i="5" l="1"/>
  <c r="N8" i="5" l="1"/>
  <c r="N7" i="5"/>
  <c r="M9" i="5"/>
  <c r="M8" i="5"/>
  <c r="M7" i="5"/>
  <c r="L9" i="5"/>
  <c r="L8" i="5"/>
  <c r="P9" i="2"/>
  <c r="P8" i="2"/>
  <c r="P7" i="2"/>
  <c r="O9" i="2"/>
  <c r="O8" i="2"/>
  <c r="O7" i="2"/>
  <c r="N9" i="2"/>
  <c r="N8" i="2"/>
  <c r="L7" i="12"/>
  <c r="L6" i="12"/>
  <c r="L5" i="12"/>
  <c r="J7" i="12"/>
  <c r="K7" i="12"/>
  <c r="K6" i="12"/>
  <c r="K5" i="12"/>
  <c r="J6" i="12"/>
  <c r="J5" i="12"/>
  <c r="F12" i="12"/>
  <c r="G12" i="12" s="1"/>
  <c r="F11" i="12"/>
  <c r="G11" i="12" s="1"/>
  <c r="G10" i="12"/>
  <c r="F10" i="12"/>
  <c r="F9" i="12"/>
  <c r="G9" i="12" s="1"/>
  <c r="F8" i="12"/>
  <c r="G8" i="12" s="1"/>
  <c r="F7" i="12"/>
  <c r="G7" i="12" s="1"/>
  <c r="F6" i="12"/>
  <c r="G6" i="12" s="1"/>
  <c r="V10" i="12"/>
  <c r="W10" i="12" s="1"/>
  <c r="V9" i="12"/>
  <c r="W9" i="12" s="1"/>
  <c r="V8" i="12"/>
  <c r="W8" i="12" s="1"/>
  <c r="V7" i="12"/>
  <c r="W7" i="12" s="1"/>
  <c r="V6" i="12"/>
  <c r="W6" i="12" s="1"/>
  <c r="V5" i="12"/>
  <c r="W5" i="12" s="1"/>
  <c r="V4" i="12"/>
  <c r="W4" i="12" s="1"/>
  <c r="C35" i="8" l="1"/>
  <c r="T36" i="7"/>
  <c r="F13" i="11" l="1"/>
  <c r="L7" i="11" s="1"/>
  <c r="F14" i="11"/>
  <c r="F8" i="11"/>
  <c r="G8" i="11" s="1"/>
  <c r="F7" i="11"/>
  <c r="G7" i="11" s="1"/>
  <c r="N39" i="11" s="1"/>
  <c r="F6" i="11"/>
  <c r="G6" i="11" s="1"/>
  <c r="W13" i="11"/>
  <c r="X13" i="11" s="1"/>
  <c r="W12" i="11"/>
  <c r="X12" i="11" s="1"/>
  <c r="W11" i="11"/>
  <c r="X11" i="11" s="1"/>
  <c r="W10" i="11"/>
  <c r="X10" i="11" s="1"/>
  <c r="W9" i="11"/>
  <c r="X9" i="11" s="1"/>
  <c r="W8" i="11"/>
  <c r="X8" i="11" s="1"/>
  <c r="W7" i="11"/>
  <c r="X7" i="11" s="1"/>
  <c r="W6" i="11"/>
  <c r="X6" i="11" s="1"/>
  <c r="W5" i="11"/>
  <c r="X5" i="11" s="1"/>
  <c r="J6" i="11" l="1"/>
  <c r="J7" i="11"/>
  <c r="J8" i="11"/>
  <c r="R19" i="5"/>
  <c r="R23" i="5"/>
  <c r="G8" i="3" l="1"/>
  <c r="H8" i="3" s="1"/>
  <c r="G7" i="3"/>
  <c r="H7" i="3" s="1"/>
  <c r="F5" i="12" l="1"/>
  <c r="M32" i="6" l="1"/>
  <c r="M33" i="6"/>
  <c r="M34" i="6"/>
  <c r="M35" i="6"/>
  <c r="M36" i="6"/>
  <c r="M37" i="6"/>
  <c r="M38" i="6"/>
  <c r="M39" i="6"/>
  <c r="M31" i="6"/>
  <c r="H51" i="9" l="1"/>
  <c r="Q43" i="9" l="1"/>
  <c r="Q47" i="9"/>
  <c r="Q44" i="9"/>
  <c r="Q48" i="9"/>
  <c r="Q45" i="9"/>
  <c r="Q49" i="9"/>
  <c r="Q46" i="9"/>
  <c r="Q42" i="9"/>
  <c r="R27" i="5" l="1"/>
  <c r="F16" i="5"/>
  <c r="Z33" i="7" l="1"/>
  <c r="Z34" i="7"/>
  <c r="L17" i="10" l="1"/>
  <c r="L13" i="10"/>
  <c r="K43" i="8" l="1"/>
  <c r="X35" i="8"/>
  <c r="C35" i="10"/>
  <c r="O37" i="10" l="1"/>
  <c r="I42" i="10" l="1"/>
  <c r="H42" i="10"/>
  <c r="Q36" i="7"/>
  <c r="T37" i="7"/>
  <c r="G11" i="3" l="1"/>
  <c r="L8" i="3" s="1"/>
  <c r="C43" i="8" l="1"/>
  <c r="I35" i="8" l="1"/>
  <c r="E35" i="8"/>
  <c r="D35" i="8"/>
  <c r="F15" i="6"/>
  <c r="X29" i="10" l="1"/>
  <c r="C38" i="7" l="1"/>
  <c r="I43" i="7"/>
  <c r="H45" i="7"/>
  <c r="H44" i="7"/>
  <c r="H43" i="7"/>
  <c r="E16" i="5" l="1"/>
  <c r="D27" i="5"/>
  <c r="D24" i="5"/>
  <c r="D23" i="5"/>
  <c r="D22" i="5"/>
  <c r="D21" i="5"/>
  <c r="D26" i="5" l="1"/>
  <c r="H22" i="5" s="1"/>
  <c r="D25" i="5"/>
  <c r="I23" i="5" l="1"/>
  <c r="I24" i="5"/>
  <c r="I21" i="5"/>
  <c r="H24" i="5"/>
  <c r="I22" i="5"/>
  <c r="H21" i="5"/>
  <c r="H23" i="5"/>
  <c r="I25" i="5"/>
  <c r="H25" i="5"/>
  <c r="H15" i="5" l="1"/>
  <c r="N9" i="5" s="1"/>
  <c r="H8" i="5"/>
  <c r="H9" i="5"/>
  <c r="H10" i="5"/>
  <c r="H11" i="5"/>
  <c r="H12" i="5"/>
  <c r="H13" i="5"/>
  <c r="H14" i="5"/>
  <c r="H7" i="5"/>
  <c r="J43" i="8"/>
  <c r="L7" i="5" l="1"/>
  <c r="H16" i="5"/>
  <c r="C16" i="5" s="1"/>
  <c r="I7" i="5"/>
  <c r="S19" i="5" s="1"/>
  <c r="I14" i="5"/>
  <c r="S24" i="5" s="1"/>
  <c r="I13" i="5"/>
  <c r="S22" i="5" s="1"/>
  <c r="I12" i="5"/>
  <c r="S26" i="5" s="1"/>
  <c r="I11" i="5"/>
  <c r="S23" i="5" s="1"/>
  <c r="I10" i="5"/>
  <c r="S21" i="5" s="1"/>
  <c r="I9" i="5"/>
  <c r="S25" i="5" s="1"/>
  <c r="I8" i="5"/>
  <c r="S20" i="5" s="1"/>
  <c r="I15" i="5"/>
  <c r="S27" i="5" s="1"/>
  <c r="E14" i="12"/>
  <c r="D14" i="12"/>
  <c r="C14" i="12"/>
  <c r="J20" i="12"/>
  <c r="J17" i="12"/>
  <c r="J16" i="12"/>
  <c r="J15" i="12"/>
  <c r="J14" i="12"/>
  <c r="F13" i="12"/>
  <c r="J22" i="6"/>
  <c r="J19" i="6"/>
  <c r="J18" i="6"/>
  <c r="J17" i="6"/>
  <c r="J16" i="6"/>
  <c r="E16" i="6"/>
  <c r="D16" i="6"/>
  <c r="C16" i="6"/>
  <c r="F14" i="6"/>
  <c r="F13" i="6"/>
  <c r="F12" i="6"/>
  <c r="F11" i="6"/>
  <c r="F10" i="6"/>
  <c r="F9" i="6"/>
  <c r="F8" i="6"/>
  <c r="F7" i="6"/>
  <c r="J21" i="11"/>
  <c r="J18" i="11"/>
  <c r="J17" i="11"/>
  <c r="J16" i="11"/>
  <c r="J15" i="11"/>
  <c r="E15" i="11"/>
  <c r="D15" i="11"/>
  <c r="C15" i="11"/>
  <c r="F12" i="11"/>
  <c r="L6" i="11" s="1"/>
  <c r="F11" i="11"/>
  <c r="K8" i="11" s="1"/>
  <c r="F10" i="11"/>
  <c r="K7" i="11" s="1"/>
  <c r="F9" i="11"/>
  <c r="K6" i="11" s="1"/>
  <c r="O8" i="5" l="1"/>
  <c r="M10" i="5"/>
  <c r="M11" i="5" s="1"/>
  <c r="S12" i="5" s="1"/>
  <c r="U12" i="5" s="1"/>
  <c r="G5" i="12"/>
  <c r="E27" i="5"/>
  <c r="E21" i="5"/>
  <c r="F21" i="5" s="1"/>
  <c r="E22" i="5"/>
  <c r="F15" i="11"/>
  <c r="H15" i="11" s="1"/>
  <c r="G9" i="11"/>
  <c r="G10" i="11"/>
  <c r="G11" i="11"/>
  <c r="G12" i="11"/>
  <c r="G13" i="11"/>
  <c r="G14" i="11"/>
  <c r="L8" i="11"/>
  <c r="G13" i="12"/>
  <c r="F14" i="12"/>
  <c r="F16" i="12" s="1"/>
  <c r="N10" i="5"/>
  <c r="O9" i="5"/>
  <c r="O7" i="5"/>
  <c r="L10" i="5"/>
  <c r="L11" i="5" s="1"/>
  <c r="S11" i="5" s="1"/>
  <c r="U11" i="5" s="1"/>
  <c r="G15" i="6"/>
  <c r="G8" i="6"/>
  <c r="G9" i="6"/>
  <c r="G10" i="6"/>
  <c r="G11" i="6"/>
  <c r="G12" i="6"/>
  <c r="G13" i="6"/>
  <c r="G14" i="6"/>
  <c r="F16" i="6"/>
  <c r="H16" i="6" s="1"/>
  <c r="J19" i="12"/>
  <c r="O15" i="12" s="1"/>
  <c r="O14" i="12"/>
  <c r="N14" i="12"/>
  <c r="J18" i="12"/>
  <c r="O16" i="12"/>
  <c r="N16" i="12"/>
  <c r="N17" i="12"/>
  <c r="J21" i="6"/>
  <c r="O17" i="6" s="1"/>
  <c r="O16" i="6"/>
  <c r="J20" i="6"/>
  <c r="O18" i="6"/>
  <c r="G7" i="6"/>
  <c r="J20" i="11"/>
  <c r="O15" i="11" s="1"/>
  <c r="J19" i="11"/>
  <c r="E24" i="5" l="1"/>
  <c r="F24" i="5" s="1"/>
  <c r="E23" i="5"/>
  <c r="F23" i="5" s="1"/>
  <c r="N11" i="5"/>
  <c r="S13" i="5" s="1"/>
  <c r="U13" i="5" s="1"/>
  <c r="P8" i="5"/>
  <c r="S6" i="5" s="1"/>
  <c r="U6" i="5" s="1"/>
  <c r="N19" i="6"/>
  <c r="N17" i="6"/>
  <c r="N16" i="11"/>
  <c r="O19" i="6"/>
  <c r="N16" i="6"/>
  <c r="O17" i="12"/>
  <c r="N15" i="12"/>
  <c r="M9" i="6"/>
  <c r="N9" i="6" s="1"/>
  <c r="K8" i="12"/>
  <c r="K9" i="12" s="1"/>
  <c r="J8" i="12"/>
  <c r="J9" i="12" s="1"/>
  <c r="N18" i="11"/>
  <c r="O16" i="11"/>
  <c r="O18" i="11"/>
  <c r="N15" i="11"/>
  <c r="K10" i="6"/>
  <c r="K11" i="6" s="1"/>
  <c r="M6" i="12"/>
  <c r="N6" i="12" s="1"/>
  <c r="N18" i="6"/>
  <c r="M5" i="12"/>
  <c r="N5" i="12" s="1"/>
  <c r="M7" i="6"/>
  <c r="N7" i="6" s="1"/>
  <c r="M6" i="11"/>
  <c r="N6" i="11" s="1"/>
  <c r="P7" i="5"/>
  <c r="S5" i="5" s="1"/>
  <c r="K20" i="12"/>
  <c r="K15" i="12"/>
  <c r="K14" i="12"/>
  <c r="L14" i="12" s="1"/>
  <c r="K21" i="11"/>
  <c r="L15" i="11"/>
  <c r="K17" i="6"/>
  <c r="L16" i="6"/>
  <c r="P9" i="5"/>
  <c r="S7" i="5" s="1"/>
  <c r="U7" i="5" s="1"/>
  <c r="O17" i="11"/>
  <c r="N17" i="11"/>
  <c r="O10" i="5"/>
  <c r="F22" i="5"/>
  <c r="E26" i="5"/>
  <c r="F26" i="5" s="1"/>
  <c r="F27" i="5"/>
  <c r="M7" i="12"/>
  <c r="L8" i="12"/>
  <c r="M8" i="11"/>
  <c r="M7" i="11"/>
  <c r="L9" i="11"/>
  <c r="L10" i="11" s="1"/>
  <c r="I32" i="11" s="1"/>
  <c r="K9" i="11"/>
  <c r="K10" i="11" s="1"/>
  <c r="I33" i="11" s="1"/>
  <c r="J9" i="11"/>
  <c r="K17" i="11" s="1"/>
  <c r="M8" i="6"/>
  <c r="J10" i="6"/>
  <c r="L10" i="6"/>
  <c r="L11" i="6" s="1"/>
  <c r="O18" i="12"/>
  <c r="N18" i="12"/>
  <c r="O20" i="6"/>
  <c r="N20" i="6"/>
  <c r="O19" i="11"/>
  <c r="N19" i="11"/>
  <c r="K18" i="11" l="1"/>
  <c r="U5" i="5"/>
  <c r="Z21" i="5"/>
  <c r="X22" i="5" s="1"/>
  <c r="Z7" i="5"/>
  <c r="X8" i="5" s="1"/>
  <c r="K18" i="6"/>
  <c r="L18" i="6" s="1"/>
  <c r="L17" i="12"/>
  <c r="L16" i="12"/>
  <c r="M10" i="6"/>
  <c r="L18" i="11"/>
  <c r="E25" i="5"/>
  <c r="F25" i="5" s="1"/>
  <c r="G25" i="5" s="1"/>
  <c r="L19" i="6"/>
  <c r="J11" i="6"/>
  <c r="N8" i="6"/>
  <c r="L16" i="11"/>
  <c r="K20" i="11"/>
  <c r="L20" i="11" s="1"/>
  <c r="N8" i="11"/>
  <c r="D32" i="11" s="1"/>
  <c r="L21" i="11"/>
  <c r="G21" i="5"/>
  <c r="J10" i="11"/>
  <c r="I34" i="11" s="1"/>
  <c r="M9" i="11"/>
  <c r="N7" i="11"/>
  <c r="L9" i="12"/>
  <c r="M8" i="12"/>
  <c r="N7" i="12"/>
  <c r="L15" i="12"/>
  <c r="K19" i="12"/>
  <c r="L19" i="12" s="1"/>
  <c r="L20" i="12"/>
  <c r="G22" i="5"/>
  <c r="G23" i="5"/>
  <c r="G24" i="5"/>
  <c r="L17" i="6"/>
  <c r="K21" i="6"/>
  <c r="L21" i="6" s="1"/>
  <c r="L22" i="6"/>
  <c r="I16" i="2"/>
  <c r="H16" i="2"/>
  <c r="G16" i="2"/>
  <c r="G27" i="2"/>
  <c r="G24" i="2"/>
  <c r="G23" i="2"/>
  <c r="G22" i="2"/>
  <c r="G21" i="2"/>
  <c r="J15" i="2"/>
  <c r="D16" i="3"/>
  <c r="J8" i="2"/>
  <c r="J9" i="2"/>
  <c r="J10" i="2"/>
  <c r="K10" i="2" s="1"/>
  <c r="Y23" i="2" s="1"/>
  <c r="J11" i="2"/>
  <c r="J12" i="2"/>
  <c r="J13" i="2"/>
  <c r="J14" i="2"/>
  <c r="J7" i="2"/>
  <c r="M27" i="6" l="1"/>
  <c r="K28" i="6" s="1"/>
  <c r="E27" i="6"/>
  <c r="C28" i="6" s="1"/>
  <c r="G28" i="11"/>
  <c r="E29" i="11" s="1"/>
  <c r="P28" i="11"/>
  <c r="N29" i="11" s="1"/>
  <c r="N41" i="11" s="1"/>
  <c r="P26" i="12"/>
  <c r="N27" i="12" s="1"/>
  <c r="M39" i="12" s="1"/>
  <c r="E26" i="12"/>
  <c r="C27" i="12" s="1"/>
  <c r="U22" i="5"/>
  <c r="U19" i="5"/>
  <c r="U26" i="5"/>
  <c r="U24" i="5"/>
  <c r="U25" i="5"/>
  <c r="U21" i="5"/>
  <c r="U27" i="5"/>
  <c r="U20" i="5"/>
  <c r="U23" i="5"/>
  <c r="K18" i="12"/>
  <c r="L18" i="12" s="1"/>
  <c r="M18" i="12" s="1"/>
  <c r="M18" i="6"/>
  <c r="M19" i="6"/>
  <c r="K20" i="6"/>
  <c r="L20" i="6" s="1"/>
  <c r="M20" i="6" s="1"/>
  <c r="K19" i="11"/>
  <c r="L19" i="11" s="1"/>
  <c r="M19" i="11" s="1"/>
  <c r="M18" i="11"/>
  <c r="K7" i="2"/>
  <c r="Y25" i="2" s="1"/>
  <c r="K15" i="2"/>
  <c r="Y24" i="2" s="1"/>
  <c r="M14" i="12"/>
  <c r="M15" i="11"/>
  <c r="M16" i="11"/>
  <c r="J16" i="2"/>
  <c r="L16" i="2" s="1"/>
  <c r="M15" i="12"/>
  <c r="M16" i="12"/>
  <c r="M17" i="12"/>
  <c r="L17" i="11"/>
  <c r="M17" i="11" s="1"/>
  <c r="M16" i="6"/>
  <c r="M17" i="6"/>
  <c r="N7" i="2"/>
  <c r="K14" i="2"/>
  <c r="Y20" i="2" s="1"/>
  <c r="K13" i="2"/>
  <c r="Y28" i="2" s="1"/>
  <c r="K12" i="2"/>
  <c r="Y27" i="2" s="1"/>
  <c r="K11" i="2"/>
  <c r="Y26" i="2" s="1"/>
  <c r="K9" i="2"/>
  <c r="Y22" i="2" s="1"/>
  <c r="K8" i="2"/>
  <c r="Y21" i="2" s="1"/>
  <c r="G26" i="2"/>
  <c r="L21" i="2" s="1"/>
  <c r="G25" i="2"/>
  <c r="D35" i="11" l="1"/>
  <c r="I35" i="11"/>
  <c r="D39" i="6"/>
  <c r="D33" i="6"/>
  <c r="P33" i="11"/>
  <c r="P37" i="11"/>
  <c r="P32" i="11"/>
  <c r="P36" i="11"/>
  <c r="P34" i="11"/>
  <c r="P38" i="11"/>
  <c r="P35" i="11"/>
  <c r="P40" i="11"/>
  <c r="P39" i="11"/>
  <c r="K24" i="2"/>
  <c r="H33" i="12"/>
  <c r="C33" i="12"/>
  <c r="O33" i="12"/>
  <c r="O31" i="12"/>
  <c r="O35" i="12"/>
  <c r="O32" i="12"/>
  <c r="O36" i="12"/>
  <c r="O38" i="12"/>
  <c r="O37" i="12"/>
  <c r="O34" i="12"/>
  <c r="O30" i="12"/>
  <c r="L22" i="2"/>
  <c r="O10" i="2"/>
  <c r="O11" i="2" s="1"/>
  <c r="Q8" i="2"/>
  <c r="R8" i="2" s="1"/>
  <c r="P11" i="2"/>
  <c r="Q9" i="2"/>
  <c r="R9" i="2" s="1"/>
  <c r="H27" i="2"/>
  <c r="H22" i="2"/>
  <c r="H21" i="2"/>
  <c r="L25" i="2"/>
  <c r="K25" i="2"/>
  <c r="L23" i="2"/>
  <c r="L24" i="2"/>
  <c r="K23" i="2"/>
  <c r="K22" i="2"/>
  <c r="K21" i="2"/>
  <c r="Q7" i="2"/>
  <c r="N10" i="2"/>
  <c r="H23" i="2" l="1"/>
  <c r="H24" i="2"/>
  <c r="I24" i="2" s="1"/>
  <c r="K32" i="11"/>
  <c r="K33" i="11"/>
  <c r="K34" i="11"/>
  <c r="F33" i="11"/>
  <c r="F34" i="11"/>
  <c r="F32" i="11"/>
  <c r="F30" i="6"/>
  <c r="F31" i="6"/>
  <c r="F32" i="6"/>
  <c r="F37" i="6"/>
  <c r="F36" i="6"/>
  <c r="U5" i="2"/>
  <c r="U12" i="2"/>
  <c r="U6" i="2"/>
  <c r="U13" i="2"/>
  <c r="J32" i="12"/>
  <c r="J30" i="12"/>
  <c r="J31" i="12"/>
  <c r="E32" i="12"/>
  <c r="E30" i="12"/>
  <c r="E31" i="12"/>
  <c r="I21" i="2"/>
  <c r="R7" i="2"/>
  <c r="I27" i="2"/>
  <c r="N11" i="2"/>
  <c r="Q10" i="2"/>
  <c r="U7" i="2" l="1"/>
  <c r="U14" i="2"/>
  <c r="H25" i="2"/>
  <c r="I25" i="2" s="1"/>
  <c r="I22" i="2"/>
  <c r="H26" i="2"/>
  <c r="I26" i="2" s="1"/>
  <c r="I23" i="2"/>
  <c r="AC7" i="2" l="1"/>
  <c r="AA8" i="2" s="1"/>
  <c r="S22" i="2"/>
  <c r="Q23" i="2" s="1"/>
  <c r="J22" i="2"/>
  <c r="J24" i="2"/>
  <c r="J25" i="2"/>
  <c r="J23" i="2"/>
  <c r="J21" i="2"/>
  <c r="D29" i="3"/>
  <c r="D24" i="3"/>
  <c r="D26" i="3"/>
  <c r="D25" i="3"/>
  <c r="D23" i="3"/>
  <c r="D27" i="3" l="1"/>
  <c r="U9" i="2"/>
  <c r="W6" i="2" s="1"/>
  <c r="U15" i="2"/>
  <c r="W13" i="2" s="1"/>
  <c r="D28" i="3"/>
  <c r="W5" i="2" l="1"/>
  <c r="W12" i="2"/>
  <c r="H23" i="3"/>
  <c r="H25" i="3"/>
  <c r="I23" i="3"/>
  <c r="I25" i="3"/>
  <c r="I26" i="3"/>
  <c r="H26" i="3"/>
  <c r="I24" i="3"/>
  <c r="H24" i="3"/>
  <c r="I27" i="3"/>
  <c r="H27" i="3"/>
  <c r="I49" i="9" l="1"/>
  <c r="I48" i="9"/>
  <c r="I47" i="9"/>
  <c r="I46" i="9"/>
  <c r="I44" i="9"/>
  <c r="I42" i="9"/>
  <c r="I50" i="9"/>
  <c r="H48" i="9"/>
  <c r="I45" i="9"/>
  <c r="I43" i="9"/>
  <c r="H42" i="9"/>
  <c r="H43" i="9"/>
  <c r="H44" i="9"/>
  <c r="H45" i="9"/>
  <c r="H46" i="9"/>
  <c r="H47" i="9"/>
  <c r="H49" i="9"/>
  <c r="H50" i="9"/>
  <c r="L34" i="9"/>
  <c r="L25" i="9"/>
  <c r="L26" i="9"/>
  <c r="L27" i="9"/>
  <c r="L28" i="9"/>
  <c r="L29" i="9"/>
  <c r="L30" i="9"/>
  <c r="L31" i="9"/>
  <c r="L32" i="9"/>
  <c r="L33" i="9"/>
  <c r="L24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5" i="9"/>
  <c r="K35" i="9"/>
  <c r="J35" i="9"/>
  <c r="I35" i="9"/>
  <c r="H35" i="9"/>
  <c r="G35" i="9"/>
  <c r="F35" i="9"/>
  <c r="E35" i="9"/>
  <c r="D35" i="9"/>
  <c r="C35" i="9"/>
  <c r="I43" i="10"/>
  <c r="H43" i="10"/>
  <c r="I50" i="10"/>
  <c r="I49" i="10"/>
  <c r="I48" i="10"/>
  <c r="I47" i="10"/>
  <c r="I46" i="10"/>
  <c r="I45" i="10"/>
  <c r="I44" i="10"/>
  <c r="H50" i="10"/>
  <c r="H44" i="10"/>
  <c r="H45" i="10"/>
  <c r="H46" i="10"/>
  <c r="H47" i="10"/>
  <c r="H48" i="10"/>
  <c r="H49" i="10"/>
  <c r="K35" i="10"/>
  <c r="J35" i="10"/>
  <c r="I35" i="10"/>
  <c r="H35" i="10"/>
  <c r="G35" i="10"/>
  <c r="F35" i="10"/>
  <c r="L34" i="10"/>
  <c r="L24" i="10"/>
  <c r="L25" i="10"/>
  <c r="L26" i="10"/>
  <c r="L27" i="10"/>
  <c r="L28" i="10"/>
  <c r="L29" i="10"/>
  <c r="L30" i="10"/>
  <c r="L31" i="10"/>
  <c r="L32" i="10"/>
  <c r="L33" i="10"/>
  <c r="L14" i="10"/>
  <c r="L15" i="10"/>
  <c r="L16" i="10"/>
  <c r="L18" i="10"/>
  <c r="L19" i="10"/>
  <c r="L20" i="10"/>
  <c r="L21" i="10"/>
  <c r="L22" i="10"/>
  <c r="L23" i="10"/>
  <c r="L6" i="10"/>
  <c r="L7" i="10"/>
  <c r="L8" i="10"/>
  <c r="L9" i="10"/>
  <c r="L10" i="10"/>
  <c r="L11" i="10"/>
  <c r="L12" i="10"/>
  <c r="L5" i="10"/>
  <c r="L34" i="7"/>
  <c r="L34" i="8"/>
  <c r="L27" i="8"/>
  <c r="L28" i="8"/>
  <c r="L29" i="8"/>
  <c r="L30" i="8"/>
  <c r="L31" i="8"/>
  <c r="L32" i="8"/>
  <c r="L33" i="8"/>
  <c r="L26" i="8"/>
  <c r="L19" i="8"/>
  <c r="L20" i="8"/>
  <c r="L21" i="8"/>
  <c r="L22" i="8"/>
  <c r="L23" i="8"/>
  <c r="L24" i="8"/>
  <c r="L25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E35" i="10"/>
  <c r="D35" i="10"/>
  <c r="I51" i="7"/>
  <c r="I50" i="7"/>
  <c r="I49" i="7"/>
  <c r="I48" i="7"/>
  <c r="I47" i="7"/>
  <c r="I46" i="7"/>
  <c r="I45" i="7"/>
  <c r="I44" i="7"/>
  <c r="H47" i="7"/>
  <c r="H48" i="7"/>
  <c r="H49" i="7"/>
  <c r="H51" i="7"/>
  <c r="H50" i="7"/>
  <c r="H46" i="7"/>
  <c r="K51" i="8"/>
  <c r="K50" i="8"/>
  <c r="K49" i="8"/>
  <c r="K48" i="8"/>
  <c r="K47" i="8"/>
  <c r="K46" i="8"/>
  <c r="K45" i="8"/>
  <c r="K44" i="8"/>
  <c r="J51" i="8"/>
  <c r="J50" i="8"/>
  <c r="J49" i="8"/>
  <c r="J48" i="8"/>
  <c r="J47" i="8"/>
  <c r="J46" i="8"/>
  <c r="J45" i="8"/>
  <c r="J44" i="8"/>
  <c r="K35" i="8" l="1"/>
  <c r="J35" i="8"/>
  <c r="H35" i="8"/>
  <c r="G35" i="8"/>
  <c r="F35" i="8"/>
  <c r="J38" i="10" l="1"/>
  <c r="I38" i="9"/>
  <c r="X26" i="8" l="1"/>
  <c r="Z6" i="7" l="1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5" i="7"/>
  <c r="R36" i="7"/>
  <c r="S36" i="7"/>
  <c r="U36" i="7"/>
  <c r="V36" i="7"/>
  <c r="W36" i="7"/>
  <c r="X36" i="7"/>
  <c r="Y36" i="7"/>
  <c r="C37" i="7" l="1"/>
  <c r="K35" i="7"/>
  <c r="J35" i="7"/>
  <c r="I35" i="7"/>
  <c r="H35" i="7"/>
  <c r="G35" i="7"/>
  <c r="F35" i="7"/>
  <c r="E35" i="7"/>
  <c r="D35" i="7"/>
  <c r="C35" i="7"/>
  <c r="F16" i="3" l="1"/>
  <c r="E16" i="3"/>
  <c r="G15" i="3"/>
  <c r="G14" i="3"/>
  <c r="G13" i="3"/>
  <c r="M7" i="3" s="1"/>
  <c r="G12" i="3"/>
  <c r="L9" i="3" s="1"/>
  <c r="G10" i="3"/>
  <c r="L7" i="3" s="1"/>
  <c r="G9" i="3"/>
  <c r="K8" i="3"/>
  <c r="H9" i="3" l="1"/>
  <c r="K9" i="3"/>
  <c r="H14" i="3"/>
  <c r="M8" i="3"/>
  <c r="H12" i="3"/>
  <c r="G16" i="3"/>
  <c r="C18" i="3" s="1"/>
  <c r="K7" i="3"/>
  <c r="H10" i="3"/>
  <c r="H11" i="3"/>
  <c r="H13" i="3"/>
  <c r="H15" i="3"/>
  <c r="M9" i="3"/>
  <c r="E24" i="3" l="1"/>
  <c r="E23" i="3"/>
  <c r="F23" i="3" s="1"/>
  <c r="K10" i="3"/>
  <c r="E25" i="3" s="1"/>
  <c r="E29" i="3"/>
  <c r="F24" i="3"/>
  <c r="N8" i="3"/>
  <c r="N9" i="3"/>
  <c r="O9" i="3" s="1"/>
  <c r="M10" i="3"/>
  <c r="L10" i="3"/>
  <c r="L11" i="3" s="1"/>
  <c r="N7" i="3"/>
  <c r="E26" i="3" s="1"/>
  <c r="W37" i="10"/>
  <c r="V37" i="10"/>
  <c r="U37" i="10"/>
  <c r="T37" i="10"/>
  <c r="S37" i="10"/>
  <c r="R37" i="10"/>
  <c r="Q37" i="10"/>
  <c r="P37" i="10"/>
  <c r="W36" i="10"/>
  <c r="V36" i="10"/>
  <c r="U36" i="10"/>
  <c r="T36" i="10"/>
  <c r="S36" i="10"/>
  <c r="R36" i="10"/>
  <c r="Q36" i="10"/>
  <c r="P36" i="10"/>
  <c r="O36" i="10"/>
  <c r="X35" i="10"/>
  <c r="X34" i="10"/>
  <c r="X33" i="10"/>
  <c r="X32" i="10"/>
  <c r="X31" i="10"/>
  <c r="X30" i="10"/>
  <c r="X28" i="10"/>
  <c r="X27" i="10"/>
  <c r="X26" i="10"/>
  <c r="X25" i="10"/>
  <c r="X24" i="10"/>
  <c r="X23" i="10"/>
  <c r="X22" i="10"/>
  <c r="X21" i="10"/>
  <c r="X20" i="10"/>
  <c r="X19" i="10"/>
  <c r="X18" i="10"/>
  <c r="X17" i="10"/>
  <c r="X16" i="10"/>
  <c r="X15" i="10"/>
  <c r="X14" i="10"/>
  <c r="X13" i="10"/>
  <c r="X12" i="10"/>
  <c r="X11" i="10"/>
  <c r="X10" i="10"/>
  <c r="X9" i="10"/>
  <c r="X8" i="10"/>
  <c r="X7" i="10"/>
  <c r="X6" i="10"/>
  <c r="W37" i="9"/>
  <c r="V37" i="9"/>
  <c r="U37" i="9"/>
  <c r="T37" i="9"/>
  <c r="S37" i="9"/>
  <c r="R37" i="9"/>
  <c r="Q37" i="9"/>
  <c r="P37" i="9"/>
  <c r="O37" i="9"/>
  <c r="W36" i="9"/>
  <c r="V36" i="9"/>
  <c r="U36" i="9"/>
  <c r="T36" i="9"/>
  <c r="S36" i="9"/>
  <c r="R36" i="9"/>
  <c r="Q36" i="9"/>
  <c r="P36" i="9"/>
  <c r="O36" i="9"/>
  <c r="X35" i="9"/>
  <c r="X34" i="9"/>
  <c r="X33" i="9"/>
  <c r="X32" i="9"/>
  <c r="X31" i="9"/>
  <c r="X30" i="9"/>
  <c r="X29" i="9"/>
  <c r="X28" i="9"/>
  <c r="X27" i="9"/>
  <c r="X26" i="9"/>
  <c r="X25" i="9"/>
  <c r="X24" i="9"/>
  <c r="X23" i="9"/>
  <c r="X22" i="9"/>
  <c r="X21" i="9"/>
  <c r="X20" i="9"/>
  <c r="X19" i="9"/>
  <c r="X18" i="9"/>
  <c r="X17" i="9"/>
  <c r="X16" i="9"/>
  <c r="X15" i="9"/>
  <c r="X14" i="9"/>
  <c r="X13" i="9"/>
  <c r="X12" i="9"/>
  <c r="X11" i="9"/>
  <c r="X10" i="9"/>
  <c r="X9" i="9"/>
  <c r="X8" i="9"/>
  <c r="X7" i="9"/>
  <c r="X6" i="9"/>
  <c r="X21" i="8"/>
  <c r="Q37" i="7"/>
  <c r="W37" i="8"/>
  <c r="V37" i="8"/>
  <c r="U37" i="8"/>
  <c r="T37" i="8"/>
  <c r="S37" i="8"/>
  <c r="R37" i="8"/>
  <c r="Q37" i="8"/>
  <c r="P37" i="8"/>
  <c r="O37" i="8"/>
  <c r="W36" i="8"/>
  <c r="V36" i="8"/>
  <c r="U36" i="8"/>
  <c r="T36" i="8"/>
  <c r="S36" i="8"/>
  <c r="R36" i="8"/>
  <c r="Q36" i="8"/>
  <c r="P36" i="8"/>
  <c r="O36" i="8"/>
  <c r="X34" i="8"/>
  <c r="X33" i="8"/>
  <c r="X32" i="8"/>
  <c r="X31" i="8"/>
  <c r="X30" i="8"/>
  <c r="X29" i="8"/>
  <c r="X28" i="8"/>
  <c r="X27" i="8"/>
  <c r="X25" i="8"/>
  <c r="X24" i="8"/>
  <c r="X23" i="8"/>
  <c r="X22" i="8"/>
  <c r="X20" i="8"/>
  <c r="X19" i="8"/>
  <c r="X18" i="8"/>
  <c r="X17" i="8"/>
  <c r="X16" i="8"/>
  <c r="X15" i="8"/>
  <c r="X14" i="8"/>
  <c r="X13" i="8"/>
  <c r="X12" i="8"/>
  <c r="X11" i="8"/>
  <c r="X10" i="8"/>
  <c r="X9" i="8"/>
  <c r="X8" i="8"/>
  <c r="X7" i="8"/>
  <c r="X6" i="8"/>
  <c r="J37" i="10" l="1"/>
  <c r="I37" i="9"/>
  <c r="C42" i="8"/>
  <c r="M11" i="3"/>
  <c r="F26" i="3"/>
  <c r="E28" i="3"/>
  <c r="F28" i="3" s="1"/>
  <c r="O8" i="3"/>
  <c r="O7" i="3"/>
  <c r="N10" i="3"/>
  <c r="F29" i="3"/>
  <c r="K11" i="3"/>
  <c r="Y37" i="7"/>
  <c r="X37" i="7"/>
  <c r="W37" i="7"/>
  <c r="V37" i="7"/>
  <c r="U37" i="7"/>
  <c r="S37" i="7"/>
  <c r="R37" i="7"/>
  <c r="Z35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Z9" i="7"/>
  <c r="Z8" i="7"/>
  <c r="Z7" i="7"/>
  <c r="J37" i="3" l="1"/>
  <c r="H38" i="3" s="1"/>
  <c r="G50" i="3" s="1"/>
  <c r="P23" i="3"/>
  <c r="N24" i="3" s="1"/>
  <c r="E27" i="3"/>
  <c r="F27" i="3" s="1"/>
  <c r="G27" i="3" s="1"/>
  <c r="F25" i="3"/>
  <c r="G25" i="3" s="1"/>
  <c r="G23" i="3"/>
  <c r="G24" i="3"/>
  <c r="G26" i="3"/>
  <c r="R30" i="3" l="1"/>
  <c r="M30" i="3"/>
  <c r="I45" i="3"/>
  <c r="I49" i="3"/>
  <c r="I47" i="3"/>
  <c r="I44" i="3"/>
  <c r="I42" i="3"/>
  <c r="I46" i="3"/>
  <c r="I41" i="3"/>
  <c r="I43" i="3"/>
  <c r="I48" i="3"/>
  <c r="O28" i="3" l="1"/>
  <c r="O29" i="3"/>
  <c r="O27" i="3"/>
  <c r="T28" i="3"/>
  <c r="T29" i="3"/>
  <c r="T27" i="3"/>
</calcChain>
</file>

<file path=xl/sharedStrings.xml><?xml version="1.0" encoding="utf-8"?>
<sst xmlns="http://schemas.openxmlformats.org/spreadsheetml/2006/main" count="971" uniqueCount="202">
  <si>
    <t>sampel</t>
  </si>
  <si>
    <t>perlakuan</t>
  </si>
  <si>
    <t>ulangan</t>
  </si>
  <si>
    <t xml:space="preserve">sampel </t>
  </si>
  <si>
    <t xml:space="preserve">perlakuan </t>
  </si>
  <si>
    <t xml:space="preserve">kode sampel </t>
  </si>
  <si>
    <t>panelis</t>
  </si>
  <si>
    <t>RANK</t>
  </si>
  <si>
    <t>Panelis</t>
  </si>
  <si>
    <t>Perlakuan</t>
  </si>
  <si>
    <t>Total</t>
  </si>
  <si>
    <t>Organoleptik Aroma</t>
  </si>
  <si>
    <t>Organoleptik Warna</t>
  </si>
  <si>
    <t>Organoleptik Tekstur</t>
  </si>
  <si>
    <t>Organolanoleptik Rasa</t>
  </si>
  <si>
    <t>total</t>
  </si>
  <si>
    <t>Rata-Rata</t>
  </si>
  <si>
    <t xml:space="preserve">tabel 2 arah </t>
  </si>
  <si>
    <t>T</t>
  </si>
  <si>
    <t>TOTAL</t>
  </si>
  <si>
    <t>X2</t>
  </si>
  <si>
    <t xml:space="preserve">total </t>
  </si>
  <si>
    <t xml:space="preserve">T&lt;X2 </t>
  </si>
  <si>
    <t>Rata-rata</t>
  </si>
  <si>
    <t>rata-rata</t>
  </si>
  <si>
    <t>total rangking</t>
  </si>
  <si>
    <t>Titik Kritis</t>
  </si>
  <si>
    <t>T&lt;X2</t>
  </si>
  <si>
    <t>grand total</t>
  </si>
  <si>
    <t>tn</t>
  </si>
  <si>
    <t>Rerata</t>
  </si>
  <si>
    <t>Fk</t>
  </si>
  <si>
    <t>tabel bantu 2 arah</t>
  </si>
  <si>
    <t>faktor G</t>
  </si>
  <si>
    <t>Faktor A</t>
  </si>
  <si>
    <t>G1</t>
  </si>
  <si>
    <t>G2</t>
  </si>
  <si>
    <t>G3</t>
  </si>
  <si>
    <t>FK</t>
  </si>
  <si>
    <t>SK</t>
  </si>
  <si>
    <t>DB</t>
  </si>
  <si>
    <t>JK</t>
  </si>
  <si>
    <t>KT</t>
  </si>
  <si>
    <t>F Hit</t>
  </si>
  <si>
    <t>F Tab</t>
  </si>
  <si>
    <t>KET</t>
  </si>
  <si>
    <t>Kelompok</t>
  </si>
  <si>
    <t>Galat/sisa</t>
  </si>
  <si>
    <t>G</t>
  </si>
  <si>
    <t>t (perlakuan)</t>
  </si>
  <si>
    <t>r (ulangan)</t>
  </si>
  <si>
    <t>rerata</t>
  </si>
  <si>
    <t>Faktor G</t>
  </si>
  <si>
    <t>BNJ 5%</t>
  </si>
  <si>
    <t>fk(faktor koreksi)</t>
  </si>
  <si>
    <t>**</t>
  </si>
  <si>
    <t>*</t>
  </si>
  <si>
    <t>notasi</t>
  </si>
  <si>
    <t xml:space="preserve">grand total </t>
  </si>
  <si>
    <t>Tabel Anova RAK Faktorial Uji Organoleptik Warna</t>
  </si>
  <si>
    <t>Tabel Anova RAK Faktorial Uji kadar Air</t>
  </si>
  <si>
    <t>Tabel Anova RAK Faktorial Uji Vit C</t>
  </si>
  <si>
    <t>fk</t>
  </si>
  <si>
    <t>a</t>
  </si>
  <si>
    <t>ab</t>
  </si>
  <si>
    <t>b</t>
  </si>
  <si>
    <t xml:space="preserve">Perlakuan </t>
  </si>
  <si>
    <t>Notasi</t>
  </si>
  <si>
    <t>Uji Lanjut</t>
  </si>
  <si>
    <t xml:space="preserve">Notasi </t>
  </si>
  <si>
    <t>jika simbol notasi sama maka tidak berbeda nyata</t>
  </si>
  <si>
    <t>jika simbol notasi tidak sama maka berbeda nyata</t>
  </si>
  <si>
    <t>0-50 gelap</t>
  </si>
  <si>
    <t>50-100 terang</t>
  </si>
  <si>
    <t>0 sampai +80 merah</t>
  </si>
  <si>
    <t>0 sampai -80 hijau</t>
  </si>
  <si>
    <t>0 sampai +70 kuning</t>
  </si>
  <si>
    <t>0 sampai -70 biru</t>
  </si>
  <si>
    <t xml:space="preserve">Rata-rata </t>
  </si>
  <si>
    <t>S1G1</t>
  </si>
  <si>
    <t>S1G2</t>
  </si>
  <si>
    <t>S1G3</t>
  </si>
  <si>
    <t>S2G1</t>
  </si>
  <si>
    <t>S2G2</t>
  </si>
  <si>
    <t>S2G3</t>
  </si>
  <si>
    <t>S3G1</t>
  </si>
  <si>
    <t>S3G2</t>
  </si>
  <si>
    <t>S3G3</t>
  </si>
  <si>
    <t>S1</t>
  </si>
  <si>
    <t>S2</t>
  </si>
  <si>
    <t>S3</t>
  </si>
  <si>
    <t>S</t>
  </si>
  <si>
    <t>SG</t>
  </si>
  <si>
    <t>Faktor S</t>
  </si>
  <si>
    <t>faktor S</t>
  </si>
  <si>
    <t>H0 Diterima</t>
  </si>
  <si>
    <t>T&gt;X2</t>
  </si>
  <si>
    <t xml:space="preserve">H0 ditolak </t>
  </si>
  <si>
    <t>H0 diterima</t>
  </si>
  <si>
    <t xml:space="preserve"> Q (5%) (t; d.b. galat) x akar(KTG/n)</t>
  </si>
  <si>
    <t>x</t>
  </si>
  <si>
    <t>BNJ (faktor S) =</t>
  </si>
  <si>
    <t>BNJ</t>
  </si>
  <si>
    <t>Ket :</t>
  </si>
  <si>
    <t>Perlakuan = BNJ Tabel (3;16) dan akar KTG/9</t>
  </si>
  <si>
    <t>Interaksi = BNJ Tabel (9;16) dan akar KTG/3</t>
  </si>
  <si>
    <t>Uji Lanjut Faktor S</t>
  </si>
  <si>
    <t>Uji Lanjut Faktor G</t>
  </si>
  <si>
    <t>Uji Lanjut Faktor S x G</t>
  </si>
  <si>
    <t>Q (5%) (3;16) x akar (1.92/3*3)</t>
  </si>
  <si>
    <t>c</t>
  </si>
  <si>
    <t>Q (5%) (9;16) x akar (1,92/3)</t>
  </si>
  <si>
    <t xml:space="preserve">BNJ </t>
  </si>
  <si>
    <t>bc</t>
  </si>
  <si>
    <t>abc</t>
  </si>
  <si>
    <t>d</t>
  </si>
  <si>
    <t>cd</t>
  </si>
  <si>
    <t>Q (5%) (3;16) x akar (0.0001/3*3)</t>
  </si>
  <si>
    <t>BNJ (faktor S dan G) =</t>
  </si>
  <si>
    <t>BNJ (faktor S x G) =</t>
  </si>
  <si>
    <t>e</t>
  </si>
  <si>
    <t>cde</t>
  </si>
  <si>
    <t>de</t>
  </si>
  <si>
    <t>Total ranking</t>
  </si>
  <si>
    <t>BNJ (faktor SxG) =</t>
  </si>
  <si>
    <t>SxG</t>
  </si>
  <si>
    <t>Q (5%) (3;16) x akar (0.88/3*3)</t>
  </si>
  <si>
    <t>Q (5%) (9;16) x akar (0,88/3)</t>
  </si>
  <si>
    <t>Q (5%) (9;16) x akar (0,56/3)</t>
  </si>
  <si>
    <t>Q (5%) (3;16) x akar (0,56/3*3)</t>
  </si>
  <si>
    <t>Q (5%) (9;16) x akar (0,48/3)</t>
  </si>
  <si>
    <t>Q (5%) (3;16) x akar (0,48/3*3)</t>
  </si>
  <si>
    <t>Q (5%) (3;16) x akar (1,74/3*3)</t>
  </si>
  <si>
    <t>Q (5%) (9;16) x akar (1,74/3)</t>
  </si>
  <si>
    <t>G1S1</t>
  </si>
  <si>
    <t>G2S1</t>
  </si>
  <si>
    <t>G3S1</t>
  </si>
  <si>
    <t>G1S2</t>
  </si>
  <si>
    <t>G2S2</t>
  </si>
  <si>
    <t>G3S2</t>
  </si>
  <si>
    <t>G1S3</t>
  </si>
  <si>
    <t>G2S3</t>
  </si>
  <si>
    <t>G3S3</t>
  </si>
  <si>
    <t>GS</t>
  </si>
  <si>
    <t>r</t>
  </si>
  <si>
    <t>919/G1S1</t>
  </si>
  <si>
    <t>G1S1/919</t>
  </si>
  <si>
    <t>G1S2/616</t>
  </si>
  <si>
    <t>G1S3/313</t>
  </si>
  <si>
    <t>G2S1/818</t>
  </si>
  <si>
    <t>G2S2/515</t>
  </si>
  <si>
    <t>G2S3/212</t>
  </si>
  <si>
    <t>G3S1/717</t>
  </si>
  <si>
    <t>G3S2/414</t>
  </si>
  <si>
    <t>G3S3/111</t>
  </si>
  <si>
    <t>G1S23</t>
  </si>
  <si>
    <t>G1S1 (konsentrasi Gelatin  10% : Sukrosa 35%)</t>
  </si>
  <si>
    <t>G1S2 (konsentrasi Gelatin  10% : Sukrosa 45%)</t>
  </si>
  <si>
    <t>G1S3 (konsentrasi Gelatin  10% : Sukrosa 55%)</t>
  </si>
  <si>
    <t>G2S1 (konsentrasi Gelatin  15% : Sukrosa 35%)</t>
  </si>
  <si>
    <t>G2S2 (konsentrasi Gelatin  15% : Sukrosa 45%)</t>
  </si>
  <si>
    <t>G2S3 (konsentrasi Gelatin  15% : Sukrosa 55%)</t>
  </si>
  <si>
    <t>G3S1 (konsentrasi Gelatin  20% : Sukrosa 35%)</t>
  </si>
  <si>
    <t>G3S2 (konsentrasi Gelatin  20% : Sukrosa 45%)</t>
  </si>
  <si>
    <t>G3S3 (konsentrasi Gelatin  20% : Sukrosa 55%)</t>
  </si>
  <si>
    <t>111/G3S3</t>
  </si>
  <si>
    <t>G1S1 (konsentrasi Gelatin 10% : Sukrosa 35%)</t>
  </si>
  <si>
    <t>G1S2 (konsentrasi Gelatin 10% : Sukrosa 45%)</t>
  </si>
  <si>
    <t>G2S1 (konsentrasi Gelatin 15% : Sukrosa 35%)</t>
  </si>
  <si>
    <t>G2S2 (konsentrasi Gelatin 15% : Sukrosa 45%)</t>
  </si>
  <si>
    <t>G2S3 (konsentrasi Gelatin 15% : Sukrosa 55%)</t>
  </si>
  <si>
    <t>G3S1 (konsentrasi Gelatin 20% : Sukrosa 35%)</t>
  </si>
  <si>
    <t>G3S3 (konsentrasi Gelatin 15% : Sukrosa 55%)</t>
  </si>
  <si>
    <t>G3S2 (konsentrasi Gelatin 15% : Sukrosa 45%)</t>
  </si>
  <si>
    <t>G1S3 (konsentrasi Gelatin 10% : Sukrosa 55%)</t>
  </si>
  <si>
    <t>G3S2 (konsentrasi Gelatin 20% : Sukrosa 45%)</t>
  </si>
  <si>
    <t>G3S3 (konsentrasi Gelatin 20% : Sukrosa 55%)</t>
  </si>
  <si>
    <t>bcd</t>
  </si>
  <si>
    <t>Perhitungan Perlakuan Terbaik</t>
  </si>
  <si>
    <t>Parameter</t>
  </si>
  <si>
    <t>Nilai Perlakuan</t>
  </si>
  <si>
    <t>Nilai Terbaik</t>
  </si>
  <si>
    <t>Nilai Terjelek</t>
  </si>
  <si>
    <t>Selisih</t>
  </si>
  <si>
    <t xml:space="preserve">Kelompok A </t>
  </si>
  <si>
    <t>Kelompok B</t>
  </si>
  <si>
    <t>Vitamin C</t>
  </si>
  <si>
    <t>Kadar air</t>
  </si>
  <si>
    <t>Tekstur</t>
  </si>
  <si>
    <t>Warna L</t>
  </si>
  <si>
    <t>L</t>
  </si>
  <si>
    <t>Warna a</t>
  </si>
  <si>
    <t>Warna b</t>
  </si>
  <si>
    <t>Organoleptik</t>
  </si>
  <si>
    <t>Kadar Air</t>
  </si>
  <si>
    <t>Organoleptik Rasa</t>
  </si>
  <si>
    <t>Bobot Parameter</t>
  </si>
  <si>
    <t>Bobot Normal</t>
  </si>
  <si>
    <t>Nilai Efektif</t>
  </si>
  <si>
    <t>Nilai Normal</t>
  </si>
  <si>
    <t>Kesimpulan :</t>
  </si>
  <si>
    <t xml:space="preserve">jadi, perlakuan terbaik adalah permen jelly dengan perlakuan G2S3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</si>
</sst>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0.0000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20"/>
      <color theme="1"/>
      <name val="Calibri"/>
      <family val="2"/>
      <scheme val="minor"/>
    </font>
    <font>
      <strike/>
      <sz val="12"/>
      <name val="Times New Roman"/>
      <family val="1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name val="Times New Roman"/>
    </font>
    <font>
      <sz val="12"/>
      <name val="Times New Roman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96">
    <xf numFmtId="0" fontId="0" fillId="0" borderId="0" xfId="0"/>
    <xf numFmtId="164" fontId="0" fillId="0" borderId="0" xfId="0" applyNumberFormat="1"/>
    <xf numFmtId="0" fontId="0" fillId="0" borderId="1" xfId="0" applyBorder="1"/>
    <xf numFmtId="1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4" borderId="1" xfId="0" applyFont="1" applyFill="1" applyBorder="1"/>
    <xf numFmtId="0" fontId="1" fillId="4" borderId="0" xfId="0" applyFont="1" applyFill="1"/>
    <xf numFmtId="0" fontId="0" fillId="0" borderId="1" xfId="0" applyBorder="1" applyAlignment="1">
      <alignment horizontal="center" vertical="center"/>
    </xf>
    <xf numFmtId="0" fontId="7" fillId="4" borderId="1" xfId="0" applyFont="1" applyFill="1" applyBorder="1"/>
    <xf numFmtId="0" fontId="8" fillId="0" borderId="1" xfId="0" applyFont="1" applyBorder="1"/>
    <xf numFmtId="0" fontId="1" fillId="0" borderId="6" xfId="0" applyFont="1" applyBorder="1"/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2" borderId="0" xfId="0" applyFill="1"/>
    <xf numFmtId="0" fontId="1" fillId="5" borderId="0" xfId="0" applyFont="1" applyFill="1"/>
    <xf numFmtId="0" fontId="0" fillId="5" borderId="0" xfId="0" applyFill="1"/>
    <xf numFmtId="2" fontId="0" fillId="0" borderId="0" xfId="0" applyNumberFormat="1"/>
    <xf numFmtId="2" fontId="3" fillId="0" borderId="0" xfId="0" applyNumberFormat="1" applyFont="1"/>
    <xf numFmtId="0" fontId="0" fillId="0" borderId="9" xfId="0" applyBorder="1"/>
    <xf numFmtId="0" fontId="3" fillId="0" borderId="0" xfId="0" applyFont="1"/>
    <xf numFmtId="2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2" fontId="9" fillId="0" borderId="16" xfId="0" applyNumberFormat="1" applyFont="1" applyBorder="1" applyAlignment="1">
      <alignment vertical="center" wrapText="1"/>
    </xf>
    <xf numFmtId="2" fontId="11" fillId="0" borderId="16" xfId="0" applyNumberFormat="1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2" fontId="9" fillId="2" borderId="16" xfId="0" applyNumberFormat="1" applyFont="1" applyFill="1" applyBorder="1" applyAlignment="1">
      <alignment vertical="center" wrapText="1"/>
    </xf>
    <xf numFmtId="0" fontId="0" fillId="5" borderId="1" xfId="0" applyFill="1" applyBorder="1"/>
    <xf numFmtId="0" fontId="9" fillId="2" borderId="16" xfId="0" applyFont="1" applyFill="1" applyBorder="1" applyAlignment="1">
      <alignment horizontal="center" vertical="center" wrapText="1"/>
    </xf>
    <xf numFmtId="0" fontId="0" fillId="0" borderId="7" xfId="0" applyBorder="1"/>
    <xf numFmtId="0" fontId="0" fillId="6" borderId="0" xfId="0" applyFill="1"/>
    <xf numFmtId="0" fontId="0" fillId="8" borderId="0" xfId="0" applyFill="1"/>
    <xf numFmtId="0" fontId="3" fillId="0" borderId="9" xfId="0" applyFont="1" applyBorder="1" applyAlignment="1">
      <alignment horizontal="center"/>
    </xf>
    <xf numFmtId="2" fontId="3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9" xfId="0" applyFont="1" applyBorder="1"/>
    <xf numFmtId="0" fontId="3" fillId="0" borderId="0" xfId="0" applyFont="1" applyAlignment="1">
      <alignment horizontal="right"/>
    </xf>
    <xf numFmtId="0" fontId="11" fillId="0" borderId="19" xfId="0" applyFont="1" applyBorder="1" applyAlignment="1">
      <alignment horizontal="center" vertical="center" wrapText="1"/>
    </xf>
    <xf numFmtId="2" fontId="9" fillId="0" borderId="19" xfId="0" applyNumberFormat="1" applyFont="1" applyBorder="1" applyAlignment="1">
      <alignment vertical="center" wrapText="1"/>
    </xf>
    <xf numFmtId="2" fontId="11" fillId="0" borderId="19" xfId="0" applyNumberFormat="1" applyFont="1" applyBorder="1" applyAlignment="1">
      <alignment vertical="center" wrapText="1"/>
    </xf>
    <xf numFmtId="0" fontId="0" fillId="0" borderId="21" xfId="0" applyBorder="1"/>
    <xf numFmtId="0" fontId="9" fillId="2" borderId="22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vertical="center" wrapText="1"/>
    </xf>
    <xf numFmtId="2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/>
    <xf numFmtId="2" fontId="3" fillId="0" borderId="9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2" fontId="0" fillId="2" borderId="0" xfId="0" applyNumberFormat="1" applyFill="1"/>
    <xf numFmtId="2" fontId="0" fillId="9" borderId="0" xfId="0" applyNumberFormat="1" applyFill="1"/>
    <xf numFmtId="2" fontId="1" fillId="0" borderId="1" xfId="0" applyNumberFormat="1" applyFont="1" applyBorder="1"/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11" borderId="0" xfId="0" applyFill="1"/>
    <xf numFmtId="0" fontId="3" fillId="10" borderId="9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2" fontId="0" fillId="7" borderId="0" xfId="0" applyNumberFormat="1" applyFill="1"/>
    <xf numFmtId="2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/>
    <xf numFmtId="0" fontId="3" fillId="0" borderId="10" xfId="0" applyFont="1" applyBorder="1"/>
    <xf numFmtId="0" fontId="0" fillId="0" borderId="10" xfId="0" applyBorder="1"/>
    <xf numFmtId="2" fontId="3" fillId="0" borderId="10" xfId="0" applyNumberFormat="1" applyFont="1" applyBorder="1" applyAlignment="1">
      <alignment horizontal="right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6" fontId="9" fillId="0" borderId="16" xfId="0" applyNumberFormat="1" applyFont="1" applyBorder="1" applyAlignment="1">
      <alignment vertical="center" wrapText="1"/>
    </xf>
    <xf numFmtId="2" fontId="3" fillId="0" borderId="0" xfId="0" applyNumberFormat="1" applyFont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167" fontId="15" fillId="0" borderId="0" xfId="0" applyNumberFormat="1" applyFont="1" applyAlignment="1">
      <alignment horizontal="center"/>
    </xf>
    <xf numFmtId="2" fontId="0" fillId="0" borderId="2" xfId="0" applyNumberFormat="1" applyBorder="1"/>
    <xf numFmtId="0" fontId="0" fillId="12" borderId="0" xfId="0" applyFill="1"/>
    <xf numFmtId="2" fontId="0" fillId="12" borderId="0" xfId="0" applyNumberFormat="1" applyFill="1"/>
    <xf numFmtId="0" fontId="3" fillId="12" borderId="9" xfId="0" applyFont="1" applyFill="1" applyBorder="1" applyAlignment="1">
      <alignment horizontal="right"/>
    </xf>
    <xf numFmtId="0" fontId="3" fillId="12" borderId="9" xfId="0" applyFont="1" applyFill="1" applyBorder="1"/>
    <xf numFmtId="2" fontId="0" fillId="13" borderId="9" xfId="0" applyNumberFormat="1" applyFill="1" applyBorder="1"/>
    <xf numFmtId="0" fontId="0" fillId="6" borderId="1" xfId="0" applyFill="1" applyBorder="1"/>
    <xf numFmtId="0" fontId="3" fillId="6" borderId="9" xfId="0" applyFont="1" applyFill="1" applyBorder="1"/>
    <xf numFmtId="2" fontId="0" fillId="6" borderId="9" xfId="0" applyNumberFormat="1" applyFill="1" applyBorder="1"/>
    <xf numFmtId="0" fontId="0" fillId="6" borderId="9" xfId="0" applyFill="1" applyBorder="1"/>
    <xf numFmtId="2" fontId="0" fillId="6" borderId="0" xfId="0" applyNumberFormat="1" applyFill="1"/>
    <xf numFmtId="165" fontId="0" fillId="0" borderId="0" xfId="0" applyNumberFormat="1"/>
    <xf numFmtId="2" fontId="1" fillId="12" borderId="6" xfId="0" applyNumberFormat="1" applyFont="1" applyFill="1" applyBorder="1"/>
    <xf numFmtId="0" fontId="3" fillId="13" borderId="9" xfId="0" applyFont="1" applyFill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10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/>
    <xf numFmtId="0" fontId="2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/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2" fontId="0" fillId="12" borderId="9" xfId="0" applyNumberFormat="1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0" borderId="0" xfId="0" applyAlignment="1">
      <alignment horizontal="center"/>
    </xf>
    <xf numFmtId="2" fontId="0" fillId="6" borderId="5" xfId="0" applyNumberForma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23813</xdr:colOff>
      <xdr:row>35</xdr:row>
      <xdr:rowOff>178594</xdr:rowOff>
    </xdr:from>
    <xdr:to>
      <xdr:col>9</xdr:col>
      <xdr:colOff>447950</xdr:colOff>
      <xdr:row>40</xdr:row>
      <xdr:rowOff>44568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xmlns="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690813" y="7381875"/>
          <a:ext cx="3853137" cy="84228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35719</xdr:colOff>
      <xdr:row>35</xdr:row>
      <xdr:rowOff>178594</xdr:rowOff>
    </xdr:from>
    <xdr:to>
      <xdr:col>6</xdr:col>
      <xdr:colOff>400326</xdr:colOff>
      <xdr:row>40</xdr:row>
      <xdr:rowOff>44568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xmlns="" id="{60B95DDF-CAD1-4DD0-A607-9F51CE6FFF4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42938" y="7381875"/>
          <a:ext cx="4174607" cy="84228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598081</xdr:colOff>
      <xdr:row>35</xdr:row>
      <xdr:rowOff>188285</xdr:rowOff>
    </xdr:from>
    <xdr:to>
      <xdr:col>6</xdr:col>
      <xdr:colOff>399014</xdr:colOff>
      <xdr:row>39</xdr:row>
      <xdr:rowOff>172152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xmlns="" id="{FE71C64F-A5BE-4B50-9C43-371DCDB0422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98081" y="7287733"/>
          <a:ext cx="3455875" cy="75915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21897</xdr:colOff>
      <xdr:row>35</xdr:row>
      <xdr:rowOff>164224</xdr:rowOff>
    </xdr:from>
    <xdr:to>
      <xdr:col>7</xdr:col>
      <xdr:colOff>423779</xdr:colOff>
      <xdr:row>39</xdr:row>
      <xdr:rowOff>108619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xmlns="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35000" y="7182069"/>
          <a:ext cx="4080503" cy="710774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340178</xdr:colOff>
      <xdr:row>3</xdr:row>
      <xdr:rowOff>0</xdr:rowOff>
    </xdr:from>
    <xdr:to>
      <xdr:col>17</xdr:col>
      <xdr:colOff>340178</xdr:colOff>
      <xdr:row>3</xdr:row>
      <xdr:rowOff>190500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xmlns="" id="{41F0F29F-9713-4006-BC04-A5F4C86EEC6C}"/>
            </a:ext>
          </a:extLst>
        </xdr:cNvPr>
        <xdr:cNvCxnSpPr/>
      </xdr:nvCxnSpPr>
      <xdr:spPr>
        <a:xfrm flipV="1">
          <a:off x="11808278" y="600075"/>
          <a:ext cx="0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312964</xdr:colOff>
      <xdr:row>3</xdr:row>
      <xdr:rowOff>13608</xdr:rowOff>
    </xdr:from>
    <xdr:to>
      <xdr:col>21</xdr:col>
      <xdr:colOff>312964</xdr:colOff>
      <xdr:row>3</xdr:row>
      <xdr:rowOff>190500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xmlns="" id="{D380A797-1DE3-4CFE-B8A7-7CA68B6DFE44}"/>
            </a:ext>
          </a:extLst>
        </xdr:cNvPr>
        <xdr:cNvCxnSpPr/>
      </xdr:nvCxnSpPr>
      <xdr:spPr>
        <a:xfrm>
          <a:off x="14219464" y="613683"/>
          <a:ext cx="0" cy="17689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B50"/>
  <sheetViews>
    <sheetView topLeftCell="D26" zoomScale="87" zoomScaleNormal="87" workbookViewId="0">
      <selection activeCell="L46" sqref="L46"/>
    </sheetView>
  </sheetViews>
  <sheetFormatPr defaultRowHeight="15" x14ac:dyDescent="0.25"/>
  <cols>
    <col min="3" max="3" width="11.28515625" customWidth="1"/>
    <col min="8" max="8" width="9.85546875" customWidth="1"/>
    <col min="10" max="10" width="12.7109375" customWidth="1"/>
    <col min="11" max="11" width="11.140625" customWidth="1"/>
    <col min="13" max="14" width="17.42578125" customWidth="1"/>
    <col min="16" max="16" width="17.28515625" customWidth="1"/>
    <col min="17" max="17" width="13.28515625" customWidth="1"/>
    <col min="18" max="18" width="12.140625" customWidth="1"/>
  </cols>
  <sheetData>
    <row r="2" spans="3:28" x14ac:dyDescent="0.25">
      <c r="J2" t="s">
        <v>49</v>
      </c>
      <c r="K2">
        <v>9</v>
      </c>
      <c r="L2" t="s">
        <v>91</v>
      </c>
      <c r="M2">
        <v>3</v>
      </c>
    </row>
    <row r="3" spans="3:28" x14ac:dyDescent="0.25">
      <c r="J3" t="s">
        <v>50</v>
      </c>
      <c r="K3">
        <v>3</v>
      </c>
      <c r="L3" t="s">
        <v>48</v>
      </c>
      <c r="M3">
        <v>3</v>
      </c>
      <c r="Q3" s="134"/>
      <c r="R3" s="134"/>
      <c r="S3" s="134"/>
      <c r="T3" s="134"/>
    </row>
    <row r="4" spans="3:28" x14ac:dyDescent="0.25">
      <c r="C4" s="146" t="s">
        <v>3</v>
      </c>
      <c r="D4" s="146"/>
      <c r="E4" s="146"/>
      <c r="F4" s="146"/>
      <c r="G4" s="147" t="s">
        <v>15</v>
      </c>
      <c r="H4" s="135" t="s">
        <v>30</v>
      </c>
      <c r="J4" s="138" t="s">
        <v>17</v>
      </c>
      <c r="K4" s="139"/>
      <c r="L4" s="139"/>
      <c r="M4" s="139"/>
      <c r="N4" s="139"/>
      <c r="O4" s="140"/>
      <c r="Q4" s="134"/>
      <c r="R4" s="78"/>
      <c r="S4" s="78"/>
      <c r="T4" s="78"/>
    </row>
    <row r="5" spans="3:28" x14ac:dyDescent="0.25">
      <c r="C5" s="147" t="s">
        <v>4</v>
      </c>
      <c r="D5" s="146" t="s">
        <v>2</v>
      </c>
      <c r="E5" s="146"/>
      <c r="F5" s="146"/>
      <c r="G5" s="147"/>
      <c r="H5" s="136"/>
      <c r="J5" s="135" t="s">
        <v>93</v>
      </c>
      <c r="K5" s="141" t="s">
        <v>48</v>
      </c>
      <c r="L5" s="142"/>
      <c r="M5" s="143"/>
      <c r="N5" s="135" t="s">
        <v>19</v>
      </c>
      <c r="O5" s="135" t="s">
        <v>30</v>
      </c>
      <c r="T5" s="39"/>
    </row>
    <row r="6" spans="3:28" x14ac:dyDescent="0.25">
      <c r="C6" s="147"/>
      <c r="D6" s="5">
        <v>1</v>
      </c>
      <c r="E6" s="5">
        <v>2</v>
      </c>
      <c r="F6" s="5">
        <v>3</v>
      </c>
      <c r="G6" s="147"/>
      <c r="H6" s="137"/>
      <c r="J6" s="137"/>
      <c r="K6" s="28" t="s">
        <v>35</v>
      </c>
      <c r="L6" s="28" t="s">
        <v>36</v>
      </c>
      <c r="M6" s="28" t="s">
        <v>37</v>
      </c>
      <c r="N6" s="137"/>
      <c r="O6" s="137"/>
      <c r="T6" s="39"/>
    </row>
    <row r="7" spans="3:28" ht="15.75" x14ac:dyDescent="0.25">
      <c r="C7" s="2" t="s">
        <v>134</v>
      </c>
      <c r="D7" s="4">
        <v>23.07</v>
      </c>
      <c r="E7" s="4">
        <v>20.190000000000001</v>
      </c>
      <c r="F7" s="4">
        <v>23.11</v>
      </c>
      <c r="G7" s="4">
        <f t="shared" ref="G7" si="0">SUM(D7:F7)</f>
        <v>66.37</v>
      </c>
      <c r="H7" s="4">
        <f t="shared" ref="H7:H8" si="1">G7/3</f>
        <v>22.123333333333335</v>
      </c>
      <c r="J7" s="8" t="s">
        <v>88</v>
      </c>
      <c r="K7" s="4">
        <f>G7</f>
        <v>66.37</v>
      </c>
      <c r="L7" s="4">
        <f>G10</f>
        <v>72.260000000000005</v>
      </c>
      <c r="M7" s="4">
        <f>G13</f>
        <v>81.06</v>
      </c>
      <c r="N7" s="2">
        <f>SUM(K7:M7)</f>
        <v>219.69</v>
      </c>
      <c r="O7" s="4">
        <f>N7/9</f>
        <v>24.41</v>
      </c>
      <c r="T7" s="39"/>
    </row>
    <row r="8" spans="3:28" ht="15.75" x14ac:dyDescent="0.25">
      <c r="C8" s="2" t="s">
        <v>137</v>
      </c>
      <c r="D8" s="4">
        <v>23.59</v>
      </c>
      <c r="E8" s="4">
        <v>20.56</v>
      </c>
      <c r="F8" s="4">
        <v>22.39</v>
      </c>
      <c r="G8" s="4">
        <f>SUM(D8:F8)</f>
        <v>66.539999999999992</v>
      </c>
      <c r="H8" s="4">
        <f t="shared" si="1"/>
        <v>22.179999999999996</v>
      </c>
      <c r="J8" s="8" t="s">
        <v>89</v>
      </c>
      <c r="K8" s="4">
        <f>G8</f>
        <v>66.539999999999992</v>
      </c>
      <c r="L8" s="4">
        <f>G11</f>
        <v>72.92</v>
      </c>
      <c r="M8" s="4">
        <f>G14</f>
        <v>82.210000000000008</v>
      </c>
      <c r="N8" s="4">
        <f>SUM(K8:M8)</f>
        <v>221.67</v>
      </c>
      <c r="O8" s="4">
        <f>N8/9</f>
        <v>24.63</v>
      </c>
    </row>
    <row r="9" spans="3:28" ht="15.75" x14ac:dyDescent="0.25">
      <c r="C9" s="2" t="s">
        <v>140</v>
      </c>
      <c r="D9" s="4">
        <v>24</v>
      </c>
      <c r="E9" s="4">
        <v>22.95</v>
      </c>
      <c r="F9" s="4">
        <v>24.08</v>
      </c>
      <c r="G9" s="4">
        <f t="shared" ref="G9:G15" si="2">SUM(D9:F9)</f>
        <v>71.03</v>
      </c>
      <c r="H9" s="4">
        <f t="shared" ref="H9:H15" si="3">G9/3</f>
        <v>23.676666666666666</v>
      </c>
      <c r="J9" s="8" t="s">
        <v>90</v>
      </c>
      <c r="K9" s="4">
        <f>G9</f>
        <v>71.03</v>
      </c>
      <c r="L9" s="4">
        <f>G12</f>
        <v>75.19</v>
      </c>
      <c r="M9" s="4">
        <f>G15</f>
        <v>97.12</v>
      </c>
      <c r="N9" s="4">
        <f>SUM(K9:M9)</f>
        <v>243.34</v>
      </c>
      <c r="O9" s="4">
        <f>N9/9</f>
        <v>27.037777777777777</v>
      </c>
    </row>
    <row r="10" spans="3:28" ht="15.75" x14ac:dyDescent="0.25">
      <c r="C10" s="2" t="s">
        <v>135</v>
      </c>
      <c r="D10" s="4">
        <v>24.21</v>
      </c>
      <c r="E10" s="4">
        <v>23.77</v>
      </c>
      <c r="F10" s="4">
        <v>24.28</v>
      </c>
      <c r="G10" s="4">
        <f t="shared" si="2"/>
        <v>72.260000000000005</v>
      </c>
      <c r="H10" s="4">
        <f t="shared" si="3"/>
        <v>24.08666666666667</v>
      </c>
      <c r="J10" s="8" t="s">
        <v>15</v>
      </c>
      <c r="K10" s="4">
        <f>SUM(K7:K9)</f>
        <v>203.94</v>
      </c>
      <c r="L10" s="4">
        <f>SUM(L7:L9)</f>
        <v>220.37</v>
      </c>
      <c r="M10" s="4">
        <f>SUM(M7:M9)</f>
        <v>260.39</v>
      </c>
      <c r="N10" s="46">
        <f>SUM(K10:M10)</f>
        <v>684.7</v>
      </c>
    </row>
    <row r="11" spans="3:28" ht="15.75" x14ac:dyDescent="0.25">
      <c r="C11" s="2" t="s">
        <v>138</v>
      </c>
      <c r="D11" s="4">
        <v>25.13</v>
      </c>
      <c r="E11" s="4">
        <v>22.7</v>
      </c>
      <c r="F11" s="4">
        <v>25.09</v>
      </c>
      <c r="G11" s="4">
        <f>SUM(D11:F11)</f>
        <v>72.92</v>
      </c>
      <c r="H11" s="4">
        <f t="shared" si="3"/>
        <v>24.306666666666668</v>
      </c>
      <c r="J11" s="8" t="s">
        <v>51</v>
      </c>
      <c r="K11" s="4">
        <f>K10/9</f>
        <v>22.66</v>
      </c>
      <c r="L11" s="4">
        <f>L10/9</f>
        <v>24.485555555555557</v>
      </c>
      <c r="M11" s="4">
        <f>M10/9</f>
        <v>28.932222222222222</v>
      </c>
    </row>
    <row r="12" spans="3:28" ht="15.75" x14ac:dyDescent="0.25">
      <c r="C12" s="2" t="s">
        <v>141</v>
      </c>
      <c r="D12" s="4">
        <v>24.57</v>
      </c>
      <c r="E12" s="4">
        <v>25.24</v>
      </c>
      <c r="F12" s="4">
        <v>25.38</v>
      </c>
      <c r="G12" s="4">
        <f t="shared" si="2"/>
        <v>75.19</v>
      </c>
      <c r="H12" s="4">
        <f t="shared" si="3"/>
        <v>25.063333333333333</v>
      </c>
      <c r="J12" s="23"/>
    </row>
    <row r="13" spans="3:28" ht="15.75" x14ac:dyDescent="0.25">
      <c r="C13" s="2" t="s">
        <v>136</v>
      </c>
      <c r="D13" s="4">
        <v>26.34</v>
      </c>
      <c r="E13" s="4">
        <v>24.87</v>
      </c>
      <c r="F13" s="4">
        <v>29.85</v>
      </c>
      <c r="G13" s="4">
        <f t="shared" si="2"/>
        <v>81.06</v>
      </c>
      <c r="H13" s="4">
        <f t="shared" si="3"/>
        <v>27.02</v>
      </c>
      <c r="J13" s="23" t="s">
        <v>48</v>
      </c>
      <c r="K13">
        <v>3</v>
      </c>
    </row>
    <row r="14" spans="3:28" ht="15.75" x14ac:dyDescent="0.25">
      <c r="C14" s="2" t="s">
        <v>139</v>
      </c>
      <c r="D14" s="4">
        <v>25.38</v>
      </c>
      <c r="E14" s="4">
        <v>25.85</v>
      </c>
      <c r="F14" s="4">
        <v>30.98</v>
      </c>
      <c r="G14" s="4">
        <f t="shared" si="2"/>
        <v>82.210000000000008</v>
      </c>
      <c r="H14" s="4">
        <f t="shared" si="3"/>
        <v>27.403333333333336</v>
      </c>
      <c r="J14" s="23" t="s">
        <v>91</v>
      </c>
      <c r="K14">
        <v>3</v>
      </c>
      <c r="R14" s="42"/>
      <c r="T14" s="60"/>
    </row>
    <row r="15" spans="3:28" ht="15.75" x14ac:dyDescent="0.25">
      <c r="C15" s="2" t="s">
        <v>142</v>
      </c>
      <c r="D15" s="4">
        <v>31.39</v>
      </c>
      <c r="E15" s="4">
        <v>32.51</v>
      </c>
      <c r="F15" s="4">
        <v>33.22</v>
      </c>
      <c r="G15" s="2">
        <f t="shared" si="2"/>
        <v>97.12</v>
      </c>
      <c r="H15" s="4">
        <f t="shared" si="3"/>
        <v>32.373333333333335</v>
      </c>
      <c r="J15" s="23" t="s">
        <v>144</v>
      </c>
      <c r="K15">
        <v>3</v>
      </c>
      <c r="R15" s="42"/>
      <c r="S15" s="39"/>
      <c r="T15" s="73"/>
      <c r="U15" s="39"/>
      <c r="AB15" t="s">
        <v>70</v>
      </c>
    </row>
    <row r="16" spans="3:28" ht="15.75" x14ac:dyDescent="0.25">
      <c r="C16" s="2" t="s">
        <v>28</v>
      </c>
      <c r="D16" s="4">
        <f>SUM(D7:D15)</f>
        <v>227.68</v>
      </c>
      <c r="E16" s="4">
        <f>SUM(E7:E15)</f>
        <v>218.64</v>
      </c>
      <c r="F16" s="2">
        <f>SUM(F7:F15)</f>
        <v>238.38</v>
      </c>
      <c r="G16" s="46">
        <f>SUM(G7:G15)</f>
        <v>684.7</v>
      </c>
      <c r="H16" s="2"/>
      <c r="J16" s="23"/>
      <c r="M16" t="s">
        <v>103</v>
      </c>
      <c r="R16" s="42"/>
      <c r="S16" s="39"/>
      <c r="T16" s="60"/>
      <c r="U16" s="39"/>
      <c r="V16" s="39"/>
      <c r="AB16" t="s">
        <v>71</v>
      </c>
    </row>
    <row r="17" spans="3:23" ht="15.75" x14ac:dyDescent="0.25">
      <c r="C17" s="54" t="s">
        <v>31</v>
      </c>
      <c r="J17" s="23"/>
      <c r="M17" s="145" t="s">
        <v>104</v>
      </c>
      <c r="N17" s="133"/>
      <c r="O17" s="133"/>
      <c r="P17" s="133"/>
      <c r="Q17" s="133"/>
      <c r="R17" s="42"/>
      <c r="S17" s="39"/>
      <c r="T17" s="73"/>
      <c r="U17" s="39"/>
    </row>
    <row r="18" spans="3:23" ht="15.75" x14ac:dyDescent="0.25">
      <c r="C18" s="46">
        <f>(G16^2)/(K2*K3)</f>
        <v>17363.484814814819</v>
      </c>
      <c r="D18" t="s">
        <v>54</v>
      </c>
      <c r="M18" s="145" t="s">
        <v>105</v>
      </c>
      <c r="N18" s="133"/>
      <c r="O18" s="133"/>
      <c r="P18" s="133"/>
      <c r="Q18" s="133"/>
    </row>
    <row r="19" spans="3:23" x14ac:dyDescent="0.25">
      <c r="N19" s="133"/>
      <c r="O19" s="133"/>
      <c r="S19" s="133"/>
      <c r="T19" s="133"/>
    </row>
    <row r="20" spans="3:23" ht="16.5" thickBot="1" x14ac:dyDescent="0.3">
      <c r="D20" s="152" t="s">
        <v>60</v>
      </c>
      <c r="E20" s="152"/>
      <c r="F20" s="152"/>
      <c r="G20" s="152"/>
      <c r="H20" s="152"/>
      <c r="I20" s="152"/>
      <c r="M20" s="98" t="s">
        <v>68</v>
      </c>
      <c r="N20" s="99"/>
      <c r="O20" s="99"/>
      <c r="P20" s="99"/>
      <c r="Q20" s="99"/>
    </row>
    <row r="21" spans="3:23" ht="16.5" thickBot="1" x14ac:dyDescent="0.3">
      <c r="C21" s="148" t="s">
        <v>39</v>
      </c>
      <c r="D21" s="148" t="s">
        <v>40</v>
      </c>
      <c r="E21" s="148" t="s">
        <v>41</v>
      </c>
      <c r="F21" s="148" t="s">
        <v>42</v>
      </c>
      <c r="G21" s="148" t="s">
        <v>43</v>
      </c>
      <c r="H21" s="153" t="s">
        <v>44</v>
      </c>
      <c r="I21" s="154"/>
      <c r="J21" s="150" t="s">
        <v>45</v>
      </c>
      <c r="L21" s="6"/>
      <c r="M21" s="99" t="s">
        <v>101</v>
      </c>
      <c r="N21" s="144" t="s">
        <v>99</v>
      </c>
      <c r="O21" s="133"/>
      <c r="P21" s="133"/>
      <c r="Q21" s="133"/>
    </row>
    <row r="22" spans="3:23" ht="16.5" thickBot="1" x14ac:dyDescent="0.3">
      <c r="C22" s="149"/>
      <c r="D22" s="149"/>
      <c r="E22" s="149"/>
      <c r="F22" s="149"/>
      <c r="G22" s="149"/>
      <c r="H22" s="47">
        <v>0.05</v>
      </c>
      <c r="I22" s="47">
        <v>0.01</v>
      </c>
      <c r="J22" s="151"/>
      <c r="L22" s="39"/>
      <c r="M22" s="99"/>
      <c r="N22" s="144" t="s">
        <v>132</v>
      </c>
      <c r="O22" s="133"/>
      <c r="P22" s="133"/>
      <c r="Q22" s="133"/>
      <c r="V22" s="39"/>
      <c r="W22" s="39"/>
    </row>
    <row r="23" spans="3:23" ht="16.5" thickBot="1" x14ac:dyDescent="0.3">
      <c r="C23" s="48" t="s">
        <v>46</v>
      </c>
      <c r="D23" s="49">
        <f>3-1</f>
        <v>2</v>
      </c>
      <c r="E23" s="50">
        <f>(SUMSQ(D16:F16)/(K2))-C18</f>
        <v>21.699229629623005</v>
      </c>
      <c r="F23" s="50">
        <f t="shared" ref="F23:F29" si="4">E23/D23</f>
        <v>10.849614814811503</v>
      </c>
      <c r="G23" s="53">
        <f>F23/F28</f>
        <v>6.2317762735199098</v>
      </c>
      <c r="H23" s="50">
        <f>FINV(H22,D23,D28)</f>
        <v>3.6337234675916301</v>
      </c>
      <c r="I23" s="50">
        <f>FINV(I22,D23,D28)</f>
        <v>6.2262352803113821</v>
      </c>
      <c r="J23" s="55" t="s">
        <v>56</v>
      </c>
      <c r="L23" s="39"/>
      <c r="M23" s="99"/>
      <c r="N23" s="99">
        <v>3.65</v>
      </c>
      <c r="O23" s="99" t="s">
        <v>100</v>
      </c>
      <c r="P23" s="101">
        <f>SQRT(F28/9)</f>
        <v>0.43982506810664274</v>
      </c>
      <c r="Q23" s="99"/>
      <c r="V23" s="39"/>
      <c r="W23" s="39"/>
    </row>
    <row r="24" spans="3:23" ht="16.5" thickBot="1" x14ac:dyDescent="0.3">
      <c r="C24" s="48" t="s">
        <v>9</v>
      </c>
      <c r="D24" s="49">
        <f>3*3-1</f>
        <v>8</v>
      </c>
      <c r="E24" s="50">
        <f>(SUMSQ(G7:G15)/K3)-C18</f>
        <v>247.0757185185139</v>
      </c>
      <c r="F24" s="50">
        <f t="shared" si="4"/>
        <v>30.884464814814237</v>
      </c>
      <c r="G24" s="53">
        <f>F24/F28</f>
        <v>17.739346358229554</v>
      </c>
      <c r="H24" s="50">
        <f>FINV(H22,D24,D28)</f>
        <v>2.5910961798744014</v>
      </c>
      <c r="I24" s="50">
        <f>FINV(I22,D24,D28)</f>
        <v>3.8895721399261927</v>
      </c>
      <c r="J24" s="55" t="s">
        <v>55</v>
      </c>
      <c r="L24" s="39"/>
      <c r="M24" s="99"/>
      <c r="N24" s="100">
        <f>N23*P23</f>
        <v>1.6053614985892459</v>
      </c>
      <c r="O24" s="99"/>
      <c r="P24" s="99"/>
      <c r="Q24" s="99"/>
      <c r="V24" s="39"/>
      <c r="W24" s="39"/>
    </row>
    <row r="25" spans="3:23" ht="15.75" thickBot="1" x14ac:dyDescent="0.3">
      <c r="C25" s="48" t="s">
        <v>48</v>
      </c>
      <c r="D25" s="49">
        <f>3-1</f>
        <v>2</v>
      </c>
      <c r="E25" s="50">
        <f>SUMSQ(K10:M10)/(K13*K15)-C18</f>
        <v>187.33880740739914</v>
      </c>
      <c r="F25" s="50">
        <f t="shared" si="4"/>
        <v>93.669403703699572</v>
      </c>
      <c r="G25" s="53">
        <f>F25/F28</f>
        <v>53.801612086595945</v>
      </c>
      <c r="H25" s="50">
        <f>FINV(H22,D25,D28)</f>
        <v>3.6337234675916301</v>
      </c>
      <c r="I25" s="50">
        <f>FINV(I22,D25,D28)</f>
        <v>6.2262352803113821</v>
      </c>
      <c r="J25" s="55" t="s">
        <v>55</v>
      </c>
      <c r="L25" s="155" t="s">
        <v>106</v>
      </c>
      <c r="M25" s="155"/>
      <c r="N25" s="102"/>
      <c r="O25" s="39"/>
      <c r="Q25" s="155" t="s">
        <v>107</v>
      </c>
      <c r="R25" s="155"/>
      <c r="S25" s="155"/>
      <c r="V25" s="39"/>
      <c r="W25" s="39"/>
    </row>
    <row r="26" spans="3:23" ht="16.5" thickBot="1" x14ac:dyDescent="0.3">
      <c r="C26" s="48" t="s">
        <v>91</v>
      </c>
      <c r="D26" s="49">
        <f>3-1</f>
        <v>2</v>
      </c>
      <c r="E26" s="50">
        <f>SUMSQ(N7:N9)/(K14*K15)-C18</f>
        <v>38.253029629628145</v>
      </c>
      <c r="F26" s="50">
        <f t="shared" si="4"/>
        <v>19.126514814814072</v>
      </c>
      <c r="G26" s="53">
        <f>F26/F28</f>
        <v>10.985842654558441</v>
      </c>
      <c r="H26" s="50">
        <f>FINV(H22,D26,D28)</f>
        <v>3.6337234675916301</v>
      </c>
      <c r="I26" s="50">
        <f>FINV(I22,D26,D28)</f>
        <v>6.2262352803113821</v>
      </c>
      <c r="J26" s="55" t="s">
        <v>55</v>
      </c>
      <c r="L26" s="95" t="s">
        <v>94</v>
      </c>
      <c r="M26" s="2" t="s">
        <v>51</v>
      </c>
      <c r="N26" s="96" t="s">
        <v>57</v>
      </c>
      <c r="Q26" s="95" t="s">
        <v>33</v>
      </c>
      <c r="R26" s="2" t="s">
        <v>51</v>
      </c>
      <c r="S26" s="96" t="s">
        <v>57</v>
      </c>
      <c r="V26" s="39"/>
      <c r="W26" s="39"/>
    </row>
    <row r="27" spans="3:23" ht="16.5" thickBot="1" x14ac:dyDescent="0.3">
      <c r="C27" s="48" t="s">
        <v>143</v>
      </c>
      <c r="D27" s="49">
        <f>D25*D26</f>
        <v>4</v>
      </c>
      <c r="E27" s="50">
        <f>E24-E25-E26</f>
        <v>21.483881481486605</v>
      </c>
      <c r="F27" s="50">
        <f t="shared" si="4"/>
        <v>5.3709703703716514</v>
      </c>
      <c r="G27" s="53">
        <f>F27/F28</f>
        <v>3.0849653458819133</v>
      </c>
      <c r="H27" s="50">
        <f>FINV(H22,D27,D28)</f>
        <v>3.0069172799243447</v>
      </c>
      <c r="I27" s="50">
        <f>FINV(I22,D27,D28)</f>
        <v>4.772577999723211</v>
      </c>
      <c r="J27" s="55" t="s">
        <v>56</v>
      </c>
      <c r="L27" s="95" t="s">
        <v>88</v>
      </c>
      <c r="M27" s="4">
        <v>24.41</v>
      </c>
      <c r="N27" s="96" t="s">
        <v>63</v>
      </c>
      <c r="O27" s="39">
        <f>(M27+M$30)</f>
        <v>26.015361498589247</v>
      </c>
      <c r="Q27" s="95" t="s">
        <v>35</v>
      </c>
      <c r="R27" s="4">
        <v>22.66</v>
      </c>
      <c r="S27" s="97" t="s">
        <v>63</v>
      </c>
      <c r="T27" s="39">
        <f>(R27+R$30)</f>
        <v>24.265361498589247</v>
      </c>
      <c r="V27" s="39"/>
      <c r="W27" s="39"/>
    </row>
    <row r="28" spans="3:23" ht="16.5" thickBot="1" x14ac:dyDescent="0.3">
      <c r="C28" s="48" t="s">
        <v>47</v>
      </c>
      <c r="D28" s="49">
        <f>D29-D23-D24</f>
        <v>16</v>
      </c>
      <c r="E28" s="50">
        <f>E29-E23-E24</f>
        <v>27.856237037041865</v>
      </c>
      <c r="F28" s="50">
        <f t="shared" si="4"/>
        <v>1.7410148148151166</v>
      </c>
      <c r="G28" s="51"/>
      <c r="H28" s="51"/>
      <c r="I28" s="51"/>
      <c r="J28" s="52"/>
      <c r="L28" s="95" t="s">
        <v>89</v>
      </c>
      <c r="M28" s="4">
        <v>24.63</v>
      </c>
      <c r="N28" s="96" t="s">
        <v>63</v>
      </c>
      <c r="O28" s="39">
        <f t="shared" ref="O28:O29" si="5">(M28+M$30)</f>
        <v>26.235361498589246</v>
      </c>
      <c r="Q28" s="95" t="s">
        <v>36</v>
      </c>
      <c r="R28" s="4">
        <v>24.49</v>
      </c>
      <c r="S28" s="96" t="s">
        <v>65</v>
      </c>
      <c r="T28" s="39">
        <f>(R28+R$30)</f>
        <v>26.095361498589245</v>
      </c>
      <c r="V28" s="39"/>
      <c r="W28" s="39"/>
    </row>
    <row r="29" spans="3:23" ht="16.5" thickBot="1" x14ac:dyDescent="0.3">
      <c r="C29" s="48" t="s">
        <v>10</v>
      </c>
      <c r="D29" s="49">
        <f>3*3*3-1</f>
        <v>26</v>
      </c>
      <c r="E29" s="50">
        <f>SUMSQ(D7:F15)-C18</f>
        <v>296.63118518517877</v>
      </c>
      <c r="F29" s="50">
        <f t="shared" si="4"/>
        <v>11.408891737891491</v>
      </c>
      <c r="G29" s="51"/>
      <c r="H29" s="51"/>
      <c r="I29" s="51"/>
      <c r="J29" s="52"/>
      <c r="L29" s="95" t="s">
        <v>90</v>
      </c>
      <c r="M29" s="4">
        <v>27.04</v>
      </c>
      <c r="N29" s="97" t="s">
        <v>65</v>
      </c>
      <c r="O29" s="39">
        <f t="shared" si="5"/>
        <v>28.645361498589246</v>
      </c>
      <c r="Q29" s="95" t="s">
        <v>37</v>
      </c>
      <c r="R29" s="4">
        <v>28.93</v>
      </c>
      <c r="S29" s="97" t="s">
        <v>110</v>
      </c>
      <c r="T29" s="39">
        <f>(R29+R$30)</f>
        <v>30.535361498589246</v>
      </c>
      <c r="V29" s="39"/>
      <c r="W29" s="39"/>
    </row>
    <row r="30" spans="3:23" x14ac:dyDescent="0.25">
      <c r="L30" s="104" t="s">
        <v>102</v>
      </c>
      <c r="M30" s="104">
        <f>N24</f>
        <v>1.6053614985892459</v>
      </c>
      <c r="N30" s="39"/>
      <c r="Q30" s="104" t="s">
        <v>102</v>
      </c>
      <c r="R30" s="104">
        <f>N24</f>
        <v>1.6053614985892459</v>
      </c>
      <c r="V30" s="39"/>
      <c r="W30" s="39"/>
    </row>
    <row r="32" spans="3:23" x14ac:dyDescent="0.25">
      <c r="C32" s="39"/>
      <c r="D32" s="39"/>
      <c r="E32" s="39"/>
    </row>
    <row r="33" spans="3:11" x14ac:dyDescent="0.25">
      <c r="C33" s="39"/>
      <c r="D33" s="39"/>
      <c r="E33" s="39"/>
    </row>
    <row r="34" spans="3:11" ht="15.75" x14ac:dyDescent="0.25">
      <c r="C34" s="39"/>
      <c r="D34" s="39"/>
      <c r="E34" s="39"/>
      <c r="F34" s="157" t="s">
        <v>68</v>
      </c>
      <c r="G34" s="157"/>
      <c r="H34" s="99"/>
      <c r="I34" s="99"/>
      <c r="J34" s="99"/>
      <c r="K34" s="99"/>
    </row>
    <row r="35" spans="3:11" ht="15.75" x14ac:dyDescent="0.25">
      <c r="C35" s="39"/>
      <c r="D35" s="39"/>
      <c r="E35" s="39"/>
      <c r="F35" s="144" t="s">
        <v>124</v>
      </c>
      <c r="G35" s="144"/>
      <c r="H35" s="144" t="s">
        <v>99</v>
      </c>
      <c r="I35" s="133"/>
      <c r="J35" s="133"/>
      <c r="K35" s="133"/>
    </row>
    <row r="36" spans="3:11" ht="15.75" x14ac:dyDescent="0.25">
      <c r="C36" s="39"/>
      <c r="D36" s="39"/>
      <c r="E36" s="39"/>
      <c r="G36" s="99"/>
      <c r="H36" s="144" t="s">
        <v>133</v>
      </c>
      <c r="I36" s="133"/>
      <c r="J36" s="133"/>
      <c r="K36" s="133"/>
    </row>
    <row r="37" spans="3:11" ht="15.75" x14ac:dyDescent="0.25">
      <c r="C37" s="39"/>
      <c r="D37" s="39"/>
      <c r="E37" s="39"/>
      <c r="G37" s="99"/>
      <c r="H37" s="99">
        <v>5.03</v>
      </c>
      <c r="I37" s="99" t="s">
        <v>100</v>
      </c>
      <c r="J37" s="101">
        <f>SQRT(F28/3)</f>
        <v>0.76179936440314699</v>
      </c>
      <c r="K37" s="99"/>
    </row>
    <row r="38" spans="3:11" ht="15.75" x14ac:dyDescent="0.25">
      <c r="C38" s="39"/>
      <c r="D38" s="39"/>
      <c r="E38" s="39"/>
      <c r="G38" s="99"/>
      <c r="H38" s="100">
        <f>H37*J37</f>
        <v>3.8318508029478298</v>
      </c>
      <c r="I38" s="99"/>
      <c r="J38" s="99"/>
      <c r="K38" s="99"/>
    </row>
    <row r="39" spans="3:11" ht="15.75" x14ac:dyDescent="0.25">
      <c r="C39" s="39"/>
      <c r="D39" s="39"/>
      <c r="E39" s="39"/>
      <c r="F39" s="156" t="s">
        <v>108</v>
      </c>
      <c r="G39" s="156"/>
      <c r="H39" s="156"/>
    </row>
    <row r="40" spans="3:11" x14ac:dyDescent="0.25">
      <c r="C40" s="39"/>
      <c r="D40" s="39"/>
      <c r="E40" s="39"/>
      <c r="F40" s="2" t="s">
        <v>9</v>
      </c>
      <c r="G40" s="2" t="s">
        <v>30</v>
      </c>
      <c r="H40" s="2" t="s">
        <v>67</v>
      </c>
    </row>
    <row r="41" spans="3:11" ht="15.75" x14ac:dyDescent="0.25">
      <c r="F41" s="2" t="s">
        <v>134</v>
      </c>
      <c r="G41" s="8">
        <v>22.12</v>
      </c>
      <c r="H41" s="2" t="s">
        <v>63</v>
      </c>
      <c r="I41" s="39">
        <f t="shared" ref="I41:I49" si="6">(G41+H$38)</f>
        <v>25.951850802947831</v>
      </c>
    </row>
    <row r="42" spans="3:11" ht="15.75" x14ac:dyDescent="0.25">
      <c r="F42" s="2" t="s">
        <v>137</v>
      </c>
      <c r="G42" s="8">
        <v>22.18</v>
      </c>
      <c r="H42" s="2" t="s">
        <v>63</v>
      </c>
      <c r="I42" s="39">
        <f t="shared" si="6"/>
        <v>26.01185080294783</v>
      </c>
    </row>
    <row r="43" spans="3:11" ht="15.75" x14ac:dyDescent="0.25">
      <c r="F43" s="2" t="s">
        <v>140</v>
      </c>
      <c r="G43" s="8">
        <v>23.68</v>
      </c>
      <c r="H43" s="2" t="s">
        <v>64</v>
      </c>
      <c r="I43" s="39">
        <f t="shared" si="6"/>
        <v>27.51185080294783</v>
      </c>
    </row>
    <row r="44" spans="3:11" ht="15.75" x14ac:dyDescent="0.25">
      <c r="F44" s="2" t="s">
        <v>135</v>
      </c>
      <c r="G44" s="8">
        <v>24.09</v>
      </c>
      <c r="H44" s="2" t="s">
        <v>64</v>
      </c>
      <c r="I44" s="39">
        <f t="shared" si="6"/>
        <v>27.92185080294783</v>
      </c>
    </row>
    <row r="45" spans="3:11" ht="15.75" x14ac:dyDescent="0.25">
      <c r="F45" s="2" t="s">
        <v>138</v>
      </c>
      <c r="G45" s="8">
        <v>24.31</v>
      </c>
      <c r="H45" s="2" t="s">
        <v>64</v>
      </c>
      <c r="I45" s="39">
        <f t="shared" si="6"/>
        <v>28.141850802947829</v>
      </c>
    </row>
    <row r="46" spans="3:11" ht="15.75" x14ac:dyDescent="0.25">
      <c r="F46" s="2" t="s">
        <v>141</v>
      </c>
      <c r="G46" s="8">
        <v>25.06</v>
      </c>
      <c r="H46" s="2" t="s">
        <v>64</v>
      </c>
      <c r="I46" s="39">
        <f t="shared" si="6"/>
        <v>28.891850802947829</v>
      </c>
    </row>
    <row r="47" spans="3:11" ht="15.75" x14ac:dyDescent="0.25">
      <c r="F47" s="2" t="s">
        <v>136</v>
      </c>
      <c r="G47" s="8">
        <v>27.02</v>
      </c>
      <c r="H47" s="2" t="s">
        <v>65</v>
      </c>
      <c r="I47" s="39">
        <f t="shared" si="6"/>
        <v>30.85185080294783</v>
      </c>
    </row>
    <row r="48" spans="3:11" ht="15.75" x14ac:dyDescent="0.25">
      <c r="F48" s="2" t="s">
        <v>139</v>
      </c>
      <c r="G48" s="8">
        <v>27.4</v>
      </c>
      <c r="H48" s="2" t="s">
        <v>65</v>
      </c>
      <c r="I48" s="39">
        <f t="shared" si="6"/>
        <v>31.231850802947829</v>
      </c>
    </row>
    <row r="49" spans="6:9" ht="15.75" x14ac:dyDescent="0.25">
      <c r="F49" s="56" t="s">
        <v>87</v>
      </c>
      <c r="G49" s="8">
        <v>32.369999999999997</v>
      </c>
      <c r="H49" s="2" t="s">
        <v>110</v>
      </c>
      <c r="I49" s="39">
        <f t="shared" si="6"/>
        <v>36.201850802947824</v>
      </c>
    </row>
    <row r="50" spans="6:9" ht="15.75" x14ac:dyDescent="0.25">
      <c r="F50" s="103" t="s">
        <v>112</v>
      </c>
      <c r="G50" s="114">
        <f>H38</f>
        <v>3.8318508029478298</v>
      </c>
      <c r="I50" s="39"/>
    </row>
  </sheetData>
  <sortState ref="P22:Q30">
    <sortCondition ref="Q22:Q30"/>
  </sortState>
  <mergeCells count="33">
    <mergeCell ref="H35:K35"/>
    <mergeCell ref="H36:K36"/>
    <mergeCell ref="L25:M25"/>
    <mergeCell ref="Q25:S25"/>
    <mergeCell ref="F39:H39"/>
    <mergeCell ref="F35:G35"/>
    <mergeCell ref="F34:G34"/>
    <mergeCell ref="N21:Q21"/>
    <mergeCell ref="N22:Q22"/>
    <mergeCell ref="M17:Q17"/>
    <mergeCell ref="M18:Q18"/>
    <mergeCell ref="C4:F4"/>
    <mergeCell ref="C5:C6"/>
    <mergeCell ref="D5:F5"/>
    <mergeCell ref="G4:G6"/>
    <mergeCell ref="C21:C22"/>
    <mergeCell ref="D21:D22"/>
    <mergeCell ref="E21:E22"/>
    <mergeCell ref="F21:F22"/>
    <mergeCell ref="J21:J22"/>
    <mergeCell ref="D20:I20"/>
    <mergeCell ref="H21:I21"/>
    <mergeCell ref="G21:G22"/>
    <mergeCell ref="S19:T19"/>
    <mergeCell ref="Q3:Q4"/>
    <mergeCell ref="R3:T3"/>
    <mergeCell ref="H4:H6"/>
    <mergeCell ref="N19:O19"/>
    <mergeCell ref="N5:N6"/>
    <mergeCell ref="O5:O6"/>
    <mergeCell ref="J4:O4"/>
    <mergeCell ref="K5:M5"/>
    <mergeCell ref="J5:J6"/>
  </mergeCells>
  <phoneticPr fontId="13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51"/>
  <sheetViews>
    <sheetView topLeftCell="B13" zoomScale="82" zoomScaleNormal="82" workbookViewId="0">
      <selection activeCell="O5" sqref="O5"/>
    </sheetView>
  </sheetViews>
  <sheetFormatPr defaultRowHeight="15" x14ac:dyDescent="0.25"/>
  <cols>
    <col min="3" max="3" width="14.7109375" customWidth="1"/>
    <col min="4" max="4" width="12.28515625" customWidth="1"/>
    <col min="5" max="5" width="13.28515625" customWidth="1"/>
    <col min="6" max="6" width="14.140625" customWidth="1"/>
    <col min="7" max="7" width="14.42578125" customWidth="1"/>
    <col min="8" max="8" width="13.42578125" customWidth="1"/>
    <col min="9" max="9" width="14.140625" customWidth="1"/>
    <col min="10" max="10" width="12" customWidth="1"/>
    <col min="11" max="11" width="12.42578125" customWidth="1"/>
    <col min="14" max="15" width="12.5703125" customWidth="1"/>
    <col min="16" max="16" width="11.28515625" bestFit="1" customWidth="1"/>
    <col min="17" max="18" width="10.85546875" bestFit="1" customWidth="1"/>
    <col min="19" max="20" width="11.28515625" bestFit="1" customWidth="1"/>
    <col min="21" max="21" width="10.85546875" bestFit="1" customWidth="1"/>
    <col min="22" max="23" width="11.28515625" bestFit="1" customWidth="1"/>
  </cols>
  <sheetData>
    <row r="1" spans="2:28" ht="26.25" x14ac:dyDescent="0.4">
      <c r="J1" s="171" t="s">
        <v>14</v>
      </c>
      <c r="K1" s="171"/>
      <c r="L1" s="171"/>
      <c r="M1" s="171"/>
      <c r="N1" s="171"/>
      <c r="O1" s="171"/>
      <c r="P1" s="171"/>
      <c r="Q1" s="171"/>
      <c r="R1" s="171"/>
    </row>
    <row r="3" spans="2:28" ht="15.75" x14ac:dyDescent="0.25">
      <c r="B3" s="187" t="s">
        <v>6</v>
      </c>
      <c r="C3" s="188" t="s">
        <v>5</v>
      </c>
      <c r="D3" s="188"/>
      <c r="E3" s="188"/>
      <c r="F3" s="188"/>
      <c r="G3" s="188"/>
      <c r="H3" s="188"/>
      <c r="I3" s="188"/>
      <c r="J3" s="188"/>
      <c r="K3" s="30"/>
      <c r="L3" s="187" t="s">
        <v>21</v>
      </c>
      <c r="M3" s="33"/>
      <c r="N3" s="9" t="s">
        <v>7</v>
      </c>
      <c r="O3" s="34"/>
      <c r="P3" s="23"/>
      <c r="S3" s="10"/>
      <c r="T3" s="10"/>
      <c r="U3" s="10"/>
      <c r="V3" s="10"/>
      <c r="W3" s="10"/>
      <c r="X3" s="10"/>
      <c r="AB3" s="35"/>
    </row>
    <row r="4" spans="2:28" ht="15.75" x14ac:dyDescent="0.25">
      <c r="B4" s="187"/>
      <c r="C4" s="30" t="s">
        <v>145</v>
      </c>
      <c r="D4" s="118" t="s">
        <v>147</v>
      </c>
      <c r="E4" s="118" t="s">
        <v>148</v>
      </c>
      <c r="F4" s="118" t="s">
        <v>149</v>
      </c>
      <c r="G4" s="118" t="s">
        <v>150</v>
      </c>
      <c r="H4" s="118" t="s">
        <v>151</v>
      </c>
      <c r="I4" s="118" t="s">
        <v>152</v>
      </c>
      <c r="J4" s="118" t="s">
        <v>153</v>
      </c>
      <c r="K4" s="30" t="s">
        <v>165</v>
      </c>
      <c r="L4" s="187"/>
      <c r="M4" s="23"/>
      <c r="N4" s="12" t="s">
        <v>8</v>
      </c>
      <c r="O4" s="189" t="s">
        <v>9</v>
      </c>
      <c r="P4" s="190"/>
      <c r="Q4" s="190"/>
      <c r="R4" s="190"/>
      <c r="S4" s="190"/>
      <c r="T4" s="190"/>
      <c r="U4" s="190"/>
      <c r="V4" s="190"/>
      <c r="W4" s="191"/>
      <c r="X4" s="189" t="s">
        <v>10</v>
      </c>
    </row>
    <row r="5" spans="2:28" ht="15.75" x14ac:dyDescent="0.25">
      <c r="B5" s="19">
        <v>1</v>
      </c>
      <c r="C5" s="8">
        <v>4</v>
      </c>
      <c r="D5" s="8">
        <v>5</v>
      </c>
      <c r="E5" s="8">
        <v>5</v>
      </c>
      <c r="F5" s="8">
        <v>5</v>
      </c>
      <c r="G5" s="8">
        <v>5</v>
      </c>
      <c r="H5" s="8">
        <v>5</v>
      </c>
      <c r="I5" s="8">
        <v>4</v>
      </c>
      <c r="J5" s="8">
        <v>5</v>
      </c>
      <c r="K5" s="8">
        <v>4</v>
      </c>
      <c r="L5" s="8">
        <f>SUM(C5:K5)</f>
        <v>42</v>
      </c>
      <c r="M5" s="23"/>
      <c r="N5" s="12"/>
      <c r="O5" s="20" t="s">
        <v>134</v>
      </c>
      <c r="P5" s="116" t="s">
        <v>137</v>
      </c>
      <c r="Q5" s="116" t="s">
        <v>140</v>
      </c>
      <c r="R5" s="116" t="s">
        <v>135</v>
      </c>
      <c r="S5" s="116" t="s">
        <v>138</v>
      </c>
      <c r="T5" s="116" t="s">
        <v>141</v>
      </c>
      <c r="U5" s="116" t="s">
        <v>136</v>
      </c>
      <c r="V5" s="116" t="s">
        <v>139</v>
      </c>
      <c r="W5" s="20" t="s">
        <v>139</v>
      </c>
      <c r="X5" s="170"/>
    </row>
    <row r="6" spans="2:28" ht="15.75" x14ac:dyDescent="0.25">
      <c r="B6" s="19">
        <v>2</v>
      </c>
      <c r="C6" s="8">
        <v>2</v>
      </c>
      <c r="D6" s="8">
        <v>4</v>
      </c>
      <c r="E6" s="8">
        <v>4</v>
      </c>
      <c r="F6" s="8">
        <v>2</v>
      </c>
      <c r="G6" s="8">
        <v>5</v>
      </c>
      <c r="H6" s="8">
        <v>4</v>
      </c>
      <c r="I6" s="8">
        <v>2</v>
      </c>
      <c r="J6" s="8">
        <v>4</v>
      </c>
      <c r="K6" s="8">
        <v>2</v>
      </c>
      <c r="L6" s="8">
        <f t="shared" ref="L6:L12" si="0">SUM(C6:K6)</f>
        <v>29</v>
      </c>
      <c r="M6" s="23"/>
      <c r="N6" s="13">
        <v>1</v>
      </c>
      <c r="O6" s="14">
        <v>6</v>
      </c>
      <c r="P6" s="14">
        <v>6</v>
      </c>
      <c r="Q6" s="14">
        <v>6</v>
      </c>
      <c r="R6" s="14">
        <v>6</v>
      </c>
      <c r="S6" s="14">
        <v>6</v>
      </c>
      <c r="T6" s="14">
        <v>6</v>
      </c>
      <c r="U6" s="14">
        <v>1.5</v>
      </c>
      <c r="V6" s="14">
        <v>1.5</v>
      </c>
      <c r="W6" s="14">
        <v>6</v>
      </c>
      <c r="X6" s="12">
        <f>SUM(O6:W6)</f>
        <v>45</v>
      </c>
    </row>
    <row r="7" spans="2:28" ht="15.75" x14ac:dyDescent="0.25">
      <c r="B7" s="19">
        <v>3</v>
      </c>
      <c r="C7" s="8">
        <v>1</v>
      </c>
      <c r="D7" s="8">
        <v>4</v>
      </c>
      <c r="E7" s="8">
        <v>1</v>
      </c>
      <c r="F7" s="8">
        <v>2</v>
      </c>
      <c r="G7" s="8">
        <v>4</v>
      </c>
      <c r="H7" s="8">
        <v>5</v>
      </c>
      <c r="I7" s="8">
        <v>2</v>
      </c>
      <c r="J7" s="8">
        <v>2</v>
      </c>
      <c r="K7" s="8">
        <v>4</v>
      </c>
      <c r="L7" s="8">
        <f t="shared" si="0"/>
        <v>25</v>
      </c>
      <c r="M7" s="23"/>
      <c r="N7" s="13">
        <v>2</v>
      </c>
      <c r="O7" s="14">
        <v>7</v>
      </c>
      <c r="P7" s="14">
        <v>2.5</v>
      </c>
      <c r="Q7" s="14">
        <v>7</v>
      </c>
      <c r="R7" s="14">
        <v>2.5</v>
      </c>
      <c r="S7" s="14">
        <v>2.5</v>
      </c>
      <c r="T7" s="14">
        <v>7</v>
      </c>
      <c r="U7" s="14">
        <v>2.5</v>
      </c>
      <c r="V7" s="14">
        <v>7</v>
      </c>
      <c r="W7" s="14">
        <v>7</v>
      </c>
      <c r="X7" s="12">
        <f>SUM(O7:W7)</f>
        <v>45</v>
      </c>
    </row>
    <row r="8" spans="2:28" ht="15.75" x14ac:dyDescent="0.25">
      <c r="B8" s="19">
        <v>4</v>
      </c>
      <c r="C8" s="8">
        <v>4</v>
      </c>
      <c r="D8" s="8">
        <v>4</v>
      </c>
      <c r="E8" s="8">
        <v>1</v>
      </c>
      <c r="F8" s="8">
        <v>2</v>
      </c>
      <c r="G8" s="8">
        <v>2</v>
      </c>
      <c r="H8" s="8">
        <v>2</v>
      </c>
      <c r="I8" s="8">
        <v>2</v>
      </c>
      <c r="J8" s="8">
        <v>4</v>
      </c>
      <c r="K8" s="8">
        <v>5</v>
      </c>
      <c r="L8" s="8">
        <f t="shared" si="0"/>
        <v>26</v>
      </c>
      <c r="M8" s="23"/>
      <c r="N8" s="13">
        <v>3</v>
      </c>
      <c r="O8" s="14">
        <v>9</v>
      </c>
      <c r="P8" s="14">
        <v>5.5</v>
      </c>
      <c r="Q8" s="14">
        <v>5.5</v>
      </c>
      <c r="R8" s="14">
        <v>2.5</v>
      </c>
      <c r="S8" s="14">
        <v>8</v>
      </c>
      <c r="T8" s="14">
        <v>5.5</v>
      </c>
      <c r="U8" s="14">
        <v>5.5</v>
      </c>
      <c r="V8" s="14">
        <v>2.5</v>
      </c>
      <c r="W8" s="14">
        <v>1</v>
      </c>
      <c r="X8" s="12">
        <f>SUM(O8:W8)</f>
        <v>45</v>
      </c>
    </row>
    <row r="9" spans="2:28" ht="15.75" x14ac:dyDescent="0.25">
      <c r="B9" s="19">
        <v>5</v>
      </c>
      <c r="C9" s="8">
        <v>2</v>
      </c>
      <c r="D9" s="8">
        <v>5</v>
      </c>
      <c r="E9" s="8">
        <v>5</v>
      </c>
      <c r="F9" s="8">
        <v>4</v>
      </c>
      <c r="G9" s="8">
        <v>2</v>
      </c>
      <c r="H9" s="8">
        <v>4</v>
      </c>
      <c r="I9" s="8">
        <v>2</v>
      </c>
      <c r="J9" s="8">
        <v>2</v>
      </c>
      <c r="K9" s="8">
        <v>5</v>
      </c>
      <c r="L9" s="8">
        <f t="shared" si="0"/>
        <v>31</v>
      </c>
      <c r="M9" s="23"/>
      <c r="N9" s="13">
        <v>4</v>
      </c>
      <c r="O9" s="14">
        <v>8</v>
      </c>
      <c r="P9" s="14">
        <v>9</v>
      </c>
      <c r="Q9" s="14">
        <v>4.5</v>
      </c>
      <c r="R9" s="14">
        <v>4.5</v>
      </c>
      <c r="S9" s="14">
        <v>4.5</v>
      </c>
      <c r="T9" s="14">
        <v>1</v>
      </c>
      <c r="U9" s="14">
        <v>4.5</v>
      </c>
      <c r="V9" s="14">
        <v>4.5</v>
      </c>
      <c r="W9" s="14">
        <v>4.5</v>
      </c>
      <c r="X9" s="12">
        <f>SUM(O9:W9)</f>
        <v>45</v>
      </c>
    </row>
    <row r="10" spans="2:28" ht="15.75" x14ac:dyDescent="0.25">
      <c r="B10" s="19">
        <v>6</v>
      </c>
      <c r="C10" s="8">
        <v>4</v>
      </c>
      <c r="D10" s="8">
        <v>4</v>
      </c>
      <c r="E10" s="8">
        <v>2</v>
      </c>
      <c r="F10" s="8">
        <v>4</v>
      </c>
      <c r="G10" s="8">
        <v>4</v>
      </c>
      <c r="H10" s="8">
        <v>4</v>
      </c>
      <c r="I10" s="8">
        <v>4</v>
      </c>
      <c r="J10" s="8">
        <v>4</v>
      </c>
      <c r="K10" s="8">
        <v>4</v>
      </c>
      <c r="L10" s="8">
        <f t="shared" si="0"/>
        <v>34</v>
      </c>
      <c r="M10" s="23"/>
      <c r="N10" s="13">
        <v>5</v>
      </c>
      <c r="O10" s="14">
        <v>5</v>
      </c>
      <c r="P10" s="14">
        <v>8.5</v>
      </c>
      <c r="Q10" s="14">
        <v>1.5</v>
      </c>
      <c r="R10" s="14">
        <v>8.5</v>
      </c>
      <c r="S10" s="14">
        <v>5</v>
      </c>
      <c r="T10" s="14">
        <v>5</v>
      </c>
      <c r="U10" s="14">
        <v>5</v>
      </c>
      <c r="V10" s="14">
        <v>5</v>
      </c>
      <c r="W10" s="14">
        <v>1.5</v>
      </c>
      <c r="X10" s="12">
        <f t="shared" ref="X10:X35" si="1">SUM(O10:W10)</f>
        <v>45</v>
      </c>
    </row>
    <row r="11" spans="2:28" ht="15.75" x14ac:dyDescent="0.25">
      <c r="B11" s="19">
        <v>7</v>
      </c>
      <c r="C11" s="8">
        <v>2</v>
      </c>
      <c r="D11" s="8">
        <v>5</v>
      </c>
      <c r="E11" s="8">
        <v>1</v>
      </c>
      <c r="F11" s="8">
        <v>4</v>
      </c>
      <c r="G11" s="8">
        <v>4</v>
      </c>
      <c r="H11" s="8">
        <v>4</v>
      </c>
      <c r="I11" s="8">
        <v>4</v>
      </c>
      <c r="J11" s="8">
        <v>4</v>
      </c>
      <c r="K11" s="8">
        <v>1</v>
      </c>
      <c r="L11" s="8">
        <f t="shared" si="0"/>
        <v>29</v>
      </c>
      <c r="M11" s="23"/>
      <c r="N11" s="13">
        <v>6</v>
      </c>
      <c r="O11" s="14">
        <v>5</v>
      </c>
      <c r="P11" s="14">
        <v>5</v>
      </c>
      <c r="Q11" s="14">
        <v>5</v>
      </c>
      <c r="R11" s="14">
        <v>5</v>
      </c>
      <c r="S11" s="14">
        <v>5</v>
      </c>
      <c r="T11" s="14">
        <v>5</v>
      </c>
      <c r="U11" s="14">
        <v>5</v>
      </c>
      <c r="V11" s="14">
        <v>5</v>
      </c>
      <c r="W11" s="14">
        <v>5</v>
      </c>
      <c r="X11" s="12">
        <f t="shared" si="1"/>
        <v>45</v>
      </c>
    </row>
    <row r="12" spans="2:28" ht="15.75" x14ac:dyDescent="0.25">
      <c r="B12" s="19">
        <v>8</v>
      </c>
      <c r="C12" s="8">
        <v>1</v>
      </c>
      <c r="D12" s="8">
        <v>2</v>
      </c>
      <c r="E12" s="8">
        <v>4</v>
      </c>
      <c r="F12" s="8">
        <v>2</v>
      </c>
      <c r="G12" s="8">
        <v>5</v>
      </c>
      <c r="H12" s="8">
        <v>4</v>
      </c>
      <c r="I12" s="8">
        <v>2</v>
      </c>
      <c r="J12" s="8">
        <v>4</v>
      </c>
      <c r="K12" s="8">
        <v>4</v>
      </c>
      <c r="L12" s="8">
        <f t="shared" si="0"/>
        <v>28</v>
      </c>
      <c r="M12" s="23"/>
      <c r="N12" s="13">
        <v>7</v>
      </c>
      <c r="O12" s="14">
        <v>5</v>
      </c>
      <c r="P12" s="14">
        <v>5</v>
      </c>
      <c r="Q12" s="14">
        <v>5</v>
      </c>
      <c r="R12" s="14">
        <v>5</v>
      </c>
      <c r="S12" s="14">
        <v>5</v>
      </c>
      <c r="T12" s="14">
        <v>5</v>
      </c>
      <c r="U12" s="14">
        <v>5</v>
      </c>
      <c r="V12" s="14">
        <v>5</v>
      </c>
      <c r="W12" s="14">
        <v>5</v>
      </c>
      <c r="X12" s="12">
        <f t="shared" si="1"/>
        <v>45</v>
      </c>
    </row>
    <row r="13" spans="2:28" ht="15.75" x14ac:dyDescent="0.25">
      <c r="B13" s="19">
        <v>9</v>
      </c>
      <c r="C13" s="8">
        <v>4</v>
      </c>
      <c r="D13" s="8">
        <v>4</v>
      </c>
      <c r="E13" s="8">
        <v>2</v>
      </c>
      <c r="F13" s="8">
        <v>4</v>
      </c>
      <c r="G13" s="8">
        <v>5</v>
      </c>
      <c r="H13" s="8">
        <v>4</v>
      </c>
      <c r="I13" s="8">
        <v>4</v>
      </c>
      <c r="J13" s="8">
        <v>4</v>
      </c>
      <c r="K13" s="8">
        <v>4</v>
      </c>
      <c r="L13" s="8">
        <f>SUM(C13:K13)</f>
        <v>35</v>
      </c>
      <c r="M13" s="23"/>
      <c r="N13" s="13">
        <v>8</v>
      </c>
      <c r="O13" s="21">
        <v>5</v>
      </c>
      <c r="P13" s="14">
        <v>5</v>
      </c>
      <c r="Q13" s="14">
        <v>5</v>
      </c>
      <c r="R13" s="14">
        <v>5</v>
      </c>
      <c r="S13" s="14">
        <v>5</v>
      </c>
      <c r="T13" s="14">
        <v>5</v>
      </c>
      <c r="U13" s="14">
        <v>5</v>
      </c>
      <c r="V13" s="14">
        <v>5</v>
      </c>
      <c r="W13" s="14">
        <v>5</v>
      </c>
      <c r="X13" s="12">
        <f t="shared" si="1"/>
        <v>45</v>
      </c>
    </row>
    <row r="14" spans="2:28" ht="15.75" x14ac:dyDescent="0.25">
      <c r="B14" s="19">
        <v>10</v>
      </c>
      <c r="C14" s="8">
        <v>5</v>
      </c>
      <c r="D14" s="8">
        <v>2</v>
      </c>
      <c r="E14" s="8">
        <v>5</v>
      </c>
      <c r="F14" s="8">
        <v>4</v>
      </c>
      <c r="G14" s="8">
        <v>4</v>
      </c>
      <c r="H14" s="8">
        <v>4</v>
      </c>
      <c r="I14" s="8">
        <v>2</v>
      </c>
      <c r="J14" s="8">
        <v>2</v>
      </c>
      <c r="K14" s="8">
        <v>5</v>
      </c>
      <c r="L14" s="8">
        <f t="shared" ref="L14:L33" si="2">SUM(C14:K14)</f>
        <v>33</v>
      </c>
      <c r="M14" s="23"/>
      <c r="N14" s="13">
        <v>9</v>
      </c>
      <c r="O14" s="14">
        <v>9</v>
      </c>
      <c r="P14" s="14">
        <v>7</v>
      </c>
      <c r="Q14" s="14">
        <v>1.5</v>
      </c>
      <c r="R14" s="14">
        <v>4</v>
      </c>
      <c r="S14" s="14">
        <v>1.5</v>
      </c>
      <c r="T14" s="14">
        <v>4</v>
      </c>
      <c r="U14" s="14">
        <v>7</v>
      </c>
      <c r="V14" s="14">
        <v>4</v>
      </c>
      <c r="W14" s="14">
        <v>7</v>
      </c>
      <c r="X14" s="12">
        <f t="shared" si="1"/>
        <v>45</v>
      </c>
    </row>
    <row r="15" spans="2:28" ht="15.75" x14ac:dyDescent="0.25">
      <c r="B15" s="19">
        <v>11</v>
      </c>
      <c r="C15" s="26">
        <v>2</v>
      </c>
      <c r="D15" s="26">
        <v>4</v>
      </c>
      <c r="E15" s="26">
        <v>4</v>
      </c>
      <c r="F15" s="26">
        <v>2</v>
      </c>
      <c r="G15" s="26">
        <v>4</v>
      </c>
      <c r="H15" s="26">
        <v>4</v>
      </c>
      <c r="I15" s="26">
        <v>4</v>
      </c>
      <c r="J15" s="26">
        <v>2</v>
      </c>
      <c r="K15" s="26">
        <v>3</v>
      </c>
      <c r="L15" s="8">
        <f t="shared" si="2"/>
        <v>29</v>
      </c>
      <c r="M15" s="23"/>
      <c r="N15" s="13">
        <v>10</v>
      </c>
      <c r="O15" s="14">
        <v>5</v>
      </c>
      <c r="P15" s="14">
        <v>5</v>
      </c>
      <c r="Q15" s="14">
        <v>5</v>
      </c>
      <c r="R15" s="14">
        <v>5</v>
      </c>
      <c r="S15" s="14">
        <v>5</v>
      </c>
      <c r="T15" s="14">
        <v>5</v>
      </c>
      <c r="U15" s="14">
        <v>5</v>
      </c>
      <c r="V15" s="14">
        <v>5</v>
      </c>
      <c r="W15" s="14">
        <v>5</v>
      </c>
      <c r="X15" s="12">
        <f t="shared" si="1"/>
        <v>45</v>
      </c>
    </row>
    <row r="16" spans="2:28" ht="15.75" x14ac:dyDescent="0.25">
      <c r="B16" s="19">
        <v>12</v>
      </c>
      <c r="C16" s="8">
        <v>4</v>
      </c>
      <c r="D16" s="8">
        <v>1</v>
      </c>
      <c r="E16" s="8">
        <v>4</v>
      </c>
      <c r="F16" s="8">
        <v>2</v>
      </c>
      <c r="G16" s="8">
        <v>4</v>
      </c>
      <c r="H16" s="8">
        <v>2</v>
      </c>
      <c r="I16" s="8">
        <v>1</v>
      </c>
      <c r="J16" s="8">
        <v>4</v>
      </c>
      <c r="K16" s="8">
        <v>4</v>
      </c>
      <c r="L16" s="8">
        <f t="shared" si="2"/>
        <v>26</v>
      </c>
      <c r="M16" s="23"/>
      <c r="N16" s="13">
        <v>11</v>
      </c>
      <c r="O16" s="14">
        <v>8</v>
      </c>
      <c r="P16" s="14">
        <v>3.5</v>
      </c>
      <c r="Q16" s="14">
        <v>3.5</v>
      </c>
      <c r="R16" s="14">
        <v>8</v>
      </c>
      <c r="S16" s="14">
        <v>3.5</v>
      </c>
      <c r="T16" s="14">
        <v>3.5</v>
      </c>
      <c r="U16" s="14">
        <v>8</v>
      </c>
      <c r="V16" s="14">
        <v>3.5</v>
      </c>
      <c r="W16" s="14">
        <v>3.5</v>
      </c>
      <c r="X16" s="12">
        <f t="shared" si="1"/>
        <v>45</v>
      </c>
    </row>
    <row r="17" spans="2:24" ht="15.75" x14ac:dyDescent="0.25">
      <c r="B17" s="19">
        <v>13</v>
      </c>
      <c r="C17" s="26">
        <v>2</v>
      </c>
      <c r="D17" s="26">
        <v>2</v>
      </c>
      <c r="E17" s="26">
        <v>2</v>
      </c>
      <c r="F17" s="26">
        <v>2</v>
      </c>
      <c r="G17" s="26">
        <v>2</v>
      </c>
      <c r="H17" s="26">
        <v>5</v>
      </c>
      <c r="I17" s="26">
        <v>2</v>
      </c>
      <c r="J17" s="26">
        <v>4</v>
      </c>
      <c r="K17" s="26">
        <v>2</v>
      </c>
      <c r="L17" s="8">
        <f t="shared" si="2"/>
        <v>23</v>
      </c>
      <c r="M17" s="23"/>
      <c r="N17" s="89">
        <v>12</v>
      </c>
      <c r="O17" s="14">
        <v>2</v>
      </c>
      <c r="P17" s="14">
        <v>4.5</v>
      </c>
      <c r="Q17" s="14">
        <v>6</v>
      </c>
      <c r="R17" s="14">
        <v>2</v>
      </c>
      <c r="S17" s="14">
        <v>8</v>
      </c>
      <c r="T17" s="14">
        <v>2</v>
      </c>
      <c r="U17" s="14">
        <v>8</v>
      </c>
      <c r="V17" s="14">
        <v>8</v>
      </c>
      <c r="W17" s="14">
        <v>4.5</v>
      </c>
      <c r="X17" s="12">
        <f t="shared" si="1"/>
        <v>45</v>
      </c>
    </row>
    <row r="18" spans="2:24" ht="15.75" x14ac:dyDescent="0.25">
      <c r="B18" s="19">
        <v>14</v>
      </c>
      <c r="C18" s="26">
        <v>1</v>
      </c>
      <c r="D18" s="26">
        <v>4</v>
      </c>
      <c r="E18" s="26">
        <v>4</v>
      </c>
      <c r="F18" s="26">
        <v>2</v>
      </c>
      <c r="G18" s="26">
        <v>4</v>
      </c>
      <c r="H18" s="26">
        <v>4</v>
      </c>
      <c r="I18" s="26">
        <v>4</v>
      </c>
      <c r="J18" s="26">
        <v>2</v>
      </c>
      <c r="K18" s="26">
        <v>4</v>
      </c>
      <c r="L18" s="8">
        <f t="shared" si="2"/>
        <v>29</v>
      </c>
      <c r="M18" s="23"/>
      <c r="N18" s="13">
        <v>13</v>
      </c>
      <c r="O18" s="14">
        <v>4</v>
      </c>
      <c r="P18" s="14">
        <v>4</v>
      </c>
      <c r="Q18" s="14">
        <v>4</v>
      </c>
      <c r="R18" s="14">
        <v>4</v>
      </c>
      <c r="S18" s="14">
        <v>4</v>
      </c>
      <c r="T18" s="14">
        <v>9</v>
      </c>
      <c r="U18" s="14">
        <v>4</v>
      </c>
      <c r="V18" s="14">
        <v>8</v>
      </c>
      <c r="W18" s="14">
        <v>4</v>
      </c>
      <c r="X18" s="12">
        <f t="shared" si="1"/>
        <v>45</v>
      </c>
    </row>
    <row r="19" spans="2:24" ht="15.75" x14ac:dyDescent="0.25">
      <c r="B19" s="19">
        <v>15</v>
      </c>
      <c r="C19" s="26">
        <v>2</v>
      </c>
      <c r="D19" s="26">
        <v>4</v>
      </c>
      <c r="E19" s="26">
        <v>5</v>
      </c>
      <c r="F19" s="26">
        <v>4</v>
      </c>
      <c r="G19" s="26">
        <v>4</v>
      </c>
      <c r="H19" s="26">
        <v>5</v>
      </c>
      <c r="I19" s="26">
        <v>2</v>
      </c>
      <c r="J19" s="26">
        <v>4</v>
      </c>
      <c r="K19" s="26">
        <v>4</v>
      </c>
      <c r="L19" s="8">
        <f t="shared" si="2"/>
        <v>34</v>
      </c>
      <c r="M19" s="23"/>
      <c r="N19" s="13">
        <v>14</v>
      </c>
      <c r="O19" s="15">
        <v>1</v>
      </c>
      <c r="P19" s="15">
        <v>6.5</v>
      </c>
      <c r="Q19" s="15">
        <v>6.5</v>
      </c>
      <c r="R19" s="15">
        <v>2.5</v>
      </c>
      <c r="S19" s="15">
        <v>6.5</v>
      </c>
      <c r="T19" s="15">
        <v>6.5</v>
      </c>
      <c r="U19" s="15">
        <v>6.5</v>
      </c>
      <c r="V19" s="15">
        <v>2.5</v>
      </c>
      <c r="W19" s="15">
        <v>6.5</v>
      </c>
      <c r="X19" s="12">
        <f t="shared" si="1"/>
        <v>45</v>
      </c>
    </row>
    <row r="20" spans="2:24" ht="15.75" x14ac:dyDescent="0.25">
      <c r="B20" s="19">
        <v>16</v>
      </c>
      <c r="C20" s="8">
        <v>4</v>
      </c>
      <c r="D20" s="8">
        <v>4</v>
      </c>
      <c r="E20" s="8">
        <v>5</v>
      </c>
      <c r="F20" s="8">
        <v>4</v>
      </c>
      <c r="G20" s="8">
        <v>4</v>
      </c>
      <c r="H20" s="8">
        <v>4</v>
      </c>
      <c r="I20" s="8">
        <v>4</v>
      </c>
      <c r="J20" s="8">
        <v>4</v>
      </c>
      <c r="K20" s="8">
        <v>4</v>
      </c>
      <c r="L20" s="8">
        <f t="shared" si="2"/>
        <v>37</v>
      </c>
      <c r="M20" s="23"/>
      <c r="N20" s="13">
        <v>15</v>
      </c>
      <c r="O20" s="15">
        <v>1.5</v>
      </c>
      <c r="P20" s="15">
        <v>5</v>
      </c>
      <c r="Q20" s="15">
        <v>8.5</v>
      </c>
      <c r="R20" s="15">
        <v>5</v>
      </c>
      <c r="S20" s="15">
        <v>5</v>
      </c>
      <c r="T20" s="15">
        <v>8.5</v>
      </c>
      <c r="U20" s="15">
        <v>1.5</v>
      </c>
      <c r="V20" s="15">
        <v>5</v>
      </c>
      <c r="W20" s="15">
        <v>5</v>
      </c>
      <c r="X20" s="12">
        <f t="shared" si="1"/>
        <v>45</v>
      </c>
    </row>
    <row r="21" spans="2:24" ht="15.75" x14ac:dyDescent="0.25">
      <c r="B21" s="19">
        <v>17</v>
      </c>
      <c r="C21" s="8">
        <v>4</v>
      </c>
      <c r="D21" s="8">
        <v>4</v>
      </c>
      <c r="E21" s="8">
        <v>4</v>
      </c>
      <c r="F21" s="8">
        <v>3</v>
      </c>
      <c r="G21" s="8">
        <v>3</v>
      </c>
      <c r="H21" s="8">
        <v>4</v>
      </c>
      <c r="I21" s="8">
        <v>4</v>
      </c>
      <c r="J21" s="8">
        <v>4</v>
      </c>
      <c r="K21" s="8">
        <v>4</v>
      </c>
      <c r="L21" s="8">
        <f t="shared" si="2"/>
        <v>34</v>
      </c>
      <c r="M21" s="23"/>
      <c r="N21" s="13">
        <v>16</v>
      </c>
      <c r="O21" s="15">
        <v>4.5</v>
      </c>
      <c r="P21" s="15">
        <v>4.5</v>
      </c>
      <c r="Q21" s="15">
        <v>9</v>
      </c>
      <c r="R21" s="15">
        <v>4.5</v>
      </c>
      <c r="S21" s="15">
        <v>4.5</v>
      </c>
      <c r="T21" s="15">
        <v>4.5</v>
      </c>
      <c r="U21" s="15">
        <v>4.5</v>
      </c>
      <c r="V21" s="15">
        <v>4.5</v>
      </c>
      <c r="W21" s="15">
        <v>4.5</v>
      </c>
      <c r="X21" s="12">
        <f t="shared" si="1"/>
        <v>45</v>
      </c>
    </row>
    <row r="22" spans="2:24" ht="15.75" x14ac:dyDescent="0.25">
      <c r="B22" s="19">
        <v>18</v>
      </c>
      <c r="C22" s="8">
        <v>2</v>
      </c>
      <c r="D22" s="8">
        <v>5</v>
      </c>
      <c r="E22" s="8">
        <v>1</v>
      </c>
      <c r="F22" s="8">
        <v>4</v>
      </c>
      <c r="G22" s="8">
        <v>4</v>
      </c>
      <c r="H22" s="8">
        <v>4</v>
      </c>
      <c r="I22" s="8">
        <v>2</v>
      </c>
      <c r="J22" s="8">
        <v>2</v>
      </c>
      <c r="K22" s="8">
        <v>4</v>
      </c>
      <c r="L22" s="8">
        <f t="shared" si="2"/>
        <v>28</v>
      </c>
      <c r="M22" s="23"/>
      <c r="N22" s="13">
        <v>17</v>
      </c>
      <c r="O22" s="15">
        <v>6</v>
      </c>
      <c r="P22" s="15">
        <v>6</v>
      </c>
      <c r="Q22" s="15">
        <v>6</v>
      </c>
      <c r="R22" s="15">
        <v>1.5</v>
      </c>
      <c r="S22" s="15">
        <v>1.5</v>
      </c>
      <c r="T22" s="15">
        <v>6</v>
      </c>
      <c r="U22" s="15">
        <v>6</v>
      </c>
      <c r="V22" s="15">
        <v>6</v>
      </c>
      <c r="W22" s="15">
        <v>6</v>
      </c>
      <c r="X22" s="12">
        <f t="shared" si="1"/>
        <v>45</v>
      </c>
    </row>
    <row r="23" spans="2:24" ht="15.75" x14ac:dyDescent="0.25">
      <c r="B23" s="19">
        <v>19</v>
      </c>
      <c r="C23" s="8">
        <v>2</v>
      </c>
      <c r="D23" s="8">
        <v>4</v>
      </c>
      <c r="E23" s="8">
        <v>3</v>
      </c>
      <c r="F23" s="8">
        <v>4</v>
      </c>
      <c r="G23" s="8">
        <v>3</v>
      </c>
      <c r="H23" s="8">
        <v>4</v>
      </c>
      <c r="I23" s="8">
        <v>3</v>
      </c>
      <c r="J23" s="8">
        <v>2</v>
      </c>
      <c r="K23" s="8">
        <v>4</v>
      </c>
      <c r="L23" s="8">
        <f t="shared" si="2"/>
        <v>29</v>
      </c>
      <c r="M23" s="23"/>
      <c r="N23" s="13">
        <v>18</v>
      </c>
      <c r="O23" s="15">
        <v>3</v>
      </c>
      <c r="P23" s="15">
        <v>9</v>
      </c>
      <c r="Q23" s="15">
        <v>1</v>
      </c>
      <c r="R23" s="15">
        <v>6.5</v>
      </c>
      <c r="S23" s="15">
        <v>6.5</v>
      </c>
      <c r="T23" s="15">
        <v>6.5</v>
      </c>
      <c r="U23" s="15">
        <v>3</v>
      </c>
      <c r="V23" s="15">
        <v>3</v>
      </c>
      <c r="W23" s="15">
        <v>6.5</v>
      </c>
      <c r="X23" s="12">
        <f t="shared" si="1"/>
        <v>45</v>
      </c>
    </row>
    <row r="24" spans="2:24" ht="15.75" x14ac:dyDescent="0.25">
      <c r="B24" s="19">
        <v>20</v>
      </c>
      <c r="C24" s="8">
        <v>1</v>
      </c>
      <c r="D24" s="8">
        <v>4</v>
      </c>
      <c r="E24" s="8">
        <v>4</v>
      </c>
      <c r="F24" s="8">
        <v>2</v>
      </c>
      <c r="G24" s="8">
        <v>4</v>
      </c>
      <c r="H24" s="8">
        <v>4</v>
      </c>
      <c r="I24" s="8">
        <v>2</v>
      </c>
      <c r="J24" s="8">
        <v>4</v>
      </c>
      <c r="K24" s="8">
        <v>4</v>
      </c>
      <c r="L24" s="8">
        <f>SUM(C24:K24)</f>
        <v>29</v>
      </c>
      <c r="M24" s="23"/>
      <c r="N24" s="13">
        <v>19</v>
      </c>
      <c r="O24" s="15">
        <v>1.5</v>
      </c>
      <c r="P24" s="15">
        <v>7.5</v>
      </c>
      <c r="Q24" s="15">
        <v>4</v>
      </c>
      <c r="R24" s="15">
        <v>7.5</v>
      </c>
      <c r="S24" s="15">
        <v>4</v>
      </c>
      <c r="T24" s="15">
        <v>7.5</v>
      </c>
      <c r="U24" s="15">
        <v>4</v>
      </c>
      <c r="V24" s="15">
        <v>1.5</v>
      </c>
      <c r="W24" s="15">
        <v>7.5</v>
      </c>
      <c r="X24" s="12">
        <f t="shared" si="1"/>
        <v>45</v>
      </c>
    </row>
    <row r="25" spans="2:24" ht="15.75" x14ac:dyDescent="0.25">
      <c r="B25" s="19">
        <v>21</v>
      </c>
      <c r="C25" s="8">
        <v>2</v>
      </c>
      <c r="D25" s="8">
        <v>4</v>
      </c>
      <c r="E25" s="8">
        <v>2</v>
      </c>
      <c r="F25" s="8">
        <v>3</v>
      </c>
      <c r="G25" s="8">
        <v>2</v>
      </c>
      <c r="H25" s="8">
        <v>3</v>
      </c>
      <c r="I25" s="8">
        <v>3</v>
      </c>
      <c r="J25" s="8">
        <v>4</v>
      </c>
      <c r="K25" s="8">
        <v>2</v>
      </c>
      <c r="L25" s="8">
        <f t="shared" si="2"/>
        <v>25</v>
      </c>
      <c r="M25" s="23"/>
      <c r="N25" s="13">
        <v>20</v>
      </c>
      <c r="O25" s="15">
        <v>1</v>
      </c>
      <c r="P25" s="15">
        <v>6.5</v>
      </c>
      <c r="Q25" s="15">
        <v>6.5</v>
      </c>
      <c r="R25" s="15">
        <v>2.5</v>
      </c>
      <c r="S25" s="15">
        <v>6.5</v>
      </c>
      <c r="T25" s="15">
        <v>6.5</v>
      </c>
      <c r="U25" s="15">
        <v>2.5</v>
      </c>
      <c r="V25" s="15">
        <v>6.5</v>
      </c>
      <c r="W25" s="15">
        <v>6.5</v>
      </c>
      <c r="X25" s="12">
        <f t="shared" si="1"/>
        <v>45</v>
      </c>
    </row>
    <row r="26" spans="2:24" ht="15.75" x14ac:dyDescent="0.25">
      <c r="B26" s="19">
        <v>22</v>
      </c>
      <c r="C26" s="8">
        <v>4</v>
      </c>
      <c r="D26" s="8">
        <v>4</v>
      </c>
      <c r="E26" s="8">
        <v>4</v>
      </c>
      <c r="F26" s="8">
        <v>4</v>
      </c>
      <c r="G26" s="8">
        <v>4</v>
      </c>
      <c r="H26" s="8">
        <v>4</v>
      </c>
      <c r="I26" s="8">
        <v>4</v>
      </c>
      <c r="J26" s="8">
        <v>4</v>
      </c>
      <c r="K26" s="8">
        <v>2</v>
      </c>
      <c r="L26" s="8">
        <f t="shared" si="2"/>
        <v>34</v>
      </c>
      <c r="M26" s="23"/>
      <c r="N26" s="13">
        <v>21</v>
      </c>
      <c r="O26" s="15">
        <v>2.5</v>
      </c>
      <c r="P26" s="15">
        <v>8.5</v>
      </c>
      <c r="Q26" s="15">
        <v>2.5</v>
      </c>
      <c r="R26" s="15">
        <v>6</v>
      </c>
      <c r="S26" s="15">
        <v>2.5</v>
      </c>
      <c r="T26" s="15">
        <v>6</v>
      </c>
      <c r="U26" s="15">
        <v>6</v>
      </c>
      <c r="V26" s="15">
        <v>8.5</v>
      </c>
      <c r="W26" s="15">
        <v>2.5</v>
      </c>
      <c r="X26" s="12">
        <f t="shared" si="1"/>
        <v>45</v>
      </c>
    </row>
    <row r="27" spans="2:24" ht="15.75" x14ac:dyDescent="0.25">
      <c r="B27" s="19">
        <v>23</v>
      </c>
      <c r="C27" s="8">
        <v>3</v>
      </c>
      <c r="D27" s="8">
        <v>4</v>
      </c>
      <c r="E27" s="8">
        <v>4</v>
      </c>
      <c r="F27" s="8">
        <v>4</v>
      </c>
      <c r="G27" s="8">
        <v>4</v>
      </c>
      <c r="H27" s="8">
        <v>5</v>
      </c>
      <c r="I27" s="8">
        <v>5</v>
      </c>
      <c r="J27" s="8">
        <v>5</v>
      </c>
      <c r="K27" s="8">
        <v>4</v>
      </c>
      <c r="L27" s="8">
        <f t="shared" si="2"/>
        <v>38</v>
      </c>
      <c r="M27" s="23"/>
      <c r="N27" s="13">
        <v>22</v>
      </c>
      <c r="O27" s="15">
        <v>5.5</v>
      </c>
      <c r="P27" s="15">
        <v>5.5</v>
      </c>
      <c r="Q27" s="15">
        <v>5.5</v>
      </c>
      <c r="R27" s="15">
        <v>5.5</v>
      </c>
      <c r="S27" s="15">
        <v>5.5</v>
      </c>
      <c r="T27" s="15">
        <v>5.5</v>
      </c>
      <c r="U27" s="15">
        <v>5.5</v>
      </c>
      <c r="V27" s="15">
        <v>5.5</v>
      </c>
      <c r="W27" s="15">
        <v>1</v>
      </c>
      <c r="X27" s="12">
        <f t="shared" si="1"/>
        <v>45</v>
      </c>
    </row>
    <row r="28" spans="2:24" ht="15.75" x14ac:dyDescent="0.25">
      <c r="B28" s="19">
        <v>24</v>
      </c>
      <c r="C28" s="8">
        <v>2</v>
      </c>
      <c r="D28" s="8">
        <v>4</v>
      </c>
      <c r="E28" s="8">
        <v>2</v>
      </c>
      <c r="F28" s="8">
        <v>2</v>
      </c>
      <c r="G28" s="8">
        <v>4</v>
      </c>
      <c r="H28" s="8">
        <v>4</v>
      </c>
      <c r="I28" s="8">
        <v>2</v>
      </c>
      <c r="J28" s="8">
        <v>4</v>
      </c>
      <c r="K28" s="8">
        <v>4</v>
      </c>
      <c r="L28" s="8">
        <f t="shared" si="2"/>
        <v>28</v>
      </c>
      <c r="M28" s="23"/>
      <c r="N28" s="13">
        <v>23</v>
      </c>
      <c r="O28" s="15">
        <v>1</v>
      </c>
      <c r="P28" s="15">
        <v>4</v>
      </c>
      <c r="Q28" s="15">
        <v>4</v>
      </c>
      <c r="R28" s="15">
        <v>4</v>
      </c>
      <c r="S28" s="15">
        <v>4</v>
      </c>
      <c r="T28" s="15">
        <v>8</v>
      </c>
      <c r="U28" s="15">
        <v>8</v>
      </c>
      <c r="V28" s="15">
        <v>8</v>
      </c>
      <c r="W28" s="15">
        <v>4</v>
      </c>
      <c r="X28" s="12">
        <f t="shared" si="1"/>
        <v>45</v>
      </c>
    </row>
    <row r="29" spans="2:24" ht="15.75" x14ac:dyDescent="0.25">
      <c r="B29" s="19">
        <v>25</v>
      </c>
      <c r="C29" s="8">
        <v>2</v>
      </c>
      <c r="D29" s="8">
        <v>4</v>
      </c>
      <c r="E29" s="8">
        <v>5</v>
      </c>
      <c r="F29" s="8">
        <v>5</v>
      </c>
      <c r="G29" s="8">
        <v>5</v>
      </c>
      <c r="H29" s="8">
        <v>2</v>
      </c>
      <c r="I29" s="8">
        <v>1</v>
      </c>
      <c r="J29" s="8">
        <v>5</v>
      </c>
      <c r="K29" s="8">
        <v>2</v>
      </c>
      <c r="L29" s="8">
        <f t="shared" si="2"/>
        <v>31</v>
      </c>
      <c r="M29" s="23"/>
      <c r="N29" s="13">
        <v>24</v>
      </c>
      <c r="O29" s="15">
        <v>2.5</v>
      </c>
      <c r="P29" s="15">
        <v>7</v>
      </c>
      <c r="Q29" s="15">
        <v>2.5</v>
      </c>
      <c r="R29" s="15">
        <v>2.5</v>
      </c>
      <c r="S29" s="15">
        <v>7</v>
      </c>
      <c r="T29" s="15">
        <v>7</v>
      </c>
      <c r="U29" s="15">
        <v>2.5</v>
      </c>
      <c r="V29" s="15">
        <v>7</v>
      </c>
      <c r="W29" s="15">
        <v>7</v>
      </c>
      <c r="X29" s="12">
        <f>SUM(O29:W29)</f>
        <v>45</v>
      </c>
    </row>
    <row r="30" spans="2:24" ht="15.75" x14ac:dyDescent="0.25">
      <c r="B30" s="19">
        <v>26</v>
      </c>
      <c r="C30" s="8">
        <v>2</v>
      </c>
      <c r="D30" s="8">
        <v>5</v>
      </c>
      <c r="E30" s="8">
        <v>4</v>
      </c>
      <c r="F30" s="8">
        <v>4</v>
      </c>
      <c r="G30" s="8">
        <v>4</v>
      </c>
      <c r="H30" s="8">
        <v>4</v>
      </c>
      <c r="I30" s="8">
        <v>2</v>
      </c>
      <c r="J30" s="8">
        <v>2</v>
      </c>
      <c r="K30" s="8">
        <v>5</v>
      </c>
      <c r="L30" s="8">
        <f t="shared" si="2"/>
        <v>32</v>
      </c>
      <c r="M30" s="23"/>
      <c r="N30" s="13">
        <v>25</v>
      </c>
      <c r="O30" s="15">
        <v>3</v>
      </c>
      <c r="P30" s="15">
        <v>5</v>
      </c>
      <c r="Q30" s="15">
        <v>7.5</v>
      </c>
      <c r="R30" s="15">
        <v>7.5</v>
      </c>
      <c r="S30" s="15">
        <v>7.5</v>
      </c>
      <c r="T30" s="15">
        <v>3</v>
      </c>
      <c r="U30" s="15">
        <v>1</v>
      </c>
      <c r="V30" s="15">
        <v>7.5</v>
      </c>
      <c r="W30" s="15">
        <v>3</v>
      </c>
      <c r="X30" s="12">
        <f t="shared" si="1"/>
        <v>45</v>
      </c>
    </row>
    <row r="31" spans="2:24" ht="15.75" x14ac:dyDescent="0.25">
      <c r="B31" s="19">
        <v>27</v>
      </c>
      <c r="C31" s="8">
        <v>2</v>
      </c>
      <c r="D31" s="8">
        <v>5</v>
      </c>
      <c r="E31" s="8">
        <v>4</v>
      </c>
      <c r="F31" s="8">
        <v>3</v>
      </c>
      <c r="G31" s="8">
        <v>5</v>
      </c>
      <c r="H31" s="8">
        <v>5</v>
      </c>
      <c r="I31" s="8">
        <v>3</v>
      </c>
      <c r="J31" s="8">
        <v>4</v>
      </c>
      <c r="K31" s="8">
        <v>4</v>
      </c>
      <c r="L31" s="8">
        <f t="shared" si="2"/>
        <v>35</v>
      </c>
      <c r="M31" s="23"/>
      <c r="N31" s="13">
        <v>26</v>
      </c>
      <c r="O31" s="15">
        <v>2</v>
      </c>
      <c r="P31" s="15">
        <v>8.5</v>
      </c>
      <c r="Q31" s="15">
        <v>5.5</v>
      </c>
      <c r="R31" s="15">
        <v>5.5</v>
      </c>
      <c r="S31" s="15">
        <v>5.5</v>
      </c>
      <c r="T31" s="15">
        <v>5.5</v>
      </c>
      <c r="U31" s="15">
        <v>2</v>
      </c>
      <c r="V31" s="15">
        <v>2</v>
      </c>
      <c r="W31" s="15">
        <v>8.5</v>
      </c>
      <c r="X31" s="12">
        <f t="shared" si="1"/>
        <v>45</v>
      </c>
    </row>
    <row r="32" spans="2:24" ht="15.75" x14ac:dyDescent="0.25">
      <c r="B32" s="19">
        <v>28</v>
      </c>
      <c r="C32" s="8">
        <v>2</v>
      </c>
      <c r="D32" s="8">
        <v>3</v>
      </c>
      <c r="E32" s="8">
        <v>2</v>
      </c>
      <c r="F32" s="8">
        <v>4</v>
      </c>
      <c r="G32" s="8">
        <v>3</v>
      </c>
      <c r="H32" s="8">
        <v>3</v>
      </c>
      <c r="I32" s="8">
        <v>3</v>
      </c>
      <c r="J32" s="8">
        <v>3</v>
      </c>
      <c r="K32" s="8">
        <v>2</v>
      </c>
      <c r="L32" s="8">
        <f t="shared" si="2"/>
        <v>25</v>
      </c>
      <c r="M32" s="23"/>
      <c r="N32" s="13">
        <v>27</v>
      </c>
      <c r="O32" s="15">
        <v>1</v>
      </c>
      <c r="P32" s="15">
        <v>8</v>
      </c>
      <c r="Q32" s="15">
        <v>5</v>
      </c>
      <c r="R32" s="15">
        <v>2.5</v>
      </c>
      <c r="S32" s="15">
        <v>8</v>
      </c>
      <c r="T32" s="15">
        <v>8</v>
      </c>
      <c r="U32" s="15">
        <v>2.5</v>
      </c>
      <c r="V32" s="15">
        <v>5</v>
      </c>
      <c r="W32" s="15">
        <v>5</v>
      </c>
      <c r="X32" s="12">
        <f t="shared" si="1"/>
        <v>45</v>
      </c>
    </row>
    <row r="33" spans="2:24" ht="15.75" x14ac:dyDescent="0.25">
      <c r="B33" s="19">
        <v>29</v>
      </c>
      <c r="C33" s="8">
        <v>1</v>
      </c>
      <c r="D33" s="8">
        <v>4</v>
      </c>
      <c r="E33" s="8">
        <v>2</v>
      </c>
      <c r="F33" s="8">
        <v>4</v>
      </c>
      <c r="G33" s="8">
        <v>4</v>
      </c>
      <c r="H33" s="8">
        <v>4</v>
      </c>
      <c r="I33" s="8">
        <v>2</v>
      </c>
      <c r="J33" s="8">
        <v>4</v>
      </c>
      <c r="K33" s="8">
        <v>2</v>
      </c>
      <c r="L33" s="8">
        <f t="shared" si="2"/>
        <v>27</v>
      </c>
      <c r="M33" s="23"/>
      <c r="N33" s="13">
        <v>28</v>
      </c>
      <c r="O33" s="15">
        <v>2</v>
      </c>
      <c r="P33" s="15">
        <v>6</v>
      </c>
      <c r="Q33" s="15">
        <v>2</v>
      </c>
      <c r="R33" s="15">
        <v>9</v>
      </c>
      <c r="S33" s="15">
        <v>6</v>
      </c>
      <c r="T33" s="15">
        <v>6</v>
      </c>
      <c r="U33" s="15">
        <v>6</v>
      </c>
      <c r="V33" s="15">
        <v>6</v>
      </c>
      <c r="W33" s="15">
        <v>2</v>
      </c>
      <c r="X33" s="12">
        <f t="shared" si="1"/>
        <v>45</v>
      </c>
    </row>
    <row r="34" spans="2:24" ht="15.75" x14ac:dyDescent="0.25">
      <c r="B34" s="19">
        <v>30</v>
      </c>
      <c r="C34" s="8">
        <v>2</v>
      </c>
      <c r="D34" s="8">
        <v>5</v>
      </c>
      <c r="E34" s="8">
        <v>5</v>
      </c>
      <c r="F34" s="8">
        <v>4</v>
      </c>
      <c r="G34" s="8">
        <v>5</v>
      </c>
      <c r="H34" s="8">
        <v>5</v>
      </c>
      <c r="I34" s="8">
        <v>2</v>
      </c>
      <c r="J34" s="8">
        <v>5</v>
      </c>
      <c r="K34" s="8">
        <v>4</v>
      </c>
      <c r="L34" s="8">
        <f>SUM(C34:K34)</f>
        <v>37</v>
      </c>
      <c r="M34" s="23"/>
      <c r="N34" s="13">
        <v>29</v>
      </c>
      <c r="O34" s="15">
        <v>1</v>
      </c>
      <c r="P34" s="15">
        <v>7</v>
      </c>
      <c r="Q34" s="15">
        <v>3</v>
      </c>
      <c r="R34" s="15">
        <v>7</v>
      </c>
      <c r="S34" s="15">
        <v>7</v>
      </c>
      <c r="T34" s="15">
        <v>7</v>
      </c>
      <c r="U34" s="15">
        <v>3</v>
      </c>
      <c r="V34" s="15">
        <v>7</v>
      </c>
      <c r="W34" s="15">
        <v>3</v>
      </c>
      <c r="X34" s="12">
        <f t="shared" si="1"/>
        <v>45</v>
      </c>
    </row>
    <row r="35" spans="2:24" ht="15.75" x14ac:dyDescent="0.25">
      <c r="B35" s="2" t="s">
        <v>24</v>
      </c>
      <c r="C35" s="4">
        <f>AVERAGE(C5:C34)</f>
        <v>2.5</v>
      </c>
      <c r="D35" s="4">
        <f t="shared" ref="D35:K35" si="3">AVERAGE(D5:D34)</f>
        <v>3.9</v>
      </c>
      <c r="E35" s="4">
        <f t="shared" si="3"/>
        <v>3.3333333333333335</v>
      </c>
      <c r="F35" s="4">
        <f t="shared" si="3"/>
        <v>3.3</v>
      </c>
      <c r="G35" s="4">
        <f t="shared" si="3"/>
        <v>3.8666666666666667</v>
      </c>
      <c r="H35" s="4">
        <f t="shared" si="3"/>
        <v>3.9666666666666668</v>
      </c>
      <c r="I35" s="4">
        <f t="shared" si="3"/>
        <v>2.7666666666666666</v>
      </c>
      <c r="J35" s="4">
        <f t="shared" si="3"/>
        <v>3.5666666666666669</v>
      </c>
      <c r="K35" s="4">
        <f t="shared" si="3"/>
        <v>3.5333333333333332</v>
      </c>
      <c r="L35" s="4"/>
      <c r="N35" s="13">
        <v>30</v>
      </c>
      <c r="O35" s="15">
        <v>1.5</v>
      </c>
      <c r="P35" s="15">
        <v>7</v>
      </c>
      <c r="Q35" s="15">
        <v>7</v>
      </c>
      <c r="R35" s="15">
        <v>3.5</v>
      </c>
      <c r="S35" s="15">
        <v>7</v>
      </c>
      <c r="T35" s="15">
        <v>7</v>
      </c>
      <c r="U35" s="15">
        <v>1.5</v>
      </c>
      <c r="V35" s="15">
        <v>7</v>
      </c>
      <c r="W35" s="15">
        <v>3.5</v>
      </c>
      <c r="X35" s="16">
        <f t="shared" si="1"/>
        <v>45</v>
      </c>
    </row>
    <row r="36" spans="2:24" ht="15.75" x14ac:dyDescent="0.25">
      <c r="N36" s="12" t="s">
        <v>10</v>
      </c>
      <c r="O36" s="17">
        <f>SUM(O6:O35)</f>
        <v>118.5</v>
      </c>
      <c r="P36" s="17">
        <f t="shared" ref="P36:W36" si="4">SUM(P6:P35)</f>
        <v>182</v>
      </c>
      <c r="Q36" s="17">
        <f t="shared" si="4"/>
        <v>145.5</v>
      </c>
      <c r="R36" s="17">
        <f t="shared" si="4"/>
        <v>145</v>
      </c>
      <c r="S36" s="17">
        <f t="shared" si="4"/>
        <v>157.5</v>
      </c>
      <c r="T36" s="17">
        <f t="shared" si="4"/>
        <v>172</v>
      </c>
      <c r="U36" s="17">
        <f t="shared" si="4"/>
        <v>132</v>
      </c>
      <c r="V36" s="17">
        <f t="shared" si="4"/>
        <v>156.5</v>
      </c>
      <c r="W36" s="17">
        <f t="shared" si="4"/>
        <v>141</v>
      </c>
      <c r="X36" s="18"/>
    </row>
    <row r="37" spans="2:24" ht="15.75" x14ac:dyDescent="0.25">
      <c r="I37" s="38" t="s">
        <v>18</v>
      </c>
      <c r="J37" s="36">
        <f>(12/((30*9)*(9+1))*SUMSQ(O36:W36)-3*(30)*(9+1))</f>
        <v>13.55111111111114</v>
      </c>
      <c r="N37" s="12" t="s">
        <v>23</v>
      </c>
      <c r="O37" s="83">
        <f>AVERAGE(O6:O35)</f>
        <v>3.95</v>
      </c>
      <c r="P37" s="83">
        <f t="shared" ref="P37:V37" si="5">AVERAGE(P6:P35)</f>
        <v>6.0666666666666664</v>
      </c>
      <c r="Q37" s="83">
        <f t="shared" si="5"/>
        <v>4.8499999999999996</v>
      </c>
      <c r="R37" s="83">
        <f t="shared" si="5"/>
        <v>4.833333333333333</v>
      </c>
      <c r="S37" s="83">
        <f t="shared" si="5"/>
        <v>5.25</v>
      </c>
      <c r="T37" s="83">
        <f t="shared" si="5"/>
        <v>5.7333333333333334</v>
      </c>
      <c r="U37" s="83">
        <f t="shared" si="5"/>
        <v>4.4000000000000004</v>
      </c>
      <c r="V37" s="83">
        <f t="shared" si="5"/>
        <v>5.2166666666666668</v>
      </c>
      <c r="W37" s="83">
        <f>AVERAGE(W6:W35)</f>
        <v>4.7</v>
      </c>
      <c r="X37" s="18"/>
    </row>
    <row r="38" spans="2:24" x14ac:dyDescent="0.25">
      <c r="I38" s="38" t="s">
        <v>20</v>
      </c>
      <c r="J38" s="36">
        <f>_xlfn.CHISQ.INV.RT(0.05,8)</f>
        <v>15.507313055865453</v>
      </c>
    </row>
    <row r="39" spans="2:24" x14ac:dyDescent="0.25">
      <c r="I39" t="s">
        <v>22</v>
      </c>
      <c r="J39" t="s">
        <v>98</v>
      </c>
    </row>
    <row r="41" spans="2:24" ht="15.75" x14ac:dyDescent="0.25">
      <c r="C41" s="174" t="s">
        <v>1</v>
      </c>
      <c r="D41" s="174"/>
      <c r="E41" s="174"/>
      <c r="F41" s="174"/>
      <c r="G41" s="174"/>
      <c r="H41" s="41" t="s">
        <v>24</v>
      </c>
      <c r="I41" s="41" t="s">
        <v>25</v>
      </c>
      <c r="J41" s="41"/>
    </row>
    <row r="42" spans="2:24" ht="15.75" x14ac:dyDescent="0.25">
      <c r="C42" s="168" t="s">
        <v>166</v>
      </c>
      <c r="D42" s="168"/>
      <c r="E42" s="168"/>
      <c r="F42" s="168"/>
      <c r="G42" s="168"/>
      <c r="H42" s="39">
        <f>AVERAGE(C5:C34)</f>
        <v>2.5</v>
      </c>
      <c r="I42" s="39">
        <f>SUM(O6:O35)</f>
        <v>118.5</v>
      </c>
    </row>
    <row r="43" spans="2:24" ht="15.75" x14ac:dyDescent="0.25">
      <c r="C43" s="168" t="s">
        <v>167</v>
      </c>
      <c r="D43" s="168"/>
      <c r="E43" s="168"/>
      <c r="F43" s="168"/>
      <c r="G43" s="168"/>
      <c r="H43" s="40">
        <f>AVERAGE(D5:D34)</f>
        <v>3.9</v>
      </c>
      <c r="I43" s="40">
        <f>SUM(P6:P35)</f>
        <v>182</v>
      </c>
    </row>
    <row r="44" spans="2:24" ht="15.75" x14ac:dyDescent="0.25">
      <c r="C44" s="168" t="s">
        <v>174</v>
      </c>
      <c r="D44" s="168"/>
      <c r="E44" s="168"/>
      <c r="F44" s="168"/>
      <c r="G44" s="168"/>
      <c r="H44" s="40">
        <f>AVERAGE(E5:E34)</f>
        <v>3.3333333333333335</v>
      </c>
      <c r="I44" s="40">
        <f>SUM(Q6:Q35)</f>
        <v>145.5</v>
      </c>
    </row>
    <row r="45" spans="2:24" ht="15.75" x14ac:dyDescent="0.25">
      <c r="C45" s="168" t="s">
        <v>168</v>
      </c>
      <c r="D45" s="168"/>
      <c r="E45" s="168"/>
      <c r="F45" s="168"/>
      <c r="G45" s="168"/>
      <c r="H45" s="40">
        <f>AVERAGE(F5:F34)</f>
        <v>3.3</v>
      </c>
      <c r="I45" s="40">
        <f>SUM(R6:R35)</f>
        <v>145</v>
      </c>
    </row>
    <row r="46" spans="2:24" ht="15.75" x14ac:dyDescent="0.25">
      <c r="C46" s="168" t="s">
        <v>169</v>
      </c>
      <c r="D46" s="168"/>
      <c r="E46" s="168"/>
      <c r="F46" s="168"/>
      <c r="G46" s="168"/>
      <c r="H46" s="40">
        <f>AVERAGE(G5:G34)</f>
        <v>3.8666666666666667</v>
      </c>
      <c r="I46" s="40">
        <f>SUM(S6:S35)</f>
        <v>157.5</v>
      </c>
    </row>
    <row r="47" spans="2:24" ht="15.75" x14ac:dyDescent="0.25">
      <c r="C47" s="168" t="s">
        <v>170</v>
      </c>
      <c r="D47" s="168"/>
      <c r="E47" s="168"/>
      <c r="F47" s="168"/>
      <c r="G47" s="168"/>
      <c r="H47" s="40">
        <f>AVERAGE(H5:H34)</f>
        <v>3.9666666666666668</v>
      </c>
      <c r="I47" s="40">
        <f>SUM(T6:T35)</f>
        <v>172</v>
      </c>
    </row>
    <row r="48" spans="2:24" ht="15.75" x14ac:dyDescent="0.25">
      <c r="C48" s="168" t="s">
        <v>171</v>
      </c>
      <c r="D48" s="168"/>
      <c r="E48" s="168"/>
      <c r="F48" s="168"/>
      <c r="G48" s="168"/>
      <c r="H48" s="40">
        <f>AVERAGE(I5:I34)</f>
        <v>2.7666666666666666</v>
      </c>
      <c r="I48" s="40">
        <f>SUM(U6:U35)</f>
        <v>132</v>
      </c>
    </row>
    <row r="49" spans="3:10" ht="15.75" x14ac:dyDescent="0.25">
      <c r="C49" s="168" t="s">
        <v>175</v>
      </c>
      <c r="D49" s="168"/>
      <c r="E49" s="168"/>
      <c r="F49" s="168"/>
      <c r="G49" s="168"/>
      <c r="H49" s="40">
        <f>AVERAGE(J5:J34)</f>
        <v>3.5666666666666669</v>
      </c>
      <c r="I49" s="40">
        <f>SUM(V6:V35)</f>
        <v>156.5</v>
      </c>
    </row>
    <row r="50" spans="3:10" ht="15.75" x14ac:dyDescent="0.25">
      <c r="C50" s="168" t="s">
        <v>176</v>
      </c>
      <c r="D50" s="168"/>
      <c r="E50" s="168"/>
      <c r="F50" s="168"/>
      <c r="G50" s="168"/>
      <c r="H50" s="40">
        <f>AVERAGE(K5:K34)</f>
        <v>3.5333333333333332</v>
      </c>
      <c r="I50" s="40">
        <f>SUM(W6:W35)</f>
        <v>141</v>
      </c>
    </row>
    <row r="51" spans="3:10" ht="15.75" x14ac:dyDescent="0.25">
      <c r="C51" s="169" t="s">
        <v>26</v>
      </c>
      <c r="D51" s="169"/>
      <c r="E51" s="169"/>
      <c r="F51" s="169"/>
      <c r="G51" s="169"/>
      <c r="H51" s="44" t="s">
        <v>29</v>
      </c>
      <c r="I51" s="41"/>
      <c r="J51" s="41"/>
    </row>
  </sheetData>
  <mergeCells count="17">
    <mergeCell ref="C50:G50"/>
    <mergeCell ref="C51:G51"/>
    <mergeCell ref="L3:L4"/>
    <mergeCell ref="X4:X5"/>
    <mergeCell ref="J1:R1"/>
    <mergeCell ref="C43:G43"/>
    <mergeCell ref="C44:G44"/>
    <mergeCell ref="C45:G45"/>
    <mergeCell ref="C46:G46"/>
    <mergeCell ref="C47:G47"/>
    <mergeCell ref="C48:G48"/>
    <mergeCell ref="C49:G49"/>
    <mergeCell ref="B3:B4"/>
    <mergeCell ref="C3:J3"/>
    <mergeCell ref="O4:W4"/>
    <mergeCell ref="C41:G41"/>
    <mergeCell ref="C42:G42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34"/>
  <sheetViews>
    <sheetView workbookViewId="0">
      <selection activeCell="B19" sqref="B19:V32"/>
    </sheetView>
  </sheetViews>
  <sheetFormatPr defaultRowHeight="15" x14ac:dyDescent="0.25"/>
  <cols>
    <col min="2" max="2" width="23.28515625" customWidth="1"/>
  </cols>
  <sheetData>
    <row r="2" spans="2:22" ht="15.75" x14ac:dyDescent="0.25">
      <c r="B2" s="195" t="s">
        <v>178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42"/>
      <c r="P2" s="42"/>
      <c r="Q2" s="42"/>
      <c r="R2" s="42"/>
      <c r="S2" s="42"/>
      <c r="T2" s="42"/>
      <c r="U2" s="42"/>
      <c r="V2" s="42"/>
    </row>
    <row r="3" spans="2:22" ht="15.75" x14ac:dyDescent="0.25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</row>
    <row r="4" spans="2:22" ht="15.75" x14ac:dyDescent="0.25">
      <c r="B4" s="170" t="s">
        <v>179</v>
      </c>
      <c r="C4" s="193" t="s">
        <v>180</v>
      </c>
      <c r="D4" s="193"/>
      <c r="E4" s="193"/>
      <c r="F4" s="193"/>
      <c r="G4" s="193"/>
      <c r="H4" s="193"/>
      <c r="I4" s="193"/>
      <c r="J4" s="193"/>
      <c r="K4" s="193"/>
      <c r="L4" s="192" t="s">
        <v>181</v>
      </c>
      <c r="M4" s="192" t="s">
        <v>182</v>
      </c>
      <c r="N4" s="170" t="s">
        <v>183</v>
      </c>
      <c r="O4" s="42"/>
      <c r="P4" s="42" t="s">
        <v>184</v>
      </c>
      <c r="Q4" s="42"/>
      <c r="R4" s="42"/>
      <c r="S4" s="42"/>
      <c r="T4" s="42" t="s">
        <v>185</v>
      </c>
      <c r="U4" s="42"/>
      <c r="V4" s="42"/>
    </row>
    <row r="5" spans="2:22" ht="15.75" x14ac:dyDescent="0.25">
      <c r="B5" s="170"/>
      <c r="C5" s="121" t="s">
        <v>134</v>
      </c>
      <c r="D5" s="121" t="s">
        <v>137</v>
      </c>
      <c r="E5" s="121" t="s">
        <v>140</v>
      </c>
      <c r="F5" s="121" t="s">
        <v>135</v>
      </c>
      <c r="G5" s="121" t="s">
        <v>138</v>
      </c>
      <c r="H5" s="121" t="s">
        <v>141</v>
      </c>
      <c r="I5" s="121" t="s">
        <v>136</v>
      </c>
      <c r="J5" s="121" t="s">
        <v>139</v>
      </c>
      <c r="K5" s="121" t="s">
        <v>142</v>
      </c>
      <c r="L5" s="192"/>
      <c r="M5" s="192"/>
      <c r="N5" s="170"/>
      <c r="O5" s="42"/>
      <c r="P5" s="42" t="s">
        <v>186</v>
      </c>
      <c r="Q5" s="42"/>
      <c r="R5" s="42"/>
      <c r="S5" s="42"/>
      <c r="T5" s="42" t="s">
        <v>187</v>
      </c>
      <c r="U5" s="42"/>
      <c r="V5" s="42"/>
    </row>
    <row r="6" spans="2:22" ht="15.75" x14ac:dyDescent="0.25">
      <c r="B6" s="124" t="s">
        <v>188</v>
      </c>
      <c r="C6" s="122">
        <v>11.31</v>
      </c>
      <c r="D6" s="122">
        <v>12.94</v>
      </c>
      <c r="E6" s="122">
        <v>24.04</v>
      </c>
      <c r="F6" s="122">
        <v>13.61</v>
      </c>
      <c r="G6" s="122">
        <v>20.62</v>
      </c>
      <c r="H6" s="122">
        <v>27.27</v>
      </c>
      <c r="I6" s="122">
        <v>20.3</v>
      </c>
      <c r="J6" s="122">
        <v>22.4</v>
      </c>
      <c r="K6" s="122">
        <v>29.51</v>
      </c>
      <c r="L6" s="122">
        <f>K6</f>
        <v>29.51</v>
      </c>
      <c r="M6" s="122">
        <f>C6</f>
        <v>11.31</v>
      </c>
      <c r="N6" s="122">
        <f>(L6-M6)</f>
        <v>18.200000000000003</v>
      </c>
      <c r="O6" s="42"/>
      <c r="P6" s="42" t="s">
        <v>188</v>
      </c>
      <c r="Q6" s="42"/>
      <c r="R6" s="42"/>
      <c r="S6" s="42"/>
      <c r="T6" s="42" t="s">
        <v>189</v>
      </c>
      <c r="U6" s="42"/>
      <c r="V6" s="42"/>
    </row>
    <row r="7" spans="2:22" ht="15.75" x14ac:dyDescent="0.25">
      <c r="B7" s="124" t="s">
        <v>190</v>
      </c>
      <c r="C7" s="122">
        <v>40.6</v>
      </c>
      <c r="D7" s="122">
        <v>39.590000000000003</v>
      </c>
      <c r="E7" s="122">
        <v>35.340000000000003</v>
      </c>
      <c r="F7" s="122">
        <v>39.43</v>
      </c>
      <c r="G7" s="122">
        <v>38.46</v>
      </c>
      <c r="H7" s="122">
        <v>35.24</v>
      </c>
      <c r="I7" s="122">
        <v>36.57</v>
      </c>
      <c r="J7" s="122">
        <v>38.520000000000003</v>
      </c>
      <c r="K7" s="122">
        <v>35.82</v>
      </c>
      <c r="L7" s="122">
        <f>H7</f>
        <v>35.24</v>
      </c>
      <c r="M7" s="122">
        <f>C7</f>
        <v>40.6</v>
      </c>
      <c r="N7" s="122">
        <f>(L7-M7)</f>
        <v>-5.3599999999999994</v>
      </c>
      <c r="O7" s="42"/>
      <c r="P7" s="42" t="s">
        <v>191</v>
      </c>
      <c r="Q7" s="42"/>
      <c r="R7" s="42"/>
      <c r="S7" s="42"/>
      <c r="T7" s="42"/>
      <c r="U7" s="42"/>
      <c r="V7" s="42"/>
    </row>
    <row r="8" spans="2:22" ht="15.75" x14ac:dyDescent="0.25">
      <c r="B8" s="124" t="s">
        <v>63</v>
      </c>
      <c r="C8" s="122">
        <v>5.72</v>
      </c>
      <c r="D8" s="122">
        <v>7.72</v>
      </c>
      <c r="E8" s="122">
        <v>8.6999999999999993</v>
      </c>
      <c r="F8" s="122">
        <v>4.49</v>
      </c>
      <c r="G8" s="122">
        <v>9.15</v>
      </c>
      <c r="H8" s="122">
        <v>9.6</v>
      </c>
      <c r="I8" s="122">
        <v>7.19</v>
      </c>
      <c r="J8" s="122">
        <v>9.34</v>
      </c>
      <c r="K8" s="122">
        <v>8.4700000000000006</v>
      </c>
      <c r="L8" s="122">
        <f>H8</f>
        <v>9.6</v>
      </c>
      <c r="M8" s="122">
        <f>F8</f>
        <v>4.49</v>
      </c>
      <c r="N8" s="122">
        <f t="shared" ref="N8:N11" si="0">(L8-M8)</f>
        <v>5.1099999999999994</v>
      </c>
      <c r="O8" s="42"/>
      <c r="P8" s="42" t="s">
        <v>192</v>
      </c>
      <c r="Q8" s="42"/>
      <c r="R8" s="42"/>
      <c r="S8" s="42"/>
      <c r="T8" s="42"/>
      <c r="U8" s="42"/>
      <c r="V8" s="42"/>
    </row>
    <row r="9" spans="2:22" ht="15.75" x14ac:dyDescent="0.25">
      <c r="B9" s="124" t="s">
        <v>65</v>
      </c>
      <c r="C9" s="122">
        <v>13.61</v>
      </c>
      <c r="D9" s="122">
        <v>13.63</v>
      </c>
      <c r="E9" s="122">
        <v>13.79</v>
      </c>
      <c r="F9" s="122">
        <v>12.23</v>
      </c>
      <c r="G9" s="122">
        <v>12.98</v>
      </c>
      <c r="H9" s="122">
        <v>12.58</v>
      </c>
      <c r="I9" s="122">
        <v>10.7</v>
      </c>
      <c r="J9" s="122">
        <v>11.19</v>
      </c>
      <c r="K9" s="122">
        <v>10.66</v>
      </c>
      <c r="L9" s="122">
        <f>E9</f>
        <v>13.79</v>
      </c>
      <c r="M9" s="122">
        <f>K9</f>
        <v>10.66</v>
      </c>
      <c r="N9" s="122">
        <f t="shared" si="0"/>
        <v>3.129999999999999</v>
      </c>
      <c r="O9" s="42"/>
      <c r="P9" s="42" t="s">
        <v>193</v>
      </c>
      <c r="Q9" s="42"/>
      <c r="R9" s="42"/>
      <c r="S9" s="42"/>
      <c r="T9" s="42"/>
      <c r="U9" s="42"/>
      <c r="V9" s="42"/>
    </row>
    <row r="10" spans="2:22" ht="15.75" x14ac:dyDescent="0.25">
      <c r="B10" s="124" t="s">
        <v>194</v>
      </c>
      <c r="C10" s="122">
        <v>22.12</v>
      </c>
      <c r="D10" s="122">
        <v>22.18</v>
      </c>
      <c r="E10" s="122">
        <v>23.68</v>
      </c>
      <c r="F10" s="122">
        <v>24.09</v>
      </c>
      <c r="G10" s="122">
        <v>24.31</v>
      </c>
      <c r="H10" s="122">
        <v>25.06</v>
      </c>
      <c r="I10" s="122">
        <v>27.02</v>
      </c>
      <c r="J10" s="122">
        <v>27.4</v>
      </c>
      <c r="K10" s="122">
        <v>32.369999999999997</v>
      </c>
      <c r="L10" s="122">
        <f>C10</f>
        <v>22.12</v>
      </c>
      <c r="M10" s="122">
        <f>K10</f>
        <v>32.369999999999997</v>
      </c>
      <c r="N10" s="122">
        <f t="shared" si="0"/>
        <v>-10.249999999999996</v>
      </c>
      <c r="O10" s="42"/>
      <c r="P10" s="42"/>
      <c r="Q10" s="42"/>
      <c r="R10" s="42"/>
      <c r="S10" s="42"/>
      <c r="T10" s="42"/>
      <c r="U10" s="42"/>
      <c r="V10" s="42"/>
    </row>
    <row r="11" spans="2:22" ht="15.75" x14ac:dyDescent="0.25">
      <c r="B11" s="124" t="s">
        <v>186</v>
      </c>
      <c r="C11" s="122">
        <v>0.09</v>
      </c>
      <c r="D11" s="122">
        <v>0.08</v>
      </c>
      <c r="E11" s="122">
        <v>0.08</v>
      </c>
      <c r="F11" s="122">
        <v>0.08</v>
      </c>
      <c r="G11" s="122">
        <v>7.0000000000000007E-2</v>
      </c>
      <c r="H11" s="122">
        <v>7.0000000000000007E-2</v>
      </c>
      <c r="I11" s="122">
        <v>7.0000000000000007E-2</v>
      </c>
      <c r="J11" s="122">
        <v>7.0000000000000007E-2</v>
      </c>
      <c r="K11" s="122">
        <v>0.05</v>
      </c>
      <c r="L11" s="122">
        <f>F11</f>
        <v>0.08</v>
      </c>
      <c r="M11" s="122">
        <f>K11</f>
        <v>0.05</v>
      </c>
      <c r="N11" s="122">
        <f t="shared" si="0"/>
        <v>0.03</v>
      </c>
      <c r="O11" s="42"/>
      <c r="P11" s="42"/>
      <c r="Q11" s="42"/>
      <c r="R11" s="42"/>
      <c r="S11" s="42"/>
      <c r="T11" s="42"/>
      <c r="U11" s="42"/>
      <c r="V11" s="42"/>
    </row>
    <row r="12" spans="2:22" ht="15.75" x14ac:dyDescent="0.25">
      <c r="B12" s="124" t="s">
        <v>11</v>
      </c>
      <c r="C12" s="122">
        <v>3.1</v>
      </c>
      <c r="D12" s="122">
        <v>3.33</v>
      </c>
      <c r="E12" s="122">
        <v>3.23</v>
      </c>
      <c r="F12" s="122">
        <v>3.13</v>
      </c>
      <c r="G12" s="122">
        <v>3.43</v>
      </c>
      <c r="H12" s="122">
        <v>3.8</v>
      </c>
      <c r="I12" s="122">
        <v>2.97</v>
      </c>
      <c r="J12" s="122">
        <v>3.47</v>
      </c>
      <c r="K12" s="122">
        <v>3.33</v>
      </c>
      <c r="L12" s="122">
        <f>H12</f>
        <v>3.8</v>
      </c>
      <c r="M12" s="122">
        <f>I12</f>
        <v>2.97</v>
      </c>
      <c r="N12" s="122">
        <f>(L12-M12)</f>
        <v>0.82999999999999963</v>
      </c>
      <c r="O12" s="42"/>
      <c r="P12" s="42"/>
      <c r="Q12" s="42"/>
      <c r="R12" s="42"/>
      <c r="S12" s="42"/>
      <c r="T12" s="42"/>
      <c r="U12" s="42"/>
      <c r="V12" s="42"/>
    </row>
    <row r="13" spans="2:22" ht="15.75" x14ac:dyDescent="0.25">
      <c r="B13" s="124" t="s">
        <v>12</v>
      </c>
      <c r="C13" s="122">
        <v>3.1</v>
      </c>
      <c r="D13" s="122">
        <v>3.9</v>
      </c>
      <c r="E13" s="122">
        <v>3.7</v>
      </c>
      <c r="F13" s="122">
        <v>3.6</v>
      </c>
      <c r="G13" s="122">
        <v>3.7</v>
      </c>
      <c r="H13" s="122">
        <v>4</v>
      </c>
      <c r="I13" s="122">
        <v>3.1</v>
      </c>
      <c r="J13" s="122">
        <v>3.27</v>
      </c>
      <c r="K13" s="122">
        <v>3.7</v>
      </c>
      <c r="L13" s="122">
        <f>H13</f>
        <v>4</v>
      </c>
      <c r="M13" s="122">
        <f>C13</f>
        <v>3.1</v>
      </c>
      <c r="N13" s="122">
        <f>(L13-M13)</f>
        <v>0.89999999999999991</v>
      </c>
      <c r="O13" s="42"/>
      <c r="P13" s="42"/>
      <c r="Q13" s="42"/>
      <c r="R13" s="42"/>
      <c r="S13" s="42"/>
      <c r="T13" s="42"/>
      <c r="U13" s="42"/>
      <c r="V13" s="42"/>
    </row>
    <row r="14" spans="2:22" ht="15.75" x14ac:dyDescent="0.25">
      <c r="B14" s="124" t="s">
        <v>13</v>
      </c>
      <c r="C14" s="122">
        <v>2.4</v>
      </c>
      <c r="D14" s="122">
        <v>3.6</v>
      </c>
      <c r="E14" s="122">
        <v>1.97</v>
      </c>
      <c r="F14" s="122">
        <v>3.67</v>
      </c>
      <c r="G14" s="122">
        <v>3.2</v>
      </c>
      <c r="H14" s="122">
        <v>3.8</v>
      </c>
      <c r="I14" s="122">
        <v>2.83</v>
      </c>
      <c r="J14" s="122">
        <v>3.6</v>
      </c>
      <c r="K14" s="122">
        <v>3.87</v>
      </c>
      <c r="L14" s="122">
        <f>K14</f>
        <v>3.87</v>
      </c>
      <c r="M14" s="122">
        <f>E14</f>
        <v>1.97</v>
      </c>
      <c r="N14" s="122">
        <f>(L14-M14)</f>
        <v>1.9000000000000001</v>
      </c>
      <c r="O14" s="42"/>
      <c r="P14" s="42"/>
      <c r="Q14" s="42"/>
      <c r="R14" s="42"/>
      <c r="S14" s="42"/>
      <c r="T14" s="42"/>
      <c r="U14" s="42"/>
      <c r="V14" s="42"/>
    </row>
    <row r="15" spans="2:22" ht="15.75" x14ac:dyDescent="0.25">
      <c r="B15" s="124" t="s">
        <v>195</v>
      </c>
      <c r="C15" s="122">
        <v>2.5</v>
      </c>
      <c r="D15" s="122">
        <v>3.9</v>
      </c>
      <c r="E15" s="122">
        <v>3.33</v>
      </c>
      <c r="F15" s="122">
        <v>3.3</v>
      </c>
      <c r="G15" s="122">
        <v>3.87</v>
      </c>
      <c r="H15" s="122">
        <v>3.97</v>
      </c>
      <c r="I15" s="122">
        <v>2.77</v>
      </c>
      <c r="J15" s="122">
        <v>3.57</v>
      </c>
      <c r="K15" s="122">
        <v>3.53</v>
      </c>
      <c r="L15" s="122">
        <f>H15</f>
        <v>3.97</v>
      </c>
      <c r="M15" s="122">
        <f>C15</f>
        <v>2.5</v>
      </c>
      <c r="N15" s="122">
        <f>(L15-M15)</f>
        <v>1.4700000000000002</v>
      </c>
      <c r="O15" s="42"/>
      <c r="P15" s="42"/>
      <c r="Q15" s="42"/>
      <c r="R15" s="42"/>
      <c r="S15" s="42"/>
      <c r="T15" s="42"/>
      <c r="U15" s="42"/>
      <c r="V15" s="42"/>
    </row>
    <row r="16" spans="2:22" ht="15.75" x14ac:dyDescent="0.25">
      <c r="B16" s="124" t="s">
        <v>10</v>
      </c>
      <c r="C16" s="123">
        <v>0.32</v>
      </c>
      <c r="D16" s="123">
        <v>0.59</v>
      </c>
      <c r="E16" s="123">
        <v>0.57999999999999996</v>
      </c>
      <c r="F16" s="123">
        <v>0.41</v>
      </c>
      <c r="G16" s="123">
        <v>0.57999999999999996</v>
      </c>
      <c r="H16" s="123">
        <v>0.75</v>
      </c>
      <c r="I16" s="123">
        <v>0.3</v>
      </c>
      <c r="J16" s="123">
        <v>0.48</v>
      </c>
      <c r="K16" s="123">
        <v>0.47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2:22" ht="15.75" x14ac:dyDescent="0.25"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2:22" ht="15.75" x14ac:dyDescent="0.25"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2:22" ht="15.75" x14ac:dyDescent="0.25">
      <c r="B19" s="170" t="s">
        <v>179</v>
      </c>
      <c r="C19" s="194" t="s">
        <v>196</v>
      </c>
      <c r="D19" s="194" t="s">
        <v>197</v>
      </c>
      <c r="E19" s="193" t="s">
        <v>134</v>
      </c>
      <c r="F19" s="193"/>
      <c r="G19" s="193" t="s">
        <v>137</v>
      </c>
      <c r="H19" s="193"/>
      <c r="I19" s="193" t="s">
        <v>140</v>
      </c>
      <c r="J19" s="193"/>
      <c r="K19" s="193" t="s">
        <v>135</v>
      </c>
      <c r="L19" s="193"/>
      <c r="M19" s="193" t="s">
        <v>138</v>
      </c>
      <c r="N19" s="193"/>
      <c r="O19" s="193" t="s">
        <v>141</v>
      </c>
      <c r="P19" s="193"/>
      <c r="Q19" s="193" t="s">
        <v>136</v>
      </c>
      <c r="R19" s="193"/>
      <c r="S19" s="193" t="s">
        <v>139</v>
      </c>
      <c r="T19" s="193"/>
      <c r="U19" s="193" t="s">
        <v>142</v>
      </c>
      <c r="V19" s="193"/>
    </row>
    <row r="20" spans="2:22" x14ac:dyDescent="0.25">
      <c r="B20" s="170"/>
      <c r="C20" s="194"/>
      <c r="D20" s="194"/>
      <c r="E20" s="192" t="s">
        <v>198</v>
      </c>
      <c r="F20" s="192" t="s">
        <v>199</v>
      </c>
      <c r="G20" s="192" t="s">
        <v>198</v>
      </c>
      <c r="H20" s="192" t="s">
        <v>199</v>
      </c>
      <c r="I20" s="192" t="s">
        <v>198</v>
      </c>
      <c r="J20" s="192" t="s">
        <v>199</v>
      </c>
      <c r="K20" s="192" t="s">
        <v>198</v>
      </c>
      <c r="L20" s="192" t="s">
        <v>199</v>
      </c>
      <c r="M20" s="192" t="s">
        <v>198</v>
      </c>
      <c r="N20" s="192" t="s">
        <v>199</v>
      </c>
      <c r="O20" s="192" t="s">
        <v>198</v>
      </c>
      <c r="P20" s="192" t="s">
        <v>199</v>
      </c>
      <c r="Q20" s="192" t="s">
        <v>198</v>
      </c>
      <c r="R20" s="192" t="s">
        <v>199</v>
      </c>
      <c r="S20" s="192" t="s">
        <v>198</v>
      </c>
      <c r="T20" s="192" t="s">
        <v>199</v>
      </c>
      <c r="U20" s="192" t="s">
        <v>198</v>
      </c>
      <c r="V20" s="192" t="s">
        <v>199</v>
      </c>
    </row>
    <row r="21" spans="2:22" x14ac:dyDescent="0.25">
      <c r="B21" s="170"/>
      <c r="C21" s="194"/>
      <c r="D21" s="194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2"/>
      <c r="V21" s="192"/>
    </row>
    <row r="22" spans="2:22" ht="15.75" x14ac:dyDescent="0.25">
      <c r="B22" s="95" t="s">
        <v>188</v>
      </c>
      <c r="C22" s="123">
        <v>1</v>
      </c>
      <c r="D22" s="122">
        <f t="shared" ref="D22:D31" si="1">(C22/C$32)</f>
        <v>8.5470085470085472E-2</v>
      </c>
      <c r="E22" s="122">
        <f t="shared" ref="E22:E31" si="2">(C6-M6)/N6</f>
        <v>0</v>
      </c>
      <c r="F22" s="122">
        <f>(E22*D22)</f>
        <v>0</v>
      </c>
      <c r="G22" s="122">
        <f t="shared" ref="G22:G31" si="3">(D6-M6)/N6</f>
        <v>8.9560439560439492E-2</v>
      </c>
      <c r="H22" s="122">
        <f>(G22*D22)</f>
        <v>7.6547384239691874E-3</v>
      </c>
      <c r="I22" s="122">
        <f t="shared" ref="I22:I31" si="4">(E6-M6)/N6</f>
        <v>0.6994505494505493</v>
      </c>
      <c r="J22" s="122">
        <f>(I22*D22)</f>
        <v>5.9782098243636693E-2</v>
      </c>
      <c r="K22" s="122">
        <f t="shared" ref="K22:K31" si="5">(F6-M6)/N6</f>
        <v>0.12637362637362629</v>
      </c>
      <c r="L22" s="122">
        <f>(K22*D22)</f>
        <v>1.0801164647318486E-2</v>
      </c>
      <c r="M22" s="122">
        <f t="shared" ref="M22:M31" si="6">(G6-M6)/N6</f>
        <v>0.5115384615384615</v>
      </c>
      <c r="N22" s="122">
        <f>(M22*D22)</f>
        <v>4.3721236028928336E-2</v>
      </c>
      <c r="O22" s="122">
        <f>(H6-M6)/N6</f>
        <v>0.87692307692307669</v>
      </c>
      <c r="P22" s="122">
        <f t="shared" ref="P22:P31" si="7">(O22*D22)</f>
        <v>7.49506903353057E-2</v>
      </c>
      <c r="Q22" s="122">
        <f>(I6-M6)/N6</f>
        <v>0.49395604395604387</v>
      </c>
      <c r="R22" s="122">
        <f t="shared" ref="R22:R31" si="8">(Q22*D22)</f>
        <v>4.2218465295388363E-2</v>
      </c>
      <c r="S22" s="122">
        <f>(J6-M6)/N6</f>
        <v>0.60934065934065917</v>
      </c>
      <c r="T22" s="122">
        <f t="shared" ref="T22:T31" si="9">(S22*D22)</f>
        <v>5.2080398234244374E-2</v>
      </c>
      <c r="U22" s="122">
        <f>(K6-M6)/N6</f>
        <v>1</v>
      </c>
      <c r="V22" s="122">
        <f t="shared" ref="V22:V31" si="10">(U22*D22)</f>
        <v>8.5470085470085472E-2</v>
      </c>
    </row>
    <row r="23" spans="2:22" ht="15.75" x14ac:dyDescent="0.25">
      <c r="B23" s="95" t="s">
        <v>190</v>
      </c>
      <c r="C23" s="123">
        <v>1</v>
      </c>
      <c r="D23" s="122">
        <f t="shared" si="1"/>
        <v>8.5470085470085472E-2</v>
      </c>
      <c r="E23" s="122">
        <f t="shared" si="2"/>
        <v>0</v>
      </c>
      <c r="F23" s="122">
        <f t="shared" ref="F23:F31" si="11">(E23*D23)</f>
        <v>0</v>
      </c>
      <c r="G23" s="122">
        <f t="shared" si="3"/>
        <v>0.18843283582089518</v>
      </c>
      <c r="H23" s="122">
        <f t="shared" ref="H23:H31" si="12">(G23*D23)</f>
        <v>1.6105370582982493E-2</v>
      </c>
      <c r="I23" s="122">
        <f t="shared" si="4"/>
        <v>0.98134328358208933</v>
      </c>
      <c r="J23" s="122">
        <f t="shared" ref="J23:J31" si="13">(I23*D23)</f>
        <v>8.3875494323255501E-2</v>
      </c>
      <c r="K23" s="122">
        <f t="shared" si="5"/>
        <v>0.21828358208955259</v>
      </c>
      <c r="L23" s="122">
        <f t="shared" ref="L23:L31" si="14">(K23*D23)</f>
        <v>1.8656716417910477E-2</v>
      </c>
      <c r="M23" s="122">
        <f t="shared" si="6"/>
        <v>0.39925373134328374</v>
      </c>
      <c r="N23" s="122">
        <f t="shared" ref="N23:N31" si="15">(M23*D23)</f>
        <v>3.4124250542161005E-2</v>
      </c>
      <c r="O23" s="122">
        <f t="shared" ref="O23:O27" si="16">(H7-M7)/N7</f>
        <v>1</v>
      </c>
      <c r="P23" s="122">
        <f t="shared" si="7"/>
        <v>8.5470085470085472E-2</v>
      </c>
      <c r="Q23" s="122">
        <f t="shared" ref="Q23:Q27" si="17">(I7-M7)/N7</f>
        <v>0.7518656716417913</v>
      </c>
      <c r="R23" s="122">
        <f t="shared" si="8"/>
        <v>6.4262023217247125E-2</v>
      </c>
      <c r="S23" s="122">
        <f t="shared" ref="S23:S27" si="18">(J7-M7)/N7</f>
        <v>0.38805970149253705</v>
      </c>
      <c r="T23" s="122">
        <f t="shared" si="9"/>
        <v>3.3167495854062999E-2</v>
      </c>
      <c r="U23" s="122">
        <f t="shared" ref="U23:U27" si="19">(K7-M7)/N7</f>
        <v>0.8917910447761197</v>
      </c>
      <c r="V23" s="122">
        <f t="shared" si="10"/>
        <v>7.6221456818471769E-2</v>
      </c>
    </row>
    <row r="24" spans="2:22" ht="15.75" x14ac:dyDescent="0.25">
      <c r="B24" s="95" t="s">
        <v>63</v>
      </c>
      <c r="C24" s="123">
        <v>1</v>
      </c>
      <c r="D24" s="122">
        <f t="shared" si="1"/>
        <v>8.5470085470085472E-2</v>
      </c>
      <c r="E24" s="122">
        <f t="shared" si="2"/>
        <v>0.24070450097847351</v>
      </c>
      <c r="F24" s="122">
        <f t="shared" si="11"/>
        <v>2.0573034271664403E-2</v>
      </c>
      <c r="G24" s="122">
        <f t="shared" si="3"/>
        <v>0.6320939334637965</v>
      </c>
      <c r="H24" s="122">
        <f t="shared" si="12"/>
        <v>5.4025122518273204E-2</v>
      </c>
      <c r="I24" s="122">
        <f t="shared" si="4"/>
        <v>0.8238747553816046</v>
      </c>
      <c r="J24" s="122">
        <f t="shared" si="13"/>
        <v>7.041664575911151E-2</v>
      </c>
      <c r="K24" s="122">
        <f t="shared" si="5"/>
        <v>0</v>
      </c>
      <c r="L24" s="122">
        <f t="shared" si="14"/>
        <v>0</v>
      </c>
      <c r="M24" s="122">
        <f t="shared" si="6"/>
        <v>0.91193737769080252</v>
      </c>
      <c r="N24" s="122">
        <f t="shared" si="15"/>
        <v>7.7943365614598512E-2</v>
      </c>
      <c r="O24" s="122">
        <f t="shared" si="16"/>
        <v>1</v>
      </c>
      <c r="P24" s="122">
        <f t="shared" si="7"/>
        <v>8.5470085470085472E-2</v>
      </c>
      <c r="Q24" s="122">
        <f t="shared" si="17"/>
        <v>0.52837573385518599</v>
      </c>
      <c r="R24" s="122">
        <f t="shared" si="8"/>
        <v>4.5160319132921879E-2</v>
      </c>
      <c r="S24" s="122">
        <f t="shared" si="18"/>
        <v>0.94911937377690803</v>
      </c>
      <c r="T24" s="122">
        <f t="shared" si="9"/>
        <v>8.1121313998026329E-2</v>
      </c>
      <c r="U24" s="122">
        <f t="shared" si="19"/>
        <v>0.77886497064579274</v>
      </c>
      <c r="V24" s="122">
        <f t="shared" si="10"/>
        <v>6.6569655610751524E-2</v>
      </c>
    </row>
    <row r="25" spans="2:22" ht="15.75" x14ac:dyDescent="0.25">
      <c r="B25" s="95" t="s">
        <v>65</v>
      </c>
      <c r="C25" s="123">
        <v>1</v>
      </c>
      <c r="D25" s="122">
        <f t="shared" si="1"/>
        <v>8.5470085470085472E-2</v>
      </c>
      <c r="E25" s="122">
        <f t="shared" si="2"/>
        <v>0.94249201277955275</v>
      </c>
      <c r="F25" s="122">
        <f t="shared" si="11"/>
        <v>8.0554872887141263E-2</v>
      </c>
      <c r="G25" s="122">
        <f t="shared" si="3"/>
        <v>0.94888178913738075</v>
      </c>
      <c r="H25" s="122">
        <f t="shared" si="12"/>
        <v>8.1101007618579551E-2</v>
      </c>
      <c r="I25" s="122">
        <f t="shared" si="4"/>
        <v>1</v>
      </c>
      <c r="J25" s="122">
        <f t="shared" si="13"/>
        <v>8.5470085470085472E-2</v>
      </c>
      <c r="K25" s="122">
        <f t="shared" si="5"/>
        <v>0.50159744408945717</v>
      </c>
      <c r="L25" s="122">
        <f t="shared" si="14"/>
        <v>4.2871576417902325E-2</v>
      </c>
      <c r="M25" s="122">
        <f t="shared" si="6"/>
        <v>0.74121405750798752</v>
      </c>
      <c r="N25" s="122">
        <f t="shared" si="15"/>
        <v>6.3351628846836539E-2</v>
      </c>
      <c r="O25" s="122">
        <f t="shared" si="16"/>
        <v>0.6134185303514379</v>
      </c>
      <c r="P25" s="122">
        <f t="shared" si="7"/>
        <v>5.2428934218071613E-2</v>
      </c>
      <c r="Q25" s="122">
        <f t="shared" si="17"/>
        <v>1.2779552715654684E-2</v>
      </c>
      <c r="R25" s="122">
        <f t="shared" si="8"/>
        <v>1.0922694628764688E-3</v>
      </c>
      <c r="S25" s="122">
        <f t="shared" si="18"/>
        <v>0.16932907348242796</v>
      </c>
      <c r="T25" s="122">
        <f t="shared" si="9"/>
        <v>1.4472570383113502E-2</v>
      </c>
      <c r="U25" s="122">
        <f t="shared" si="19"/>
        <v>0</v>
      </c>
      <c r="V25" s="122">
        <f t="shared" si="10"/>
        <v>0</v>
      </c>
    </row>
    <row r="26" spans="2:22" ht="15.75" x14ac:dyDescent="0.25">
      <c r="B26" s="95" t="s">
        <v>194</v>
      </c>
      <c r="C26" s="123">
        <v>1</v>
      </c>
      <c r="D26" s="122">
        <f t="shared" si="1"/>
        <v>8.5470085470085472E-2</v>
      </c>
      <c r="E26" s="122">
        <f t="shared" si="2"/>
        <v>1</v>
      </c>
      <c r="F26" s="122">
        <f t="shared" si="11"/>
        <v>8.5470085470085472E-2</v>
      </c>
      <c r="G26" s="122">
        <f t="shared" si="3"/>
        <v>0.99414634146341474</v>
      </c>
      <c r="H26" s="122">
        <f t="shared" si="12"/>
        <v>8.4969772774650829E-2</v>
      </c>
      <c r="I26" s="122">
        <f t="shared" si="4"/>
        <v>0.84780487804878057</v>
      </c>
      <c r="J26" s="122">
        <f t="shared" si="13"/>
        <v>7.2461955388784666E-2</v>
      </c>
      <c r="K26" s="122">
        <f t="shared" si="5"/>
        <v>0.80780487804878054</v>
      </c>
      <c r="L26" s="122">
        <f t="shared" si="14"/>
        <v>6.9043151969981245E-2</v>
      </c>
      <c r="M26" s="122">
        <f t="shared" si="6"/>
        <v>0.78634146341463429</v>
      </c>
      <c r="N26" s="122">
        <f t="shared" si="15"/>
        <v>6.7208672086720878E-2</v>
      </c>
      <c r="O26" s="122">
        <f t="shared" si="16"/>
        <v>0.71317073170731715</v>
      </c>
      <c r="P26" s="122">
        <f t="shared" si="7"/>
        <v>6.0954763393787789E-2</v>
      </c>
      <c r="Q26" s="122">
        <f t="shared" si="17"/>
        <v>0.52195121951219514</v>
      </c>
      <c r="R26" s="122">
        <f t="shared" si="8"/>
        <v>4.4611215342922665E-2</v>
      </c>
      <c r="S26" s="122">
        <f t="shared" si="18"/>
        <v>0.48487804878048785</v>
      </c>
      <c r="T26" s="122">
        <f t="shared" si="9"/>
        <v>4.1442568271836566E-2</v>
      </c>
      <c r="U26" s="122">
        <f t="shared" si="19"/>
        <v>0</v>
      </c>
      <c r="V26" s="122">
        <f t="shared" si="10"/>
        <v>0</v>
      </c>
    </row>
    <row r="27" spans="2:22" ht="15.75" x14ac:dyDescent="0.25">
      <c r="B27" s="95" t="s">
        <v>186</v>
      </c>
      <c r="C27" s="123">
        <v>0.9</v>
      </c>
      <c r="D27" s="122">
        <f t="shared" si="1"/>
        <v>7.6923076923076927E-2</v>
      </c>
      <c r="E27" s="122">
        <f t="shared" si="2"/>
        <v>1.3333333333333333</v>
      </c>
      <c r="F27" s="122">
        <f t="shared" si="11"/>
        <v>0.10256410256410256</v>
      </c>
      <c r="G27" s="122">
        <f t="shared" si="3"/>
        <v>1</v>
      </c>
      <c r="H27" s="122">
        <f t="shared" si="12"/>
        <v>7.6923076923076927E-2</v>
      </c>
      <c r="I27" s="122">
        <f t="shared" si="4"/>
        <v>1</v>
      </c>
      <c r="J27" s="122">
        <f t="shared" si="13"/>
        <v>7.6923076923076927E-2</v>
      </c>
      <c r="K27" s="122">
        <f t="shared" si="5"/>
        <v>1</v>
      </c>
      <c r="L27" s="122">
        <f t="shared" si="14"/>
        <v>7.6923076923076927E-2</v>
      </c>
      <c r="M27" s="122">
        <f t="shared" si="6"/>
        <v>0.66666666666666685</v>
      </c>
      <c r="N27" s="122">
        <f t="shared" si="15"/>
        <v>5.1282051282051301E-2</v>
      </c>
      <c r="O27" s="122">
        <f t="shared" si="16"/>
        <v>0.66666666666666685</v>
      </c>
      <c r="P27" s="122">
        <f t="shared" si="7"/>
        <v>5.1282051282051301E-2</v>
      </c>
      <c r="Q27" s="122">
        <f t="shared" si="17"/>
        <v>0.66666666666666685</v>
      </c>
      <c r="R27" s="122">
        <f t="shared" si="8"/>
        <v>5.1282051282051301E-2</v>
      </c>
      <c r="S27" s="122">
        <f t="shared" si="18"/>
        <v>0.66666666666666685</v>
      </c>
      <c r="T27" s="122">
        <f t="shared" si="9"/>
        <v>5.1282051282051301E-2</v>
      </c>
      <c r="U27" s="122">
        <f t="shared" si="19"/>
        <v>0</v>
      </c>
      <c r="V27" s="122">
        <f t="shared" si="10"/>
        <v>0</v>
      </c>
    </row>
    <row r="28" spans="2:22" ht="15.75" x14ac:dyDescent="0.25">
      <c r="B28" s="95" t="s">
        <v>11</v>
      </c>
      <c r="C28" s="123">
        <v>1</v>
      </c>
      <c r="D28" s="122">
        <f t="shared" si="1"/>
        <v>8.5470085470085472E-2</v>
      </c>
      <c r="E28" s="122">
        <f t="shared" si="2"/>
        <v>0.15662650602409633</v>
      </c>
      <c r="F28" s="122">
        <f t="shared" si="11"/>
        <v>1.3386880856760371E-2</v>
      </c>
      <c r="G28" s="122">
        <f t="shared" si="3"/>
        <v>0.43373493975903621</v>
      </c>
      <c r="H28" s="122">
        <f t="shared" si="12"/>
        <v>3.7071362372567196E-2</v>
      </c>
      <c r="I28" s="122">
        <f t="shared" si="4"/>
        <v>0.31325301204819267</v>
      </c>
      <c r="J28" s="122">
        <f t="shared" si="13"/>
        <v>2.6773761713520743E-2</v>
      </c>
      <c r="K28" s="122">
        <f t="shared" si="5"/>
        <v>0.19277108433734913</v>
      </c>
      <c r="L28" s="122">
        <f t="shared" si="14"/>
        <v>1.6476161054474286E-2</v>
      </c>
      <c r="M28" s="122">
        <f t="shared" si="6"/>
        <v>0.55421686746987975</v>
      </c>
      <c r="N28" s="122">
        <f t="shared" si="15"/>
        <v>4.7368963031613656E-2</v>
      </c>
      <c r="O28" s="122">
        <f>(H12-M12)/N12</f>
        <v>1</v>
      </c>
      <c r="P28" s="122">
        <f t="shared" si="7"/>
        <v>8.5470085470085472E-2</v>
      </c>
      <c r="Q28" s="122">
        <f>(I12-M12)/N12</f>
        <v>0</v>
      </c>
      <c r="R28" s="122">
        <f t="shared" si="8"/>
        <v>0</v>
      </c>
      <c r="S28" s="122">
        <f>(J12-M12)/N12</f>
        <v>0.60240963855421714</v>
      </c>
      <c r="T28" s="122">
        <f t="shared" si="9"/>
        <v>5.1488003295232232E-2</v>
      </c>
      <c r="U28" s="122">
        <f>(K12-M12)/N12</f>
        <v>0.43373493975903621</v>
      </c>
      <c r="V28" s="122">
        <f t="shared" si="10"/>
        <v>3.7071362372567196E-2</v>
      </c>
    </row>
    <row r="29" spans="2:22" ht="15.75" x14ac:dyDescent="0.25">
      <c r="B29" s="95" t="s">
        <v>12</v>
      </c>
      <c r="C29" s="123">
        <v>1</v>
      </c>
      <c r="D29" s="122">
        <f t="shared" si="1"/>
        <v>8.5470085470085472E-2</v>
      </c>
      <c r="E29" s="122">
        <f t="shared" si="2"/>
        <v>0</v>
      </c>
      <c r="F29" s="122">
        <f t="shared" si="11"/>
        <v>0</v>
      </c>
      <c r="G29" s="122">
        <f t="shared" si="3"/>
        <v>0.88888888888888873</v>
      </c>
      <c r="H29" s="122">
        <f t="shared" si="12"/>
        <v>7.5973409306742623E-2</v>
      </c>
      <c r="I29" s="122">
        <f t="shared" si="4"/>
        <v>0.66666666666666685</v>
      </c>
      <c r="J29" s="122">
        <f t="shared" si="13"/>
        <v>5.6980056980056995E-2</v>
      </c>
      <c r="K29" s="122">
        <f t="shared" si="5"/>
        <v>0.55555555555555558</v>
      </c>
      <c r="L29" s="122">
        <f t="shared" si="14"/>
        <v>4.7483380816714153E-2</v>
      </c>
      <c r="M29" s="122">
        <f t="shared" si="6"/>
        <v>0.66666666666666685</v>
      </c>
      <c r="N29" s="122">
        <f t="shared" si="15"/>
        <v>5.6980056980056995E-2</v>
      </c>
      <c r="O29" s="122">
        <f>(H13-M13)/N13</f>
        <v>1</v>
      </c>
      <c r="P29" s="122">
        <f t="shared" si="7"/>
        <v>8.5470085470085472E-2</v>
      </c>
      <c r="Q29" s="122">
        <f>(I13-M13)/N13</f>
        <v>0</v>
      </c>
      <c r="R29" s="122">
        <f t="shared" si="8"/>
        <v>0</v>
      </c>
      <c r="S29" s="122">
        <f>(J13-M13)/N13</f>
        <v>0.18888888888888883</v>
      </c>
      <c r="T29" s="122">
        <f t="shared" si="9"/>
        <v>1.6144349477682805E-2</v>
      </c>
      <c r="U29" s="122">
        <f>(K13-M13)/N13</f>
        <v>0.66666666666666685</v>
      </c>
      <c r="V29" s="122">
        <f t="shared" si="10"/>
        <v>5.6980056980056995E-2</v>
      </c>
    </row>
    <row r="30" spans="2:22" ht="15.75" x14ac:dyDescent="0.25">
      <c r="B30" s="95" t="s">
        <v>13</v>
      </c>
      <c r="C30" s="123">
        <v>1</v>
      </c>
      <c r="D30" s="122">
        <f t="shared" si="1"/>
        <v>8.5470085470085472E-2</v>
      </c>
      <c r="E30" s="122">
        <f t="shared" si="2"/>
        <v>0.22631578947368416</v>
      </c>
      <c r="F30" s="122">
        <f t="shared" si="11"/>
        <v>1.9343229869545654E-2</v>
      </c>
      <c r="G30" s="122">
        <f t="shared" si="3"/>
        <v>0.85789473684210527</v>
      </c>
      <c r="H30" s="122">
        <f t="shared" si="12"/>
        <v>7.3324336482231217E-2</v>
      </c>
      <c r="I30" s="122">
        <f t="shared" si="4"/>
        <v>0</v>
      </c>
      <c r="J30" s="122">
        <f t="shared" si="13"/>
        <v>0</v>
      </c>
      <c r="K30" s="122">
        <f t="shared" si="5"/>
        <v>0.89473684210526305</v>
      </c>
      <c r="L30" s="122">
        <f t="shared" si="14"/>
        <v>7.6473234367971196E-2</v>
      </c>
      <c r="M30" s="122">
        <f t="shared" si="6"/>
        <v>0.64736842105263159</v>
      </c>
      <c r="N30" s="122">
        <f t="shared" si="15"/>
        <v>5.5330634278002701E-2</v>
      </c>
      <c r="O30" s="122">
        <f>(H14-M14)/N14</f>
        <v>0.96315789473684199</v>
      </c>
      <c r="P30" s="122">
        <f t="shared" si="7"/>
        <v>8.2321187584345465E-2</v>
      </c>
      <c r="Q30" s="122">
        <f>(I14-M14)/N14</f>
        <v>0.45263157894736844</v>
      </c>
      <c r="R30" s="122">
        <f t="shared" si="8"/>
        <v>3.8686459739091322E-2</v>
      </c>
      <c r="S30" s="122">
        <f>(J14-M14)/N14</f>
        <v>0.85789473684210527</v>
      </c>
      <c r="T30" s="122">
        <f t="shared" si="9"/>
        <v>7.3324336482231217E-2</v>
      </c>
      <c r="U30" s="122">
        <f>(K14-M14)/N14</f>
        <v>1</v>
      </c>
      <c r="V30" s="122">
        <f t="shared" si="10"/>
        <v>8.5470085470085472E-2</v>
      </c>
    </row>
    <row r="31" spans="2:22" ht="15.75" x14ac:dyDescent="0.25">
      <c r="B31" s="95" t="s">
        <v>195</v>
      </c>
      <c r="C31" s="123">
        <v>1</v>
      </c>
      <c r="D31" s="122">
        <f t="shared" si="1"/>
        <v>8.5470085470085472E-2</v>
      </c>
      <c r="E31" s="122">
        <f t="shared" si="2"/>
        <v>0</v>
      </c>
      <c r="F31" s="122">
        <f t="shared" si="11"/>
        <v>0</v>
      </c>
      <c r="G31" s="122">
        <f t="shared" si="3"/>
        <v>0.95238095238095222</v>
      </c>
      <c r="H31" s="122">
        <f t="shared" si="12"/>
        <v>8.1400081400081384E-2</v>
      </c>
      <c r="I31" s="122">
        <f t="shared" si="4"/>
        <v>0.56462585034013602</v>
      </c>
      <c r="J31" s="122">
        <f t="shared" si="13"/>
        <v>4.8258619687191112E-2</v>
      </c>
      <c r="K31" s="122">
        <f t="shared" si="5"/>
        <v>0.54421768707482976</v>
      </c>
      <c r="L31" s="122">
        <f t="shared" si="14"/>
        <v>4.6514332228617929E-2</v>
      </c>
      <c r="M31" s="122">
        <f t="shared" si="6"/>
        <v>0.93197278911564618</v>
      </c>
      <c r="N31" s="122">
        <f t="shared" si="15"/>
        <v>7.9655793941508221E-2</v>
      </c>
      <c r="O31" s="122">
        <f>(H15-M15)/N15</f>
        <v>1</v>
      </c>
      <c r="P31" s="122">
        <f t="shared" si="7"/>
        <v>8.5470085470085472E-2</v>
      </c>
      <c r="Q31" s="122">
        <f>(I15-M15)/N15</f>
        <v>0.18367346938775508</v>
      </c>
      <c r="R31" s="122">
        <f t="shared" si="8"/>
        <v>1.5698587127158554E-2</v>
      </c>
      <c r="S31" s="122">
        <f>(J15-M15)/N15</f>
        <v>0.72789115646258484</v>
      </c>
      <c r="T31" s="122">
        <f t="shared" si="9"/>
        <v>6.2212919355776483E-2</v>
      </c>
      <c r="U31" s="122">
        <f>(K15-M15)/N15</f>
        <v>0.70068027210884332</v>
      </c>
      <c r="V31" s="122">
        <f t="shared" si="10"/>
        <v>5.9887202744345586E-2</v>
      </c>
    </row>
    <row r="32" spans="2:22" ht="15.75" x14ac:dyDescent="0.25">
      <c r="B32" s="95" t="s">
        <v>10</v>
      </c>
      <c r="C32" s="123">
        <v>11.7</v>
      </c>
      <c r="D32" s="123"/>
      <c r="E32" s="123"/>
      <c r="F32" s="122">
        <f>SUM(F22:F31)</f>
        <v>0.32189220591929979</v>
      </c>
      <c r="G32" s="123"/>
      <c r="H32" s="122">
        <f>SUM(H22:H31)</f>
        <v>0.5885482784031546</v>
      </c>
      <c r="I32" s="123"/>
      <c r="J32" s="122">
        <f>SUM(J22:J31)</f>
        <v>0.58094179448871963</v>
      </c>
      <c r="K32" s="123"/>
      <c r="L32" s="122">
        <f>SUM(L22:L31)</f>
        <v>0.40524279484396702</v>
      </c>
      <c r="M32" s="123"/>
      <c r="N32" s="122">
        <f>SUM(N22:N31)</f>
        <v>0.57696665263247815</v>
      </c>
      <c r="O32" s="123"/>
      <c r="P32" s="122">
        <f>SUM(P22:P31)</f>
        <v>0.74928805416398936</v>
      </c>
      <c r="Q32" s="123"/>
      <c r="R32" s="122">
        <f>SUM(R22:R31)</f>
        <v>0.30301139059965765</v>
      </c>
      <c r="S32" s="123"/>
      <c r="T32" s="122">
        <f>SUM(T22:T31)</f>
        <v>0.4767360066342578</v>
      </c>
      <c r="U32" s="123"/>
      <c r="V32" s="122">
        <f>SUM(V22:V31)</f>
        <v>0.467669905466364</v>
      </c>
    </row>
    <row r="33" spans="2:22" ht="15.75" x14ac:dyDescent="0.25">
      <c r="B33" s="42"/>
      <c r="C33" s="42"/>
      <c r="D33" s="42"/>
      <c r="E33" s="42"/>
      <c r="F33" s="18"/>
      <c r="G33" s="42"/>
      <c r="H33" s="42"/>
      <c r="I33" s="42"/>
      <c r="J33" s="42"/>
      <c r="K33" s="42"/>
      <c r="L33" s="42"/>
      <c r="M33" s="42"/>
      <c r="N33" s="81"/>
      <c r="O33" s="42"/>
      <c r="P33" s="42" t="s">
        <v>55</v>
      </c>
      <c r="Q33" s="42"/>
      <c r="R33" s="42"/>
      <c r="S33" s="42"/>
      <c r="T33" s="42"/>
      <c r="U33" s="42"/>
      <c r="V33" s="42"/>
    </row>
    <row r="34" spans="2:22" ht="15.75" x14ac:dyDescent="0.25">
      <c r="B34" s="42" t="s">
        <v>200</v>
      </c>
      <c r="C34" s="42" t="s">
        <v>201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</sheetData>
  <mergeCells count="36">
    <mergeCell ref="B2:N2"/>
    <mergeCell ref="B4:B5"/>
    <mergeCell ref="C4:K4"/>
    <mergeCell ref="L4:L5"/>
    <mergeCell ref="M4:M5"/>
    <mergeCell ref="N4:N5"/>
    <mergeCell ref="S19:T19"/>
    <mergeCell ref="U19:V19"/>
    <mergeCell ref="B19:B21"/>
    <mergeCell ref="C19:C21"/>
    <mergeCell ref="D19:D21"/>
    <mergeCell ref="E19:F19"/>
    <mergeCell ref="G19:H19"/>
    <mergeCell ref="I19:J19"/>
    <mergeCell ref="E20:E21"/>
    <mergeCell ref="F20:F21"/>
    <mergeCell ref="G20:G21"/>
    <mergeCell ref="H20:H21"/>
    <mergeCell ref="N20:N21"/>
    <mergeCell ref="K19:L19"/>
    <mergeCell ref="M19:N19"/>
    <mergeCell ref="O19:P19"/>
    <mergeCell ref="Q19:R19"/>
    <mergeCell ref="I20:I21"/>
    <mergeCell ref="J20:J21"/>
    <mergeCell ref="K20:K21"/>
    <mergeCell ref="L20:L21"/>
    <mergeCell ref="M20:M21"/>
    <mergeCell ref="U20:U21"/>
    <mergeCell ref="V20:V21"/>
    <mergeCell ref="O20:O21"/>
    <mergeCell ref="P20:P21"/>
    <mergeCell ref="Q20:Q21"/>
    <mergeCell ref="R20:R21"/>
    <mergeCell ref="S20:S21"/>
    <mergeCell ref="T20:T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A28"/>
  <sheetViews>
    <sheetView zoomScale="68" zoomScaleNormal="68" workbookViewId="0">
      <selection activeCell="F26" sqref="F26"/>
    </sheetView>
  </sheetViews>
  <sheetFormatPr defaultRowHeight="15" x14ac:dyDescent="0.25"/>
  <cols>
    <col min="3" max="3" width="12.140625" customWidth="1"/>
    <col min="4" max="4" width="11" customWidth="1"/>
    <col min="7" max="7" width="13.42578125" customWidth="1"/>
    <col min="13" max="13" width="11.7109375" customWidth="1"/>
    <col min="18" max="18" width="11.140625" customWidth="1"/>
    <col min="19" max="19" width="12.85546875" customWidth="1"/>
    <col min="20" max="20" width="14" customWidth="1"/>
    <col min="23" max="23" width="19.5703125" customWidth="1"/>
  </cols>
  <sheetData>
    <row r="2" spans="3:27" x14ac:dyDescent="0.25">
      <c r="D2" t="s">
        <v>49</v>
      </c>
      <c r="E2">
        <v>9</v>
      </c>
      <c r="F2" t="s">
        <v>48</v>
      </c>
      <c r="G2">
        <v>3</v>
      </c>
    </row>
    <row r="3" spans="3:27" x14ac:dyDescent="0.25">
      <c r="D3" t="s">
        <v>50</v>
      </c>
      <c r="E3">
        <v>3</v>
      </c>
      <c r="F3" t="s">
        <v>91</v>
      </c>
      <c r="G3">
        <v>3</v>
      </c>
    </row>
    <row r="4" spans="3:27" ht="15.75" x14ac:dyDescent="0.25">
      <c r="D4" s="146" t="s">
        <v>3</v>
      </c>
      <c r="E4" s="146"/>
      <c r="F4" s="146"/>
      <c r="G4" s="146"/>
      <c r="H4" s="135" t="s">
        <v>21</v>
      </c>
      <c r="I4" s="135" t="s">
        <v>30</v>
      </c>
      <c r="K4" s="138" t="s">
        <v>17</v>
      </c>
      <c r="L4" s="139"/>
      <c r="M4" s="139"/>
      <c r="N4" s="139"/>
      <c r="O4" s="139"/>
      <c r="P4" s="140"/>
      <c r="R4" s="59" t="s">
        <v>94</v>
      </c>
      <c r="S4" s="59" t="s">
        <v>30</v>
      </c>
      <c r="T4" s="59" t="s">
        <v>67</v>
      </c>
      <c r="W4" s="98" t="s">
        <v>68</v>
      </c>
      <c r="X4" s="99"/>
      <c r="Y4" s="99"/>
      <c r="Z4" s="99"/>
      <c r="AA4" s="99"/>
    </row>
    <row r="5" spans="3:27" ht="15.75" x14ac:dyDescent="0.25">
      <c r="D5" s="147" t="s">
        <v>4</v>
      </c>
      <c r="E5" s="146" t="s">
        <v>2</v>
      </c>
      <c r="F5" s="146"/>
      <c r="G5" s="146"/>
      <c r="H5" s="136"/>
      <c r="I5" s="136"/>
      <c r="K5" s="135" t="s">
        <v>93</v>
      </c>
      <c r="L5" s="141" t="s">
        <v>48</v>
      </c>
      <c r="M5" s="142"/>
      <c r="N5" s="143"/>
      <c r="O5" s="135" t="s">
        <v>19</v>
      </c>
      <c r="P5" s="135" t="s">
        <v>30</v>
      </c>
      <c r="R5" s="42" t="s">
        <v>88</v>
      </c>
      <c r="S5" s="39">
        <f>P7</f>
        <v>15.074444444444444</v>
      </c>
      <c r="T5" s="60" t="s">
        <v>63</v>
      </c>
      <c r="U5" s="39">
        <f>(S5+S$9)</f>
        <v>16.764444444444443</v>
      </c>
      <c r="W5" s="99" t="s">
        <v>101</v>
      </c>
      <c r="X5" s="144" t="s">
        <v>99</v>
      </c>
      <c r="Y5" s="133"/>
      <c r="Z5" s="133"/>
      <c r="AA5" s="133"/>
    </row>
    <row r="6" spans="3:27" ht="15.75" x14ac:dyDescent="0.25">
      <c r="D6" s="147"/>
      <c r="E6" s="5">
        <v>1</v>
      </c>
      <c r="F6" s="5">
        <v>2</v>
      </c>
      <c r="G6" s="5">
        <v>3</v>
      </c>
      <c r="H6" s="137"/>
      <c r="I6" s="137"/>
      <c r="K6" s="137"/>
      <c r="L6" s="28" t="s">
        <v>35</v>
      </c>
      <c r="M6" s="28" t="s">
        <v>36</v>
      </c>
      <c r="N6" s="28" t="s">
        <v>37</v>
      </c>
      <c r="O6" s="137"/>
      <c r="P6" s="137"/>
      <c r="R6" s="42" t="s">
        <v>89</v>
      </c>
      <c r="S6" s="39">
        <f>P8</f>
        <v>18.600000000000001</v>
      </c>
      <c r="T6" s="60" t="s">
        <v>65</v>
      </c>
      <c r="U6" s="39">
        <f t="shared" ref="U6:U7" si="0">(S6+S$9)</f>
        <v>20.290000000000003</v>
      </c>
      <c r="W6" s="99"/>
      <c r="X6" s="144" t="s">
        <v>109</v>
      </c>
      <c r="Y6" s="133"/>
      <c r="Z6" s="133"/>
      <c r="AA6" s="133"/>
    </row>
    <row r="7" spans="3:27" ht="15.75" x14ac:dyDescent="0.25">
      <c r="D7" s="2" t="s">
        <v>134</v>
      </c>
      <c r="E7" s="2">
        <v>10.09</v>
      </c>
      <c r="F7" s="2">
        <v>11.36</v>
      </c>
      <c r="G7" s="2">
        <v>12.49</v>
      </c>
      <c r="H7" s="2">
        <f>SUM(E7:G7)</f>
        <v>33.94</v>
      </c>
      <c r="I7" s="4">
        <f>H7/3</f>
        <v>11.313333333333333</v>
      </c>
      <c r="K7" s="8" t="s">
        <v>88</v>
      </c>
      <c r="L7" s="2">
        <f>H7</f>
        <v>33.94</v>
      </c>
      <c r="M7" s="2">
        <f>H10</f>
        <v>40.82</v>
      </c>
      <c r="N7" s="4">
        <f>H13</f>
        <v>60.91</v>
      </c>
      <c r="O7" s="2">
        <f>SUM(L7:N7)</f>
        <v>135.66999999999999</v>
      </c>
      <c r="P7" s="4">
        <f>O7/9</f>
        <v>15.074444444444444</v>
      </c>
      <c r="R7" s="42" t="s">
        <v>90</v>
      </c>
      <c r="S7" s="39">
        <f>P9</f>
        <v>26.939999999999998</v>
      </c>
      <c r="T7" s="60" t="s">
        <v>110</v>
      </c>
      <c r="U7" s="39">
        <f t="shared" si="0"/>
        <v>28.63</v>
      </c>
      <c r="W7" s="99"/>
      <c r="X7" s="99">
        <v>3.65</v>
      </c>
      <c r="Y7" s="99" t="s">
        <v>100</v>
      </c>
      <c r="Z7" s="101">
        <f>SQRT(F26/9)</f>
        <v>0.46247967367192672</v>
      </c>
      <c r="AA7" s="99"/>
    </row>
    <row r="8" spans="3:27" ht="15.75" x14ac:dyDescent="0.25">
      <c r="D8" s="2" t="s">
        <v>137</v>
      </c>
      <c r="E8" s="2">
        <v>13.91</v>
      </c>
      <c r="F8" s="2">
        <v>12.87</v>
      </c>
      <c r="G8" s="2">
        <v>12.05</v>
      </c>
      <c r="H8" s="2">
        <f t="shared" ref="H8:H14" si="1">SUM(E8:G8)</f>
        <v>38.83</v>
      </c>
      <c r="I8" s="4">
        <f t="shared" ref="I8:I15" si="2">H8/3</f>
        <v>12.943333333333333</v>
      </c>
      <c r="K8" s="8" t="s">
        <v>89</v>
      </c>
      <c r="L8" s="2">
        <f>H8</f>
        <v>38.83</v>
      </c>
      <c r="M8" s="2">
        <f>H11</f>
        <v>61.86</v>
      </c>
      <c r="N8" s="2">
        <f>H14</f>
        <v>66.710000000000008</v>
      </c>
      <c r="O8" s="2">
        <f>SUM(L8:N8)</f>
        <v>167.4</v>
      </c>
      <c r="P8" s="4">
        <f>O8/9</f>
        <v>18.600000000000001</v>
      </c>
      <c r="W8" s="99"/>
      <c r="X8" s="100">
        <f>X7*Z7</f>
        <v>1.6880508089025326</v>
      </c>
      <c r="Y8" s="99"/>
      <c r="Z8" s="99"/>
      <c r="AA8" s="99"/>
    </row>
    <row r="9" spans="3:27" ht="15.75" x14ac:dyDescent="0.25">
      <c r="D9" s="2" t="s">
        <v>140</v>
      </c>
      <c r="E9" s="2">
        <v>20.03</v>
      </c>
      <c r="F9" s="2">
        <v>25.12</v>
      </c>
      <c r="G9" s="2">
        <v>26.97</v>
      </c>
      <c r="H9" s="2">
        <f t="shared" si="1"/>
        <v>72.12</v>
      </c>
      <c r="I9" s="4">
        <f t="shared" si="2"/>
        <v>24.040000000000003</v>
      </c>
      <c r="K9" s="8" t="s">
        <v>90</v>
      </c>
      <c r="L9" s="2">
        <f>H9</f>
        <v>72.12</v>
      </c>
      <c r="M9" s="2">
        <f>H12</f>
        <v>81.819999999999993</v>
      </c>
      <c r="N9" s="2">
        <f>H15</f>
        <v>88.52</v>
      </c>
      <c r="O9" s="2">
        <f>SUM(L9:N9)</f>
        <v>242.45999999999998</v>
      </c>
      <c r="P9" s="4">
        <f>O9/9</f>
        <v>26.939999999999998</v>
      </c>
      <c r="R9" s="105" t="s">
        <v>53</v>
      </c>
      <c r="S9" s="158">
        <v>1.69</v>
      </c>
      <c r="T9" s="158"/>
    </row>
    <row r="10" spans="3:27" ht="15.75" x14ac:dyDescent="0.25">
      <c r="D10" s="2" t="s">
        <v>135</v>
      </c>
      <c r="E10" s="2">
        <v>13.36</v>
      </c>
      <c r="F10" s="2">
        <v>12.54</v>
      </c>
      <c r="G10" s="2">
        <v>14.92</v>
      </c>
      <c r="H10" s="2">
        <f t="shared" si="1"/>
        <v>40.82</v>
      </c>
      <c r="I10" s="4">
        <f t="shared" si="2"/>
        <v>13.606666666666667</v>
      </c>
      <c r="K10" s="8" t="s">
        <v>15</v>
      </c>
      <c r="L10" s="2">
        <f>SUM(L7:L9)</f>
        <v>144.88999999999999</v>
      </c>
      <c r="M10" s="2">
        <f>SUM(M7:M9)</f>
        <v>184.5</v>
      </c>
      <c r="N10" s="3">
        <f>SUM(N7:N9)</f>
        <v>216.14</v>
      </c>
      <c r="O10" s="45">
        <f>SUM(L10:N10)</f>
        <v>545.53</v>
      </c>
      <c r="R10" s="62" t="s">
        <v>33</v>
      </c>
      <c r="S10" s="41" t="s">
        <v>51</v>
      </c>
      <c r="T10" s="72" t="s">
        <v>57</v>
      </c>
    </row>
    <row r="11" spans="3:27" ht="15.75" x14ac:dyDescent="0.25">
      <c r="D11" s="2" t="s">
        <v>138</v>
      </c>
      <c r="E11" s="2">
        <v>20.11</v>
      </c>
      <c r="F11" s="2">
        <v>21.37</v>
      </c>
      <c r="G11" s="2">
        <v>20.38</v>
      </c>
      <c r="H11" s="2">
        <f t="shared" si="1"/>
        <v>61.86</v>
      </c>
      <c r="I11" s="4">
        <f t="shared" si="2"/>
        <v>20.62</v>
      </c>
      <c r="K11" s="8" t="s">
        <v>51</v>
      </c>
      <c r="L11" s="4">
        <f>L10/9</f>
        <v>16.098888888888887</v>
      </c>
      <c r="M11" s="4">
        <f>M10/9</f>
        <v>20.5</v>
      </c>
      <c r="N11" s="4">
        <f>N10/9</f>
        <v>24.015555555555554</v>
      </c>
      <c r="R11" s="42" t="s">
        <v>35</v>
      </c>
      <c r="S11" s="39">
        <f>L11</f>
        <v>16.098888888888887</v>
      </c>
      <c r="T11" s="60" t="s">
        <v>63</v>
      </c>
      <c r="U11" s="39">
        <f>(S11+S$15)</f>
        <v>17.788888888888888</v>
      </c>
    </row>
    <row r="12" spans="3:27" ht="15.75" x14ac:dyDescent="0.25">
      <c r="D12" s="2" t="s">
        <v>141</v>
      </c>
      <c r="E12" s="4">
        <v>25.17</v>
      </c>
      <c r="F12" s="2">
        <v>28.74</v>
      </c>
      <c r="G12" s="2">
        <v>27.91</v>
      </c>
      <c r="H12" s="2">
        <f t="shared" si="1"/>
        <v>81.819999999999993</v>
      </c>
      <c r="I12" s="4">
        <f t="shared" si="2"/>
        <v>27.27333333333333</v>
      </c>
      <c r="R12" s="42" t="s">
        <v>36</v>
      </c>
      <c r="S12" s="39">
        <f>M11</f>
        <v>20.5</v>
      </c>
      <c r="T12" s="60" t="s">
        <v>65</v>
      </c>
      <c r="U12" s="39">
        <f t="shared" ref="U12:U13" si="3">(S12+S$15)</f>
        <v>22.19</v>
      </c>
    </row>
    <row r="13" spans="3:27" ht="15.75" x14ac:dyDescent="0.25">
      <c r="D13" s="2" t="s">
        <v>136</v>
      </c>
      <c r="E13" s="2">
        <v>20.16</v>
      </c>
      <c r="F13" s="2">
        <v>20.34</v>
      </c>
      <c r="G13" s="2">
        <v>20.41</v>
      </c>
      <c r="H13" s="2">
        <f t="shared" si="1"/>
        <v>60.91</v>
      </c>
      <c r="I13" s="4">
        <f t="shared" si="2"/>
        <v>20.303333333333331</v>
      </c>
      <c r="R13" s="42" t="s">
        <v>37</v>
      </c>
      <c r="S13" s="39">
        <f>N11</f>
        <v>24.015555555555554</v>
      </c>
      <c r="T13" s="73" t="s">
        <v>110</v>
      </c>
      <c r="U13" s="39">
        <f t="shared" si="3"/>
        <v>25.705555555555556</v>
      </c>
    </row>
    <row r="14" spans="3:27" x14ac:dyDescent="0.25">
      <c r="D14" s="2" t="s">
        <v>139</v>
      </c>
      <c r="E14" s="2">
        <v>20.76</v>
      </c>
      <c r="F14" s="2">
        <v>22.44</v>
      </c>
      <c r="G14" s="2">
        <v>23.51</v>
      </c>
      <c r="H14" s="2">
        <f t="shared" si="1"/>
        <v>66.710000000000008</v>
      </c>
      <c r="I14" s="4">
        <f t="shared" si="2"/>
        <v>22.236666666666668</v>
      </c>
    </row>
    <row r="15" spans="3:27" ht="15.75" x14ac:dyDescent="0.25">
      <c r="C15" s="58" t="s">
        <v>31</v>
      </c>
      <c r="D15" s="2" t="s">
        <v>142</v>
      </c>
      <c r="E15" s="2">
        <v>29.01</v>
      </c>
      <c r="F15" s="2">
        <v>28.99</v>
      </c>
      <c r="G15" s="2">
        <v>30.52</v>
      </c>
      <c r="H15" s="2">
        <f>SUM(E15:G15)</f>
        <v>88.52</v>
      </c>
      <c r="I15" s="4">
        <f t="shared" si="2"/>
        <v>29.506666666666664</v>
      </c>
      <c r="R15" s="106" t="s">
        <v>53</v>
      </c>
      <c r="S15" s="158">
        <v>1.69</v>
      </c>
      <c r="T15" s="159"/>
    </row>
    <row r="16" spans="3:27" x14ac:dyDescent="0.25">
      <c r="C16" s="75">
        <f>(H16^2)/(E2*E3)</f>
        <v>11022.332625925925</v>
      </c>
      <c r="D16" s="2" t="s">
        <v>28</v>
      </c>
      <c r="E16" s="2">
        <f>SUM(E7:E15)</f>
        <v>172.6</v>
      </c>
      <c r="F16" s="2">
        <f>SUM(F7:F15)</f>
        <v>183.76999999999998</v>
      </c>
      <c r="G16" s="2">
        <f>SUM(G7:G15)</f>
        <v>189.16</v>
      </c>
      <c r="H16" s="45">
        <f>SUM(H7:H15)</f>
        <v>545.53</v>
      </c>
      <c r="I16" s="2"/>
    </row>
    <row r="18" spans="3:27" ht="16.5" thickBot="1" x14ac:dyDescent="0.3">
      <c r="D18" s="152" t="s">
        <v>60</v>
      </c>
      <c r="E18" s="152"/>
      <c r="F18" s="152"/>
      <c r="G18" s="152"/>
      <c r="H18" s="152"/>
      <c r="I18" s="152"/>
      <c r="L18" s="6"/>
      <c r="M18" s="6"/>
      <c r="N18" s="6"/>
      <c r="R18" s="2" t="s">
        <v>66</v>
      </c>
      <c r="S18" s="2" t="s">
        <v>16</v>
      </c>
      <c r="T18" s="2" t="s">
        <v>67</v>
      </c>
      <c r="W18" s="98" t="s">
        <v>68</v>
      </c>
      <c r="X18" s="99"/>
      <c r="Y18" s="99"/>
      <c r="Z18" s="99"/>
      <c r="AA18" s="99"/>
    </row>
    <row r="19" spans="3:27" ht="16.5" thickBot="1" x14ac:dyDescent="0.3">
      <c r="C19" s="148" t="s">
        <v>39</v>
      </c>
      <c r="D19" s="148" t="s">
        <v>40</v>
      </c>
      <c r="E19" s="148" t="s">
        <v>41</v>
      </c>
      <c r="F19" s="148" t="s">
        <v>42</v>
      </c>
      <c r="G19" s="148" t="s">
        <v>43</v>
      </c>
      <c r="H19" s="153" t="s">
        <v>44</v>
      </c>
      <c r="I19" s="154"/>
      <c r="J19" s="150" t="s">
        <v>45</v>
      </c>
      <c r="R19" s="2" t="str">
        <f>D7</f>
        <v>G1S1</v>
      </c>
      <c r="S19" s="4">
        <f>I7</f>
        <v>11.313333333333333</v>
      </c>
      <c r="T19" s="4" t="s">
        <v>63</v>
      </c>
      <c r="U19" s="39">
        <f>(S19+X$22)</f>
        <v>15.342555943439621</v>
      </c>
      <c r="W19" s="99" t="s">
        <v>124</v>
      </c>
      <c r="X19" s="144" t="s">
        <v>99</v>
      </c>
      <c r="Y19" s="133"/>
      <c r="Z19" s="133"/>
      <c r="AA19" s="133"/>
    </row>
    <row r="20" spans="3:27" ht="16.5" thickBot="1" x14ac:dyDescent="0.3">
      <c r="C20" s="149"/>
      <c r="D20" s="149"/>
      <c r="E20" s="149"/>
      <c r="F20" s="149"/>
      <c r="G20" s="149"/>
      <c r="H20" s="47">
        <v>0.05</v>
      </c>
      <c r="I20" s="47">
        <v>0.01</v>
      </c>
      <c r="J20" s="151"/>
      <c r="R20" s="2" t="s">
        <v>137</v>
      </c>
      <c r="S20" s="4">
        <f>I8</f>
        <v>12.943333333333333</v>
      </c>
      <c r="T20" s="4" t="s">
        <v>63</v>
      </c>
      <c r="U20" s="39">
        <f t="shared" ref="U20:U27" si="4">(S20+X$22)</f>
        <v>16.97255594343962</v>
      </c>
      <c r="W20" s="99"/>
      <c r="X20" s="144" t="s">
        <v>111</v>
      </c>
      <c r="Y20" s="133"/>
      <c r="Z20" s="133"/>
      <c r="AA20" s="133"/>
    </row>
    <row r="21" spans="3:27" ht="22.5" customHeight="1" thickBot="1" x14ac:dyDescent="0.3">
      <c r="C21" s="48" t="s">
        <v>46</v>
      </c>
      <c r="D21" s="49">
        <f>3-1</f>
        <v>2</v>
      </c>
      <c r="E21" s="50">
        <f>(SUMSQ(E16:G16)/(E2))-C16</f>
        <v>15.853874074073246</v>
      </c>
      <c r="F21" s="50">
        <f t="shared" ref="F21:F27" si="5">E21/D21</f>
        <v>7.9269370370366232</v>
      </c>
      <c r="G21" s="53">
        <f>F21/F26</f>
        <v>4.1179170999702315</v>
      </c>
      <c r="H21" s="50">
        <f>FINV(H20,D21,D26)</f>
        <v>3.6337234675916301</v>
      </c>
      <c r="I21" s="50">
        <f>FINV(I20,D21,D26)</f>
        <v>6.2262352803113821</v>
      </c>
      <c r="J21" s="55" t="s">
        <v>29</v>
      </c>
      <c r="R21" s="2" t="s">
        <v>135</v>
      </c>
      <c r="S21" s="4">
        <f>I10</f>
        <v>13.606666666666667</v>
      </c>
      <c r="T21" s="4" t="s">
        <v>63</v>
      </c>
      <c r="U21" s="39">
        <f t="shared" si="4"/>
        <v>17.635889276772954</v>
      </c>
      <c r="W21" s="99"/>
      <c r="X21" s="99">
        <v>5.03</v>
      </c>
      <c r="Y21" s="99" t="s">
        <v>100</v>
      </c>
      <c r="Z21" s="101">
        <f>SQRT(F26/3)</f>
        <v>0.80103829226765144</v>
      </c>
      <c r="AA21" s="99"/>
    </row>
    <row r="22" spans="3:27" ht="20.25" customHeight="1" thickBot="1" x14ac:dyDescent="0.3">
      <c r="C22" s="48" t="s">
        <v>9</v>
      </c>
      <c r="D22" s="49">
        <f>3*3-1</f>
        <v>8</v>
      </c>
      <c r="E22" s="50">
        <f>(SUMSQ(H7:H15)/3)-C16</f>
        <v>992.49200740740707</v>
      </c>
      <c r="F22" s="50">
        <f t="shared" si="5"/>
        <v>124.06150092592588</v>
      </c>
      <c r="G22" s="53">
        <f>F22/F26</f>
        <v>64.447966941569959</v>
      </c>
      <c r="H22" s="50">
        <f>FINV(H20,D22,D26)</f>
        <v>2.5910961798744014</v>
      </c>
      <c r="I22" s="50">
        <f>FINV(I20,D22,D26)</f>
        <v>3.8895721399261927</v>
      </c>
      <c r="J22" s="55" t="s">
        <v>55</v>
      </c>
      <c r="R22" s="2" t="s">
        <v>136</v>
      </c>
      <c r="S22" s="4">
        <f>I13</f>
        <v>20.303333333333331</v>
      </c>
      <c r="T22" s="4" t="s">
        <v>65</v>
      </c>
      <c r="U22" s="39">
        <f t="shared" si="4"/>
        <v>24.332555943439619</v>
      </c>
      <c r="W22" s="99"/>
      <c r="X22" s="100">
        <f>X21*Z21</f>
        <v>4.0292226101062871</v>
      </c>
      <c r="Y22" s="99"/>
      <c r="Z22" s="99"/>
      <c r="AA22" s="99"/>
    </row>
    <row r="23" spans="3:27" ht="15.75" thickBot="1" x14ac:dyDescent="0.3">
      <c r="C23" s="48" t="s">
        <v>48</v>
      </c>
      <c r="D23" s="49">
        <f>3-1</f>
        <v>2</v>
      </c>
      <c r="E23" s="50">
        <f>(SUMSQ(L10:N10)/9)-C16</f>
        <v>283.20756296296349</v>
      </c>
      <c r="F23" s="50">
        <f t="shared" si="5"/>
        <v>141.60378148148175</v>
      </c>
      <c r="G23" s="53">
        <f>F23/F26</f>
        <v>73.560901324003737</v>
      </c>
      <c r="H23" s="50">
        <f>FINV(H20,D23,D26)</f>
        <v>3.6337234675916301</v>
      </c>
      <c r="I23" s="50">
        <f>FINV(I20,D23,D26)</f>
        <v>6.2262352803113821</v>
      </c>
      <c r="J23" s="55" t="s">
        <v>55</v>
      </c>
      <c r="R23" s="2" t="str">
        <f>D11</f>
        <v>G2S2</v>
      </c>
      <c r="S23" s="4">
        <f>I11</f>
        <v>20.62</v>
      </c>
      <c r="T23" s="4" t="s">
        <v>65</v>
      </c>
      <c r="U23" s="39">
        <f t="shared" si="4"/>
        <v>24.649222610106289</v>
      </c>
    </row>
    <row r="24" spans="3:27" ht="15.75" thickBot="1" x14ac:dyDescent="0.3">
      <c r="C24" s="48" t="s">
        <v>91</v>
      </c>
      <c r="D24" s="49">
        <f>3-1</f>
        <v>2</v>
      </c>
      <c r="E24" s="50">
        <f>(SUMSQ(O7:O9)/9)-C16</f>
        <v>668.32965185185094</v>
      </c>
      <c r="F24" s="50">
        <f t="shared" si="5"/>
        <v>334.16482592592547</v>
      </c>
      <c r="G24" s="53">
        <f>F24/F26</f>
        <v>173.59328634245927</v>
      </c>
      <c r="H24" s="50">
        <f>FINV(H20,D24,D26)</f>
        <v>3.6337234675916301</v>
      </c>
      <c r="I24" s="50">
        <f>FINV(I20,D24,D26)</f>
        <v>6.2262352803113821</v>
      </c>
      <c r="J24" s="55" t="s">
        <v>55</v>
      </c>
      <c r="R24" s="2" t="s">
        <v>139</v>
      </c>
      <c r="S24" s="4">
        <f>I14</f>
        <v>22.236666666666668</v>
      </c>
      <c r="T24" s="4" t="s">
        <v>65</v>
      </c>
      <c r="U24" s="39">
        <f t="shared" si="4"/>
        <v>26.265889276772956</v>
      </c>
    </row>
    <row r="25" spans="3:27" ht="15.75" thickBot="1" x14ac:dyDescent="0.3">
      <c r="C25" s="48" t="s">
        <v>92</v>
      </c>
      <c r="D25" s="49">
        <f>D23*D24</f>
        <v>4</v>
      </c>
      <c r="E25" s="50">
        <f>E22-E23-E24</f>
        <v>40.954792592592639</v>
      </c>
      <c r="F25" s="50">
        <f t="shared" si="5"/>
        <v>10.23869814814816</v>
      </c>
      <c r="G25" s="53">
        <f>F25/F26</f>
        <v>5.3188400499084292</v>
      </c>
      <c r="H25" s="50">
        <f>FINV(H20,D25,D26)</f>
        <v>3.0069172799243447</v>
      </c>
      <c r="I25" s="50">
        <f>FINV(I20,D25,D26)</f>
        <v>4.772577999723211</v>
      </c>
      <c r="J25" s="55" t="s">
        <v>55</v>
      </c>
      <c r="R25" s="2" t="s">
        <v>140</v>
      </c>
      <c r="S25" s="4">
        <f>I9</f>
        <v>24.040000000000003</v>
      </c>
      <c r="T25" s="4" t="s">
        <v>113</v>
      </c>
      <c r="U25" s="39">
        <f t="shared" si="4"/>
        <v>28.069222610106291</v>
      </c>
    </row>
    <row r="26" spans="3:27" ht="15" customHeight="1" thickBot="1" x14ac:dyDescent="0.3">
      <c r="C26" s="48" t="s">
        <v>47</v>
      </c>
      <c r="D26" s="49">
        <f>D27-D21-D22</f>
        <v>16</v>
      </c>
      <c r="E26" s="50">
        <f>E27-E21-E22</f>
        <v>30.799792592595622</v>
      </c>
      <c r="F26" s="50">
        <f t="shared" si="5"/>
        <v>1.9249870370372264</v>
      </c>
      <c r="G26" s="51"/>
      <c r="H26" s="51"/>
      <c r="I26" s="51"/>
      <c r="J26" s="52"/>
      <c r="L26" s="39"/>
      <c r="R26" s="2" t="s">
        <v>141</v>
      </c>
      <c r="S26" s="4">
        <f>I12</f>
        <v>27.27333333333333</v>
      </c>
      <c r="T26" s="4" t="s">
        <v>116</v>
      </c>
      <c r="U26" s="39">
        <f t="shared" si="4"/>
        <v>31.302555943439618</v>
      </c>
    </row>
    <row r="27" spans="3:27" ht="15.75" thickBot="1" x14ac:dyDescent="0.3">
      <c r="C27" s="48" t="s">
        <v>10</v>
      </c>
      <c r="D27" s="49">
        <f>3*3*3-1</f>
        <v>26</v>
      </c>
      <c r="E27" s="50">
        <f>SUMSQ(E7:G15)-C16</f>
        <v>1039.1456740740759</v>
      </c>
      <c r="F27" s="50">
        <f t="shared" si="5"/>
        <v>39.967141310541379</v>
      </c>
      <c r="G27" s="51"/>
      <c r="H27" s="51"/>
      <c r="I27" s="51"/>
      <c r="J27" s="52"/>
      <c r="O27" s="39"/>
      <c r="R27" s="2" t="str">
        <f>D15</f>
        <v>G3S3</v>
      </c>
      <c r="S27" s="4">
        <f>I15</f>
        <v>29.506666666666664</v>
      </c>
      <c r="T27" s="4" t="s">
        <v>115</v>
      </c>
      <c r="U27" s="39">
        <f t="shared" si="4"/>
        <v>33.535889276772949</v>
      </c>
    </row>
    <row r="28" spans="3:27" x14ac:dyDescent="0.25">
      <c r="R28" s="103" t="s">
        <v>102</v>
      </c>
      <c r="S28" s="103">
        <v>4.03</v>
      </c>
    </row>
  </sheetData>
  <sortState ref="R11:S13">
    <sortCondition ref="S11:S13"/>
  </sortState>
  <mergeCells count="24">
    <mergeCell ref="X5:AA5"/>
    <mergeCell ref="X6:AA6"/>
    <mergeCell ref="X19:AA19"/>
    <mergeCell ref="X20:AA20"/>
    <mergeCell ref="J19:J20"/>
    <mergeCell ref="S15:T15"/>
    <mergeCell ref="S9:T9"/>
    <mergeCell ref="D18:I18"/>
    <mergeCell ref="C19:C20"/>
    <mergeCell ref="D19:D20"/>
    <mergeCell ref="E19:E20"/>
    <mergeCell ref="F19:F20"/>
    <mergeCell ref="G19:G20"/>
    <mergeCell ref="H19:I19"/>
    <mergeCell ref="D4:G4"/>
    <mergeCell ref="D5:D6"/>
    <mergeCell ref="E5:G5"/>
    <mergeCell ref="H4:H6"/>
    <mergeCell ref="I4:I6"/>
    <mergeCell ref="K4:P4"/>
    <mergeCell ref="K5:K6"/>
    <mergeCell ref="L5:N5"/>
    <mergeCell ref="O5:O6"/>
    <mergeCell ref="P5:P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D38"/>
  <sheetViews>
    <sheetView topLeftCell="P1" zoomScale="80" zoomScaleNormal="80" workbookViewId="0">
      <selection activeCell="H23" sqref="H23"/>
    </sheetView>
  </sheetViews>
  <sheetFormatPr defaultRowHeight="15" x14ac:dyDescent="0.25"/>
  <cols>
    <col min="2" max="2" width="11.85546875" customWidth="1"/>
    <col min="3" max="3" width="7.42578125" customWidth="1"/>
    <col min="4" max="4" width="8.28515625" customWidth="1"/>
    <col min="5" max="5" width="7.140625" customWidth="1"/>
    <col min="6" max="6" width="11.7109375" customWidth="1"/>
    <col min="15" max="15" width="9.85546875" customWidth="1"/>
    <col min="16" max="16" width="11.140625" customWidth="1"/>
    <col min="17" max="17" width="10.42578125" customWidth="1"/>
    <col min="23" max="23" width="10.5703125" customWidth="1"/>
    <col min="26" max="26" width="18" customWidth="1"/>
  </cols>
  <sheetData>
    <row r="4" spans="1:30" ht="15.75" x14ac:dyDescent="0.25">
      <c r="B4" s="160"/>
      <c r="C4" s="160"/>
      <c r="D4" s="160"/>
      <c r="E4" s="160"/>
      <c r="F4" s="146" t="s">
        <v>3</v>
      </c>
      <c r="G4" s="146"/>
      <c r="H4" s="146"/>
      <c r="I4" s="146"/>
      <c r="J4" s="135" t="s">
        <v>15</v>
      </c>
      <c r="K4" s="135" t="s">
        <v>24</v>
      </c>
      <c r="M4" s="138" t="s">
        <v>32</v>
      </c>
      <c r="N4" s="139"/>
      <c r="O4" s="139"/>
      <c r="P4" s="139"/>
      <c r="Q4" s="140"/>
      <c r="R4" s="147" t="s">
        <v>30</v>
      </c>
      <c r="T4" s="59" t="s">
        <v>33</v>
      </c>
      <c r="U4" s="59" t="s">
        <v>30</v>
      </c>
      <c r="V4" s="59" t="s">
        <v>67</v>
      </c>
      <c r="Z4" s="98" t="s">
        <v>68</v>
      </c>
      <c r="AA4" s="99"/>
      <c r="AB4" s="99"/>
      <c r="AC4" s="99"/>
      <c r="AD4" s="99"/>
    </row>
    <row r="5" spans="1:30" ht="15.75" x14ac:dyDescent="0.25">
      <c r="A5" s="134"/>
      <c r="B5" s="134"/>
      <c r="C5" s="134"/>
      <c r="D5" s="6"/>
      <c r="E5" s="6"/>
      <c r="F5" s="147" t="s">
        <v>4</v>
      </c>
      <c r="G5" s="146" t="s">
        <v>2</v>
      </c>
      <c r="H5" s="146"/>
      <c r="I5" s="146"/>
      <c r="J5" s="136"/>
      <c r="K5" s="136"/>
      <c r="M5" s="135" t="s">
        <v>33</v>
      </c>
      <c r="N5" s="138" t="s">
        <v>34</v>
      </c>
      <c r="O5" s="139"/>
      <c r="P5" s="140"/>
      <c r="Q5" s="135" t="s">
        <v>10</v>
      </c>
      <c r="R5" s="147"/>
      <c r="T5" s="42" t="s">
        <v>37</v>
      </c>
      <c r="U5" s="39">
        <f>P11</f>
        <v>6.0000000000000005E-2</v>
      </c>
      <c r="V5" s="60" t="s">
        <v>63</v>
      </c>
      <c r="W5" s="39">
        <f>U5+U15</f>
        <v>6.9689581450357571E-2</v>
      </c>
      <c r="Z5" s="99" t="s">
        <v>118</v>
      </c>
      <c r="AA5" s="144" t="s">
        <v>99</v>
      </c>
      <c r="AB5" s="133"/>
      <c r="AC5" s="133"/>
      <c r="AD5" s="133"/>
    </row>
    <row r="6" spans="1:30" ht="15.75" x14ac:dyDescent="0.25">
      <c r="A6" s="6"/>
      <c r="B6" s="6"/>
      <c r="C6" s="6"/>
      <c r="D6" s="6"/>
      <c r="E6" s="6"/>
      <c r="F6" s="147"/>
      <c r="G6" s="5">
        <v>1</v>
      </c>
      <c r="H6" s="5">
        <v>2</v>
      </c>
      <c r="I6" s="5">
        <v>3</v>
      </c>
      <c r="J6" s="137"/>
      <c r="K6" s="137"/>
      <c r="M6" s="137"/>
      <c r="N6" s="28" t="s">
        <v>35</v>
      </c>
      <c r="O6" s="28" t="s">
        <v>36</v>
      </c>
      <c r="P6" s="28" t="s">
        <v>37</v>
      </c>
      <c r="Q6" s="137"/>
      <c r="R6" s="147"/>
      <c r="T6" s="42" t="s">
        <v>36</v>
      </c>
      <c r="U6" s="39">
        <f>O11</f>
        <v>7.3333333333333334E-2</v>
      </c>
      <c r="V6" s="60" t="s">
        <v>64</v>
      </c>
      <c r="W6" s="39">
        <f>U6+U9</f>
        <v>8.3022914783690907E-2</v>
      </c>
      <c r="X6" s="39"/>
      <c r="Z6" s="99"/>
      <c r="AA6" s="144" t="s">
        <v>117</v>
      </c>
      <c r="AB6" s="133"/>
      <c r="AC6" s="133"/>
      <c r="AD6" s="133"/>
    </row>
    <row r="7" spans="1:30" ht="15.75" x14ac:dyDescent="0.25">
      <c r="A7" s="6"/>
      <c r="B7" s="6"/>
      <c r="C7" s="6"/>
      <c r="F7" s="2" t="s">
        <v>134</v>
      </c>
      <c r="G7" s="4">
        <v>0.09</v>
      </c>
      <c r="H7" s="4">
        <v>0.09</v>
      </c>
      <c r="I7" s="4">
        <v>0.09</v>
      </c>
      <c r="J7" s="4">
        <f>SUM(G7:I7)</f>
        <v>0.27</v>
      </c>
      <c r="K7" s="4">
        <f>J7/3</f>
        <v>9.0000000000000011E-2</v>
      </c>
      <c r="M7" s="2" t="s">
        <v>88</v>
      </c>
      <c r="N7" s="4">
        <f>J7</f>
        <v>0.27</v>
      </c>
      <c r="O7" s="4">
        <f>J10</f>
        <v>0.25</v>
      </c>
      <c r="P7" s="4">
        <f>J13</f>
        <v>0.2</v>
      </c>
      <c r="Q7" s="4">
        <f>SUM(N7:P7)</f>
        <v>0.72</v>
      </c>
      <c r="R7" s="4">
        <f>Q7/9</f>
        <v>0.08</v>
      </c>
      <c r="T7" s="42" t="s">
        <v>35</v>
      </c>
      <c r="U7" s="39">
        <f>N11</f>
        <v>8.1111111111111106E-2</v>
      </c>
      <c r="V7" s="60" t="s">
        <v>65</v>
      </c>
      <c r="W7" s="39"/>
      <c r="X7" s="39"/>
      <c r="Z7" s="99"/>
      <c r="AA7" s="99">
        <v>3.65</v>
      </c>
      <c r="AB7" s="99" t="s">
        <v>100</v>
      </c>
      <c r="AC7" s="101">
        <f>SQRT(I26/9)</f>
        <v>2.654679849413033E-3</v>
      </c>
      <c r="AD7" s="99"/>
    </row>
    <row r="8" spans="1:30" ht="15.75" x14ac:dyDescent="0.25">
      <c r="A8" s="6"/>
      <c r="B8" s="6"/>
      <c r="C8" s="6"/>
      <c r="F8" s="2" t="s">
        <v>137</v>
      </c>
      <c r="G8" s="4">
        <v>7.0000000000000007E-2</v>
      </c>
      <c r="H8" s="4">
        <v>0.08</v>
      </c>
      <c r="I8" s="4">
        <v>0.08</v>
      </c>
      <c r="J8" s="4">
        <f>SUM(G8:I8)</f>
        <v>0.23000000000000004</v>
      </c>
      <c r="K8" s="4">
        <f t="shared" ref="K8:K14" si="0">J8/3</f>
        <v>7.6666666666666675E-2</v>
      </c>
      <c r="M8" s="2" t="s">
        <v>89</v>
      </c>
      <c r="N8" s="4">
        <f>J8</f>
        <v>0.23000000000000004</v>
      </c>
      <c r="O8" s="4">
        <f>J11</f>
        <v>0.21000000000000002</v>
      </c>
      <c r="P8" s="4">
        <f>J14</f>
        <v>0.2</v>
      </c>
      <c r="Q8" s="4">
        <f>SUM(N8:P8)</f>
        <v>0.64000000000000012</v>
      </c>
      <c r="R8" s="4">
        <f>Q8/9</f>
        <v>7.1111111111111125E-2</v>
      </c>
      <c r="Z8" s="99"/>
      <c r="AA8" s="100">
        <f>AA7*AC7</f>
        <v>9.6895814503575699E-3</v>
      </c>
      <c r="AB8" s="99"/>
      <c r="AC8" s="99"/>
      <c r="AD8" s="99"/>
    </row>
    <row r="9" spans="1:30" ht="15.75" x14ac:dyDescent="0.25">
      <c r="A9" s="6"/>
      <c r="B9" s="6"/>
      <c r="C9" s="6"/>
      <c r="E9" s="1"/>
      <c r="F9" s="2" t="s">
        <v>140</v>
      </c>
      <c r="G9" s="4">
        <v>0.09</v>
      </c>
      <c r="H9" s="4">
        <v>7.0000000000000007E-2</v>
      </c>
      <c r="I9" s="4">
        <v>7.0000000000000007E-2</v>
      </c>
      <c r="J9" s="4">
        <f t="shared" ref="J9:J14" si="1">SUM(G9:I9)</f>
        <v>0.23</v>
      </c>
      <c r="K9" s="4">
        <f t="shared" si="0"/>
        <v>7.6666666666666675E-2</v>
      </c>
      <c r="M9" s="2" t="s">
        <v>90</v>
      </c>
      <c r="N9" s="4">
        <f>J9</f>
        <v>0.23</v>
      </c>
      <c r="O9" s="4">
        <f>J12</f>
        <v>0.2</v>
      </c>
      <c r="P9" s="4">
        <f>J15</f>
        <v>0.14000000000000001</v>
      </c>
      <c r="Q9" s="4">
        <f>SUM(N9:P9)</f>
        <v>0.57000000000000006</v>
      </c>
      <c r="R9" s="4">
        <f>Q9/9</f>
        <v>6.3333333333333339E-2</v>
      </c>
      <c r="T9" s="105" t="s">
        <v>53</v>
      </c>
      <c r="U9" s="158">
        <f>AA8</f>
        <v>9.6895814503575699E-3</v>
      </c>
      <c r="V9" s="158"/>
    </row>
    <row r="10" spans="1:30" ht="15.75" x14ac:dyDescent="0.25">
      <c r="F10" s="2" t="s">
        <v>135</v>
      </c>
      <c r="G10" s="4">
        <v>0.09</v>
      </c>
      <c r="H10" s="4">
        <v>0.08</v>
      </c>
      <c r="I10" s="4">
        <v>0.08</v>
      </c>
      <c r="J10" s="4">
        <f t="shared" si="1"/>
        <v>0.25</v>
      </c>
      <c r="K10" s="4">
        <f t="shared" si="0"/>
        <v>8.3333333333333329E-2</v>
      </c>
      <c r="M10" s="2" t="s">
        <v>15</v>
      </c>
      <c r="N10" s="4">
        <f>SUM(N7:N9)</f>
        <v>0.73</v>
      </c>
      <c r="O10" s="4">
        <f>SUM(O7:O9)</f>
        <v>0.66</v>
      </c>
      <c r="P10" s="4">
        <f>SUM(P7:P9)</f>
        <v>0.54</v>
      </c>
      <c r="Q10" s="46">
        <f>SUM(N10:P10)</f>
        <v>1.9300000000000002</v>
      </c>
      <c r="T10" s="86"/>
      <c r="U10" s="87"/>
      <c r="V10" s="88"/>
    </row>
    <row r="11" spans="1:30" ht="15.75" x14ac:dyDescent="0.25">
      <c r="B11" t="s">
        <v>49</v>
      </c>
      <c r="C11" s="36">
        <v>9</v>
      </c>
      <c r="D11" t="s">
        <v>91</v>
      </c>
      <c r="E11">
        <v>3</v>
      </c>
      <c r="F11" s="2" t="s">
        <v>138</v>
      </c>
      <c r="G11" s="4">
        <v>0.06</v>
      </c>
      <c r="H11" s="4">
        <v>7.0000000000000007E-2</v>
      </c>
      <c r="I11" s="4">
        <v>0.08</v>
      </c>
      <c r="J11" s="4">
        <f t="shared" si="1"/>
        <v>0.21000000000000002</v>
      </c>
      <c r="K11" s="4">
        <f t="shared" si="0"/>
        <v>7.0000000000000007E-2</v>
      </c>
      <c r="M11" s="2" t="s">
        <v>30</v>
      </c>
      <c r="N11" s="4">
        <f>N10/9</f>
        <v>8.1111111111111106E-2</v>
      </c>
      <c r="O11" s="4">
        <f>O10/9</f>
        <v>7.3333333333333334E-2</v>
      </c>
      <c r="P11" s="4">
        <f>P10/9</f>
        <v>6.0000000000000005E-2</v>
      </c>
      <c r="T11" s="59" t="s">
        <v>94</v>
      </c>
      <c r="U11" s="59" t="s">
        <v>30</v>
      </c>
      <c r="V11" s="59" t="s">
        <v>67</v>
      </c>
      <c r="W11" s="39"/>
    </row>
    <row r="12" spans="1:30" ht="15.75" x14ac:dyDescent="0.25">
      <c r="B12" t="s">
        <v>50</v>
      </c>
      <c r="C12" s="38">
        <v>3</v>
      </c>
      <c r="D12" t="s">
        <v>48</v>
      </c>
      <c r="E12">
        <v>3</v>
      </c>
      <c r="F12" s="2" t="s">
        <v>141</v>
      </c>
      <c r="G12" s="4">
        <v>7.0000000000000007E-2</v>
      </c>
      <c r="H12" s="4">
        <v>7.0000000000000007E-2</v>
      </c>
      <c r="I12" s="4">
        <v>0.06</v>
      </c>
      <c r="J12" s="4">
        <f t="shared" si="1"/>
        <v>0.2</v>
      </c>
      <c r="K12" s="4">
        <f t="shared" si="0"/>
        <v>6.6666666666666666E-2</v>
      </c>
      <c r="T12" s="42" t="s">
        <v>90</v>
      </c>
      <c r="U12" s="39">
        <f>P11</f>
        <v>6.0000000000000005E-2</v>
      </c>
      <c r="V12" s="60" t="s">
        <v>63</v>
      </c>
      <c r="W12" s="39">
        <f>(U12+U15)</f>
        <v>6.9689581450357571E-2</v>
      </c>
    </row>
    <row r="13" spans="1:30" ht="15.75" x14ac:dyDescent="0.25">
      <c r="F13" s="2" t="s">
        <v>136</v>
      </c>
      <c r="G13" s="4">
        <v>7.0000000000000007E-2</v>
      </c>
      <c r="H13" s="4">
        <v>0.06</v>
      </c>
      <c r="I13" s="4">
        <v>7.0000000000000007E-2</v>
      </c>
      <c r="J13" s="4">
        <f t="shared" si="1"/>
        <v>0.2</v>
      </c>
      <c r="K13" s="4">
        <f t="shared" si="0"/>
        <v>6.6666666666666666E-2</v>
      </c>
      <c r="T13" s="42" t="s">
        <v>89</v>
      </c>
      <c r="U13" s="39">
        <f>O11</f>
        <v>7.3333333333333334E-2</v>
      </c>
      <c r="V13" s="60" t="s">
        <v>64</v>
      </c>
      <c r="W13" s="39">
        <f>U13+U15</f>
        <v>8.3022914783690907E-2</v>
      </c>
      <c r="X13" s="39"/>
    </row>
    <row r="14" spans="1:30" ht="15.75" x14ac:dyDescent="0.25">
      <c r="C14" s="1"/>
      <c r="F14" s="2" t="s">
        <v>139</v>
      </c>
      <c r="G14" s="4">
        <v>0.06</v>
      </c>
      <c r="H14" s="4">
        <v>7.0000000000000007E-2</v>
      </c>
      <c r="I14" s="4">
        <v>7.0000000000000007E-2</v>
      </c>
      <c r="J14" s="4">
        <f t="shared" si="1"/>
        <v>0.2</v>
      </c>
      <c r="K14" s="4">
        <f t="shared" si="0"/>
        <v>6.6666666666666666E-2</v>
      </c>
      <c r="T14" s="42" t="s">
        <v>88</v>
      </c>
      <c r="U14" s="39">
        <f>N11</f>
        <v>8.1111111111111106E-2</v>
      </c>
      <c r="V14" s="60" t="s">
        <v>65</v>
      </c>
    </row>
    <row r="15" spans="1:30" ht="15.75" x14ac:dyDescent="0.25">
      <c r="B15" s="77"/>
      <c r="C15" s="77"/>
      <c r="D15" s="77"/>
      <c r="F15" s="56" t="s">
        <v>142</v>
      </c>
      <c r="G15" s="4">
        <v>0.06</v>
      </c>
      <c r="H15" s="4">
        <v>0.04</v>
      </c>
      <c r="I15" s="4">
        <v>0.04</v>
      </c>
      <c r="J15" s="4">
        <f>SUM(G15:I15)</f>
        <v>0.14000000000000001</v>
      </c>
      <c r="K15" s="4">
        <f>J15/3</f>
        <v>4.6666666666666669E-2</v>
      </c>
      <c r="L15" s="38" t="s">
        <v>38</v>
      </c>
      <c r="T15" s="105" t="s">
        <v>53</v>
      </c>
      <c r="U15" s="158">
        <f>AA8</f>
        <v>9.6895814503575699E-3</v>
      </c>
      <c r="V15" s="158"/>
    </row>
    <row r="16" spans="1:30" x14ac:dyDescent="0.25">
      <c r="B16" s="39"/>
      <c r="C16" s="39"/>
      <c r="D16" s="39"/>
      <c r="F16" s="2" t="s">
        <v>58</v>
      </c>
      <c r="G16" s="4">
        <f>SUM(G7:G15)</f>
        <v>0.66000000000000014</v>
      </c>
      <c r="H16" s="4">
        <f>SUM(H7:H15)</f>
        <v>0.63000000000000012</v>
      </c>
      <c r="I16" s="4">
        <f>SUM(I7:I15)</f>
        <v>0.64000000000000012</v>
      </c>
      <c r="J16" s="46">
        <f>SUM(J7:J15)</f>
        <v>1.9299999999999997</v>
      </c>
      <c r="K16" s="2"/>
      <c r="L16" s="74">
        <f>(J16^2)/(C11*C12)</f>
        <v>0.13795925925925923</v>
      </c>
    </row>
    <row r="17" spans="2:25" x14ac:dyDescent="0.25">
      <c r="B17" s="39"/>
      <c r="C17" s="39"/>
      <c r="D17" s="39"/>
    </row>
    <row r="18" spans="2:25" ht="15.75" thickBot="1" x14ac:dyDescent="0.3">
      <c r="B18" s="39"/>
      <c r="C18" s="39"/>
      <c r="D18" s="39"/>
      <c r="G18" s="152" t="s">
        <v>61</v>
      </c>
      <c r="H18" s="152"/>
      <c r="I18" s="152"/>
      <c r="J18" s="152"/>
      <c r="K18" s="152"/>
      <c r="L18" s="152"/>
    </row>
    <row r="19" spans="2:25" ht="16.5" thickBot="1" x14ac:dyDescent="0.3">
      <c r="B19" s="39"/>
      <c r="C19" s="39"/>
      <c r="D19" s="39"/>
      <c r="F19" s="148" t="s">
        <v>39</v>
      </c>
      <c r="G19" s="148" t="s">
        <v>40</v>
      </c>
      <c r="H19" s="148" t="s">
        <v>41</v>
      </c>
      <c r="I19" s="148" t="s">
        <v>42</v>
      </c>
      <c r="J19" s="148" t="s">
        <v>43</v>
      </c>
      <c r="K19" s="153" t="s">
        <v>44</v>
      </c>
      <c r="L19" s="154"/>
      <c r="M19" s="150" t="s">
        <v>45</v>
      </c>
      <c r="P19" s="98" t="s">
        <v>68</v>
      </c>
      <c r="Q19" s="99"/>
      <c r="R19" s="99"/>
      <c r="S19" s="99"/>
      <c r="T19" s="99"/>
      <c r="V19" s="2" t="s">
        <v>66</v>
      </c>
      <c r="W19" s="2" t="s">
        <v>16</v>
      </c>
      <c r="X19" s="2" t="s">
        <v>67</v>
      </c>
    </row>
    <row r="20" spans="2:25" ht="16.5" thickBot="1" x14ac:dyDescent="0.3">
      <c r="B20" s="39"/>
      <c r="C20" s="39"/>
      <c r="D20" s="39"/>
      <c r="F20" s="149"/>
      <c r="G20" s="149"/>
      <c r="H20" s="149"/>
      <c r="I20" s="149"/>
      <c r="J20" s="149"/>
      <c r="K20" s="47">
        <v>0.05</v>
      </c>
      <c r="L20" s="47">
        <v>0.01</v>
      </c>
      <c r="M20" s="151"/>
      <c r="O20" s="144" t="s">
        <v>124</v>
      </c>
      <c r="P20" s="144"/>
      <c r="Q20" s="144" t="s">
        <v>99</v>
      </c>
      <c r="R20" s="133"/>
      <c r="S20" s="133"/>
      <c r="T20" s="133"/>
      <c r="V20" s="2" t="s">
        <v>142</v>
      </c>
      <c r="W20" s="4">
        <v>0.05</v>
      </c>
      <c r="X20" s="4" t="s">
        <v>63</v>
      </c>
      <c r="Y20" s="39">
        <f>(W20+W$29)</f>
        <v>7.0000000000000007E-2</v>
      </c>
    </row>
    <row r="21" spans="2:25" ht="16.5" thickBot="1" x14ac:dyDescent="0.3">
      <c r="B21" s="39"/>
      <c r="C21" s="39"/>
      <c r="D21" s="39"/>
      <c r="F21" s="48" t="s">
        <v>46</v>
      </c>
      <c r="G21" s="49">
        <f>3-1</f>
        <v>2</v>
      </c>
      <c r="H21" s="91">
        <f>(SUMSQ(G16:I16)/(C11))-L16</f>
        <v>5.1851851851969499E-5</v>
      </c>
      <c r="I21" s="91">
        <f t="shared" ref="I21:I27" si="2">H21/G21</f>
        <v>2.592592592598475E-5</v>
      </c>
      <c r="J21" s="53">
        <f>I21/I26</f>
        <v>0.40875912408857984</v>
      </c>
      <c r="K21" s="50">
        <f>FINV(K20,G21,G26)</f>
        <v>3.6337234675916301</v>
      </c>
      <c r="L21" s="50">
        <f>FINV(L20,G21,G26)</f>
        <v>6.2262352803113821</v>
      </c>
      <c r="M21" s="55" t="s">
        <v>29</v>
      </c>
      <c r="P21" s="99"/>
      <c r="Q21" s="144" t="s">
        <v>111</v>
      </c>
      <c r="R21" s="133"/>
      <c r="S21" s="133"/>
      <c r="T21" s="133"/>
      <c r="V21" s="2" t="s">
        <v>138</v>
      </c>
      <c r="W21" s="4">
        <v>7.0000000000000007E-2</v>
      </c>
      <c r="X21" s="4" t="s">
        <v>64</v>
      </c>
      <c r="Y21" s="39">
        <f t="shared" ref="Y21:Y28" si="3">(W21+W$29)</f>
        <v>9.0000000000000011E-2</v>
      </c>
    </row>
    <row r="22" spans="2:25" ht="16.5" thickBot="1" x14ac:dyDescent="0.3">
      <c r="B22" s="39"/>
      <c r="C22" s="39"/>
      <c r="D22" s="39"/>
      <c r="F22" s="48" t="s">
        <v>9</v>
      </c>
      <c r="G22" s="49">
        <f>3*3-1</f>
        <v>8</v>
      </c>
      <c r="H22" s="91">
        <f>(SUMSQ(J7:J15)/3)-L16</f>
        <v>3.6740740740741351E-3</v>
      </c>
      <c r="I22" s="91">
        <f t="shared" si="2"/>
        <v>4.5925925925926689E-4</v>
      </c>
      <c r="J22" s="53">
        <f>I22/I26</f>
        <v>7.2408759124099626</v>
      </c>
      <c r="K22" s="50">
        <f>FINV(K20,G22,G26)</f>
        <v>2.5910961798744014</v>
      </c>
      <c r="L22" s="50">
        <f>FINV(L20,G22,G26)</f>
        <v>3.8895721399261927</v>
      </c>
      <c r="M22" s="55" t="s">
        <v>55</v>
      </c>
      <c r="P22" s="99"/>
      <c r="Q22" s="99">
        <v>5.03</v>
      </c>
      <c r="R22" s="99" t="s">
        <v>100</v>
      </c>
      <c r="S22" s="101">
        <f>SQRT(I26/3)</f>
        <v>4.5980403770126696E-3</v>
      </c>
      <c r="T22" s="99"/>
      <c r="V22" s="2" t="s">
        <v>141</v>
      </c>
      <c r="W22" s="4">
        <v>7.0000000000000007E-2</v>
      </c>
      <c r="X22" s="4" t="s">
        <v>64</v>
      </c>
      <c r="Y22" s="39">
        <f t="shared" si="3"/>
        <v>9.0000000000000011E-2</v>
      </c>
    </row>
    <row r="23" spans="2:25" ht="16.5" thickBot="1" x14ac:dyDescent="0.3">
      <c r="B23" s="39"/>
      <c r="C23" s="39"/>
      <c r="D23" s="39"/>
      <c r="F23" s="48" t="s">
        <v>48</v>
      </c>
      <c r="G23" s="49">
        <f>3-1</f>
        <v>2</v>
      </c>
      <c r="H23" s="91">
        <f>(SUMSQ(N10:P10)/9)-L16</f>
        <v>2.051851851851888E-3</v>
      </c>
      <c r="I23" s="91">
        <f t="shared" si="2"/>
        <v>1.025925925925944E-3</v>
      </c>
      <c r="J23" s="53">
        <f>I23/I26</f>
        <v>16.175182481754529</v>
      </c>
      <c r="K23" s="50">
        <f>FINV(K20,G23,G26)</f>
        <v>3.6337234675916301</v>
      </c>
      <c r="L23" s="50">
        <f>FINV(L20,G23,G26)</f>
        <v>6.2262352803113821</v>
      </c>
      <c r="M23" s="55" t="s">
        <v>55</v>
      </c>
      <c r="P23" s="99"/>
      <c r="Q23" s="100">
        <f>Q22*S22</f>
        <v>2.3128143096373729E-2</v>
      </c>
      <c r="R23" s="99"/>
      <c r="S23" s="99"/>
      <c r="T23" s="99"/>
      <c r="V23" s="2" t="s">
        <v>136</v>
      </c>
      <c r="W23" s="4">
        <v>7.0000000000000007E-2</v>
      </c>
      <c r="X23" s="4" t="s">
        <v>64</v>
      </c>
      <c r="Y23" s="39">
        <f t="shared" si="3"/>
        <v>9.0000000000000011E-2</v>
      </c>
    </row>
    <row r="24" spans="2:25" ht="15.75" thickBot="1" x14ac:dyDescent="0.3">
      <c r="B24" s="39"/>
      <c r="C24" s="39"/>
      <c r="D24" s="39"/>
      <c r="F24" s="48" t="s">
        <v>91</v>
      </c>
      <c r="G24" s="49">
        <f>3-1</f>
        <v>2</v>
      </c>
      <c r="H24" s="91">
        <f>(SUMSQ(Q7:Q9)/9)-L16</f>
        <v>1.2518518518519206E-3</v>
      </c>
      <c r="I24" s="91">
        <f t="shared" si="2"/>
        <v>6.259259259259603E-4</v>
      </c>
      <c r="J24" s="53">
        <f>I24/I26</f>
        <v>9.8686131386881506</v>
      </c>
      <c r="K24" s="50">
        <f>FINV(K20,G24,G26)</f>
        <v>3.6337234675916301</v>
      </c>
      <c r="L24" s="50">
        <f>FINV(L20,G24,G26)</f>
        <v>6.2262352803113821</v>
      </c>
      <c r="M24" s="55" t="s">
        <v>55</v>
      </c>
      <c r="S24" s="39"/>
      <c r="V24" s="2" t="s">
        <v>139</v>
      </c>
      <c r="W24" s="4">
        <v>7.0000000000000007E-2</v>
      </c>
      <c r="X24" s="4" t="s">
        <v>64</v>
      </c>
      <c r="Y24" s="39">
        <f t="shared" si="3"/>
        <v>9.0000000000000011E-2</v>
      </c>
    </row>
    <row r="25" spans="2:25" ht="15.75" thickBot="1" x14ac:dyDescent="0.3">
      <c r="F25" s="48" t="s">
        <v>125</v>
      </c>
      <c r="G25" s="49">
        <f>G23*G24</f>
        <v>4</v>
      </c>
      <c r="H25" s="91">
        <f>H22-H23-H24</f>
        <v>3.703703703703265E-4</v>
      </c>
      <c r="I25" s="91">
        <f t="shared" si="2"/>
        <v>9.2592592592581624E-5</v>
      </c>
      <c r="J25" s="53">
        <f>I25/I26</f>
        <v>1.4598540145985857</v>
      </c>
      <c r="K25" s="50">
        <f>FINV(K20,G25,G26)</f>
        <v>3.0069172799243447</v>
      </c>
      <c r="L25" s="50">
        <f>FINV(L20,G25,G26)</f>
        <v>4.772577999723211</v>
      </c>
      <c r="M25" s="55" t="s">
        <v>29</v>
      </c>
      <c r="S25" s="39"/>
      <c r="V25" s="2" t="s">
        <v>137</v>
      </c>
      <c r="W25" s="4">
        <v>0.08</v>
      </c>
      <c r="X25" s="4" t="s">
        <v>65</v>
      </c>
      <c r="Y25" s="39">
        <f t="shared" si="3"/>
        <v>0.1</v>
      </c>
    </row>
    <row r="26" spans="2:25" ht="15.75" thickBot="1" x14ac:dyDescent="0.3">
      <c r="F26" s="48" t="s">
        <v>47</v>
      </c>
      <c r="G26" s="49">
        <f>G27-G21-G22</f>
        <v>16</v>
      </c>
      <c r="H26" s="91">
        <f>H27-H21-H22</f>
        <v>1.014814814814663E-3</v>
      </c>
      <c r="I26" s="91">
        <f t="shared" si="2"/>
        <v>6.3425925925916435E-5</v>
      </c>
      <c r="J26" s="51"/>
      <c r="K26" s="51"/>
      <c r="L26" s="51"/>
      <c r="M26" s="52"/>
      <c r="S26" s="39"/>
      <c r="V26" s="2" t="s">
        <v>140</v>
      </c>
      <c r="W26" s="4">
        <v>0.08</v>
      </c>
      <c r="X26" s="4" t="s">
        <v>65</v>
      </c>
      <c r="Y26" s="39">
        <f t="shared" si="3"/>
        <v>0.1</v>
      </c>
    </row>
    <row r="27" spans="2:25" ht="15.75" thickBot="1" x14ac:dyDescent="0.3">
      <c r="F27" s="48" t="s">
        <v>10</v>
      </c>
      <c r="G27" s="49">
        <f>3*3*3-1</f>
        <v>26</v>
      </c>
      <c r="H27" s="91">
        <f>SUMSQ(G7:I15)-L16</f>
        <v>4.7407407407407676E-3</v>
      </c>
      <c r="I27" s="91">
        <f t="shared" si="2"/>
        <v>1.8233618233618338E-4</v>
      </c>
      <c r="J27" s="51"/>
      <c r="K27" s="51"/>
      <c r="L27" s="51"/>
      <c r="M27" s="52"/>
      <c r="S27" s="39"/>
      <c r="V27" s="2" t="s">
        <v>135</v>
      </c>
      <c r="W27" s="4">
        <v>0.08</v>
      </c>
      <c r="X27" s="4" t="s">
        <v>65</v>
      </c>
      <c r="Y27" s="39">
        <f t="shared" si="3"/>
        <v>0.1</v>
      </c>
    </row>
    <row r="28" spans="2:25" x14ac:dyDescent="0.25">
      <c r="S28" s="39"/>
      <c r="V28" s="2" t="s">
        <v>134</v>
      </c>
      <c r="W28" s="4">
        <v>0.09</v>
      </c>
      <c r="X28" s="4" t="s">
        <v>65</v>
      </c>
      <c r="Y28" s="39">
        <f t="shared" si="3"/>
        <v>0.11</v>
      </c>
    </row>
    <row r="29" spans="2:25" x14ac:dyDescent="0.25">
      <c r="F29" s="77"/>
      <c r="G29" s="77"/>
      <c r="H29" s="77"/>
      <c r="V29" s="103" t="s">
        <v>102</v>
      </c>
      <c r="W29" s="103">
        <v>0.02</v>
      </c>
    </row>
    <row r="30" spans="2:25" x14ac:dyDescent="0.25">
      <c r="F30" s="39"/>
      <c r="G30" s="39"/>
      <c r="H30" s="39"/>
    </row>
    <row r="31" spans="2:25" x14ac:dyDescent="0.25">
      <c r="F31" s="39"/>
      <c r="G31" s="39"/>
      <c r="H31" s="39"/>
    </row>
    <row r="32" spans="2:25" x14ac:dyDescent="0.25">
      <c r="F32" s="39"/>
      <c r="G32" s="39"/>
      <c r="H32" s="39"/>
    </row>
    <row r="33" spans="6:8" x14ac:dyDescent="0.25">
      <c r="F33" s="39"/>
      <c r="G33" s="39"/>
      <c r="H33" s="39"/>
    </row>
    <row r="34" spans="6:8" x14ac:dyDescent="0.25">
      <c r="F34" s="39"/>
      <c r="G34" s="39"/>
      <c r="H34" s="39"/>
    </row>
    <row r="35" spans="6:8" x14ac:dyDescent="0.25">
      <c r="F35" s="39"/>
      <c r="G35" s="39"/>
      <c r="H35" s="39"/>
    </row>
    <row r="36" spans="6:8" x14ac:dyDescent="0.25">
      <c r="F36" s="39"/>
      <c r="G36" s="39"/>
      <c r="H36" s="39"/>
    </row>
    <row r="37" spans="6:8" x14ac:dyDescent="0.25">
      <c r="F37" s="39"/>
      <c r="G37" s="39"/>
      <c r="H37" s="39"/>
    </row>
    <row r="38" spans="6:8" x14ac:dyDescent="0.25">
      <c r="F38" s="39"/>
      <c r="G38" s="39"/>
      <c r="H38" s="39"/>
    </row>
  </sheetData>
  <sortState ref="V20:X28">
    <sortCondition ref="W20:W28"/>
  </sortState>
  <mergeCells count="27">
    <mergeCell ref="Q21:T21"/>
    <mergeCell ref="U15:V15"/>
    <mergeCell ref="U9:V9"/>
    <mergeCell ref="B4:E4"/>
    <mergeCell ref="F4:I4"/>
    <mergeCell ref="F5:F6"/>
    <mergeCell ref="G5:I5"/>
    <mergeCell ref="A5:C5"/>
    <mergeCell ref="J4:J6"/>
    <mergeCell ref="K4:K6"/>
    <mergeCell ref="M4:Q4"/>
    <mergeCell ref="R4:R6"/>
    <mergeCell ref="M5:M6"/>
    <mergeCell ref="N5:P5"/>
    <mergeCell ref="Q5:Q6"/>
    <mergeCell ref="F19:F20"/>
    <mergeCell ref="AA5:AD5"/>
    <mergeCell ref="AA6:AD6"/>
    <mergeCell ref="M19:M20"/>
    <mergeCell ref="G18:L18"/>
    <mergeCell ref="K19:L19"/>
    <mergeCell ref="Q20:T20"/>
    <mergeCell ref="G19:G20"/>
    <mergeCell ref="H19:H20"/>
    <mergeCell ref="I19:I20"/>
    <mergeCell ref="J19:J20"/>
    <mergeCell ref="O20:P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1"/>
  <sheetViews>
    <sheetView topLeftCell="G8" zoomScale="64" zoomScaleNormal="64" workbookViewId="0">
      <selection activeCell="U36" sqref="U36"/>
    </sheetView>
  </sheetViews>
  <sheetFormatPr defaultRowHeight="15" x14ac:dyDescent="0.25"/>
  <cols>
    <col min="2" max="2" width="10.5703125" customWidth="1"/>
    <col min="3" max="3" width="13.28515625" customWidth="1"/>
    <col min="4" max="4" width="9.5703125" customWidth="1"/>
    <col min="5" max="5" width="13.5703125" customWidth="1"/>
    <col min="7" max="7" width="10.85546875" customWidth="1"/>
    <col min="9" max="9" width="12.7109375" customWidth="1"/>
    <col min="11" max="11" width="12.7109375" customWidth="1"/>
    <col min="13" max="13" width="18.85546875" customWidth="1"/>
    <col min="16" max="16" width="12" customWidth="1"/>
    <col min="18" max="18" width="9.140625" customWidth="1"/>
    <col min="19" max="19" width="11.28515625" customWidth="1"/>
  </cols>
  <sheetData>
    <row r="1" spans="2:24" x14ac:dyDescent="0.25">
      <c r="I1" t="s">
        <v>72</v>
      </c>
    </row>
    <row r="2" spans="2:24" ht="15.75" x14ac:dyDescent="0.25">
      <c r="I2" t="s">
        <v>73</v>
      </c>
      <c r="Q2" s="42"/>
      <c r="S2" s="60"/>
    </row>
    <row r="3" spans="2:24" x14ac:dyDescent="0.25">
      <c r="B3" s="146" t="s">
        <v>0</v>
      </c>
      <c r="C3" s="146"/>
      <c r="D3" s="146"/>
      <c r="E3" s="146"/>
      <c r="F3" s="147" t="s">
        <v>21</v>
      </c>
      <c r="G3" s="147" t="s">
        <v>30</v>
      </c>
      <c r="I3" s="138" t="s">
        <v>32</v>
      </c>
      <c r="J3" s="139"/>
      <c r="K3" s="139"/>
      <c r="L3" s="139"/>
      <c r="M3" s="140"/>
      <c r="N3" s="147" t="s">
        <v>30</v>
      </c>
      <c r="T3" s="39"/>
    </row>
    <row r="4" spans="2:24" x14ac:dyDescent="0.25">
      <c r="B4" s="147" t="s">
        <v>1</v>
      </c>
      <c r="C4" s="146" t="s">
        <v>2</v>
      </c>
      <c r="D4" s="146"/>
      <c r="E4" s="146"/>
      <c r="F4" s="147"/>
      <c r="G4" s="147"/>
      <c r="I4" s="135" t="s">
        <v>94</v>
      </c>
      <c r="J4" s="138" t="s">
        <v>52</v>
      </c>
      <c r="K4" s="139"/>
      <c r="L4" s="140"/>
      <c r="M4" s="135" t="s">
        <v>10</v>
      </c>
      <c r="N4" s="147"/>
      <c r="T4" s="39"/>
    </row>
    <row r="5" spans="2:24" x14ac:dyDescent="0.25">
      <c r="B5" s="147"/>
      <c r="C5" s="2">
        <v>1</v>
      </c>
      <c r="D5" s="3">
        <v>2</v>
      </c>
      <c r="E5" s="2">
        <v>3</v>
      </c>
      <c r="F5" s="147"/>
      <c r="G5" s="147"/>
      <c r="I5" s="137"/>
      <c r="J5" s="28" t="s">
        <v>35</v>
      </c>
      <c r="K5" s="28" t="s">
        <v>36</v>
      </c>
      <c r="L5" s="28" t="s">
        <v>37</v>
      </c>
      <c r="M5" s="137"/>
      <c r="N5" s="147"/>
      <c r="S5" s="2" t="s">
        <v>79</v>
      </c>
      <c r="T5" s="4">
        <v>40.130000000000003</v>
      </c>
      <c r="U5" s="4">
        <v>41.44</v>
      </c>
      <c r="V5" s="4">
        <v>40.229999999999997</v>
      </c>
      <c r="W5" s="2">
        <f t="shared" ref="W5:W13" si="0">SUM(T5:V5)</f>
        <v>121.79999999999998</v>
      </c>
      <c r="X5" s="4">
        <f>W5/3</f>
        <v>40.599999999999994</v>
      </c>
    </row>
    <row r="6" spans="2:24" x14ac:dyDescent="0.25">
      <c r="B6" s="2" t="s">
        <v>134</v>
      </c>
      <c r="C6" s="4">
        <v>40.130000000000003</v>
      </c>
      <c r="D6" s="4">
        <v>41.44</v>
      </c>
      <c r="E6" s="4">
        <v>40.229999999999997</v>
      </c>
      <c r="F6" s="2">
        <f t="shared" ref="F6:F8" si="1">SUM(C6:E6)</f>
        <v>121.79999999999998</v>
      </c>
      <c r="G6" s="4">
        <f>F6/3</f>
        <v>40.599999999999994</v>
      </c>
      <c r="I6" s="2" t="s">
        <v>88</v>
      </c>
      <c r="J6" s="4">
        <f>F6</f>
        <v>121.79999999999998</v>
      </c>
      <c r="K6" s="4">
        <f>F9</f>
        <v>118.29</v>
      </c>
      <c r="L6" s="4">
        <f>F12</f>
        <v>109.7</v>
      </c>
      <c r="M6" s="4">
        <f>SUM(J6:L6)</f>
        <v>349.78999999999996</v>
      </c>
      <c r="N6" s="4">
        <f>M6/9</f>
        <v>38.865555555555552</v>
      </c>
      <c r="S6" s="2" t="s">
        <v>80</v>
      </c>
      <c r="T6" s="4">
        <v>39.14</v>
      </c>
      <c r="U6" s="4">
        <v>39.56</v>
      </c>
      <c r="V6" s="4">
        <v>39.590000000000003</v>
      </c>
      <c r="W6" s="2">
        <f t="shared" si="0"/>
        <v>118.29</v>
      </c>
      <c r="X6" s="4">
        <f t="shared" ref="X6:X10" si="2">W6/3</f>
        <v>39.43</v>
      </c>
    </row>
    <row r="7" spans="2:24" x14ac:dyDescent="0.25">
      <c r="B7" s="2" t="s">
        <v>137</v>
      </c>
      <c r="C7" s="4">
        <v>39.9</v>
      </c>
      <c r="D7" s="4">
        <v>39.32</v>
      </c>
      <c r="E7" s="4">
        <v>39.56</v>
      </c>
      <c r="F7" s="2">
        <f t="shared" si="1"/>
        <v>118.78</v>
      </c>
      <c r="G7" s="4">
        <f t="shared" ref="G7" si="3">F7/3</f>
        <v>39.593333333333334</v>
      </c>
      <c r="I7" s="2" t="s">
        <v>89</v>
      </c>
      <c r="J7" s="4">
        <f>F7</f>
        <v>118.78</v>
      </c>
      <c r="K7" s="4">
        <f>F10</f>
        <v>115.37</v>
      </c>
      <c r="L7" s="4">
        <f>F13</f>
        <v>115.57</v>
      </c>
      <c r="M7" s="4">
        <f>SUM(J7:L7)</f>
        <v>349.72</v>
      </c>
      <c r="N7" s="4">
        <f>M7/9</f>
        <v>38.857777777777784</v>
      </c>
      <c r="S7" s="2" t="s">
        <v>81</v>
      </c>
      <c r="T7" s="4">
        <v>36.78</v>
      </c>
      <c r="U7" s="4">
        <v>36.72</v>
      </c>
      <c r="V7" s="4">
        <v>36.200000000000003</v>
      </c>
      <c r="W7" s="2">
        <f t="shared" si="0"/>
        <v>109.7</v>
      </c>
      <c r="X7" s="4">
        <f t="shared" si="2"/>
        <v>36.56666666666667</v>
      </c>
    </row>
    <row r="8" spans="2:24" x14ac:dyDescent="0.25">
      <c r="B8" s="2" t="s">
        <v>140</v>
      </c>
      <c r="C8" s="4">
        <v>35.21</v>
      </c>
      <c r="D8" s="4">
        <v>35.729999999999997</v>
      </c>
      <c r="E8" s="4">
        <v>35.08</v>
      </c>
      <c r="F8" s="2">
        <f t="shared" si="1"/>
        <v>106.02</v>
      </c>
      <c r="G8" s="4">
        <f>F8/3</f>
        <v>35.339999999999996</v>
      </c>
      <c r="I8" s="2" t="s">
        <v>90</v>
      </c>
      <c r="J8" s="4">
        <f>F8</f>
        <v>106.02</v>
      </c>
      <c r="K8" s="4">
        <f>F11</f>
        <v>105.72999999999999</v>
      </c>
      <c r="L8" s="4">
        <f>F14</f>
        <v>107.47</v>
      </c>
      <c r="M8" s="4">
        <f>SUM(J8:L8)</f>
        <v>319.22000000000003</v>
      </c>
      <c r="N8" s="4">
        <f>M8/9</f>
        <v>35.468888888888891</v>
      </c>
      <c r="S8" s="2" t="s">
        <v>82</v>
      </c>
      <c r="T8" s="4">
        <v>39.9</v>
      </c>
      <c r="U8" s="4">
        <v>39.32</v>
      </c>
      <c r="V8" s="4">
        <v>39.56</v>
      </c>
      <c r="W8" s="2">
        <f t="shared" si="0"/>
        <v>118.78</v>
      </c>
      <c r="X8" s="4">
        <f t="shared" si="2"/>
        <v>39.593333333333334</v>
      </c>
    </row>
    <row r="9" spans="2:24" ht="15.75" x14ac:dyDescent="0.25">
      <c r="B9" s="2" t="s">
        <v>135</v>
      </c>
      <c r="C9" s="4">
        <v>39.14</v>
      </c>
      <c r="D9" s="4">
        <v>39.56</v>
      </c>
      <c r="E9" s="4">
        <v>39.590000000000003</v>
      </c>
      <c r="F9" s="2">
        <f t="shared" ref="F9:F12" si="4">SUM(C9:E9)</f>
        <v>118.29</v>
      </c>
      <c r="G9" s="4">
        <f t="shared" ref="G9:G13" si="5">F9/3</f>
        <v>39.43</v>
      </c>
      <c r="I9" s="2" t="s">
        <v>15</v>
      </c>
      <c r="J9" s="4">
        <f>SUM(J6:J8)</f>
        <v>346.59999999999997</v>
      </c>
      <c r="K9" s="4">
        <f>SUM(K6:K8)</f>
        <v>339.39</v>
      </c>
      <c r="L9" s="4">
        <f>SUM(L6:L8)</f>
        <v>332.74</v>
      </c>
      <c r="M9" s="46">
        <f>SUM(J9:L9)</f>
        <v>1018.73</v>
      </c>
      <c r="Q9" s="42"/>
      <c r="R9" s="39"/>
      <c r="S9" s="2" t="s">
        <v>83</v>
      </c>
      <c r="T9" s="4">
        <v>38.26</v>
      </c>
      <c r="U9" s="4">
        <v>38.32</v>
      </c>
      <c r="V9" s="4">
        <v>38.79</v>
      </c>
      <c r="W9" s="2">
        <f t="shared" si="0"/>
        <v>115.37</v>
      </c>
      <c r="X9" s="4">
        <f t="shared" si="2"/>
        <v>38.456666666666671</v>
      </c>
    </row>
    <row r="10" spans="2:24" ht="15.75" x14ac:dyDescent="0.25">
      <c r="B10" s="2" t="s">
        <v>138</v>
      </c>
      <c r="C10" s="4">
        <v>38.26</v>
      </c>
      <c r="D10" s="4">
        <v>38.32</v>
      </c>
      <c r="E10" s="4">
        <v>38.79</v>
      </c>
      <c r="F10" s="2">
        <f t="shared" si="4"/>
        <v>115.37</v>
      </c>
      <c r="G10" s="4">
        <f t="shared" si="5"/>
        <v>38.456666666666671</v>
      </c>
      <c r="I10" s="2" t="s">
        <v>30</v>
      </c>
      <c r="J10" s="4">
        <f>J9/9</f>
        <v>38.511111111111106</v>
      </c>
      <c r="K10" s="4">
        <f>K9/9</f>
        <v>37.71</v>
      </c>
      <c r="L10" s="4">
        <f>L9/9</f>
        <v>36.971111111111114</v>
      </c>
      <c r="Q10" s="42"/>
      <c r="R10" s="39"/>
      <c r="S10" s="2" t="s">
        <v>84</v>
      </c>
      <c r="T10" s="4">
        <v>38.68</v>
      </c>
      <c r="U10" s="4">
        <v>38.799999999999997</v>
      </c>
      <c r="V10" s="4">
        <v>38.090000000000003</v>
      </c>
      <c r="W10" s="2">
        <f t="shared" si="0"/>
        <v>115.57</v>
      </c>
      <c r="X10" s="4">
        <f t="shared" si="2"/>
        <v>38.523333333333333</v>
      </c>
    </row>
    <row r="11" spans="2:24" ht="15.75" x14ac:dyDescent="0.25">
      <c r="B11" s="2" t="s">
        <v>141</v>
      </c>
      <c r="C11" s="4">
        <v>34.72</v>
      </c>
      <c r="D11" s="4">
        <v>35.89</v>
      </c>
      <c r="E11" s="4">
        <v>35.119999999999997</v>
      </c>
      <c r="F11" s="2">
        <f t="shared" si="4"/>
        <v>105.72999999999999</v>
      </c>
      <c r="G11" s="4">
        <f t="shared" si="5"/>
        <v>35.243333333333332</v>
      </c>
      <c r="Q11" s="42"/>
      <c r="R11" s="39"/>
      <c r="S11" s="2" t="s">
        <v>85</v>
      </c>
      <c r="T11" s="4">
        <v>35.21</v>
      </c>
      <c r="U11" s="4">
        <v>35.729999999999997</v>
      </c>
      <c r="V11" s="4">
        <v>35.08</v>
      </c>
      <c r="W11" s="2">
        <f t="shared" si="0"/>
        <v>106.02</v>
      </c>
      <c r="X11" s="4">
        <f>W11/3</f>
        <v>35.339999999999996</v>
      </c>
    </row>
    <row r="12" spans="2:24" ht="16.5" thickBot="1" x14ac:dyDescent="0.3">
      <c r="B12" s="2" t="s">
        <v>136</v>
      </c>
      <c r="C12" s="4">
        <v>36.78</v>
      </c>
      <c r="D12" s="4">
        <v>36.72</v>
      </c>
      <c r="E12" s="4">
        <v>36.200000000000003</v>
      </c>
      <c r="F12" s="2">
        <f t="shared" si="4"/>
        <v>109.7</v>
      </c>
      <c r="G12" s="4">
        <f>F12/3</f>
        <v>36.56666666666667</v>
      </c>
      <c r="J12" s="152" t="s">
        <v>59</v>
      </c>
      <c r="K12" s="152"/>
      <c r="L12" s="152"/>
      <c r="M12" s="152"/>
      <c r="N12" s="152"/>
      <c r="O12" s="152"/>
      <c r="Q12" s="42"/>
      <c r="R12" s="39"/>
      <c r="S12" s="2" t="s">
        <v>86</v>
      </c>
      <c r="T12" s="4">
        <v>34.72</v>
      </c>
      <c r="U12" s="4">
        <v>35.89</v>
      </c>
      <c r="V12" s="4">
        <v>35.119999999999997</v>
      </c>
      <c r="W12" s="2">
        <f t="shared" si="0"/>
        <v>105.72999999999999</v>
      </c>
      <c r="X12" s="4">
        <f t="shared" ref="X12" si="6">W12/3</f>
        <v>35.243333333333332</v>
      </c>
    </row>
    <row r="13" spans="2:24" ht="15.75" thickBot="1" x14ac:dyDescent="0.3">
      <c r="B13" s="2" t="s">
        <v>139</v>
      </c>
      <c r="C13" s="4">
        <v>38.68</v>
      </c>
      <c r="D13" s="4">
        <v>38.799999999999997</v>
      </c>
      <c r="E13" s="4">
        <v>38.090000000000003</v>
      </c>
      <c r="F13" s="4">
        <f>SUM(C13:E13)</f>
        <v>115.57</v>
      </c>
      <c r="G13" s="4">
        <f t="shared" si="5"/>
        <v>38.523333333333333</v>
      </c>
      <c r="I13" s="148" t="s">
        <v>39</v>
      </c>
      <c r="J13" s="148" t="s">
        <v>40</v>
      </c>
      <c r="K13" s="148" t="s">
        <v>41</v>
      </c>
      <c r="L13" s="148" t="s">
        <v>42</v>
      </c>
      <c r="M13" s="148" t="s">
        <v>43</v>
      </c>
      <c r="N13" s="153" t="s">
        <v>44</v>
      </c>
      <c r="O13" s="154"/>
      <c r="P13" s="163" t="s">
        <v>45</v>
      </c>
      <c r="S13" s="2" t="s">
        <v>87</v>
      </c>
      <c r="T13" s="4">
        <v>34.229999999999997</v>
      </c>
      <c r="U13" s="4">
        <v>34.56</v>
      </c>
      <c r="V13" s="4">
        <v>38.68</v>
      </c>
      <c r="W13" s="2">
        <f t="shared" si="0"/>
        <v>107.47</v>
      </c>
      <c r="X13" s="4">
        <f>W13/3</f>
        <v>35.823333333333331</v>
      </c>
    </row>
    <row r="14" spans="2:24" ht="16.5" thickBot="1" x14ac:dyDescent="0.3">
      <c r="B14" s="2" t="s">
        <v>142</v>
      </c>
      <c r="C14" s="4">
        <v>34.229999999999997</v>
      </c>
      <c r="D14" s="4">
        <v>34.56</v>
      </c>
      <c r="E14" s="4">
        <v>38.68</v>
      </c>
      <c r="F14" s="4">
        <f>SUM(C14:E14)</f>
        <v>107.47</v>
      </c>
      <c r="G14" s="4">
        <f>F14/3</f>
        <v>35.823333333333331</v>
      </c>
      <c r="H14" s="38" t="s">
        <v>38</v>
      </c>
      <c r="I14" s="149"/>
      <c r="J14" s="149"/>
      <c r="K14" s="149"/>
      <c r="L14" s="149"/>
      <c r="M14" s="149"/>
      <c r="N14" s="47">
        <v>0.05</v>
      </c>
      <c r="O14" s="47">
        <v>0.01</v>
      </c>
      <c r="P14" s="164"/>
      <c r="Q14" s="42"/>
      <c r="R14" s="155"/>
      <c r="S14" s="155"/>
    </row>
    <row r="15" spans="2:24" ht="17.25" customHeight="1" thickBot="1" x14ac:dyDescent="0.3">
      <c r="B15" s="2" t="s">
        <v>28</v>
      </c>
      <c r="C15" s="2">
        <f>SUM(C6:C14)</f>
        <v>337.05</v>
      </c>
      <c r="D15" s="4">
        <f>SUM(D6:D14)</f>
        <v>340.34000000000003</v>
      </c>
      <c r="E15" s="2">
        <f>SUM(E6:E14)</f>
        <v>341.34</v>
      </c>
      <c r="F15" s="54">
        <f>SUM(F6:F14)</f>
        <v>1018.73</v>
      </c>
      <c r="G15" s="2"/>
      <c r="H15" s="36">
        <f>(F15^2)/(C16*C17)</f>
        <v>38437.437514814817</v>
      </c>
      <c r="I15" s="48" t="s">
        <v>46</v>
      </c>
      <c r="J15" s="49">
        <f>3-1</f>
        <v>2</v>
      </c>
      <c r="K15" s="50">
        <f>(SUMSQ(C15:E15)/(E16*E17))-H15</f>
        <v>1.1195629629582982</v>
      </c>
      <c r="L15" s="50">
        <f t="shared" ref="L15:L21" si="7">K15/J15</f>
        <v>0.55978148147914908</v>
      </c>
      <c r="M15" s="53">
        <f>L15/L20</f>
        <v>0.6334054853677118</v>
      </c>
      <c r="N15" s="50">
        <f>FINV(N14,J15,J20)</f>
        <v>3.6337234675916301</v>
      </c>
      <c r="O15" s="50">
        <f>FINV(O14,J15,J20)</f>
        <v>6.2262352803113821</v>
      </c>
      <c r="P15" s="55" t="s">
        <v>29</v>
      </c>
    </row>
    <row r="16" spans="2:24" ht="21" customHeight="1" thickBot="1" x14ac:dyDescent="0.3">
      <c r="B16" t="s">
        <v>49</v>
      </c>
      <c r="C16">
        <v>9</v>
      </c>
      <c r="D16" t="s">
        <v>91</v>
      </c>
      <c r="E16">
        <v>3</v>
      </c>
      <c r="I16" s="48" t="s">
        <v>9</v>
      </c>
      <c r="J16" s="49">
        <f>3*3-1</f>
        <v>8</v>
      </c>
      <c r="K16" s="50">
        <f>(SUMSQ(F6:F14)/3)-H15</f>
        <v>97.921985185181256</v>
      </c>
      <c r="L16" s="50">
        <f t="shared" si="7"/>
        <v>12.240248148147657</v>
      </c>
      <c r="M16" s="53">
        <f>L16/L20</f>
        <v>13.850119333730568</v>
      </c>
      <c r="N16" s="50">
        <f>FINV(N14,J16,J20)</f>
        <v>2.5910961798744014</v>
      </c>
      <c r="O16" s="50">
        <f>FINV(O14,J16,J20)</f>
        <v>3.8895721399261927</v>
      </c>
      <c r="P16" s="55" t="s">
        <v>55</v>
      </c>
    </row>
    <row r="17" spans="2:22" ht="15.75" thickBot="1" x14ac:dyDescent="0.3">
      <c r="B17" t="s">
        <v>50</v>
      </c>
      <c r="C17">
        <v>3</v>
      </c>
      <c r="D17" t="s">
        <v>48</v>
      </c>
      <c r="E17">
        <v>3</v>
      </c>
      <c r="I17" s="48" t="s">
        <v>48</v>
      </c>
      <c r="J17" s="49">
        <f>3-1</f>
        <v>2</v>
      </c>
      <c r="K17" s="50">
        <f>SUMSQ(J9:L9)/(E17*C17)-H15</f>
        <v>10.678007407397672</v>
      </c>
      <c r="L17" s="50">
        <f t="shared" si="7"/>
        <v>5.339003703698836</v>
      </c>
      <c r="M17" s="53">
        <f>L17/L20</f>
        <v>6.0412041916526622</v>
      </c>
      <c r="N17" s="50">
        <f>FINV(N14,J17,J20)</f>
        <v>3.6337234675916301</v>
      </c>
      <c r="O17" s="50">
        <f>FINV(O14,J17,J20)</f>
        <v>6.2262352803113821</v>
      </c>
      <c r="P17" s="55" t="s">
        <v>56</v>
      </c>
      <c r="V17" s="39"/>
    </row>
    <row r="18" spans="2:22" ht="15.75" thickBot="1" x14ac:dyDescent="0.3">
      <c r="I18" s="48" t="s">
        <v>91</v>
      </c>
      <c r="J18" s="49">
        <f>3-1</f>
        <v>2</v>
      </c>
      <c r="K18" s="50">
        <f>SUMSQ(M6:M8)/(E16*C17)-H15</f>
        <v>69.065918518514081</v>
      </c>
      <c r="L18" s="50">
        <f t="shared" si="7"/>
        <v>34.532959259257041</v>
      </c>
      <c r="M18" s="53">
        <f>L18/L20</f>
        <v>39.074829276230481</v>
      </c>
      <c r="N18" s="50">
        <f>FINV(N14,J18,J20)</f>
        <v>3.6337234675916301</v>
      </c>
      <c r="O18" s="50">
        <f>FINV(O14,J18,J20)</f>
        <v>6.2262352803113821</v>
      </c>
      <c r="P18" s="55" t="s">
        <v>55</v>
      </c>
      <c r="V18" s="39"/>
    </row>
    <row r="19" spans="2:22" ht="15.75" thickBot="1" x14ac:dyDescent="0.3">
      <c r="I19" s="48" t="s">
        <v>143</v>
      </c>
      <c r="J19" s="49">
        <f>J17*J18</f>
        <v>4</v>
      </c>
      <c r="K19" s="50">
        <f>K16-K17-K18</f>
        <v>18.178059259269503</v>
      </c>
      <c r="L19" s="50">
        <f t="shared" si="7"/>
        <v>4.5445148148173757</v>
      </c>
      <c r="M19" s="53">
        <f>L19/L20</f>
        <v>5.1422219335195658</v>
      </c>
      <c r="N19" s="50">
        <f>FINV(N14,J19,J20)</f>
        <v>3.0069172799243447</v>
      </c>
      <c r="O19" s="50">
        <f>FINV(O14,J19,J20)</f>
        <v>4.772577999723211</v>
      </c>
      <c r="P19" s="55" t="s">
        <v>55</v>
      </c>
      <c r="U19" s="39"/>
      <c r="V19" s="39"/>
    </row>
    <row r="20" spans="2:22" ht="18.75" customHeight="1" thickBot="1" x14ac:dyDescent="0.3">
      <c r="C20" s="39"/>
      <c r="I20" s="48" t="s">
        <v>47</v>
      </c>
      <c r="J20" s="49">
        <f>J21-J15-J16</f>
        <v>16</v>
      </c>
      <c r="K20" s="50">
        <f>K21-K15-K16</f>
        <v>14.140237037048792</v>
      </c>
      <c r="L20" s="50">
        <f t="shared" si="7"/>
        <v>0.88376481481554947</v>
      </c>
      <c r="M20" s="51"/>
      <c r="N20" s="51"/>
      <c r="O20" s="51"/>
      <c r="P20" s="52"/>
    </row>
    <row r="21" spans="2:22" ht="15.75" thickBot="1" x14ac:dyDescent="0.3">
      <c r="C21" s="39"/>
      <c r="I21" s="48" t="s">
        <v>10</v>
      </c>
      <c r="J21" s="49">
        <f>3*3*3-1</f>
        <v>26</v>
      </c>
      <c r="K21" s="50">
        <f>SUMSQ(C6:E14)-H15</f>
        <v>113.18178518518835</v>
      </c>
      <c r="L21" s="50">
        <f t="shared" si="7"/>
        <v>4.3531455840457056</v>
      </c>
      <c r="M21" s="51"/>
      <c r="N21" s="51"/>
      <c r="O21" s="51"/>
      <c r="P21" s="52"/>
      <c r="V21" s="39"/>
    </row>
    <row r="22" spans="2:22" x14ac:dyDescent="0.25">
      <c r="C22" s="39"/>
      <c r="V22" s="39"/>
    </row>
    <row r="23" spans="2:22" x14ac:dyDescent="0.25">
      <c r="C23" s="39"/>
      <c r="D23" s="39"/>
      <c r="G23" s="39"/>
      <c r="H23" s="39"/>
      <c r="I23" s="39"/>
    </row>
    <row r="24" spans="2:22" x14ac:dyDescent="0.25">
      <c r="C24" s="39"/>
      <c r="G24" s="39"/>
      <c r="H24" s="39"/>
      <c r="I24" s="39"/>
    </row>
    <row r="25" spans="2:22" ht="15.75" x14ac:dyDescent="0.25">
      <c r="D25" s="98" t="s">
        <v>68</v>
      </c>
      <c r="E25" s="99"/>
      <c r="F25" s="99"/>
      <c r="G25" s="99"/>
      <c r="H25" s="99"/>
      <c r="I25" s="39"/>
      <c r="M25" s="98" t="s">
        <v>68</v>
      </c>
      <c r="N25" s="99"/>
      <c r="O25" s="99"/>
      <c r="P25" s="99"/>
      <c r="Q25" s="99"/>
    </row>
    <row r="26" spans="2:22" ht="15.75" x14ac:dyDescent="0.25">
      <c r="B26" s="39"/>
      <c r="C26" s="144" t="s">
        <v>118</v>
      </c>
      <c r="D26" s="144"/>
      <c r="E26" s="99" t="s">
        <v>99</v>
      </c>
      <c r="M26" s="99" t="s">
        <v>119</v>
      </c>
      <c r="N26" s="144" t="s">
        <v>99</v>
      </c>
      <c r="O26" s="133"/>
      <c r="P26" s="133"/>
      <c r="Q26" s="133"/>
    </row>
    <row r="27" spans="2:22" ht="15.75" x14ac:dyDescent="0.25">
      <c r="D27" s="99"/>
      <c r="E27" s="99" t="s">
        <v>126</v>
      </c>
      <c r="M27" s="99"/>
      <c r="N27" s="144" t="s">
        <v>127</v>
      </c>
      <c r="O27" s="133"/>
      <c r="P27" s="133"/>
      <c r="Q27" s="133"/>
    </row>
    <row r="28" spans="2:22" ht="15.75" x14ac:dyDescent="0.25">
      <c r="D28" s="99"/>
      <c r="E28" s="99">
        <v>3.65</v>
      </c>
      <c r="F28" s="99" t="s">
        <v>100</v>
      </c>
      <c r="G28" s="101">
        <f>SQRT(L20/9)</f>
        <v>0.31336255445579492</v>
      </c>
      <c r="H28" s="99"/>
      <c r="M28" s="99"/>
      <c r="N28" s="99">
        <v>5.03</v>
      </c>
      <c r="O28" s="99" t="s">
        <v>100</v>
      </c>
      <c r="P28" s="101">
        <f>SQRT(L20/3)</f>
        <v>0.54275986550700595</v>
      </c>
      <c r="Q28" s="99"/>
    </row>
    <row r="29" spans="2:22" ht="15.75" x14ac:dyDescent="0.25">
      <c r="D29" s="99"/>
      <c r="E29" s="100">
        <f>E28*G28</f>
        <v>1.1437733237636514</v>
      </c>
      <c r="F29" s="99"/>
      <c r="G29" s="99"/>
      <c r="H29" s="99"/>
      <c r="L29" s="39"/>
      <c r="M29" s="99"/>
      <c r="N29" s="100">
        <f>N28*P28</f>
        <v>2.7300821235002402</v>
      </c>
      <c r="O29" s="99"/>
      <c r="P29" s="99"/>
      <c r="Q29" s="99"/>
    </row>
    <row r="30" spans="2:22" x14ac:dyDescent="0.25">
      <c r="H30" s="39"/>
      <c r="P30" s="39"/>
    </row>
    <row r="31" spans="2:22" ht="15.75" x14ac:dyDescent="0.25">
      <c r="C31" s="59" t="s">
        <v>94</v>
      </c>
      <c r="D31" s="59" t="s">
        <v>30</v>
      </c>
      <c r="E31" s="59" t="s">
        <v>67</v>
      </c>
      <c r="H31" s="59" t="s">
        <v>33</v>
      </c>
      <c r="I31" s="59" t="s">
        <v>30</v>
      </c>
      <c r="J31" s="59" t="s">
        <v>67</v>
      </c>
      <c r="L31" s="39"/>
      <c r="M31" s="2" t="s">
        <v>66</v>
      </c>
      <c r="N31" s="2" t="s">
        <v>16</v>
      </c>
      <c r="O31" s="2" t="s">
        <v>67</v>
      </c>
    </row>
    <row r="32" spans="2:22" ht="15.75" x14ac:dyDescent="0.25">
      <c r="C32" s="42" t="s">
        <v>90</v>
      </c>
      <c r="D32" s="39">
        <f>N8</f>
        <v>35.468888888888891</v>
      </c>
      <c r="E32" s="60" t="s">
        <v>63</v>
      </c>
      <c r="F32" s="39">
        <f>(D32+D$35)</f>
        <v>36.612662212652545</v>
      </c>
      <c r="H32" s="42" t="s">
        <v>37</v>
      </c>
      <c r="I32" s="39">
        <f>L10</f>
        <v>36.971111111111114</v>
      </c>
      <c r="J32" s="60" t="s">
        <v>63</v>
      </c>
      <c r="K32" s="39">
        <f>(I32+I$35)</f>
        <v>38.114884434874767</v>
      </c>
      <c r="M32" s="2" t="s">
        <v>141</v>
      </c>
      <c r="N32" s="4">
        <v>35.24</v>
      </c>
      <c r="O32" s="4" t="s">
        <v>63</v>
      </c>
      <c r="P32" s="39">
        <f>(N32+N$41)</f>
        <v>37.970082123500241</v>
      </c>
    </row>
    <row r="33" spans="3:16" ht="15.75" x14ac:dyDescent="0.25">
      <c r="C33" s="42" t="s">
        <v>89</v>
      </c>
      <c r="D33" s="39">
        <v>38.86</v>
      </c>
      <c r="E33" s="60" t="s">
        <v>65</v>
      </c>
      <c r="F33" s="39">
        <f>(D33+D$35)</f>
        <v>40.003773323763653</v>
      </c>
      <c r="H33" s="42" t="s">
        <v>36</v>
      </c>
      <c r="I33" s="39">
        <f>K10</f>
        <v>37.71</v>
      </c>
      <c r="J33" s="60" t="s">
        <v>64</v>
      </c>
      <c r="K33" s="39">
        <f>(I33+I$35)</f>
        <v>38.853773323763654</v>
      </c>
      <c r="M33" s="2" t="s">
        <v>140</v>
      </c>
      <c r="N33" s="4">
        <v>35.340000000000003</v>
      </c>
      <c r="O33" s="4" t="s">
        <v>63</v>
      </c>
      <c r="P33" s="39">
        <f t="shared" ref="P33:P40" si="8">(N33+N$41)</f>
        <v>38.070082123500242</v>
      </c>
    </row>
    <row r="34" spans="3:16" ht="15.75" x14ac:dyDescent="0.25">
      <c r="C34" s="42" t="s">
        <v>88</v>
      </c>
      <c r="D34" s="39">
        <v>38.869999999999997</v>
      </c>
      <c r="E34" s="60" t="s">
        <v>65</v>
      </c>
      <c r="F34" s="39">
        <f>(D34+D$35)</f>
        <v>40.013773323763651</v>
      </c>
      <c r="H34" s="42" t="s">
        <v>35</v>
      </c>
      <c r="I34" s="39">
        <f>J10</f>
        <v>38.511111111111106</v>
      </c>
      <c r="J34" s="60" t="s">
        <v>65</v>
      </c>
      <c r="K34" s="39">
        <f>(I34+I$35)</f>
        <v>39.654884434874759</v>
      </c>
      <c r="M34" s="2" t="s">
        <v>142</v>
      </c>
      <c r="N34" s="4">
        <v>35.82</v>
      </c>
      <c r="O34" s="4" t="s">
        <v>64</v>
      </c>
      <c r="P34" s="39">
        <f t="shared" si="8"/>
        <v>38.550082123500239</v>
      </c>
    </row>
    <row r="35" spans="3:16" ht="15.75" x14ac:dyDescent="0.25">
      <c r="C35" s="115" t="s">
        <v>53</v>
      </c>
      <c r="D35" s="107">
        <f>E29</f>
        <v>1.1437733237636514</v>
      </c>
      <c r="E35" s="107"/>
      <c r="H35" s="80" t="s">
        <v>53</v>
      </c>
      <c r="I35" s="107">
        <f>E29</f>
        <v>1.1437733237636514</v>
      </c>
      <c r="J35" s="107"/>
      <c r="M35" s="2" t="s">
        <v>136</v>
      </c>
      <c r="N35" s="4">
        <v>36.57</v>
      </c>
      <c r="O35" s="4" t="s">
        <v>64</v>
      </c>
      <c r="P35" s="39">
        <f t="shared" si="8"/>
        <v>39.300082123500239</v>
      </c>
    </row>
    <row r="36" spans="3:16" x14ac:dyDescent="0.25">
      <c r="M36" s="2" t="s">
        <v>138</v>
      </c>
      <c r="N36" s="4">
        <v>38.46</v>
      </c>
      <c r="O36" s="4" t="s">
        <v>113</v>
      </c>
      <c r="P36" s="39">
        <f t="shared" si="8"/>
        <v>41.19008212350024</v>
      </c>
    </row>
    <row r="37" spans="3:16" x14ac:dyDescent="0.25">
      <c r="M37" s="2" t="s">
        <v>139</v>
      </c>
      <c r="N37" s="4">
        <v>38.520000000000003</v>
      </c>
      <c r="O37" s="4" t="s">
        <v>113</v>
      </c>
      <c r="P37" s="39">
        <f t="shared" si="8"/>
        <v>41.250082123500242</v>
      </c>
    </row>
    <row r="38" spans="3:16" x14ac:dyDescent="0.25">
      <c r="M38" s="2" t="s">
        <v>135</v>
      </c>
      <c r="N38" s="4">
        <v>39.43</v>
      </c>
      <c r="O38" s="4" t="s">
        <v>110</v>
      </c>
      <c r="P38" s="39">
        <f t="shared" si="8"/>
        <v>42.160082123500239</v>
      </c>
    </row>
    <row r="39" spans="3:16" x14ac:dyDescent="0.25">
      <c r="M39" s="2" t="s">
        <v>137</v>
      </c>
      <c r="N39" s="4">
        <f>G7</f>
        <v>39.593333333333334</v>
      </c>
      <c r="O39" s="4" t="s">
        <v>110</v>
      </c>
      <c r="P39" s="39">
        <f t="shared" si="8"/>
        <v>42.323415456833573</v>
      </c>
    </row>
    <row r="40" spans="3:16" x14ac:dyDescent="0.25">
      <c r="M40" s="2" t="s">
        <v>134</v>
      </c>
      <c r="N40" s="4">
        <v>40.6</v>
      </c>
      <c r="O40" s="4" t="s">
        <v>110</v>
      </c>
      <c r="P40" s="39">
        <f t="shared" si="8"/>
        <v>43.33008212350024</v>
      </c>
    </row>
    <row r="41" spans="3:16" x14ac:dyDescent="0.25">
      <c r="M41" s="108" t="s">
        <v>53</v>
      </c>
      <c r="N41" s="161">
        <f>N29</f>
        <v>2.7300821235002402</v>
      </c>
      <c r="O41" s="162"/>
    </row>
  </sheetData>
  <sortState ref="M32:N40">
    <sortCondition ref="N32:N40"/>
  </sortState>
  <mergeCells count="23">
    <mergeCell ref="B3:E3"/>
    <mergeCell ref="F3:F5"/>
    <mergeCell ref="G3:G5"/>
    <mergeCell ref="B4:B5"/>
    <mergeCell ref="C4:E4"/>
    <mergeCell ref="I3:M3"/>
    <mergeCell ref="R14:S14"/>
    <mergeCell ref="N13:O13"/>
    <mergeCell ref="P13:P14"/>
    <mergeCell ref="N3:N5"/>
    <mergeCell ref="I4:I5"/>
    <mergeCell ref="J4:L4"/>
    <mergeCell ref="M4:M5"/>
    <mergeCell ref="J12:O12"/>
    <mergeCell ref="I13:I14"/>
    <mergeCell ref="J13:J14"/>
    <mergeCell ref="C26:D26"/>
    <mergeCell ref="N26:Q26"/>
    <mergeCell ref="N27:Q27"/>
    <mergeCell ref="N41:O41"/>
    <mergeCell ref="K13:K14"/>
    <mergeCell ref="L13:L14"/>
    <mergeCell ref="M13:M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0"/>
  <sheetViews>
    <sheetView topLeftCell="C17" zoomScale="86" zoomScaleNormal="86" workbookViewId="0">
      <selection activeCell="O32" sqref="O32"/>
    </sheetView>
  </sheetViews>
  <sheetFormatPr defaultRowHeight="15" x14ac:dyDescent="0.25"/>
  <cols>
    <col min="2" max="2" width="16.7109375" customWidth="1"/>
    <col min="5" max="5" width="10.28515625" customWidth="1"/>
    <col min="9" max="9" width="10.42578125" customWidth="1"/>
    <col min="10" max="10" width="19.7109375" customWidth="1"/>
    <col min="12" max="12" width="10" customWidth="1"/>
    <col min="16" max="16" width="11.5703125" customWidth="1"/>
    <col min="17" max="17" width="14.42578125" customWidth="1"/>
    <col min="20" max="20" width="7.5703125" customWidth="1"/>
  </cols>
  <sheetData>
    <row r="2" spans="2:21" x14ac:dyDescent="0.25">
      <c r="E2" t="s">
        <v>74</v>
      </c>
      <c r="J2" t="s">
        <v>74</v>
      </c>
    </row>
    <row r="3" spans="2:21" x14ac:dyDescent="0.25">
      <c r="E3" t="s">
        <v>75</v>
      </c>
      <c r="J3" t="s">
        <v>75</v>
      </c>
      <c r="Q3" s="133"/>
      <c r="R3" s="133"/>
      <c r="S3" s="133"/>
      <c r="T3" s="133"/>
    </row>
    <row r="4" spans="2:21" x14ac:dyDescent="0.25">
      <c r="B4" s="146" t="s">
        <v>0</v>
      </c>
      <c r="C4" s="146"/>
      <c r="D4" s="146"/>
      <c r="E4" s="146"/>
      <c r="F4" s="147" t="s">
        <v>21</v>
      </c>
      <c r="G4" s="147" t="s">
        <v>30</v>
      </c>
      <c r="I4" s="138" t="s">
        <v>32</v>
      </c>
      <c r="J4" s="139"/>
      <c r="K4" s="139"/>
      <c r="L4" s="139"/>
      <c r="M4" s="140"/>
      <c r="N4" s="147" t="s">
        <v>30</v>
      </c>
    </row>
    <row r="5" spans="2:21" x14ac:dyDescent="0.25">
      <c r="B5" s="147" t="s">
        <v>1</v>
      </c>
      <c r="C5" s="146" t="s">
        <v>2</v>
      </c>
      <c r="D5" s="146"/>
      <c r="E5" s="146"/>
      <c r="F5" s="147"/>
      <c r="G5" s="147"/>
      <c r="I5" s="135" t="s">
        <v>94</v>
      </c>
      <c r="J5" s="138" t="s">
        <v>52</v>
      </c>
      <c r="K5" s="139"/>
      <c r="L5" s="140"/>
      <c r="M5" s="135" t="s">
        <v>10</v>
      </c>
      <c r="N5" s="147"/>
    </row>
    <row r="6" spans="2:21" x14ac:dyDescent="0.25">
      <c r="B6" s="147"/>
      <c r="C6" s="2">
        <v>1</v>
      </c>
      <c r="D6" s="3">
        <v>2</v>
      </c>
      <c r="E6" s="2">
        <v>3</v>
      </c>
      <c r="F6" s="147"/>
      <c r="G6" s="147"/>
      <c r="I6" s="137"/>
      <c r="J6" s="28" t="s">
        <v>35</v>
      </c>
      <c r="K6" s="28" t="s">
        <v>36</v>
      </c>
      <c r="L6" s="28" t="s">
        <v>37</v>
      </c>
      <c r="M6" s="137"/>
      <c r="N6" s="147"/>
      <c r="U6" s="39"/>
    </row>
    <row r="7" spans="2:21" x14ac:dyDescent="0.25">
      <c r="B7" s="2" t="s">
        <v>134</v>
      </c>
      <c r="C7" s="2">
        <v>5.54</v>
      </c>
      <c r="D7" s="4">
        <v>5.83</v>
      </c>
      <c r="E7" s="2">
        <v>5.79</v>
      </c>
      <c r="F7" s="2">
        <f t="shared" ref="F7:F15" si="0">SUM(C7:E7)</f>
        <v>17.16</v>
      </c>
      <c r="G7" s="4">
        <f>F7/3</f>
        <v>5.72</v>
      </c>
      <c r="I7" s="2" t="s">
        <v>88</v>
      </c>
      <c r="J7" s="4">
        <f>F7</f>
        <v>17.16</v>
      </c>
      <c r="K7" s="4">
        <f>F10</f>
        <v>13.47</v>
      </c>
      <c r="L7" s="4">
        <f>F13</f>
        <v>21.560000000000002</v>
      </c>
      <c r="M7" s="4">
        <f>SUM(J7:L7)</f>
        <v>52.190000000000005</v>
      </c>
      <c r="N7" s="4">
        <f>M7/9</f>
        <v>5.7988888888888894</v>
      </c>
      <c r="R7" s="120"/>
      <c r="S7" s="120"/>
      <c r="T7" s="120"/>
      <c r="U7" s="120"/>
    </row>
    <row r="8" spans="2:21" x14ac:dyDescent="0.25">
      <c r="B8" s="2" t="s">
        <v>137</v>
      </c>
      <c r="C8" s="2">
        <v>7.12</v>
      </c>
      <c r="D8" s="4">
        <v>7.86</v>
      </c>
      <c r="E8" s="4">
        <v>8.18</v>
      </c>
      <c r="F8" s="2">
        <f t="shared" si="0"/>
        <v>23.16</v>
      </c>
      <c r="G8" s="4">
        <f t="shared" ref="G8:G14" si="1">F8/3</f>
        <v>7.72</v>
      </c>
      <c r="I8" s="2" t="s">
        <v>89</v>
      </c>
      <c r="J8" s="4">
        <f>F8</f>
        <v>23.16</v>
      </c>
      <c r="K8" s="4">
        <f>F11</f>
        <v>27.45</v>
      </c>
      <c r="L8" s="4">
        <f>F14</f>
        <v>28.009999999999998</v>
      </c>
      <c r="M8" s="4">
        <f>SUM(J8:L8)</f>
        <v>78.62</v>
      </c>
      <c r="N8" s="4">
        <f>M8/9</f>
        <v>8.7355555555555569</v>
      </c>
      <c r="R8" s="120"/>
      <c r="S8" s="120"/>
      <c r="T8" s="120"/>
      <c r="U8" s="120"/>
    </row>
    <row r="9" spans="2:21" x14ac:dyDescent="0.25">
      <c r="B9" s="2" t="s">
        <v>140</v>
      </c>
      <c r="C9" s="4">
        <v>7.46</v>
      </c>
      <c r="D9" s="4">
        <v>8.91</v>
      </c>
      <c r="E9" s="2">
        <v>9.73</v>
      </c>
      <c r="F9" s="2">
        <f t="shared" si="0"/>
        <v>26.1</v>
      </c>
      <c r="G9" s="4">
        <f t="shared" si="1"/>
        <v>8.7000000000000011</v>
      </c>
      <c r="I9" s="2" t="s">
        <v>90</v>
      </c>
      <c r="J9" s="4">
        <f>F9</f>
        <v>26.1</v>
      </c>
      <c r="K9" s="4">
        <f>F12</f>
        <v>28.8</v>
      </c>
      <c r="L9" s="4">
        <f>F15</f>
        <v>25.419999999999998</v>
      </c>
      <c r="M9" s="4">
        <f>SUM(J9:L9)</f>
        <v>80.320000000000007</v>
      </c>
      <c r="N9" s="4">
        <f>M9/9</f>
        <v>8.9244444444444451</v>
      </c>
      <c r="R9" s="120"/>
      <c r="S9" s="120"/>
      <c r="T9" s="120"/>
      <c r="U9" s="120"/>
    </row>
    <row r="10" spans="2:21" x14ac:dyDescent="0.25">
      <c r="B10" s="2" t="s">
        <v>135</v>
      </c>
      <c r="C10" s="2">
        <v>4.58</v>
      </c>
      <c r="D10" s="4">
        <v>4.97</v>
      </c>
      <c r="E10" s="2">
        <v>3.92</v>
      </c>
      <c r="F10" s="2">
        <f t="shared" si="0"/>
        <v>13.47</v>
      </c>
      <c r="G10" s="4">
        <f t="shared" si="1"/>
        <v>4.49</v>
      </c>
      <c r="I10" s="2" t="s">
        <v>15</v>
      </c>
      <c r="J10" s="4">
        <f>SUM(J7:J9)</f>
        <v>66.42</v>
      </c>
      <c r="K10" s="4">
        <f>SUM(K7:K9)</f>
        <v>69.72</v>
      </c>
      <c r="L10" s="4">
        <f>SUM(L7:L9)</f>
        <v>74.989999999999995</v>
      </c>
      <c r="M10" s="46">
        <f>SUM(J10:L10)</f>
        <v>211.13</v>
      </c>
      <c r="R10" s="120"/>
      <c r="S10" s="120"/>
      <c r="T10" s="120"/>
      <c r="U10" s="120"/>
    </row>
    <row r="11" spans="2:21" x14ac:dyDescent="0.25">
      <c r="B11" s="2" t="s">
        <v>138</v>
      </c>
      <c r="C11" s="2">
        <v>8.1199999999999992</v>
      </c>
      <c r="D11" s="4">
        <v>9.42</v>
      </c>
      <c r="E11" s="2">
        <v>9.91</v>
      </c>
      <c r="F11" s="2">
        <f t="shared" si="0"/>
        <v>27.45</v>
      </c>
      <c r="G11" s="4">
        <f t="shared" si="1"/>
        <v>9.15</v>
      </c>
      <c r="I11" s="2" t="s">
        <v>30</v>
      </c>
      <c r="J11" s="4">
        <f>J10/9</f>
        <v>7.38</v>
      </c>
      <c r="K11" s="4">
        <f>K10/9</f>
        <v>7.7466666666666661</v>
      </c>
      <c r="L11" s="4">
        <f>L10/9</f>
        <v>8.3322222222222209</v>
      </c>
      <c r="R11" s="120"/>
      <c r="S11" s="120"/>
      <c r="T11" s="120"/>
      <c r="U11" s="120"/>
    </row>
    <row r="12" spans="2:21" x14ac:dyDescent="0.25">
      <c r="B12" s="2" t="s">
        <v>141</v>
      </c>
      <c r="C12" s="2">
        <v>9.4600000000000009</v>
      </c>
      <c r="D12" s="2">
        <v>9.61</v>
      </c>
      <c r="E12" s="2">
        <v>9.73</v>
      </c>
      <c r="F12" s="2">
        <f t="shared" si="0"/>
        <v>28.8</v>
      </c>
      <c r="G12" s="4">
        <f t="shared" si="1"/>
        <v>9.6</v>
      </c>
      <c r="R12" s="120"/>
      <c r="S12" s="120"/>
      <c r="T12" s="120"/>
      <c r="U12" s="120"/>
    </row>
    <row r="13" spans="2:21" ht="15.75" thickBot="1" x14ac:dyDescent="0.3">
      <c r="B13" s="2" t="s">
        <v>136</v>
      </c>
      <c r="C13" s="2">
        <v>6.08</v>
      </c>
      <c r="D13" s="4">
        <v>8.99</v>
      </c>
      <c r="E13" s="2">
        <v>6.49</v>
      </c>
      <c r="F13" s="2">
        <f t="shared" si="0"/>
        <v>21.560000000000002</v>
      </c>
      <c r="G13" s="4">
        <f>F13/3</f>
        <v>7.1866666666666674</v>
      </c>
      <c r="J13" s="152" t="s">
        <v>59</v>
      </c>
      <c r="K13" s="152"/>
      <c r="L13" s="152"/>
      <c r="M13" s="152"/>
      <c r="N13" s="152"/>
      <c r="O13" s="152"/>
      <c r="R13" s="120"/>
      <c r="S13" s="120"/>
      <c r="T13" s="120"/>
      <c r="U13" s="120"/>
    </row>
    <row r="14" spans="2:21" ht="16.5" thickBot="1" x14ac:dyDescent="0.3">
      <c r="B14" s="2" t="s">
        <v>139</v>
      </c>
      <c r="C14" s="2">
        <v>9.83</v>
      </c>
      <c r="D14" s="2">
        <v>9.17</v>
      </c>
      <c r="E14" s="4">
        <v>9.01</v>
      </c>
      <c r="F14" s="2">
        <f t="shared" si="0"/>
        <v>28.009999999999998</v>
      </c>
      <c r="G14" s="4">
        <f t="shared" si="1"/>
        <v>9.336666666666666</v>
      </c>
      <c r="I14" s="148" t="s">
        <v>39</v>
      </c>
      <c r="J14" s="148" t="s">
        <v>40</v>
      </c>
      <c r="K14" s="148" t="s">
        <v>41</v>
      </c>
      <c r="L14" s="148" t="s">
        <v>42</v>
      </c>
      <c r="M14" s="148" t="s">
        <v>43</v>
      </c>
      <c r="N14" s="153" t="s">
        <v>44</v>
      </c>
      <c r="O14" s="165"/>
      <c r="P14" s="166" t="s">
        <v>45</v>
      </c>
      <c r="Q14" s="23"/>
    </row>
    <row r="15" spans="2:21" ht="15.75" thickBot="1" x14ac:dyDescent="0.3">
      <c r="B15" s="2" t="s">
        <v>142</v>
      </c>
      <c r="C15" s="2">
        <v>8.17</v>
      </c>
      <c r="D15" s="4">
        <v>8.09</v>
      </c>
      <c r="E15" s="2">
        <v>9.16</v>
      </c>
      <c r="F15" s="2">
        <f t="shared" si="0"/>
        <v>25.419999999999998</v>
      </c>
      <c r="G15" s="4">
        <f>F15/3</f>
        <v>8.4733333333333327</v>
      </c>
      <c r="H15" s="38" t="s">
        <v>38</v>
      </c>
      <c r="I15" s="149"/>
      <c r="J15" s="149"/>
      <c r="K15" s="149"/>
      <c r="L15" s="149"/>
      <c r="M15" s="149"/>
      <c r="N15" s="47">
        <v>0.05</v>
      </c>
      <c r="O15" s="64">
        <v>0.01</v>
      </c>
      <c r="P15" s="166"/>
    </row>
    <row r="16" spans="2:21" ht="20.25" customHeight="1" thickBot="1" x14ac:dyDescent="0.3">
      <c r="B16" s="2" t="s">
        <v>28</v>
      </c>
      <c r="C16" s="2">
        <f>SUM(C7:C15)</f>
        <v>66.36</v>
      </c>
      <c r="D16" s="4">
        <f>SUM(D7:D15)</f>
        <v>72.850000000000009</v>
      </c>
      <c r="E16" s="4">
        <f>SUM(E7:E15)</f>
        <v>71.92</v>
      </c>
      <c r="F16" s="54">
        <f>SUM(F7:F15)</f>
        <v>211.13</v>
      </c>
      <c r="G16" s="2"/>
      <c r="H16" s="36">
        <f>(F16^2)/(C17*C18)</f>
        <v>1650.9584037037037</v>
      </c>
      <c r="I16" s="48" t="s">
        <v>46</v>
      </c>
      <c r="J16" s="49">
        <f>3-1</f>
        <v>2</v>
      </c>
      <c r="K16" s="50">
        <f>(SUMSQ(C16:E16)/(E17*E18))-H16</f>
        <v>2.7369851851856311</v>
      </c>
      <c r="L16" s="50">
        <f t="shared" ref="L16:L22" si="2">K16/J16</f>
        <v>1.3684925925928155</v>
      </c>
      <c r="M16" s="53">
        <f>L16/L21</f>
        <v>2.4579978745737385</v>
      </c>
      <c r="N16" s="50">
        <f>FINV(N15,J16,J21)</f>
        <v>3.6337234675916301</v>
      </c>
      <c r="O16" s="65">
        <f>FINV(O15,J16,J21)</f>
        <v>6.2262352803113821</v>
      </c>
      <c r="P16" s="68" t="s">
        <v>29</v>
      </c>
      <c r="T16" s="39"/>
    </row>
    <row r="17" spans="2:21" ht="24.75" customHeight="1" thickBot="1" x14ac:dyDescent="0.3">
      <c r="B17" t="s">
        <v>49</v>
      </c>
      <c r="C17">
        <v>9</v>
      </c>
      <c r="D17" t="s">
        <v>91</v>
      </c>
      <c r="E17">
        <v>3</v>
      </c>
      <c r="I17" s="48" t="s">
        <v>9</v>
      </c>
      <c r="J17" s="49">
        <f>3*3-1</f>
        <v>8</v>
      </c>
      <c r="K17" s="50">
        <f>(SUMSQ(F7:F15)/3)-H16</f>
        <v>73.046496296296482</v>
      </c>
      <c r="L17" s="50">
        <f t="shared" si="2"/>
        <v>9.1308120370370602</v>
      </c>
      <c r="M17" s="53">
        <f>L17/L21</f>
        <v>16.400173959032379</v>
      </c>
      <c r="N17" s="50">
        <f>FINV(N15,J17,J21)</f>
        <v>2.5910961798744014</v>
      </c>
      <c r="O17" s="65">
        <f>FINV(O15,J17,J21)</f>
        <v>3.8895721399261927</v>
      </c>
      <c r="P17" s="68" t="s">
        <v>55</v>
      </c>
      <c r="T17" s="39"/>
      <c r="U17" s="39"/>
    </row>
    <row r="18" spans="2:21" ht="15.75" thickBot="1" x14ac:dyDescent="0.3">
      <c r="B18" t="s">
        <v>50</v>
      </c>
      <c r="C18">
        <v>3</v>
      </c>
      <c r="D18" t="s">
        <v>48</v>
      </c>
      <c r="E18">
        <v>3</v>
      </c>
      <c r="I18" s="48" t="s">
        <v>91</v>
      </c>
      <c r="J18" s="49">
        <f>3-1</f>
        <v>2</v>
      </c>
      <c r="K18" s="50">
        <f>(SUMSQ(M7:M9)/9)-H16</f>
        <v>55.286362962963494</v>
      </c>
      <c r="L18" s="50">
        <f t="shared" si="2"/>
        <v>27.643181481481747</v>
      </c>
      <c r="M18" s="53">
        <f>L18/L21</f>
        <v>49.650894492021074</v>
      </c>
      <c r="N18" s="50">
        <f>FINV(N15,J18,J21)</f>
        <v>3.6337234675916301</v>
      </c>
      <c r="O18" s="65">
        <f>FINV(O15,J18,J21)</f>
        <v>6.2262352803113821</v>
      </c>
      <c r="P18" s="68" t="s">
        <v>55</v>
      </c>
      <c r="U18" s="39"/>
    </row>
    <row r="19" spans="2:21" ht="15.75" thickBot="1" x14ac:dyDescent="0.3">
      <c r="I19" s="48" t="s">
        <v>48</v>
      </c>
      <c r="J19" s="49">
        <f>3-1</f>
        <v>2</v>
      </c>
      <c r="K19" s="50">
        <f>(SUMSQ(J10:L10)/9)-H16</f>
        <v>4.1521407407408333</v>
      </c>
      <c r="L19" s="50">
        <f t="shared" si="2"/>
        <v>2.0760703703704166</v>
      </c>
      <c r="M19" s="53">
        <f>L19/L21</f>
        <v>3.728903309712214</v>
      </c>
      <c r="N19" s="50">
        <f>FINV(N15,J19,J21)</f>
        <v>3.6337234675916301</v>
      </c>
      <c r="O19" s="65">
        <f>FINV(O15,J19,J21)</f>
        <v>6.2262352803113821</v>
      </c>
      <c r="P19" s="68" t="s">
        <v>56</v>
      </c>
    </row>
    <row r="20" spans="2:21" ht="16.5" thickBot="1" x14ac:dyDescent="0.3">
      <c r="I20" s="48" t="s">
        <v>143</v>
      </c>
      <c r="J20" s="49">
        <f>J18*J19</f>
        <v>4</v>
      </c>
      <c r="K20" s="50">
        <f>K17-K18-K19</f>
        <v>13.607992592592154</v>
      </c>
      <c r="L20" s="50">
        <f t="shared" si="2"/>
        <v>3.4019981481480386</v>
      </c>
      <c r="M20" s="53">
        <f>L20/L21</f>
        <v>6.1104490171981167</v>
      </c>
      <c r="N20" s="50">
        <f>FINV(N15,J20,J21)</f>
        <v>3.0069172799243447</v>
      </c>
      <c r="O20" s="65">
        <f>FINV(O15,J20,J21)</f>
        <v>4.772577999723211</v>
      </c>
      <c r="P20" s="68" t="s">
        <v>56</v>
      </c>
      <c r="Q20" s="23"/>
    </row>
    <row r="21" spans="2:21" ht="16.5" thickBot="1" x14ac:dyDescent="0.3">
      <c r="I21" s="48" t="s">
        <v>47</v>
      </c>
      <c r="J21" s="49">
        <f>J22-J16-J17</f>
        <v>16</v>
      </c>
      <c r="K21" s="50">
        <f>K22-K16-K17</f>
        <v>8.9080148148143508</v>
      </c>
      <c r="L21" s="50">
        <f t="shared" si="2"/>
        <v>0.55675092592589692</v>
      </c>
      <c r="M21" s="51"/>
      <c r="N21" s="51"/>
      <c r="O21" s="66"/>
      <c r="P21" s="69"/>
      <c r="Q21" s="23"/>
      <c r="R21" s="39"/>
      <c r="T21" s="67"/>
    </row>
    <row r="22" spans="2:21" ht="16.5" thickBot="1" x14ac:dyDescent="0.3">
      <c r="I22" s="48" t="s">
        <v>10</v>
      </c>
      <c r="J22" s="49">
        <f>3*3*3-1</f>
        <v>26</v>
      </c>
      <c r="K22" s="50">
        <f>SUMSQ(C7:E15)-H16</f>
        <v>84.691496296296464</v>
      </c>
      <c r="L22" s="50">
        <f t="shared" si="2"/>
        <v>3.2573652421652488</v>
      </c>
      <c r="M22" s="51"/>
      <c r="N22" s="51"/>
      <c r="O22" s="66"/>
      <c r="P22" s="69"/>
      <c r="Q22" s="23"/>
      <c r="R22" s="39"/>
    </row>
    <row r="23" spans="2:21" ht="15.75" x14ac:dyDescent="0.25">
      <c r="B23" s="39"/>
      <c r="C23" s="39"/>
      <c r="D23" s="39"/>
      <c r="G23" s="39"/>
      <c r="Q23" s="23"/>
    </row>
    <row r="24" spans="2:21" ht="15.75" x14ac:dyDescent="0.25">
      <c r="B24" s="98" t="s">
        <v>68</v>
      </c>
      <c r="C24" s="99"/>
      <c r="D24" s="99"/>
      <c r="E24" s="99"/>
      <c r="F24" s="99"/>
      <c r="G24" s="39"/>
      <c r="J24" s="98" t="s">
        <v>68</v>
      </c>
      <c r="K24" s="99"/>
      <c r="L24" s="99"/>
      <c r="M24" s="99"/>
      <c r="N24" s="99"/>
    </row>
    <row r="25" spans="2:21" ht="15.75" x14ac:dyDescent="0.25">
      <c r="B25" s="99" t="s">
        <v>101</v>
      </c>
      <c r="C25" s="144" t="s">
        <v>99</v>
      </c>
      <c r="D25" s="133"/>
      <c r="E25" s="133"/>
      <c r="F25" s="133"/>
      <c r="G25" s="39"/>
      <c r="J25" s="99" t="s">
        <v>124</v>
      </c>
      <c r="K25" s="144" t="s">
        <v>99</v>
      </c>
      <c r="L25" s="133"/>
      <c r="M25" s="133"/>
      <c r="N25" s="133"/>
    </row>
    <row r="26" spans="2:21" ht="15.75" x14ac:dyDescent="0.25">
      <c r="B26" s="99"/>
      <c r="C26" s="144" t="s">
        <v>129</v>
      </c>
      <c r="D26" s="133"/>
      <c r="E26" s="133"/>
      <c r="F26" s="133"/>
      <c r="G26" s="39"/>
      <c r="H26" s="39"/>
      <c r="J26" s="99"/>
      <c r="K26" s="144" t="s">
        <v>128</v>
      </c>
      <c r="L26" s="133"/>
      <c r="M26" s="133"/>
      <c r="N26" s="133"/>
    </row>
    <row r="27" spans="2:21" ht="15.75" x14ac:dyDescent="0.25">
      <c r="B27" s="99"/>
      <c r="C27" s="99">
        <v>3.65</v>
      </c>
      <c r="D27" s="99" t="s">
        <v>100</v>
      </c>
      <c r="E27" s="101">
        <f>SQRT(L21/9)</f>
        <v>0.24871914681376328</v>
      </c>
      <c r="F27" s="99"/>
      <c r="G27" s="39"/>
      <c r="J27" s="99"/>
      <c r="K27" s="99">
        <v>5.03</v>
      </c>
      <c r="L27" s="99" t="s">
        <v>100</v>
      </c>
      <c r="M27" s="101">
        <f>SQRT(L21/3)</f>
        <v>0.43079419909662081</v>
      </c>
      <c r="N27" s="99"/>
    </row>
    <row r="28" spans="2:21" ht="15.75" x14ac:dyDescent="0.25">
      <c r="B28" s="99"/>
      <c r="C28" s="100">
        <f>C27*E27</f>
        <v>0.90782488587023591</v>
      </c>
      <c r="D28" s="99"/>
      <c r="E28" s="99"/>
      <c r="F28" s="99"/>
      <c r="H28" s="39"/>
      <c r="J28" s="99"/>
      <c r="K28" s="100">
        <f>K27*M27</f>
        <v>2.1668948214560029</v>
      </c>
      <c r="L28" s="99"/>
      <c r="M28" s="99"/>
      <c r="N28" s="99"/>
    </row>
    <row r="29" spans="2:21" ht="15.75" x14ac:dyDescent="0.25">
      <c r="B29" s="39"/>
      <c r="C29" s="59" t="s">
        <v>94</v>
      </c>
      <c r="D29" s="59" t="s">
        <v>30</v>
      </c>
      <c r="E29" s="59" t="s">
        <v>69</v>
      </c>
      <c r="F29" s="39"/>
      <c r="G29" s="39"/>
      <c r="J29" s="138" t="s">
        <v>68</v>
      </c>
      <c r="K29" s="139"/>
      <c r="L29" s="140"/>
    </row>
    <row r="30" spans="2:21" ht="15.75" x14ac:dyDescent="0.25">
      <c r="B30" s="39"/>
      <c r="C30" s="92" t="s">
        <v>88</v>
      </c>
      <c r="D30" s="39">
        <v>5.8</v>
      </c>
      <c r="E30" s="63" t="s">
        <v>63</v>
      </c>
      <c r="F30" s="39">
        <f>(D30+D$33)</f>
        <v>6.7078248858702354</v>
      </c>
      <c r="J30" s="2" t="s">
        <v>4</v>
      </c>
      <c r="K30" s="2" t="s">
        <v>24</v>
      </c>
      <c r="L30" s="2" t="s">
        <v>57</v>
      </c>
    </row>
    <row r="31" spans="2:21" ht="15.75" x14ac:dyDescent="0.25">
      <c r="B31" s="39"/>
      <c r="C31" s="92" t="s">
        <v>90</v>
      </c>
      <c r="D31" s="39">
        <v>8.74</v>
      </c>
      <c r="E31" s="63" t="s">
        <v>65</v>
      </c>
      <c r="F31" s="39">
        <f t="shared" ref="F31:F32" si="3">(D31+D$33)</f>
        <v>9.6478248858702358</v>
      </c>
      <c r="G31" s="39"/>
      <c r="J31" s="8" t="s">
        <v>135</v>
      </c>
      <c r="K31" s="2">
        <v>4.49</v>
      </c>
      <c r="L31" s="4" t="s">
        <v>63</v>
      </c>
      <c r="M31">
        <f>(K31+K$40)</f>
        <v>6.66</v>
      </c>
    </row>
    <row r="32" spans="2:21" ht="15.75" x14ac:dyDescent="0.25">
      <c r="C32" s="81" t="s">
        <v>89</v>
      </c>
      <c r="D32" s="39">
        <v>8.92</v>
      </c>
      <c r="E32" s="63" t="s">
        <v>65</v>
      </c>
      <c r="F32" s="39">
        <f t="shared" si="3"/>
        <v>9.8278248858702355</v>
      </c>
      <c r="J32" s="8" t="s">
        <v>134</v>
      </c>
      <c r="K32" s="4">
        <v>5.72</v>
      </c>
      <c r="L32" s="4" t="s">
        <v>64</v>
      </c>
      <c r="M32">
        <f t="shared" ref="M32:M39" si="4">(K32+K$40)</f>
        <v>7.89</v>
      </c>
    </row>
    <row r="33" spans="3:13" ht="15.75" x14ac:dyDescent="0.25">
      <c r="C33" s="61" t="s">
        <v>53</v>
      </c>
      <c r="D33" s="70">
        <f>C28</f>
        <v>0.90782488587023591</v>
      </c>
      <c r="E33" s="71"/>
      <c r="J33" s="8" t="s">
        <v>136</v>
      </c>
      <c r="K33" s="2">
        <v>7.19</v>
      </c>
      <c r="L33" s="4" t="s">
        <v>113</v>
      </c>
      <c r="M33">
        <f t="shared" si="4"/>
        <v>9.36</v>
      </c>
    </row>
    <row r="34" spans="3:13" ht="15.75" x14ac:dyDescent="0.25">
      <c r="J34" s="8" t="s">
        <v>137</v>
      </c>
      <c r="K34" s="4">
        <v>7.72</v>
      </c>
      <c r="L34" s="4" t="s">
        <v>177</v>
      </c>
      <c r="M34">
        <f t="shared" si="4"/>
        <v>9.89</v>
      </c>
    </row>
    <row r="35" spans="3:13" ht="15.75" x14ac:dyDescent="0.25">
      <c r="C35" s="59" t="s">
        <v>33</v>
      </c>
      <c r="D35" s="59" t="s">
        <v>30</v>
      </c>
      <c r="E35" s="59" t="s">
        <v>69</v>
      </c>
      <c r="J35" s="8" t="s">
        <v>142</v>
      </c>
      <c r="K35" s="4">
        <v>8.4700000000000006</v>
      </c>
      <c r="L35" s="4" t="s">
        <v>116</v>
      </c>
      <c r="M35">
        <f t="shared" si="4"/>
        <v>10.64</v>
      </c>
    </row>
    <row r="36" spans="3:13" ht="15.75" x14ac:dyDescent="0.25">
      <c r="C36" s="92" t="s">
        <v>35</v>
      </c>
      <c r="D36" s="39">
        <v>7.38</v>
      </c>
      <c r="E36" s="63" t="s">
        <v>63</v>
      </c>
      <c r="F36" s="39">
        <f>D36+D39</f>
        <v>8.2878248858702364</v>
      </c>
      <c r="J36" s="8" t="s">
        <v>140</v>
      </c>
      <c r="K36" s="4">
        <v>8.6999999999999993</v>
      </c>
      <c r="L36" s="4" t="s">
        <v>116</v>
      </c>
      <c r="M36">
        <f t="shared" si="4"/>
        <v>10.87</v>
      </c>
    </row>
    <row r="37" spans="3:13" ht="15.75" x14ac:dyDescent="0.25">
      <c r="C37" s="92" t="s">
        <v>36</v>
      </c>
      <c r="D37" s="39">
        <v>7.75</v>
      </c>
      <c r="E37" s="63" t="s">
        <v>63</v>
      </c>
      <c r="F37" s="39">
        <f>D37+D39</f>
        <v>8.6578248858702356</v>
      </c>
      <c r="J37" s="8" t="s">
        <v>138</v>
      </c>
      <c r="K37" s="2">
        <v>9.15</v>
      </c>
      <c r="L37" s="4" t="s">
        <v>116</v>
      </c>
      <c r="M37">
        <f t="shared" si="4"/>
        <v>11.32</v>
      </c>
    </row>
    <row r="38" spans="3:13" ht="15.75" x14ac:dyDescent="0.25">
      <c r="C38" s="81" t="s">
        <v>37</v>
      </c>
      <c r="D38" s="39">
        <v>8.33</v>
      </c>
      <c r="E38" s="63" t="s">
        <v>65</v>
      </c>
      <c r="J38" s="8" t="s">
        <v>139</v>
      </c>
      <c r="K38" s="4">
        <v>9.34</v>
      </c>
      <c r="L38" s="4" t="s">
        <v>116</v>
      </c>
      <c r="M38">
        <f t="shared" si="4"/>
        <v>11.51</v>
      </c>
    </row>
    <row r="39" spans="3:13" ht="15.75" customHeight="1" x14ac:dyDescent="0.25">
      <c r="C39" s="61" t="s">
        <v>53</v>
      </c>
      <c r="D39" s="70">
        <f>C28</f>
        <v>0.90782488587023591</v>
      </c>
      <c r="E39" s="71"/>
      <c r="J39" s="8" t="s">
        <v>141</v>
      </c>
      <c r="K39" s="4">
        <v>9.6</v>
      </c>
      <c r="L39" s="4" t="s">
        <v>115</v>
      </c>
      <c r="M39">
        <f t="shared" si="4"/>
        <v>11.77</v>
      </c>
    </row>
    <row r="40" spans="3:13" ht="15" customHeight="1" x14ac:dyDescent="0.25">
      <c r="J40" s="108" t="s">
        <v>53</v>
      </c>
      <c r="K40" s="108">
        <v>2.17</v>
      </c>
      <c r="L40" s="108"/>
    </row>
  </sheetData>
  <sortState ref="Q5:S13">
    <sortCondition ref="R5:R13"/>
  </sortState>
  <mergeCells count="24">
    <mergeCell ref="B4:E4"/>
    <mergeCell ref="F4:F6"/>
    <mergeCell ref="G4:G6"/>
    <mergeCell ref="B5:B6"/>
    <mergeCell ref="C5:E5"/>
    <mergeCell ref="Q3:T3"/>
    <mergeCell ref="N14:O14"/>
    <mergeCell ref="P14:P15"/>
    <mergeCell ref="N4:N6"/>
    <mergeCell ref="I5:I6"/>
    <mergeCell ref="J5:L5"/>
    <mergeCell ref="M5:M6"/>
    <mergeCell ref="J13:O13"/>
    <mergeCell ref="I14:I15"/>
    <mergeCell ref="J14:J15"/>
    <mergeCell ref="K14:K15"/>
    <mergeCell ref="L14:L15"/>
    <mergeCell ref="M14:M15"/>
    <mergeCell ref="I4:M4"/>
    <mergeCell ref="J29:L29"/>
    <mergeCell ref="C25:F25"/>
    <mergeCell ref="C26:F26"/>
    <mergeCell ref="K25:N25"/>
    <mergeCell ref="K26:N26"/>
  </mergeCells>
  <phoneticPr fontId="1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9"/>
  <sheetViews>
    <sheetView topLeftCell="A15" zoomScale="91" zoomScaleNormal="91" workbookViewId="0">
      <selection activeCell="S16" sqref="S16"/>
    </sheetView>
  </sheetViews>
  <sheetFormatPr defaultRowHeight="15" x14ac:dyDescent="0.25"/>
  <cols>
    <col min="2" max="2" width="13.140625" customWidth="1"/>
    <col min="9" max="9" width="13.5703125" customWidth="1"/>
    <col min="11" max="11" width="10.28515625" bestFit="1" customWidth="1"/>
    <col min="13" max="13" width="18.28515625" customWidth="1"/>
  </cols>
  <sheetData>
    <row r="2" spans="2:24" x14ac:dyDescent="0.25">
      <c r="B2" s="146" t="s">
        <v>0</v>
      </c>
      <c r="C2" s="146"/>
      <c r="D2" s="146"/>
      <c r="E2" s="146"/>
      <c r="F2" s="147" t="s">
        <v>21</v>
      </c>
      <c r="G2" s="147" t="s">
        <v>30</v>
      </c>
      <c r="I2" s="138" t="s">
        <v>32</v>
      </c>
      <c r="J2" s="139"/>
      <c r="K2" s="139"/>
      <c r="L2" s="139"/>
      <c r="M2" s="140"/>
      <c r="N2" s="147" t="s">
        <v>30</v>
      </c>
    </row>
    <row r="3" spans="2:24" x14ac:dyDescent="0.25">
      <c r="B3" s="147" t="s">
        <v>1</v>
      </c>
      <c r="C3" s="146" t="s">
        <v>2</v>
      </c>
      <c r="D3" s="146"/>
      <c r="E3" s="146"/>
      <c r="F3" s="147"/>
      <c r="G3" s="147"/>
      <c r="I3" s="135" t="s">
        <v>94</v>
      </c>
      <c r="J3" s="138" t="s">
        <v>52</v>
      </c>
      <c r="K3" s="139"/>
      <c r="L3" s="140"/>
      <c r="M3" s="135" t="s">
        <v>10</v>
      </c>
      <c r="N3" s="147"/>
      <c r="S3" s="39"/>
      <c r="X3" s="39"/>
    </row>
    <row r="4" spans="2:24" x14ac:dyDescent="0.25">
      <c r="B4" s="147"/>
      <c r="C4" s="2">
        <v>1</v>
      </c>
      <c r="D4" s="3">
        <v>2</v>
      </c>
      <c r="E4" s="2">
        <v>3</v>
      </c>
      <c r="F4" s="147"/>
      <c r="G4" s="147"/>
      <c r="I4" s="137"/>
      <c r="J4" s="28" t="s">
        <v>35</v>
      </c>
      <c r="K4" s="28" t="s">
        <v>36</v>
      </c>
      <c r="L4" s="28" t="s">
        <v>37</v>
      </c>
      <c r="M4" s="137"/>
      <c r="N4" s="147"/>
      <c r="R4" s="2" t="s">
        <v>80</v>
      </c>
      <c r="S4" s="119">
        <v>12.69</v>
      </c>
      <c r="T4" s="94">
        <v>12.44</v>
      </c>
      <c r="U4" s="119">
        <v>11.55</v>
      </c>
      <c r="V4" s="2">
        <f t="shared" ref="V4:V10" si="0">SUM(S4:U4)</f>
        <v>36.68</v>
      </c>
      <c r="W4" s="4">
        <f t="shared" ref="W4:W10" si="1">V4/3</f>
        <v>12.226666666666667</v>
      </c>
      <c r="X4" s="39"/>
    </row>
    <row r="5" spans="2:24" x14ac:dyDescent="0.25">
      <c r="B5" s="2" t="s">
        <v>134</v>
      </c>
      <c r="C5" s="93">
        <v>13.35</v>
      </c>
      <c r="D5" s="93">
        <v>13.51</v>
      </c>
      <c r="E5" s="93">
        <v>13.98</v>
      </c>
      <c r="F5" s="4">
        <f>SUM(C5:E5)</f>
        <v>40.840000000000003</v>
      </c>
      <c r="G5" s="4">
        <f t="shared" ref="G5:G13" si="2">F5/3</f>
        <v>13.613333333333335</v>
      </c>
      <c r="I5" s="2" t="s">
        <v>88</v>
      </c>
      <c r="J5" s="4">
        <f>F5</f>
        <v>40.840000000000003</v>
      </c>
      <c r="K5" s="4">
        <f>F8</f>
        <v>36.68</v>
      </c>
      <c r="L5" s="4">
        <f>F11</f>
        <v>32.089999999999996</v>
      </c>
      <c r="M5" s="4">
        <f>SUM(J5:L5)</f>
        <v>109.61000000000001</v>
      </c>
      <c r="N5" s="4">
        <f>M5/9</f>
        <v>12.17888888888889</v>
      </c>
      <c r="R5" s="2" t="s">
        <v>81</v>
      </c>
      <c r="S5" s="94">
        <v>10.59</v>
      </c>
      <c r="T5" s="94">
        <v>10.35</v>
      </c>
      <c r="U5" s="94">
        <v>11.15</v>
      </c>
      <c r="V5" s="2">
        <f t="shared" si="0"/>
        <v>32.089999999999996</v>
      </c>
      <c r="W5" s="4">
        <f t="shared" si="1"/>
        <v>10.696666666666665</v>
      </c>
    </row>
    <row r="6" spans="2:24" x14ac:dyDescent="0.25">
      <c r="B6" s="2" t="s">
        <v>137</v>
      </c>
      <c r="C6" s="119">
        <v>13.97</v>
      </c>
      <c r="D6" s="94">
        <v>14.01</v>
      </c>
      <c r="E6" s="94">
        <v>12.91</v>
      </c>
      <c r="F6" s="2">
        <f t="shared" ref="F6:F12" si="3">SUM(C6:E6)</f>
        <v>40.89</v>
      </c>
      <c r="G6" s="4">
        <f t="shared" si="2"/>
        <v>13.63</v>
      </c>
      <c r="I6" s="2" t="s">
        <v>89</v>
      </c>
      <c r="J6" s="4">
        <f>F6</f>
        <v>40.89</v>
      </c>
      <c r="K6" s="4">
        <f>F9</f>
        <v>38.950000000000003</v>
      </c>
      <c r="L6" s="4">
        <f>F12</f>
        <v>33.56</v>
      </c>
      <c r="M6" s="4">
        <f>SUM(J6:L6)</f>
        <v>113.4</v>
      </c>
      <c r="N6" s="4">
        <f>M6/9</f>
        <v>12.600000000000001</v>
      </c>
      <c r="R6" s="2" t="s">
        <v>82</v>
      </c>
      <c r="S6" s="119">
        <v>13.97</v>
      </c>
      <c r="T6" s="94">
        <v>14.01</v>
      </c>
      <c r="U6" s="94">
        <v>12.91</v>
      </c>
      <c r="V6" s="2">
        <f t="shared" si="0"/>
        <v>40.89</v>
      </c>
      <c r="W6" s="4">
        <f t="shared" si="1"/>
        <v>13.63</v>
      </c>
    </row>
    <row r="7" spans="2:24" x14ac:dyDescent="0.25">
      <c r="B7" s="2" t="s">
        <v>140</v>
      </c>
      <c r="C7" s="94">
        <v>13.81</v>
      </c>
      <c r="D7" s="94">
        <v>13.88</v>
      </c>
      <c r="E7" s="119">
        <v>13.69</v>
      </c>
      <c r="F7" s="2">
        <f t="shared" si="3"/>
        <v>41.38</v>
      </c>
      <c r="G7" s="4">
        <f t="shared" si="2"/>
        <v>13.793333333333335</v>
      </c>
      <c r="I7" s="2" t="s">
        <v>90</v>
      </c>
      <c r="J7" s="4">
        <f>F7</f>
        <v>41.38</v>
      </c>
      <c r="K7" s="4">
        <f>F10</f>
        <v>37.75</v>
      </c>
      <c r="L7" s="4">
        <f>F13</f>
        <v>31.980000000000004</v>
      </c>
      <c r="M7" s="4">
        <f>SUM(J7:L7)</f>
        <v>111.11</v>
      </c>
      <c r="N7" s="4">
        <f>M7/9</f>
        <v>12.345555555555556</v>
      </c>
      <c r="R7" s="2" t="s">
        <v>83</v>
      </c>
      <c r="S7" s="119">
        <v>12.3</v>
      </c>
      <c r="T7" s="94">
        <v>13.76</v>
      </c>
      <c r="U7" s="119">
        <v>12.89</v>
      </c>
      <c r="V7" s="2">
        <f t="shared" si="0"/>
        <v>38.950000000000003</v>
      </c>
      <c r="W7" s="4">
        <f t="shared" si="1"/>
        <v>12.983333333333334</v>
      </c>
    </row>
    <row r="8" spans="2:24" x14ac:dyDescent="0.25">
      <c r="B8" s="2" t="s">
        <v>135</v>
      </c>
      <c r="C8" s="119">
        <v>12.69</v>
      </c>
      <c r="D8" s="94">
        <v>12.44</v>
      </c>
      <c r="E8" s="119">
        <v>11.55</v>
      </c>
      <c r="F8" s="2">
        <f t="shared" si="3"/>
        <v>36.68</v>
      </c>
      <c r="G8" s="4">
        <f t="shared" si="2"/>
        <v>12.226666666666667</v>
      </c>
      <c r="I8" s="2" t="s">
        <v>15</v>
      </c>
      <c r="J8" s="4">
        <f>SUM(J5:J7)</f>
        <v>123.11000000000001</v>
      </c>
      <c r="K8" s="4">
        <f>SUM(K5:K7)</f>
        <v>113.38</v>
      </c>
      <c r="L8" s="4">
        <f>SUM(L5:L7)</f>
        <v>97.63000000000001</v>
      </c>
      <c r="M8" s="46">
        <f>SUM(J8:L8)</f>
        <v>334.12</v>
      </c>
      <c r="R8" s="2" t="s">
        <v>84</v>
      </c>
      <c r="S8" s="119">
        <v>10.58</v>
      </c>
      <c r="T8" s="119">
        <v>11.99</v>
      </c>
      <c r="U8" s="94">
        <v>10.99</v>
      </c>
      <c r="V8" s="2">
        <f t="shared" si="0"/>
        <v>33.56</v>
      </c>
      <c r="W8" s="4">
        <f t="shared" si="1"/>
        <v>11.186666666666667</v>
      </c>
    </row>
    <row r="9" spans="2:24" x14ac:dyDescent="0.25">
      <c r="B9" s="2" t="s">
        <v>138</v>
      </c>
      <c r="C9" s="119">
        <v>12.3</v>
      </c>
      <c r="D9" s="94">
        <v>13.76</v>
      </c>
      <c r="E9" s="119">
        <v>12.89</v>
      </c>
      <c r="F9" s="2">
        <f t="shared" si="3"/>
        <v>38.950000000000003</v>
      </c>
      <c r="G9" s="4">
        <f t="shared" si="2"/>
        <v>12.983333333333334</v>
      </c>
      <c r="I9" s="2" t="s">
        <v>30</v>
      </c>
      <c r="J9" s="4">
        <f>J8/9</f>
        <v>13.67888888888889</v>
      </c>
      <c r="K9" s="4">
        <f>K8/9</f>
        <v>12.597777777777777</v>
      </c>
      <c r="L9" s="4">
        <f>L8/9</f>
        <v>10.847777777777779</v>
      </c>
      <c r="R9" s="2" t="s">
        <v>85</v>
      </c>
      <c r="S9" s="94">
        <v>13.81</v>
      </c>
      <c r="T9" s="94">
        <v>13.88</v>
      </c>
      <c r="U9" s="119">
        <v>13.69</v>
      </c>
      <c r="V9" s="2">
        <f t="shared" si="0"/>
        <v>41.38</v>
      </c>
      <c r="W9" s="4">
        <f t="shared" si="1"/>
        <v>13.793333333333335</v>
      </c>
    </row>
    <row r="10" spans="2:24" x14ac:dyDescent="0.25">
      <c r="B10" s="2" t="s">
        <v>141</v>
      </c>
      <c r="C10" s="119">
        <v>12.91</v>
      </c>
      <c r="D10" s="119">
        <v>11.15</v>
      </c>
      <c r="E10" s="119">
        <v>13.69</v>
      </c>
      <c r="F10" s="2">
        <f t="shared" si="3"/>
        <v>37.75</v>
      </c>
      <c r="G10" s="4">
        <f t="shared" si="2"/>
        <v>12.583333333333334</v>
      </c>
      <c r="R10" s="2" t="s">
        <v>86</v>
      </c>
      <c r="S10" s="119">
        <v>12.91</v>
      </c>
      <c r="T10" s="119">
        <v>11.15</v>
      </c>
      <c r="U10" s="119">
        <v>13.69</v>
      </c>
      <c r="V10" s="2">
        <f t="shared" si="0"/>
        <v>37.75</v>
      </c>
      <c r="W10" s="4">
        <f t="shared" si="1"/>
        <v>12.583333333333334</v>
      </c>
    </row>
    <row r="11" spans="2:24" ht="15.75" thickBot="1" x14ac:dyDescent="0.3">
      <c r="B11" s="2" t="s">
        <v>136</v>
      </c>
      <c r="C11" s="94">
        <v>10.59</v>
      </c>
      <c r="D11" s="94">
        <v>10.35</v>
      </c>
      <c r="E11" s="94">
        <v>11.15</v>
      </c>
      <c r="F11" s="2">
        <f t="shared" si="3"/>
        <v>32.089999999999996</v>
      </c>
      <c r="G11" s="4">
        <f t="shared" si="2"/>
        <v>10.696666666666665</v>
      </c>
      <c r="J11" s="152" t="s">
        <v>59</v>
      </c>
      <c r="K11" s="152"/>
      <c r="L11" s="152"/>
      <c r="M11" s="152"/>
      <c r="N11" s="152"/>
      <c r="O11" s="152"/>
    </row>
    <row r="12" spans="2:24" ht="15.75" thickBot="1" x14ac:dyDescent="0.3">
      <c r="B12" s="2" t="s">
        <v>139</v>
      </c>
      <c r="C12" s="119">
        <v>10.58</v>
      </c>
      <c r="D12" s="119">
        <v>11.99</v>
      </c>
      <c r="E12" s="94">
        <v>10.99</v>
      </c>
      <c r="F12" s="2">
        <f t="shared" si="3"/>
        <v>33.56</v>
      </c>
      <c r="G12" s="4">
        <f t="shared" si="2"/>
        <v>11.186666666666667</v>
      </c>
      <c r="I12" s="148" t="s">
        <v>39</v>
      </c>
      <c r="J12" s="148" t="s">
        <v>40</v>
      </c>
      <c r="K12" s="148" t="s">
        <v>41</v>
      </c>
      <c r="L12" s="148" t="s">
        <v>42</v>
      </c>
      <c r="M12" s="148" t="s">
        <v>43</v>
      </c>
      <c r="N12" s="153" t="s">
        <v>44</v>
      </c>
      <c r="O12" s="154"/>
      <c r="P12" s="150" t="s">
        <v>45</v>
      </c>
    </row>
    <row r="13" spans="2:24" ht="15.75" thickBot="1" x14ac:dyDescent="0.3">
      <c r="B13" s="2" t="s">
        <v>142</v>
      </c>
      <c r="C13" s="5">
        <v>10.23</v>
      </c>
      <c r="D13" s="94">
        <v>10.94</v>
      </c>
      <c r="E13" s="5">
        <v>10.81</v>
      </c>
      <c r="F13" s="2">
        <f t="shared" ref="F13" si="4">SUM(C13:E13)</f>
        <v>31.980000000000004</v>
      </c>
      <c r="G13" s="4">
        <f t="shared" si="2"/>
        <v>10.660000000000002</v>
      </c>
      <c r="I13" s="149"/>
      <c r="J13" s="149"/>
      <c r="K13" s="149"/>
      <c r="L13" s="149"/>
      <c r="M13" s="149"/>
      <c r="N13" s="47">
        <v>0.05</v>
      </c>
      <c r="O13" s="47">
        <v>0.01</v>
      </c>
      <c r="P13" s="151"/>
    </row>
    <row r="14" spans="2:24" ht="23.25" customHeight="1" thickBot="1" x14ac:dyDescent="0.3">
      <c r="B14" s="2" t="s">
        <v>28</v>
      </c>
      <c r="C14" s="2">
        <f>SUM(C5:C13)</f>
        <v>110.43</v>
      </c>
      <c r="D14" s="4">
        <f>SUM(D5:D13)</f>
        <v>112.02999999999999</v>
      </c>
      <c r="E14" s="2">
        <f>SUM(E5:E13)</f>
        <v>111.66</v>
      </c>
      <c r="F14" s="54">
        <f>SUM(F5:F13)</f>
        <v>334.12</v>
      </c>
      <c r="G14" s="2"/>
      <c r="I14" s="48" t="s">
        <v>46</v>
      </c>
      <c r="J14" s="49">
        <f>3-1</f>
        <v>2</v>
      </c>
      <c r="K14" s="50">
        <f>SUMSQ(C14:E14)/(C15)-F16</f>
        <v>0.15591851851877436</v>
      </c>
      <c r="L14" s="50">
        <f t="shared" ref="L14:L20" si="5">K14/J14</f>
        <v>7.7959259259387181E-2</v>
      </c>
      <c r="M14" s="53">
        <f>L14/L19</f>
        <v>0.16171712563952118</v>
      </c>
      <c r="N14" s="50">
        <f>FINV(N13,J14,J19)</f>
        <v>3.6337234675916301</v>
      </c>
      <c r="O14" s="50">
        <f>FINV(O13,J14,J19)</f>
        <v>6.2262352803113821</v>
      </c>
      <c r="P14" s="55" t="s">
        <v>29</v>
      </c>
      <c r="V14" s="39"/>
    </row>
    <row r="15" spans="2:24" ht="19.5" customHeight="1" thickBot="1" x14ac:dyDescent="0.3">
      <c r="B15" t="s">
        <v>49</v>
      </c>
      <c r="C15">
        <v>9</v>
      </c>
      <c r="D15" t="s">
        <v>91</v>
      </c>
      <c r="E15">
        <v>3</v>
      </c>
      <c r="F15" s="57" t="s">
        <v>62</v>
      </c>
      <c r="I15" s="48" t="s">
        <v>9</v>
      </c>
      <c r="J15" s="49">
        <f>3*3-1</f>
        <v>8</v>
      </c>
      <c r="K15" s="50">
        <f>(SUMSQ(F5:F13)/3)-F16</f>
        <v>38.177407407407372</v>
      </c>
      <c r="L15" s="50">
        <f t="shared" si="5"/>
        <v>4.7721759259259215</v>
      </c>
      <c r="M15" s="53">
        <f>L15/L19</f>
        <v>9.8993061391092407</v>
      </c>
      <c r="N15" s="50">
        <f>FINV(N13,J15,J19)</f>
        <v>2.5910961798744014</v>
      </c>
      <c r="O15" s="50">
        <f>FINV(O13,J15,J19)</f>
        <v>3.8895721399261927</v>
      </c>
      <c r="P15" s="55" t="s">
        <v>55</v>
      </c>
      <c r="V15" s="39"/>
    </row>
    <row r="16" spans="2:24" ht="15.75" thickBot="1" x14ac:dyDescent="0.3">
      <c r="B16" t="s">
        <v>50</v>
      </c>
      <c r="C16">
        <v>3</v>
      </c>
      <c r="D16" t="s">
        <v>48</v>
      </c>
      <c r="E16">
        <v>3</v>
      </c>
      <c r="F16" s="82">
        <f>(F14^2)/(C15*C16)</f>
        <v>4134.6731259259259</v>
      </c>
      <c r="I16" s="48" t="s">
        <v>91</v>
      </c>
      <c r="J16" s="49">
        <f>3-1</f>
        <v>2</v>
      </c>
      <c r="K16" s="50">
        <f>(SUMSQ(M5:M7)/(E16*C16))-F16</f>
        <v>0.80956296296335495</v>
      </c>
      <c r="L16" s="50">
        <f t="shared" si="5"/>
        <v>0.40478148148167747</v>
      </c>
      <c r="M16" s="53">
        <f>L16/L19</f>
        <v>0.83967059614463702</v>
      </c>
      <c r="N16" s="50">
        <f>FINV(N13,J16,J19)</f>
        <v>3.6337234675916301</v>
      </c>
      <c r="O16" s="50">
        <f>FINV(O13,J16,J19)</f>
        <v>6.2262352803113821</v>
      </c>
      <c r="P16" s="55" t="s">
        <v>29</v>
      </c>
      <c r="V16" s="39"/>
    </row>
    <row r="17" spans="2:22" ht="15.75" thickBot="1" x14ac:dyDescent="0.3">
      <c r="I17" s="48" t="s">
        <v>48</v>
      </c>
      <c r="J17" s="49">
        <f>3-1</f>
        <v>2</v>
      </c>
      <c r="K17" s="50">
        <f>(SUMSQ(J8:L8)/(E15*C16))-F16</f>
        <v>36.739474074073769</v>
      </c>
      <c r="L17" s="50">
        <f t="shared" si="5"/>
        <v>18.369737037036884</v>
      </c>
      <c r="M17" s="53">
        <f>L17/L19</f>
        <v>38.105814506257673</v>
      </c>
      <c r="N17" s="50">
        <f>FINV(N13,J17,J19)</f>
        <v>3.6337234675916301</v>
      </c>
      <c r="O17" s="50">
        <f>FINV(O13,J17,J19)</f>
        <v>6.2262352803113821</v>
      </c>
      <c r="P17" s="55" t="s">
        <v>56</v>
      </c>
    </row>
    <row r="18" spans="2:22" ht="15.75" thickBot="1" x14ac:dyDescent="0.3">
      <c r="F18" s="79" t="s">
        <v>76</v>
      </c>
      <c r="G18" s="79"/>
      <c r="I18" s="48" t="s">
        <v>143</v>
      </c>
      <c r="J18" s="49">
        <f>J16*J17</f>
        <v>4</v>
      </c>
      <c r="K18" s="50">
        <f>K15-K16-K17</f>
        <v>0.62837037037024857</v>
      </c>
      <c r="L18" s="50">
        <f t="shared" si="5"/>
        <v>0.15709259259256214</v>
      </c>
      <c r="M18" s="53">
        <f>L18/L19</f>
        <v>0.32586972701732647</v>
      </c>
      <c r="N18" s="50">
        <f>FINV(N13,J18,J19)</f>
        <v>3.0069172799243447</v>
      </c>
      <c r="O18" s="50">
        <f>FINV(O13,J18,J19)</f>
        <v>4.772577999723211</v>
      </c>
      <c r="P18" s="55" t="s">
        <v>29</v>
      </c>
      <c r="V18" s="39"/>
    </row>
    <row r="19" spans="2:22" ht="19.5" customHeight="1" thickBot="1" x14ac:dyDescent="0.3">
      <c r="F19" s="79" t="s">
        <v>77</v>
      </c>
      <c r="G19" s="79"/>
      <c r="I19" s="48" t="s">
        <v>47</v>
      </c>
      <c r="J19" s="49">
        <f>J20-J14-J15</f>
        <v>16</v>
      </c>
      <c r="K19" s="50">
        <f>K20-K14-K15</f>
        <v>7.7131481481474111</v>
      </c>
      <c r="L19" s="50">
        <f t="shared" si="5"/>
        <v>0.4820717592592132</v>
      </c>
      <c r="M19" s="51"/>
      <c r="N19" s="51"/>
      <c r="O19" s="51"/>
      <c r="P19" s="52"/>
      <c r="V19" s="39"/>
    </row>
    <row r="20" spans="2:22" ht="15.75" thickBot="1" x14ac:dyDescent="0.3">
      <c r="I20" s="48" t="s">
        <v>10</v>
      </c>
      <c r="J20" s="49">
        <f>3*3*3-1</f>
        <v>26</v>
      </c>
      <c r="K20" s="50">
        <f>SUMSQ(C5:E13)-F16</f>
        <v>46.046474074073558</v>
      </c>
      <c r="L20" s="50">
        <f t="shared" si="5"/>
        <v>1.7710182336182139</v>
      </c>
      <c r="M20" s="51"/>
      <c r="N20" s="51"/>
      <c r="O20" s="51"/>
      <c r="P20" s="52"/>
    </row>
    <row r="22" spans="2:22" ht="15.75" x14ac:dyDescent="0.25">
      <c r="C22" s="39"/>
      <c r="D22" s="39"/>
      <c r="F22" s="81"/>
      <c r="G22" s="81"/>
      <c r="H22" s="81"/>
    </row>
    <row r="23" spans="2:22" ht="15.75" x14ac:dyDescent="0.25">
      <c r="B23" s="98" t="s">
        <v>68</v>
      </c>
      <c r="C23" s="99"/>
      <c r="D23" s="99"/>
      <c r="E23" s="99"/>
      <c r="F23" s="99"/>
      <c r="G23" s="39"/>
      <c r="H23" s="60"/>
      <c r="I23" s="39"/>
      <c r="L23" s="157" t="s">
        <v>68</v>
      </c>
      <c r="M23" s="157"/>
      <c r="N23" s="99"/>
      <c r="O23" s="99"/>
      <c r="P23" s="99"/>
      <c r="Q23" s="99"/>
    </row>
    <row r="24" spans="2:22" ht="15.75" x14ac:dyDescent="0.25">
      <c r="B24" s="99" t="s">
        <v>101</v>
      </c>
      <c r="C24" s="144" t="s">
        <v>99</v>
      </c>
      <c r="D24" s="133"/>
      <c r="E24" s="133"/>
      <c r="F24" s="133"/>
      <c r="G24" s="39"/>
      <c r="H24" s="60"/>
      <c r="I24" s="39"/>
      <c r="J24" s="39"/>
      <c r="M24" s="99" t="s">
        <v>124</v>
      </c>
      <c r="N24" s="144" t="s">
        <v>99</v>
      </c>
      <c r="O24" s="133"/>
      <c r="P24" s="133"/>
      <c r="Q24" s="133"/>
    </row>
    <row r="25" spans="2:22" ht="15.75" x14ac:dyDescent="0.25">
      <c r="B25" s="99"/>
      <c r="C25" s="144" t="s">
        <v>131</v>
      </c>
      <c r="D25" s="133"/>
      <c r="E25" s="133"/>
      <c r="F25" s="133"/>
      <c r="G25" s="39"/>
      <c r="H25" s="60"/>
      <c r="I25" s="39"/>
      <c r="M25" s="99"/>
      <c r="N25" s="144" t="s">
        <v>130</v>
      </c>
      <c r="O25" s="133"/>
      <c r="P25" s="133"/>
      <c r="Q25" s="133"/>
    </row>
    <row r="26" spans="2:22" ht="15.75" x14ac:dyDescent="0.25">
      <c r="B26" s="99"/>
      <c r="C26" s="99">
        <v>3.65</v>
      </c>
      <c r="D26" s="99" t="s">
        <v>100</v>
      </c>
      <c r="E26" s="101">
        <f>SQRT(L19/9)</f>
        <v>0.23143795887144192</v>
      </c>
      <c r="F26" s="99"/>
      <c r="M26" s="99"/>
      <c r="N26" s="99">
        <v>5.03</v>
      </c>
      <c r="O26" s="99" t="s">
        <v>100</v>
      </c>
      <c r="P26" s="101">
        <f>SQRT(L19/3)</f>
        <v>0.40086230356537361</v>
      </c>
      <c r="Q26" s="99"/>
    </row>
    <row r="27" spans="2:22" ht="15.75" x14ac:dyDescent="0.25">
      <c r="B27" s="99"/>
      <c r="C27" s="100">
        <f>C26*E26</f>
        <v>0.84474854988076298</v>
      </c>
      <c r="D27" s="99"/>
      <c r="E27" s="99"/>
      <c r="F27" s="99"/>
      <c r="G27" s="167"/>
      <c r="H27" s="167"/>
      <c r="M27" s="99"/>
      <c r="N27" s="100">
        <f>N26*P26</f>
        <v>2.0163373869338295</v>
      </c>
      <c r="O27" s="99"/>
      <c r="P27" s="99"/>
      <c r="Q27" s="99"/>
    </row>
    <row r="28" spans="2:22" ht="15.75" x14ac:dyDescent="0.25">
      <c r="F28" s="42"/>
      <c r="H28" s="60"/>
    </row>
    <row r="29" spans="2:22" ht="15.75" x14ac:dyDescent="0.25">
      <c r="B29" s="59" t="s">
        <v>94</v>
      </c>
      <c r="C29" s="59" t="s">
        <v>30</v>
      </c>
      <c r="D29" s="59" t="s">
        <v>67</v>
      </c>
      <c r="F29" s="42"/>
      <c r="G29" s="59" t="s">
        <v>33</v>
      </c>
      <c r="H29" s="59" t="s">
        <v>30</v>
      </c>
      <c r="I29" s="59" t="s">
        <v>67</v>
      </c>
      <c r="L29" s="2" t="s">
        <v>66</v>
      </c>
      <c r="M29" s="2" t="s">
        <v>16</v>
      </c>
      <c r="N29" s="2" t="s">
        <v>67</v>
      </c>
    </row>
    <row r="30" spans="2:22" ht="15.75" x14ac:dyDescent="0.25">
      <c r="B30" s="42" t="s">
        <v>88</v>
      </c>
      <c r="C30" s="39">
        <v>12.28</v>
      </c>
      <c r="D30" s="60" t="s">
        <v>63</v>
      </c>
      <c r="E30" s="39">
        <f>(C30+C$33)</f>
        <v>13.124748549880762</v>
      </c>
      <c r="F30" s="42"/>
      <c r="G30" s="42" t="s">
        <v>37</v>
      </c>
      <c r="H30" s="39">
        <v>10.85</v>
      </c>
      <c r="I30" s="60" t="s">
        <v>63</v>
      </c>
      <c r="J30" s="39">
        <f>(H30+H$33)</f>
        <v>11.694748549880762</v>
      </c>
      <c r="L30" s="2" t="s">
        <v>142</v>
      </c>
      <c r="M30" s="4">
        <v>10.66</v>
      </c>
      <c r="N30" s="4" t="s">
        <v>63</v>
      </c>
      <c r="O30" s="39">
        <f>(M30+M$39)</f>
        <v>12.676337386933829</v>
      </c>
    </row>
    <row r="31" spans="2:22" ht="15.75" x14ac:dyDescent="0.25">
      <c r="B31" s="42" t="s">
        <v>90</v>
      </c>
      <c r="C31" s="39">
        <v>12.35</v>
      </c>
      <c r="D31" s="60" t="s">
        <v>63</v>
      </c>
      <c r="E31" s="39">
        <f t="shared" ref="E31:E32" si="6">(C31+C$33)</f>
        <v>13.194748549880762</v>
      </c>
      <c r="F31" s="42"/>
      <c r="G31" s="42" t="s">
        <v>36</v>
      </c>
      <c r="H31" s="39">
        <v>12.6</v>
      </c>
      <c r="I31" s="60" t="s">
        <v>65</v>
      </c>
      <c r="J31" s="39">
        <f t="shared" ref="J31:J32" si="7">(H31+H$33)</f>
        <v>13.444748549880762</v>
      </c>
      <c r="L31" s="2" t="s">
        <v>136</v>
      </c>
      <c r="M31" s="4">
        <v>10.7</v>
      </c>
      <c r="N31" s="4" t="s">
        <v>63</v>
      </c>
      <c r="O31" s="39">
        <f t="shared" ref="O31:O38" si="8">(M31+M$39)</f>
        <v>12.716337386933828</v>
      </c>
    </row>
    <row r="32" spans="2:22" ht="15.75" x14ac:dyDescent="0.25">
      <c r="B32" s="42" t="s">
        <v>89</v>
      </c>
      <c r="C32" s="39">
        <v>12.6</v>
      </c>
      <c r="D32" s="60" t="s">
        <v>63</v>
      </c>
      <c r="E32" s="39">
        <f t="shared" si="6"/>
        <v>13.444748549880762</v>
      </c>
      <c r="F32" s="42"/>
      <c r="G32" s="42" t="s">
        <v>35</v>
      </c>
      <c r="H32" s="39">
        <v>13.68</v>
      </c>
      <c r="I32" s="60" t="s">
        <v>110</v>
      </c>
      <c r="J32" s="39">
        <f t="shared" si="7"/>
        <v>14.524748549880762</v>
      </c>
      <c r="L32" s="2" t="s">
        <v>139</v>
      </c>
      <c r="M32" s="4">
        <v>11.19</v>
      </c>
      <c r="N32" s="4" t="s">
        <v>64</v>
      </c>
      <c r="O32" s="39">
        <f t="shared" si="8"/>
        <v>13.206337386933829</v>
      </c>
    </row>
    <row r="33" spans="2:15" ht="15.75" x14ac:dyDescent="0.25">
      <c r="B33" s="109" t="s">
        <v>53</v>
      </c>
      <c r="C33" s="110">
        <f>C27</f>
        <v>0.84474854988076298</v>
      </c>
      <c r="D33" s="111"/>
      <c r="G33" s="111" t="s">
        <v>53</v>
      </c>
      <c r="H33" s="110">
        <f>C27</f>
        <v>0.84474854988076298</v>
      </c>
      <c r="I33" s="111"/>
      <c r="L33" s="2" t="s">
        <v>135</v>
      </c>
      <c r="M33" s="4">
        <v>12.23</v>
      </c>
      <c r="N33" s="4" t="s">
        <v>114</v>
      </c>
      <c r="O33" s="39">
        <f t="shared" si="8"/>
        <v>14.246337386933829</v>
      </c>
    </row>
    <row r="34" spans="2:15" x14ac:dyDescent="0.25">
      <c r="L34" s="2" t="s">
        <v>141</v>
      </c>
      <c r="M34" s="4">
        <v>12.58</v>
      </c>
      <c r="N34" s="4" t="s">
        <v>114</v>
      </c>
      <c r="O34" s="39">
        <f t="shared" si="8"/>
        <v>14.596337386933829</v>
      </c>
    </row>
    <row r="35" spans="2:15" x14ac:dyDescent="0.25">
      <c r="L35" s="2" t="s">
        <v>138</v>
      </c>
      <c r="M35" s="4">
        <v>12.98</v>
      </c>
      <c r="N35" s="4" t="s">
        <v>65</v>
      </c>
      <c r="O35" s="39">
        <f t="shared" si="8"/>
        <v>14.996337386933829</v>
      </c>
    </row>
    <row r="36" spans="2:15" x14ac:dyDescent="0.25">
      <c r="L36" s="2" t="s">
        <v>134</v>
      </c>
      <c r="M36" s="4">
        <v>13.61</v>
      </c>
      <c r="N36" s="4" t="s">
        <v>110</v>
      </c>
      <c r="O36" s="39">
        <f t="shared" si="8"/>
        <v>15.626337386933828</v>
      </c>
    </row>
    <row r="37" spans="2:15" x14ac:dyDescent="0.25">
      <c r="L37" s="2" t="s">
        <v>137</v>
      </c>
      <c r="M37" s="4">
        <v>13.63</v>
      </c>
      <c r="N37" s="4" t="s">
        <v>110</v>
      </c>
      <c r="O37" s="39">
        <f t="shared" si="8"/>
        <v>15.64633738693383</v>
      </c>
    </row>
    <row r="38" spans="2:15" x14ac:dyDescent="0.25">
      <c r="L38" s="2" t="s">
        <v>140</v>
      </c>
      <c r="M38" s="4">
        <v>13.79</v>
      </c>
      <c r="N38" s="4" t="s">
        <v>110</v>
      </c>
      <c r="O38" s="39">
        <f t="shared" si="8"/>
        <v>15.806337386933828</v>
      </c>
    </row>
    <row r="39" spans="2:15" x14ac:dyDescent="0.25">
      <c r="L39" s="57" t="s">
        <v>53</v>
      </c>
      <c r="M39" s="112">
        <f>N27</f>
        <v>2.0163373869338295</v>
      </c>
      <c r="N39" s="57"/>
    </row>
  </sheetData>
  <sortState ref="L30:M38">
    <sortCondition ref="M30:M38"/>
  </sortState>
  <mergeCells count="24">
    <mergeCell ref="G27:H27"/>
    <mergeCell ref="B2:E2"/>
    <mergeCell ref="F2:F4"/>
    <mergeCell ref="G2:G4"/>
    <mergeCell ref="B3:B4"/>
    <mergeCell ref="C3:E3"/>
    <mergeCell ref="C24:F24"/>
    <mergeCell ref="C25:F25"/>
    <mergeCell ref="N24:Q24"/>
    <mergeCell ref="N25:Q25"/>
    <mergeCell ref="L23:M23"/>
    <mergeCell ref="N2:N4"/>
    <mergeCell ref="M12:M13"/>
    <mergeCell ref="N12:O12"/>
    <mergeCell ref="P12:P13"/>
    <mergeCell ref="I2:M2"/>
    <mergeCell ref="I3:I4"/>
    <mergeCell ref="J3:L3"/>
    <mergeCell ref="M3:M4"/>
    <mergeCell ref="J11:O11"/>
    <mergeCell ref="I12:I13"/>
    <mergeCell ref="J12:J13"/>
    <mergeCell ref="K12:K13"/>
    <mergeCell ref="L12:L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2"/>
  <sheetViews>
    <sheetView topLeftCell="A18" zoomScale="78" zoomScaleNormal="78" workbookViewId="0">
      <selection activeCell="L45" sqref="L45"/>
    </sheetView>
  </sheetViews>
  <sheetFormatPr defaultRowHeight="15" x14ac:dyDescent="0.25"/>
  <cols>
    <col min="2" max="2" width="12.7109375" customWidth="1"/>
    <col min="3" max="3" width="15" bestFit="1" customWidth="1"/>
    <col min="4" max="4" width="12.140625" bestFit="1" customWidth="1"/>
    <col min="5" max="5" width="15" customWidth="1"/>
    <col min="6" max="7" width="12.140625" bestFit="1" customWidth="1"/>
    <col min="8" max="8" width="10" customWidth="1"/>
    <col min="9" max="9" width="14.5703125" customWidth="1"/>
    <col min="10" max="11" width="12.140625" bestFit="1" customWidth="1"/>
    <col min="15" max="15" width="12.85546875" customWidth="1"/>
  </cols>
  <sheetData>
    <row r="1" spans="2:26" ht="26.25" x14ac:dyDescent="0.4">
      <c r="H1" s="171" t="s">
        <v>11</v>
      </c>
      <c r="I1" s="171"/>
      <c r="J1" s="171"/>
      <c r="K1" s="171"/>
      <c r="L1" s="171"/>
      <c r="M1" s="171"/>
      <c r="N1" s="171"/>
      <c r="O1" s="171"/>
      <c r="P1" s="171"/>
      <c r="Q1" s="171"/>
    </row>
    <row r="3" spans="2:26" ht="15.75" x14ac:dyDescent="0.25">
      <c r="B3" s="173" t="s">
        <v>6</v>
      </c>
      <c r="C3" s="172" t="s">
        <v>5</v>
      </c>
      <c r="D3" s="172"/>
      <c r="E3" s="172"/>
      <c r="F3" s="172"/>
      <c r="G3" s="172"/>
      <c r="H3" s="172"/>
      <c r="I3" s="172"/>
      <c r="J3" s="172"/>
      <c r="K3" s="8"/>
      <c r="L3" s="173" t="s">
        <v>21</v>
      </c>
      <c r="M3" s="23"/>
      <c r="N3" s="23"/>
      <c r="O3" s="23"/>
      <c r="P3" s="9" t="s">
        <v>7</v>
      </c>
      <c r="Q3" s="24"/>
      <c r="R3" s="24"/>
      <c r="S3" s="24"/>
      <c r="T3" s="24"/>
      <c r="U3" s="24"/>
      <c r="V3" s="24"/>
      <c r="W3" s="24"/>
      <c r="X3" s="24"/>
      <c r="Y3" s="24"/>
      <c r="Z3" s="25"/>
    </row>
    <row r="4" spans="2:26" ht="15.75" x14ac:dyDescent="0.25">
      <c r="B4" s="173"/>
      <c r="C4" s="6" t="s">
        <v>146</v>
      </c>
      <c r="D4" s="6" t="s">
        <v>147</v>
      </c>
      <c r="E4" s="6" t="s">
        <v>148</v>
      </c>
      <c r="F4" s="6" t="s">
        <v>149</v>
      </c>
      <c r="G4" s="6" t="s">
        <v>150</v>
      </c>
      <c r="H4" s="6" t="s">
        <v>151</v>
      </c>
      <c r="I4" s="6" t="s">
        <v>152</v>
      </c>
      <c r="J4" s="6" t="s">
        <v>153</v>
      </c>
      <c r="K4" s="6" t="s">
        <v>154</v>
      </c>
      <c r="L4" s="173"/>
      <c r="M4" s="32"/>
      <c r="N4" s="32"/>
      <c r="O4" s="23"/>
      <c r="P4" s="170" t="s">
        <v>8</v>
      </c>
      <c r="Q4" s="170" t="s">
        <v>9</v>
      </c>
      <c r="R4" s="170"/>
      <c r="S4" s="170"/>
      <c r="T4" s="170"/>
      <c r="U4" s="170"/>
      <c r="V4" s="170"/>
      <c r="W4" s="170"/>
      <c r="X4" s="170"/>
      <c r="Y4" s="170"/>
      <c r="Z4" s="170" t="s">
        <v>10</v>
      </c>
    </row>
    <row r="5" spans="2:26" ht="15.75" x14ac:dyDescent="0.25">
      <c r="B5" s="19">
        <v>1</v>
      </c>
      <c r="C5" s="8">
        <v>5</v>
      </c>
      <c r="D5" s="8">
        <v>5</v>
      </c>
      <c r="E5" s="8">
        <v>5</v>
      </c>
      <c r="F5" s="8">
        <v>5</v>
      </c>
      <c r="G5" s="8">
        <v>5</v>
      </c>
      <c r="H5" s="8">
        <v>5</v>
      </c>
      <c r="I5" s="8">
        <v>4</v>
      </c>
      <c r="J5" s="8">
        <v>5</v>
      </c>
      <c r="K5" s="8">
        <v>5</v>
      </c>
      <c r="L5" s="8">
        <f>SUM(C5:K5)</f>
        <v>44</v>
      </c>
      <c r="M5" s="23"/>
      <c r="N5" s="23"/>
      <c r="O5" s="23"/>
      <c r="P5" s="170"/>
      <c r="Q5" s="7" t="s">
        <v>134</v>
      </c>
      <c r="R5" s="7" t="s">
        <v>137</v>
      </c>
      <c r="S5" s="7" t="s">
        <v>140</v>
      </c>
      <c r="T5" s="7" t="s">
        <v>135</v>
      </c>
      <c r="U5" s="7" t="s">
        <v>138</v>
      </c>
      <c r="V5" s="7" t="s">
        <v>141</v>
      </c>
      <c r="W5" s="7" t="s">
        <v>136</v>
      </c>
      <c r="X5" s="7" t="s">
        <v>139</v>
      </c>
      <c r="Y5" s="7" t="s">
        <v>142</v>
      </c>
      <c r="Z5" s="170"/>
    </row>
    <row r="6" spans="2:26" ht="15.75" x14ac:dyDescent="0.25">
      <c r="B6" s="19">
        <v>2</v>
      </c>
      <c r="C6" s="8">
        <v>2</v>
      </c>
      <c r="D6" s="8">
        <v>2</v>
      </c>
      <c r="E6" s="8">
        <v>4</v>
      </c>
      <c r="F6" s="8">
        <v>2</v>
      </c>
      <c r="G6" s="8">
        <v>4</v>
      </c>
      <c r="H6" s="8">
        <v>4</v>
      </c>
      <c r="I6" s="8">
        <v>2</v>
      </c>
      <c r="J6" s="8">
        <v>4</v>
      </c>
      <c r="K6" s="8">
        <v>4</v>
      </c>
      <c r="L6" s="8">
        <f t="shared" ref="L6:L33" si="0">SUM(C6:K6)</f>
        <v>28</v>
      </c>
      <c r="M6" s="23"/>
      <c r="N6" s="23"/>
      <c r="O6" s="23"/>
      <c r="P6" s="13">
        <v>1</v>
      </c>
      <c r="Q6" s="14">
        <v>5.5</v>
      </c>
      <c r="R6" s="14">
        <v>5.5</v>
      </c>
      <c r="S6" s="14">
        <v>5.5</v>
      </c>
      <c r="T6" s="14">
        <v>5.5</v>
      </c>
      <c r="U6" s="14">
        <v>5.5</v>
      </c>
      <c r="V6" s="14">
        <v>5.5</v>
      </c>
      <c r="W6" s="14">
        <v>1</v>
      </c>
      <c r="X6" s="14">
        <v>5.5</v>
      </c>
      <c r="Y6" s="14">
        <v>5.5</v>
      </c>
      <c r="Z6" s="12">
        <f>SUM(Q6:Y6)</f>
        <v>45</v>
      </c>
    </row>
    <row r="7" spans="2:26" ht="15.75" x14ac:dyDescent="0.25">
      <c r="B7" s="19">
        <v>3</v>
      </c>
      <c r="C7" s="8">
        <v>2</v>
      </c>
      <c r="D7" s="8">
        <v>5</v>
      </c>
      <c r="E7" s="8">
        <v>1</v>
      </c>
      <c r="F7" s="8">
        <v>2</v>
      </c>
      <c r="G7" s="8">
        <v>2</v>
      </c>
      <c r="H7" s="8">
        <v>5</v>
      </c>
      <c r="I7" s="8">
        <v>2</v>
      </c>
      <c r="J7" s="8">
        <v>5</v>
      </c>
      <c r="K7" s="8">
        <v>4</v>
      </c>
      <c r="L7" s="8">
        <f t="shared" si="0"/>
        <v>28</v>
      </c>
      <c r="M7" s="23"/>
      <c r="N7" s="23"/>
      <c r="O7" s="23"/>
      <c r="P7" s="13">
        <v>2</v>
      </c>
      <c r="Q7" s="14">
        <v>2.5</v>
      </c>
      <c r="R7" s="14">
        <v>2.5</v>
      </c>
      <c r="S7" s="14">
        <v>7</v>
      </c>
      <c r="T7" s="14">
        <v>2.5</v>
      </c>
      <c r="U7" s="14">
        <v>7</v>
      </c>
      <c r="V7" s="14">
        <v>7</v>
      </c>
      <c r="W7" s="14">
        <v>2.5</v>
      </c>
      <c r="X7" s="14">
        <v>7</v>
      </c>
      <c r="Y7" s="14">
        <v>7</v>
      </c>
      <c r="Z7" s="12">
        <f>SUM(Q7:Y7)</f>
        <v>45</v>
      </c>
    </row>
    <row r="8" spans="2:26" ht="15.75" x14ac:dyDescent="0.25">
      <c r="B8" s="19">
        <v>4</v>
      </c>
      <c r="C8" s="8">
        <v>4</v>
      </c>
      <c r="D8" s="8">
        <v>2</v>
      </c>
      <c r="E8" s="8">
        <v>2</v>
      </c>
      <c r="F8" s="8">
        <v>4</v>
      </c>
      <c r="G8" s="8">
        <v>1</v>
      </c>
      <c r="H8" s="8">
        <v>4</v>
      </c>
      <c r="I8" s="8">
        <v>2</v>
      </c>
      <c r="J8" s="8">
        <v>2</v>
      </c>
      <c r="K8" s="8">
        <v>4</v>
      </c>
      <c r="L8" s="8">
        <f t="shared" si="0"/>
        <v>25</v>
      </c>
      <c r="M8" s="23"/>
      <c r="N8" s="23"/>
      <c r="O8" s="23"/>
      <c r="P8" s="13">
        <v>3</v>
      </c>
      <c r="Q8" s="14">
        <v>3.5</v>
      </c>
      <c r="R8" s="14">
        <v>8</v>
      </c>
      <c r="S8" s="14">
        <v>1</v>
      </c>
      <c r="T8" s="14">
        <v>3.5</v>
      </c>
      <c r="U8" s="14">
        <v>3.5</v>
      </c>
      <c r="V8" s="14">
        <v>8</v>
      </c>
      <c r="W8" s="14">
        <v>3.5</v>
      </c>
      <c r="X8" s="14">
        <v>8</v>
      </c>
      <c r="Y8" s="14">
        <v>6</v>
      </c>
      <c r="Z8" s="12">
        <f>SUM(Q8:Y8)</f>
        <v>45</v>
      </c>
    </row>
    <row r="9" spans="2:26" ht="15.75" x14ac:dyDescent="0.25">
      <c r="B9" s="19">
        <v>5</v>
      </c>
      <c r="C9" s="8">
        <v>2</v>
      </c>
      <c r="D9" s="8">
        <v>2</v>
      </c>
      <c r="E9" s="8">
        <v>5</v>
      </c>
      <c r="F9" s="8">
        <v>4</v>
      </c>
      <c r="G9" s="8">
        <v>4</v>
      </c>
      <c r="H9" s="8">
        <v>4</v>
      </c>
      <c r="I9" s="8">
        <v>4</v>
      </c>
      <c r="J9" s="8">
        <v>4</v>
      </c>
      <c r="K9" s="8">
        <v>4</v>
      </c>
      <c r="L9" s="8">
        <f t="shared" si="0"/>
        <v>33</v>
      </c>
      <c r="M9" s="23"/>
      <c r="N9" s="23"/>
      <c r="O9" s="23"/>
      <c r="P9" s="13">
        <v>4</v>
      </c>
      <c r="Q9" s="14">
        <v>7.5</v>
      </c>
      <c r="R9" s="14">
        <v>3.5</v>
      </c>
      <c r="S9" s="14">
        <v>3.5</v>
      </c>
      <c r="T9" s="14">
        <v>7.5</v>
      </c>
      <c r="U9" s="14">
        <v>1</v>
      </c>
      <c r="V9" s="14">
        <v>7.5</v>
      </c>
      <c r="W9" s="14">
        <v>3.5</v>
      </c>
      <c r="X9" s="14">
        <v>3.5</v>
      </c>
      <c r="Y9" s="14">
        <v>7.5</v>
      </c>
      <c r="Z9" s="12">
        <f>SUM(Q9:Y9)</f>
        <v>45</v>
      </c>
    </row>
    <row r="10" spans="2:26" ht="15.75" x14ac:dyDescent="0.25">
      <c r="B10" s="19">
        <v>6</v>
      </c>
      <c r="C10" s="8">
        <v>4</v>
      </c>
      <c r="D10" s="8">
        <v>4</v>
      </c>
      <c r="E10" s="8">
        <v>4</v>
      </c>
      <c r="F10" s="8">
        <v>4</v>
      </c>
      <c r="G10" s="8">
        <v>4</v>
      </c>
      <c r="H10" s="8">
        <v>4</v>
      </c>
      <c r="I10" s="8">
        <v>4</v>
      </c>
      <c r="J10" s="8">
        <v>4</v>
      </c>
      <c r="K10" s="8">
        <v>4</v>
      </c>
      <c r="L10" s="8">
        <f t="shared" si="0"/>
        <v>36</v>
      </c>
      <c r="M10" s="23"/>
      <c r="N10" s="23"/>
      <c r="O10" s="23"/>
      <c r="P10" s="13">
        <v>5</v>
      </c>
      <c r="Q10" s="14">
        <v>5.5</v>
      </c>
      <c r="R10" s="14">
        <v>1.5</v>
      </c>
      <c r="S10" s="14">
        <v>9</v>
      </c>
      <c r="T10" s="14">
        <v>5.5</v>
      </c>
      <c r="U10" s="14">
        <v>5.5</v>
      </c>
      <c r="V10" s="14">
        <v>5.5</v>
      </c>
      <c r="W10" s="14">
        <v>5.5</v>
      </c>
      <c r="X10" s="14">
        <v>1.5</v>
      </c>
      <c r="Y10" s="14">
        <v>5.5</v>
      </c>
      <c r="Z10" s="12">
        <f t="shared" ref="Z10:Z35" si="1">SUM(Q10:Y10)</f>
        <v>45</v>
      </c>
    </row>
    <row r="11" spans="2:26" ht="15.75" x14ac:dyDescent="0.25">
      <c r="B11" s="19">
        <v>7</v>
      </c>
      <c r="C11" s="8">
        <v>4</v>
      </c>
      <c r="D11" s="8">
        <v>2</v>
      </c>
      <c r="E11" s="8">
        <v>2</v>
      </c>
      <c r="F11" s="8">
        <v>4</v>
      </c>
      <c r="G11" s="8">
        <v>4</v>
      </c>
      <c r="H11" s="8">
        <v>2</v>
      </c>
      <c r="I11" s="8">
        <v>2</v>
      </c>
      <c r="J11" s="8">
        <v>2</v>
      </c>
      <c r="K11" s="8">
        <v>2</v>
      </c>
      <c r="L11" s="8">
        <f t="shared" si="0"/>
        <v>24</v>
      </c>
      <c r="M11" s="23"/>
      <c r="N11" s="23"/>
      <c r="O11" s="23"/>
      <c r="P11" s="13">
        <v>6</v>
      </c>
      <c r="Q11" s="14">
        <v>5</v>
      </c>
      <c r="R11" s="14">
        <v>5</v>
      </c>
      <c r="S11" s="14">
        <v>5</v>
      </c>
      <c r="T11" s="14">
        <v>5</v>
      </c>
      <c r="U11" s="14">
        <v>5</v>
      </c>
      <c r="V11" s="14">
        <v>5</v>
      </c>
      <c r="W11" s="14">
        <v>5</v>
      </c>
      <c r="X11" s="14">
        <v>5</v>
      </c>
      <c r="Y11" s="14">
        <v>5</v>
      </c>
      <c r="Z11" s="12">
        <f t="shared" si="1"/>
        <v>45</v>
      </c>
    </row>
    <row r="12" spans="2:26" ht="15.75" x14ac:dyDescent="0.25">
      <c r="B12" s="19">
        <v>8</v>
      </c>
      <c r="C12" s="8">
        <v>1</v>
      </c>
      <c r="D12" s="8">
        <v>4</v>
      </c>
      <c r="E12" s="8">
        <v>1</v>
      </c>
      <c r="F12" s="8">
        <v>4</v>
      </c>
      <c r="G12" s="8">
        <v>1</v>
      </c>
      <c r="H12" s="8">
        <v>4</v>
      </c>
      <c r="I12" s="8">
        <v>4</v>
      </c>
      <c r="J12" s="8">
        <v>5</v>
      </c>
      <c r="K12" s="8">
        <v>1</v>
      </c>
      <c r="L12" s="8">
        <f t="shared" si="0"/>
        <v>25</v>
      </c>
      <c r="M12" s="23"/>
      <c r="N12" s="23"/>
      <c r="O12" s="23"/>
      <c r="P12" s="13">
        <v>7</v>
      </c>
      <c r="Q12" s="14">
        <v>8</v>
      </c>
      <c r="R12" s="14">
        <v>3.5</v>
      </c>
      <c r="S12" s="14">
        <v>3.5</v>
      </c>
      <c r="T12" s="14">
        <v>8</v>
      </c>
      <c r="U12" s="14">
        <v>8</v>
      </c>
      <c r="V12" s="14">
        <v>3.5</v>
      </c>
      <c r="W12" s="14">
        <v>3.5</v>
      </c>
      <c r="X12" s="14">
        <v>3.5</v>
      </c>
      <c r="Y12" s="14">
        <v>3.5</v>
      </c>
      <c r="Z12" s="12">
        <f t="shared" si="1"/>
        <v>45</v>
      </c>
    </row>
    <row r="13" spans="2:26" ht="15.75" x14ac:dyDescent="0.25">
      <c r="B13" s="19">
        <v>9</v>
      </c>
      <c r="C13" s="8">
        <v>4</v>
      </c>
      <c r="D13" s="8">
        <v>4</v>
      </c>
      <c r="E13" s="8">
        <v>2</v>
      </c>
      <c r="F13" s="8">
        <v>4</v>
      </c>
      <c r="G13" s="8">
        <v>4</v>
      </c>
      <c r="H13" s="8">
        <v>4</v>
      </c>
      <c r="I13" s="8">
        <v>2</v>
      </c>
      <c r="J13" s="8">
        <v>5</v>
      </c>
      <c r="K13" s="8">
        <v>5</v>
      </c>
      <c r="L13" s="8">
        <f t="shared" si="0"/>
        <v>34</v>
      </c>
      <c r="M13" s="23"/>
      <c r="N13" s="23"/>
      <c r="O13" s="23"/>
      <c r="P13" s="13">
        <v>8</v>
      </c>
      <c r="Q13" s="14">
        <v>2.5</v>
      </c>
      <c r="R13" s="14">
        <v>6.5</v>
      </c>
      <c r="S13" s="14">
        <v>2.5</v>
      </c>
      <c r="T13" s="14">
        <v>6.5</v>
      </c>
      <c r="U13" s="14">
        <v>2.5</v>
      </c>
      <c r="V13" s="14">
        <v>6.5</v>
      </c>
      <c r="W13" s="14">
        <v>6.5</v>
      </c>
      <c r="X13" s="14">
        <v>9</v>
      </c>
      <c r="Y13" s="14">
        <v>2.5</v>
      </c>
      <c r="Z13" s="12">
        <f t="shared" si="1"/>
        <v>45</v>
      </c>
    </row>
    <row r="14" spans="2:26" ht="15.75" x14ac:dyDescent="0.25">
      <c r="B14" s="19">
        <v>10</v>
      </c>
      <c r="C14" s="8">
        <v>1</v>
      </c>
      <c r="D14" s="8">
        <v>4</v>
      </c>
      <c r="E14" s="8">
        <v>4</v>
      </c>
      <c r="F14" s="8">
        <v>4</v>
      </c>
      <c r="G14" s="8">
        <v>4</v>
      </c>
      <c r="H14" s="8">
        <v>4</v>
      </c>
      <c r="I14" s="8">
        <v>2</v>
      </c>
      <c r="J14" s="8">
        <v>4</v>
      </c>
      <c r="K14" s="8">
        <v>4</v>
      </c>
      <c r="L14" s="8">
        <f t="shared" si="0"/>
        <v>31</v>
      </c>
      <c r="M14" s="23"/>
      <c r="N14" s="23"/>
      <c r="O14" s="23"/>
      <c r="P14" s="89">
        <v>9</v>
      </c>
      <c r="Q14" s="14">
        <v>5</v>
      </c>
      <c r="R14" s="14">
        <v>5</v>
      </c>
      <c r="S14" s="14">
        <v>1.5</v>
      </c>
      <c r="T14" s="14">
        <v>5</v>
      </c>
      <c r="U14" s="14">
        <v>5</v>
      </c>
      <c r="V14" s="14">
        <v>5</v>
      </c>
      <c r="W14" s="14">
        <v>1.5</v>
      </c>
      <c r="X14" s="14">
        <v>8.5</v>
      </c>
      <c r="Y14" s="14">
        <v>8.5</v>
      </c>
      <c r="Z14" s="12">
        <f t="shared" si="1"/>
        <v>45</v>
      </c>
    </row>
    <row r="15" spans="2:26" ht="15.75" x14ac:dyDescent="0.25">
      <c r="B15" s="19">
        <v>11</v>
      </c>
      <c r="C15" s="26">
        <v>2</v>
      </c>
      <c r="D15" s="26">
        <v>5</v>
      </c>
      <c r="E15" s="26">
        <v>4</v>
      </c>
      <c r="F15" s="26">
        <v>2</v>
      </c>
      <c r="G15" s="26">
        <v>4</v>
      </c>
      <c r="H15" s="26">
        <v>4</v>
      </c>
      <c r="I15" s="26">
        <v>2</v>
      </c>
      <c r="J15" s="26">
        <v>5</v>
      </c>
      <c r="K15" s="26">
        <v>2</v>
      </c>
      <c r="L15" s="8">
        <f t="shared" si="0"/>
        <v>30</v>
      </c>
      <c r="M15" s="27"/>
      <c r="N15" s="27"/>
      <c r="O15" s="23"/>
      <c r="P15" s="89">
        <v>10</v>
      </c>
      <c r="Q15" s="14">
        <v>1</v>
      </c>
      <c r="R15" s="14">
        <v>6</v>
      </c>
      <c r="S15" s="14">
        <v>6</v>
      </c>
      <c r="T15" s="14">
        <v>6</v>
      </c>
      <c r="U15" s="14">
        <v>6</v>
      </c>
      <c r="V15" s="14">
        <v>6</v>
      </c>
      <c r="W15" s="14">
        <v>2</v>
      </c>
      <c r="X15" s="14">
        <v>6</v>
      </c>
      <c r="Y15" s="14">
        <v>6</v>
      </c>
      <c r="Z15" s="12">
        <f t="shared" si="1"/>
        <v>45</v>
      </c>
    </row>
    <row r="16" spans="2:26" ht="15.75" x14ac:dyDescent="0.25">
      <c r="B16" s="19">
        <v>12</v>
      </c>
      <c r="C16" s="8">
        <v>2</v>
      </c>
      <c r="D16" s="8">
        <v>4</v>
      </c>
      <c r="E16" s="8">
        <v>4</v>
      </c>
      <c r="F16" s="8">
        <v>2</v>
      </c>
      <c r="G16" s="8">
        <v>4</v>
      </c>
      <c r="H16" s="8">
        <v>4</v>
      </c>
      <c r="I16" s="8">
        <v>4</v>
      </c>
      <c r="J16" s="8">
        <v>4</v>
      </c>
      <c r="K16" s="8">
        <v>4</v>
      </c>
      <c r="L16" s="8">
        <f t="shared" si="0"/>
        <v>32</v>
      </c>
      <c r="M16" s="23"/>
      <c r="N16" s="23"/>
      <c r="O16" s="23"/>
      <c r="P16" s="13">
        <v>11</v>
      </c>
      <c r="Q16" s="14">
        <v>2.5</v>
      </c>
      <c r="R16" s="14">
        <v>8.5</v>
      </c>
      <c r="S16" s="14">
        <v>6</v>
      </c>
      <c r="T16" s="14">
        <v>2.5</v>
      </c>
      <c r="U16" s="14">
        <v>6</v>
      </c>
      <c r="V16" s="14">
        <v>6</v>
      </c>
      <c r="W16" s="14">
        <v>2.5</v>
      </c>
      <c r="X16" s="14">
        <v>8.5</v>
      </c>
      <c r="Y16" s="14">
        <v>2.5</v>
      </c>
      <c r="Z16" s="12">
        <f t="shared" si="1"/>
        <v>45</v>
      </c>
    </row>
    <row r="17" spans="2:26" ht="15.75" x14ac:dyDescent="0.25">
      <c r="B17" s="19">
        <v>13</v>
      </c>
      <c r="C17" s="26">
        <v>2</v>
      </c>
      <c r="D17" s="26">
        <v>2</v>
      </c>
      <c r="E17" s="26">
        <v>2</v>
      </c>
      <c r="F17" s="26">
        <v>2</v>
      </c>
      <c r="G17" s="26">
        <v>4</v>
      </c>
      <c r="H17" s="26">
        <v>4</v>
      </c>
      <c r="I17" s="26">
        <v>2</v>
      </c>
      <c r="J17" s="26">
        <v>2</v>
      </c>
      <c r="K17" s="26">
        <v>2</v>
      </c>
      <c r="L17" s="8">
        <f t="shared" si="0"/>
        <v>22</v>
      </c>
      <c r="M17" s="27"/>
      <c r="N17" s="27"/>
      <c r="O17" s="23"/>
      <c r="P17" s="13">
        <v>12</v>
      </c>
      <c r="Q17" s="14">
        <v>1.5</v>
      </c>
      <c r="R17" s="14">
        <v>6</v>
      </c>
      <c r="S17" s="14">
        <v>6</v>
      </c>
      <c r="T17" s="14">
        <v>1.5</v>
      </c>
      <c r="U17" s="14">
        <v>6</v>
      </c>
      <c r="V17" s="14">
        <v>6</v>
      </c>
      <c r="W17" s="14">
        <v>6</v>
      </c>
      <c r="X17" s="14">
        <v>6</v>
      </c>
      <c r="Y17" s="14">
        <v>6</v>
      </c>
      <c r="Z17" s="12">
        <f t="shared" si="1"/>
        <v>45</v>
      </c>
    </row>
    <row r="18" spans="2:26" ht="15.75" x14ac:dyDescent="0.25">
      <c r="B18" s="19">
        <v>14</v>
      </c>
      <c r="C18" s="26">
        <v>2</v>
      </c>
      <c r="D18" s="26">
        <v>2</v>
      </c>
      <c r="E18" s="26">
        <v>2</v>
      </c>
      <c r="F18" s="26">
        <v>2</v>
      </c>
      <c r="G18" s="26">
        <v>4</v>
      </c>
      <c r="H18" s="26">
        <v>4</v>
      </c>
      <c r="I18" s="26">
        <v>2</v>
      </c>
      <c r="J18" s="26">
        <v>2</v>
      </c>
      <c r="K18" s="26">
        <v>4</v>
      </c>
      <c r="L18" s="8">
        <f t="shared" si="0"/>
        <v>24</v>
      </c>
      <c r="M18" s="27"/>
      <c r="N18" s="27"/>
      <c r="O18" s="27"/>
      <c r="P18" s="13">
        <v>13</v>
      </c>
      <c r="Q18" s="14">
        <v>4</v>
      </c>
      <c r="R18" s="14">
        <v>4</v>
      </c>
      <c r="S18" s="14">
        <v>4</v>
      </c>
      <c r="T18" s="14">
        <v>4</v>
      </c>
      <c r="U18" s="14">
        <v>8.5</v>
      </c>
      <c r="V18" s="14">
        <v>8.5</v>
      </c>
      <c r="W18" s="14">
        <v>4</v>
      </c>
      <c r="X18" s="14">
        <v>4</v>
      </c>
      <c r="Y18" s="14">
        <v>4</v>
      </c>
      <c r="Z18" s="12">
        <f t="shared" si="1"/>
        <v>45</v>
      </c>
    </row>
    <row r="19" spans="2:26" ht="15.75" x14ac:dyDescent="0.25">
      <c r="B19" s="19">
        <v>15</v>
      </c>
      <c r="C19" s="26">
        <v>2</v>
      </c>
      <c r="D19" s="26">
        <v>1</v>
      </c>
      <c r="E19" s="26">
        <v>2</v>
      </c>
      <c r="F19" s="26">
        <v>2</v>
      </c>
      <c r="G19" s="26">
        <v>4</v>
      </c>
      <c r="H19" s="26">
        <v>4</v>
      </c>
      <c r="I19" s="26">
        <v>1</v>
      </c>
      <c r="J19" s="26">
        <v>1</v>
      </c>
      <c r="K19" s="26">
        <v>3</v>
      </c>
      <c r="L19" s="8">
        <f t="shared" si="0"/>
        <v>20</v>
      </c>
      <c r="M19" s="27"/>
      <c r="N19" s="27"/>
      <c r="O19" s="23"/>
      <c r="P19" s="13">
        <v>14</v>
      </c>
      <c r="Q19" s="15">
        <v>3.5</v>
      </c>
      <c r="R19" s="15">
        <v>3.5</v>
      </c>
      <c r="S19" s="15">
        <v>3.5</v>
      </c>
      <c r="T19" s="15">
        <v>3.5</v>
      </c>
      <c r="U19" s="15">
        <v>8</v>
      </c>
      <c r="V19" s="15">
        <v>8</v>
      </c>
      <c r="W19" s="15">
        <v>3.5</v>
      </c>
      <c r="X19" s="15">
        <v>3.5</v>
      </c>
      <c r="Y19" s="15">
        <v>8</v>
      </c>
      <c r="Z19" s="12">
        <f t="shared" si="1"/>
        <v>45</v>
      </c>
    </row>
    <row r="20" spans="2:26" ht="15.75" x14ac:dyDescent="0.25">
      <c r="B20" s="19">
        <v>16</v>
      </c>
      <c r="C20" s="8">
        <v>4</v>
      </c>
      <c r="D20" s="8">
        <v>4</v>
      </c>
      <c r="E20" s="8">
        <v>4</v>
      </c>
      <c r="F20" s="8">
        <v>2</v>
      </c>
      <c r="G20" s="8">
        <v>2</v>
      </c>
      <c r="H20" s="8">
        <v>4</v>
      </c>
      <c r="I20" s="8">
        <v>2</v>
      </c>
      <c r="J20" s="8">
        <v>4</v>
      </c>
      <c r="K20" s="8">
        <v>4</v>
      </c>
      <c r="L20" s="8">
        <f t="shared" si="0"/>
        <v>30</v>
      </c>
      <c r="M20" s="23"/>
      <c r="N20" s="23"/>
      <c r="O20" s="23"/>
      <c r="P20" s="89">
        <v>15</v>
      </c>
      <c r="Q20" s="15">
        <v>5</v>
      </c>
      <c r="R20" s="15">
        <v>2</v>
      </c>
      <c r="S20" s="15">
        <v>5</v>
      </c>
      <c r="T20" s="15">
        <v>5</v>
      </c>
      <c r="U20" s="15">
        <v>8.5</v>
      </c>
      <c r="V20" s="15">
        <v>8.5</v>
      </c>
      <c r="W20" s="15">
        <v>2</v>
      </c>
      <c r="X20" s="15">
        <v>2</v>
      </c>
      <c r="Y20" s="15">
        <v>7</v>
      </c>
      <c r="Z20" s="12">
        <f t="shared" si="1"/>
        <v>45</v>
      </c>
    </row>
    <row r="21" spans="2:26" ht="15.75" x14ac:dyDescent="0.25">
      <c r="B21" s="19">
        <v>17</v>
      </c>
      <c r="C21" s="8">
        <v>4</v>
      </c>
      <c r="D21" s="8">
        <v>4</v>
      </c>
      <c r="E21" s="8">
        <v>4</v>
      </c>
      <c r="F21" s="8">
        <v>3</v>
      </c>
      <c r="G21" s="8">
        <v>4</v>
      </c>
      <c r="H21" s="8">
        <v>4</v>
      </c>
      <c r="I21" s="8">
        <v>4</v>
      </c>
      <c r="J21" s="8">
        <v>4</v>
      </c>
      <c r="K21" s="8">
        <v>4</v>
      </c>
      <c r="L21" s="8">
        <f t="shared" si="0"/>
        <v>35</v>
      </c>
      <c r="M21" s="23"/>
      <c r="N21" s="23"/>
      <c r="O21" s="23"/>
      <c r="P21" s="13">
        <v>16</v>
      </c>
      <c r="Q21" s="15">
        <v>6.5</v>
      </c>
      <c r="R21" s="15">
        <v>6.5</v>
      </c>
      <c r="S21" s="15">
        <v>6.5</v>
      </c>
      <c r="T21" s="15">
        <v>2</v>
      </c>
      <c r="U21" s="15">
        <v>2</v>
      </c>
      <c r="V21" s="15">
        <v>6.5</v>
      </c>
      <c r="W21" s="15">
        <v>2</v>
      </c>
      <c r="X21" s="15">
        <v>6.5</v>
      </c>
      <c r="Y21" s="15">
        <v>6.5</v>
      </c>
      <c r="Z21" s="12">
        <f t="shared" si="1"/>
        <v>45</v>
      </c>
    </row>
    <row r="22" spans="2:26" ht="15.75" x14ac:dyDescent="0.25">
      <c r="B22" s="19">
        <v>18</v>
      </c>
      <c r="C22" s="8">
        <v>4</v>
      </c>
      <c r="D22" s="8">
        <v>2</v>
      </c>
      <c r="E22" s="8">
        <v>4</v>
      </c>
      <c r="F22" s="8">
        <v>4</v>
      </c>
      <c r="G22" s="8">
        <v>2</v>
      </c>
      <c r="H22" s="8">
        <v>2</v>
      </c>
      <c r="I22" s="8">
        <v>2</v>
      </c>
      <c r="J22" s="8">
        <v>2</v>
      </c>
      <c r="K22" s="8">
        <v>2</v>
      </c>
      <c r="L22" s="8">
        <f t="shared" si="0"/>
        <v>24</v>
      </c>
      <c r="M22" s="23"/>
      <c r="N22" s="23"/>
      <c r="O22" s="23"/>
      <c r="P22" s="13">
        <v>17</v>
      </c>
      <c r="Q22" s="15">
        <v>5.5</v>
      </c>
      <c r="R22" s="15">
        <v>5.5</v>
      </c>
      <c r="S22" s="15">
        <v>5.5</v>
      </c>
      <c r="T22" s="15">
        <v>1</v>
      </c>
      <c r="U22" s="15">
        <v>5.5</v>
      </c>
      <c r="V22" s="15">
        <v>5.5</v>
      </c>
      <c r="W22" s="15">
        <v>5.5</v>
      </c>
      <c r="X22" s="15">
        <v>5.5</v>
      </c>
      <c r="Y22" s="15">
        <v>5.5</v>
      </c>
      <c r="Z22" s="12">
        <f t="shared" si="1"/>
        <v>45</v>
      </c>
    </row>
    <row r="23" spans="2:26" ht="15.75" x14ac:dyDescent="0.25">
      <c r="B23" s="19">
        <v>19</v>
      </c>
      <c r="C23" s="8">
        <v>3</v>
      </c>
      <c r="D23" s="8">
        <v>3</v>
      </c>
      <c r="E23" s="8">
        <v>3</v>
      </c>
      <c r="F23" s="8">
        <v>4</v>
      </c>
      <c r="G23" s="8">
        <v>3</v>
      </c>
      <c r="H23" s="8">
        <v>4</v>
      </c>
      <c r="I23" s="8">
        <v>5</v>
      </c>
      <c r="J23" s="8">
        <v>5</v>
      </c>
      <c r="K23" s="8">
        <v>3</v>
      </c>
      <c r="L23" s="8">
        <f t="shared" si="0"/>
        <v>33</v>
      </c>
      <c r="M23" s="23"/>
      <c r="N23" s="23"/>
      <c r="O23" s="23"/>
      <c r="P23" s="13">
        <v>18</v>
      </c>
      <c r="Q23" s="15">
        <v>8</v>
      </c>
      <c r="R23" s="15">
        <v>3.5</v>
      </c>
      <c r="S23" s="15">
        <v>8</v>
      </c>
      <c r="T23" s="15">
        <v>8</v>
      </c>
      <c r="U23" s="15">
        <v>3.5</v>
      </c>
      <c r="V23" s="15">
        <v>3.5</v>
      </c>
      <c r="W23" s="15">
        <v>3.5</v>
      </c>
      <c r="X23" s="15">
        <v>3.5</v>
      </c>
      <c r="Y23" s="15">
        <v>3.5</v>
      </c>
      <c r="Z23" s="12">
        <f t="shared" si="1"/>
        <v>45</v>
      </c>
    </row>
    <row r="24" spans="2:26" ht="15.75" x14ac:dyDescent="0.25">
      <c r="B24" s="19">
        <v>20</v>
      </c>
      <c r="C24" s="8">
        <v>4</v>
      </c>
      <c r="D24" s="8">
        <v>2</v>
      </c>
      <c r="E24" s="8">
        <v>2</v>
      </c>
      <c r="F24" s="8">
        <v>2</v>
      </c>
      <c r="G24" s="8">
        <v>2</v>
      </c>
      <c r="H24" s="8">
        <v>4</v>
      </c>
      <c r="I24" s="8">
        <v>2</v>
      </c>
      <c r="J24" s="8">
        <v>4</v>
      </c>
      <c r="K24" s="8">
        <v>2</v>
      </c>
      <c r="L24" s="8">
        <f t="shared" si="0"/>
        <v>24</v>
      </c>
      <c r="M24" s="23"/>
      <c r="N24" s="23"/>
      <c r="O24" s="23"/>
      <c r="P24" s="89">
        <v>19</v>
      </c>
      <c r="Q24" s="15">
        <v>3</v>
      </c>
      <c r="R24" s="15">
        <v>3</v>
      </c>
      <c r="S24" s="15">
        <v>3</v>
      </c>
      <c r="T24" s="15">
        <v>6.5</v>
      </c>
      <c r="U24" s="15">
        <v>3</v>
      </c>
      <c r="V24" s="15">
        <v>6.5</v>
      </c>
      <c r="W24" s="15">
        <v>8.5</v>
      </c>
      <c r="X24" s="15">
        <v>8.5</v>
      </c>
      <c r="Y24" s="15">
        <v>3</v>
      </c>
      <c r="Z24" s="12">
        <f t="shared" si="1"/>
        <v>45</v>
      </c>
    </row>
    <row r="25" spans="2:26" ht="15.75" x14ac:dyDescent="0.25">
      <c r="B25" s="19">
        <v>21</v>
      </c>
      <c r="C25" s="8">
        <v>4</v>
      </c>
      <c r="D25" s="8">
        <v>3</v>
      </c>
      <c r="E25" s="8">
        <v>2</v>
      </c>
      <c r="F25" s="8">
        <v>2</v>
      </c>
      <c r="G25" s="8">
        <v>3</v>
      </c>
      <c r="H25" s="8">
        <v>2</v>
      </c>
      <c r="I25" s="8">
        <v>4</v>
      </c>
      <c r="J25" s="8">
        <v>4</v>
      </c>
      <c r="K25" s="8">
        <v>2</v>
      </c>
      <c r="L25" s="8">
        <f t="shared" si="0"/>
        <v>26</v>
      </c>
      <c r="M25" s="23"/>
      <c r="N25" s="23"/>
      <c r="O25" s="23"/>
      <c r="P25" s="90">
        <v>20</v>
      </c>
      <c r="Q25" s="15">
        <v>8</v>
      </c>
      <c r="R25" s="15">
        <v>3.5</v>
      </c>
      <c r="S25" s="15">
        <v>3.5</v>
      </c>
      <c r="T25" s="15">
        <v>3.5</v>
      </c>
      <c r="U25" s="15">
        <v>3.5</v>
      </c>
      <c r="V25" s="15">
        <v>8</v>
      </c>
      <c r="W25" s="15">
        <v>3.5</v>
      </c>
      <c r="X25" s="15">
        <v>8</v>
      </c>
      <c r="Y25" s="15">
        <v>3.5</v>
      </c>
      <c r="Z25" s="12">
        <f t="shared" si="1"/>
        <v>45</v>
      </c>
    </row>
    <row r="26" spans="2:26" ht="15.75" x14ac:dyDescent="0.25">
      <c r="B26" s="19">
        <v>22</v>
      </c>
      <c r="C26" s="8">
        <v>4</v>
      </c>
      <c r="D26" s="8">
        <v>4</v>
      </c>
      <c r="E26" s="8">
        <v>4</v>
      </c>
      <c r="F26" s="8">
        <v>2</v>
      </c>
      <c r="G26" s="8">
        <v>2</v>
      </c>
      <c r="H26" s="8">
        <v>4</v>
      </c>
      <c r="I26" s="8">
        <v>2</v>
      </c>
      <c r="J26" s="8">
        <v>4</v>
      </c>
      <c r="K26" s="8">
        <v>2</v>
      </c>
      <c r="L26" s="8">
        <f t="shared" si="0"/>
        <v>28</v>
      </c>
      <c r="M26" s="23"/>
      <c r="N26" s="23"/>
      <c r="O26" s="23"/>
      <c r="P26" s="13">
        <v>21</v>
      </c>
      <c r="Q26" s="15">
        <v>8</v>
      </c>
      <c r="R26" s="15">
        <v>5.5</v>
      </c>
      <c r="S26" s="15">
        <v>2.5</v>
      </c>
      <c r="T26" s="15">
        <v>2.5</v>
      </c>
      <c r="U26" s="15">
        <v>5.5</v>
      </c>
      <c r="V26" s="15">
        <v>2.5</v>
      </c>
      <c r="W26" s="15">
        <v>8</v>
      </c>
      <c r="X26" s="15">
        <v>8</v>
      </c>
      <c r="Y26" s="15">
        <v>2.5</v>
      </c>
      <c r="Z26" s="12">
        <f t="shared" si="1"/>
        <v>45</v>
      </c>
    </row>
    <row r="27" spans="2:26" ht="15.75" x14ac:dyDescent="0.25">
      <c r="B27" s="19">
        <v>23</v>
      </c>
      <c r="C27" s="8">
        <v>4</v>
      </c>
      <c r="D27" s="8">
        <v>4</v>
      </c>
      <c r="E27" s="8">
        <v>3</v>
      </c>
      <c r="F27" s="8">
        <v>4</v>
      </c>
      <c r="G27" s="8">
        <v>4</v>
      </c>
      <c r="H27" s="8">
        <v>3</v>
      </c>
      <c r="I27" s="8">
        <v>4</v>
      </c>
      <c r="J27" s="8">
        <v>2</v>
      </c>
      <c r="K27" s="8">
        <v>3</v>
      </c>
      <c r="L27" s="8">
        <f t="shared" si="0"/>
        <v>31</v>
      </c>
      <c r="M27" s="23"/>
      <c r="N27" s="23"/>
      <c r="O27" s="23"/>
      <c r="P27" s="13">
        <v>22</v>
      </c>
      <c r="Q27" s="15">
        <v>7</v>
      </c>
      <c r="R27" s="15">
        <v>7</v>
      </c>
      <c r="S27" s="15">
        <v>7</v>
      </c>
      <c r="T27" s="15">
        <v>2.5</v>
      </c>
      <c r="U27" s="15">
        <v>2.5</v>
      </c>
      <c r="V27" s="15">
        <v>7</v>
      </c>
      <c r="W27" s="15">
        <v>2.5</v>
      </c>
      <c r="X27" s="15">
        <v>7</v>
      </c>
      <c r="Y27" s="15">
        <v>2.5</v>
      </c>
      <c r="Z27" s="12">
        <f t="shared" si="1"/>
        <v>45</v>
      </c>
    </row>
    <row r="28" spans="2:26" ht="15.75" x14ac:dyDescent="0.25">
      <c r="B28" s="19">
        <v>24</v>
      </c>
      <c r="C28" s="8">
        <v>2</v>
      </c>
      <c r="D28" s="8">
        <v>4</v>
      </c>
      <c r="E28" s="8">
        <v>4</v>
      </c>
      <c r="F28" s="8">
        <v>4</v>
      </c>
      <c r="G28" s="8">
        <v>4</v>
      </c>
      <c r="H28" s="8">
        <v>4</v>
      </c>
      <c r="I28" s="8">
        <v>4</v>
      </c>
      <c r="J28" s="8">
        <v>4</v>
      </c>
      <c r="K28" s="8">
        <v>4</v>
      </c>
      <c r="L28" s="8">
        <f t="shared" si="0"/>
        <v>34</v>
      </c>
      <c r="M28" s="23"/>
      <c r="N28" s="23"/>
      <c r="O28" s="23"/>
      <c r="P28" s="13">
        <v>23</v>
      </c>
      <c r="Q28" s="15">
        <v>7</v>
      </c>
      <c r="R28" s="15">
        <v>7</v>
      </c>
      <c r="S28" s="15">
        <v>3</v>
      </c>
      <c r="T28" s="15">
        <v>7</v>
      </c>
      <c r="U28" s="15">
        <v>7</v>
      </c>
      <c r="V28" s="15">
        <v>3</v>
      </c>
      <c r="W28" s="15">
        <v>7</v>
      </c>
      <c r="X28" s="15">
        <v>1</v>
      </c>
      <c r="Y28" s="15">
        <v>3</v>
      </c>
      <c r="Z28" s="12">
        <f t="shared" si="1"/>
        <v>45</v>
      </c>
    </row>
    <row r="29" spans="2:26" ht="15.75" x14ac:dyDescent="0.25">
      <c r="B29" s="19">
        <v>25</v>
      </c>
      <c r="C29" s="8">
        <v>2</v>
      </c>
      <c r="D29" s="8">
        <v>4</v>
      </c>
      <c r="E29" s="8">
        <v>3</v>
      </c>
      <c r="F29" s="8">
        <v>2</v>
      </c>
      <c r="G29" s="8">
        <v>4</v>
      </c>
      <c r="H29" s="8">
        <v>5</v>
      </c>
      <c r="I29" s="8">
        <v>3</v>
      </c>
      <c r="J29" s="8">
        <v>2</v>
      </c>
      <c r="K29" s="8">
        <v>5</v>
      </c>
      <c r="L29" s="8">
        <f t="shared" si="0"/>
        <v>30</v>
      </c>
      <c r="M29" s="23"/>
      <c r="N29" s="23"/>
      <c r="O29" s="23"/>
      <c r="P29" s="13">
        <v>24</v>
      </c>
      <c r="Q29" s="15">
        <v>1</v>
      </c>
      <c r="R29" s="15">
        <v>5.5</v>
      </c>
      <c r="S29" s="15">
        <v>5.5</v>
      </c>
      <c r="T29" s="15">
        <v>5.5</v>
      </c>
      <c r="U29" s="15">
        <v>5.5</v>
      </c>
      <c r="V29" s="15">
        <v>5.5</v>
      </c>
      <c r="W29" s="15">
        <v>5.5</v>
      </c>
      <c r="X29" s="15">
        <v>5.5</v>
      </c>
      <c r="Y29" s="15">
        <v>5.5</v>
      </c>
      <c r="Z29" s="12">
        <f t="shared" si="1"/>
        <v>45</v>
      </c>
    </row>
    <row r="30" spans="2:26" ht="15.75" x14ac:dyDescent="0.25">
      <c r="B30" s="19">
        <v>26</v>
      </c>
      <c r="C30" s="8">
        <v>3</v>
      </c>
      <c r="D30" s="8">
        <v>5</v>
      </c>
      <c r="E30" s="8">
        <v>4</v>
      </c>
      <c r="F30" s="8">
        <v>4</v>
      </c>
      <c r="G30" s="8">
        <v>4</v>
      </c>
      <c r="H30" s="8">
        <v>3</v>
      </c>
      <c r="I30" s="8">
        <v>4</v>
      </c>
      <c r="J30" s="8">
        <v>3</v>
      </c>
      <c r="K30" s="8">
        <v>3</v>
      </c>
      <c r="L30" s="8">
        <f t="shared" si="0"/>
        <v>33</v>
      </c>
      <c r="M30" s="23"/>
      <c r="N30" s="23"/>
      <c r="O30" s="23"/>
      <c r="P30" s="89">
        <v>25</v>
      </c>
      <c r="Q30" s="15">
        <v>2</v>
      </c>
      <c r="R30" s="15">
        <v>6.5</v>
      </c>
      <c r="S30" s="15">
        <v>4.5</v>
      </c>
      <c r="T30" s="15">
        <v>2</v>
      </c>
      <c r="U30" s="15">
        <v>6.5</v>
      </c>
      <c r="V30" s="15">
        <v>8.5</v>
      </c>
      <c r="W30" s="15">
        <v>4.5</v>
      </c>
      <c r="X30" s="15">
        <v>2</v>
      </c>
      <c r="Y30" s="15">
        <v>8.5</v>
      </c>
      <c r="Z30" s="12">
        <f t="shared" si="1"/>
        <v>45</v>
      </c>
    </row>
    <row r="31" spans="2:26" ht="15.75" x14ac:dyDescent="0.25">
      <c r="B31" s="19">
        <v>27</v>
      </c>
      <c r="C31" s="8">
        <v>4</v>
      </c>
      <c r="D31" s="8">
        <v>4</v>
      </c>
      <c r="E31" s="8">
        <v>4</v>
      </c>
      <c r="F31" s="8">
        <v>4</v>
      </c>
      <c r="G31" s="8">
        <v>3</v>
      </c>
      <c r="H31" s="8">
        <v>4</v>
      </c>
      <c r="I31" s="8">
        <v>4</v>
      </c>
      <c r="J31" s="8">
        <v>3</v>
      </c>
      <c r="K31" s="8">
        <v>3</v>
      </c>
      <c r="L31" s="8">
        <f t="shared" si="0"/>
        <v>33</v>
      </c>
      <c r="M31" s="23"/>
      <c r="N31" s="23"/>
      <c r="O31" s="23"/>
      <c r="P31" s="13">
        <v>26</v>
      </c>
      <c r="Q31" s="15">
        <v>2.5</v>
      </c>
      <c r="R31" s="15">
        <v>9</v>
      </c>
      <c r="S31" s="15">
        <v>6.5</v>
      </c>
      <c r="T31" s="15">
        <v>6.5</v>
      </c>
      <c r="U31" s="15">
        <v>6.5</v>
      </c>
      <c r="V31" s="15">
        <v>2.5</v>
      </c>
      <c r="W31" s="15">
        <v>6.5</v>
      </c>
      <c r="X31" s="15">
        <v>2.5</v>
      </c>
      <c r="Y31" s="15">
        <v>2.5</v>
      </c>
      <c r="Z31" s="12">
        <f t="shared" si="1"/>
        <v>45</v>
      </c>
    </row>
    <row r="32" spans="2:26" ht="15.75" x14ac:dyDescent="0.25">
      <c r="B32" s="19">
        <v>28</v>
      </c>
      <c r="C32" s="8">
        <v>5</v>
      </c>
      <c r="D32" s="8">
        <v>3</v>
      </c>
      <c r="E32" s="8">
        <v>3</v>
      </c>
      <c r="F32" s="8">
        <v>3</v>
      </c>
      <c r="G32" s="8">
        <v>5</v>
      </c>
      <c r="H32" s="8">
        <v>3</v>
      </c>
      <c r="I32" s="8">
        <v>2</v>
      </c>
      <c r="J32" s="8">
        <v>3</v>
      </c>
      <c r="K32" s="8">
        <v>5</v>
      </c>
      <c r="L32" s="8">
        <f t="shared" si="0"/>
        <v>32</v>
      </c>
      <c r="M32" s="23"/>
      <c r="N32" s="23"/>
      <c r="O32" s="23"/>
      <c r="P32" s="13">
        <v>27</v>
      </c>
      <c r="Q32" s="15">
        <v>6.5</v>
      </c>
      <c r="R32" s="15">
        <v>6.5</v>
      </c>
      <c r="S32" s="15">
        <v>6.5</v>
      </c>
      <c r="T32" s="15">
        <v>6.5</v>
      </c>
      <c r="U32" s="15">
        <v>2</v>
      </c>
      <c r="V32" s="15">
        <v>6.5</v>
      </c>
      <c r="W32" s="15">
        <v>6.5</v>
      </c>
      <c r="X32" s="15">
        <v>2</v>
      </c>
      <c r="Y32" s="15">
        <v>2</v>
      </c>
      <c r="Z32" s="12">
        <f t="shared" si="1"/>
        <v>45</v>
      </c>
    </row>
    <row r="33" spans="2:26" ht="15.75" x14ac:dyDescent="0.25">
      <c r="B33" s="19">
        <v>29</v>
      </c>
      <c r="C33" s="8">
        <v>2</v>
      </c>
      <c r="D33" s="8">
        <v>4</v>
      </c>
      <c r="E33" s="8">
        <v>4</v>
      </c>
      <c r="F33" s="8">
        <v>2</v>
      </c>
      <c r="G33" s="8">
        <v>4</v>
      </c>
      <c r="H33" s="8">
        <v>4</v>
      </c>
      <c r="I33" s="8">
        <v>4</v>
      </c>
      <c r="J33" s="8">
        <v>4</v>
      </c>
      <c r="K33" s="8">
        <v>4</v>
      </c>
      <c r="L33" s="8">
        <f t="shared" si="0"/>
        <v>32</v>
      </c>
      <c r="M33" s="23"/>
      <c r="N33" s="23"/>
      <c r="O33" s="31"/>
      <c r="P33" s="13">
        <v>28</v>
      </c>
      <c r="Q33" s="15">
        <v>8</v>
      </c>
      <c r="R33" s="15">
        <v>4</v>
      </c>
      <c r="S33" s="15">
        <v>4</v>
      </c>
      <c r="T33" s="15">
        <v>4</v>
      </c>
      <c r="U33" s="15">
        <v>8</v>
      </c>
      <c r="V33" s="15">
        <v>4</v>
      </c>
      <c r="W33" s="15">
        <v>1</v>
      </c>
      <c r="X33" s="15">
        <v>4</v>
      </c>
      <c r="Y33" s="15">
        <v>8</v>
      </c>
      <c r="Z33" s="12">
        <f t="shared" si="1"/>
        <v>45</v>
      </c>
    </row>
    <row r="34" spans="2:26" ht="15.75" x14ac:dyDescent="0.25">
      <c r="B34" s="19">
        <v>30</v>
      </c>
      <c r="C34" s="8">
        <v>5</v>
      </c>
      <c r="D34" s="8">
        <v>2</v>
      </c>
      <c r="E34" s="8">
        <v>5</v>
      </c>
      <c r="F34" s="8">
        <v>5</v>
      </c>
      <c r="G34" s="8">
        <v>4</v>
      </c>
      <c r="H34" s="8">
        <v>4</v>
      </c>
      <c r="I34" s="8">
        <v>4</v>
      </c>
      <c r="J34" s="8">
        <v>2</v>
      </c>
      <c r="K34" s="8">
        <v>2</v>
      </c>
      <c r="L34" s="8">
        <f>SUM(C34:K34)</f>
        <v>33</v>
      </c>
      <c r="M34" s="23"/>
      <c r="N34" s="23"/>
      <c r="O34" s="23"/>
      <c r="P34" s="13">
        <v>29</v>
      </c>
      <c r="Q34" s="15">
        <v>1.5</v>
      </c>
      <c r="R34" s="15">
        <v>6</v>
      </c>
      <c r="S34" s="15">
        <v>6</v>
      </c>
      <c r="T34" s="15">
        <v>1.5</v>
      </c>
      <c r="U34" s="15">
        <v>6</v>
      </c>
      <c r="V34" s="15">
        <v>6</v>
      </c>
      <c r="W34" s="15">
        <v>6</v>
      </c>
      <c r="X34" s="15">
        <v>6</v>
      </c>
      <c r="Y34" s="15">
        <v>6</v>
      </c>
      <c r="Z34" s="12">
        <f t="shared" si="1"/>
        <v>45</v>
      </c>
    </row>
    <row r="35" spans="2:26" ht="15.75" x14ac:dyDescent="0.25">
      <c r="B35" s="8" t="s">
        <v>16</v>
      </c>
      <c r="C35" s="76">
        <f t="shared" ref="C35:K35" si="2">AVERAGE(C5:C34)</f>
        <v>3.1</v>
      </c>
      <c r="D35" s="76">
        <f t="shared" si="2"/>
        <v>3.3333333333333335</v>
      </c>
      <c r="E35" s="76">
        <f t="shared" si="2"/>
        <v>3.2333333333333334</v>
      </c>
      <c r="F35" s="76">
        <f t="shared" si="2"/>
        <v>3.1333333333333333</v>
      </c>
      <c r="G35" s="76">
        <f t="shared" si="2"/>
        <v>3.4333333333333331</v>
      </c>
      <c r="H35" s="76">
        <f t="shared" si="2"/>
        <v>3.8</v>
      </c>
      <c r="I35" s="76">
        <f t="shared" si="2"/>
        <v>2.9666666666666668</v>
      </c>
      <c r="J35" s="76">
        <f t="shared" si="2"/>
        <v>3.4666666666666668</v>
      </c>
      <c r="K35" s="76">
        <f t="shared" si="2"/>
        <v>3.3333333333333335</v>
      </c>
      <c r="L35" s="8"/>
      <c r="M35" s="23"/>
      <c r="N35" s="23"/>
      <c r="O35" s="23"/>
      <c r="P35" s="13">
        <v>30</v>
      </c>
      <c r="Q35" s="15">
        <v>8</v>
      </c>
      <c r="R35" s="15">
        <v>2</v>
      </c>
      <c r="S35" s="15">
        <v>8</v>
      </c>
      <c r="T35" s="15">
        <v>8</v>
      </c>
      <c r="U35" s="15">
        <v>5</v>
      </c>
      <c r="V35" s="15">
        <v>5</v>
      </c>
      <c r="W35" s="15">
        <v>5</v>
      </c>
      <c r="X35" s="15">
        <v>2</v>
      </c>
      <c r="Y35" s="15">
        <v>2</v>
      </c>
      <c r="Z35" s="16">
        <f t="shared" si="1"/>
        <v>45</v>
      </c>
    </row>
    <row r="36" spans="2:26" ht="15.75" x14ac:dyDescent="0.25"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12" t="s">
        <v>10</v>
      </c>
      <c r="Q36" s="84">
        <f>SUM(Q6:Q35)</f>
        <v>145</v>
      </c>
      <c r="R36" s="84">
        <f t="shared" ref="R36:Y36" si="3">SUM(R6:R35)</f>
        <v>152</v>
      </c>
      <c r="S36" s="84">
        <f t="shared" si="3"/>
        <v>149</v>
      </c>
      <c r="T36" s="117">
        <f>SUM(T6:T35)</f>
        <v>138.5</v>
      </c>
      <c r="U36" s="84">
        <f t="shared" si="3"/>
        <v>158</v>
      </c>
      <c r="V36" s="84">
        <f t="shared" si="3"/>
        <v>177</v>
      </c>
      <c r="W36" s="84">
        <f t="shared" si="3"/>
        <v>128</v>
      </c>
      <c r="X36" s="84">
        <f t="shared" si="3"/>
        <v>153.5</v>
      </c>
      <c r="Y36" s="84">
        <f t="shared" si="3"/>
        <v>149</v>
      </c>
      <c r="Z36" s="18"/>
    </row>
    <row r="37" spans="2:26" ht="15.75" x14ac:dyDescent="0.25">
      <c r="B37" s="37" t="s">
        <v>18</v>
      </c>
      <c r="C37" s="85">
        <f>(12/((30*9)*(9+1))*SUMSQ(Q36:Y36)-3*(30)*(9+1))</f>
        <v>6.4555555555555202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12" t="s">
        <v>78</v>
      </c>
      <c r="Q37" s="83">
        <f>AVERAGE(Q6:Q35)</f>
        <v>4.833333333333333</v>
      </c>
      <c r="R37" s="83">
        <f t="shared" ref="R37:X37" si="4">AVERAGE(R6:R35)</f>
        <v>5.0666666666666664</v>
      </c>
      <c r="S37" s="83">
        <f t="shared" si="4"/>
        <v>4.9666666666666668</v>
      </c>
      <c r="T37" s="83">
        <f>AVERAGE(T6:T35)</f>
        <v>4.6166666666666663</v>
      </c>
      <c r="U37" s="83">
        <f t="shared" si="4"/>
        <v>5.2666666666666666</v>
      </c>
      <c r="V37" s="83">
        <f t="shared" si="4"/>
        <v>5.9</v>
      </c>
      <c r="W37" s="83">
        <f t="shared" si="4"/>
        <v>4.2666666666666666</v>
      </c>
      <c r="X37" s="83">
        <f t="shared" si="4"/>
        <v>5.1166666666666663</v>
      </c>
      <c r="Y37" s="83">
        <f>AVERAGE(Y6:Y35)</f>
        <v>4.9666666666666668</v>
      </c>
      <c r="Z37" s="18"/>
    </row>
    <row r="38" spans="2:26" x14ac:dyDescent="0.25">
      <c r="B38" s="38" t="s">
        <v>20</v>
      </c>
      <c r="C38" s="74">
        <f>_xlfn.CHISQ.INV.RT(0.05,8)</f>
        <v>15.507313055865453</v>
      </c>
      <c r="Q38" t="s">
        <v>134</v>
      </c>
      <c r="R38" t="s">
        <v>137</v>
      </c>
      <c r="S38" t="s">
        <v>155</v>
      </c>
      <c r="T38" t="s">
        <v>135</v>
      </c>
      <c r="U38" t="s">
        <v>138</v>
      </c>
      <c r="V38" t="s">
        <v>141</v>
      </c>
      <c r="W38" t="s">
        <v>136</v>
      </c>
      <c r="X38" t="s">
        <v>139</v>
      </c>
      <c r="Y38" t="s">
        <v>142</v>
      </c>
    </row>
    <row r="39" spans="2:26" x14ac:dyDescent="0.25">
      <c r="B39" t="s">
        <v>27</v>
      </c>
      <c r="C39" t="s">
        <v>95</v>
      </c>
      <c r="Q39">
        <v>145</v>
      </c>
    </row>
    <row r="42" spans="2:26" ht="15.75" x14ac:dyDescent="0.25">
      <c r="C42" s="174" t="s">
        <v>1</v>
      </c>
      <c r="D42" s="174"/>
      <c r="E42" s="174"/>
      <c r="F42" s="174"/>
      <c r="G42" s="174"/>
      <c r="H42" s="41" t="s">
        <v>24</v>
      </c>
      <c r="I42" s="41" t="s">
        <v>25</v>
      </c>
      <c r="J42" s="41"/>
    </row>
    <row r="43" spans="2:26" ht="15.75" x14ac:dyDescent="0.25">
      <c r="C43" s="168" t="s">
        <v>156</v>
      </c>
      <c r="D43" s="168"/>
      <c r="E43" s="168"/>
      <c r="F43" s="168"/>
      <c r="G43" s="168"/>
      <c r="H43" s="39">
        <f>AVERAGE(C5:C34)</f>
        <v>3.1</v>
      </c>
      <c r="I43" s="39">
        <f>SUM(Q6:Q35)</f>
        <v>145</v>
      </c>
      <c r="N43" s="39"/>
      <c r="O43" s="113"/>
    </row>
    <row r="44" spans="2:26" ht="15.75" x14ac:dyDescent="0.25">
      <c r="C44" s="168" t="s">
        <v>157</v>
      </c>
      <c r="D44" s="168"/>
      <c r="E44" s="168"/>
      <c r="F44" s="168"/>
      <c r="G44" s="168"/>
      <c r="H44" s="40">
        <f>AVERAGE(D5:D34)</f>
        <v>3.3333333333333335</v>
      </c>
      <c r="I44" s="40">
        <f>SUM(R6:R35)</f>
        <v>152</v>
      </c>
      <c r="N44" s="39"/>
      <c r="O44" s="113"/>
    </row>
    <row r="45" spans="2:26" ht="15.75" x14ac:dyDescent="0.25">
      <c r="C45" s="168" t="s">
        <v>158</v>
      </c>
      <c r="D45" s="168"/>
      <c r="E45" s="168"/>
      <c r="F45" s="168"/>
      <c r="G45" s="168"/>
      <c r="H45" s="40">
        <f>AVERAGE(E5:E34)</f>
        <v>3.2333333333333334</v>
      </c>
      <c r="I45" s="40">
        <f>SUM(S6:S35)</f>
        <v>149</v>
      </c>
      <c r="O45" s="113"/>
    </row>
    <row r="46" spans="2:26" ht="15.75" x14ac:dyDescent="0.25">
      <c r="C46" s="168" t="s">
        <v>159</v>
      </c>
      <c r="D46" s="168"/>
      <c r="E46" s="168"/>
      <c r="F46" s="168"/>
      <c r="G46" s="168"/>
      <c r="H46" s="40">
        <f>AVERAGE(F5:F34)</f>
        <v>3.1333333333333333</v>
      </c>
      <c r="I46" s="40">
        <f>SUM(T6:T35)</f>
        <v>138.5</v>
      </c>
      <c r="O46" s="113"/>
    </row>
    <row r="47" spans="2:26" ht="15.75" x14ac:dyDescent="0.25">
      <c r="C47" s="168" t="s">
        <v>160</v>
      </c>
      <c r="D47" s="168"/>
      <c r="E47" s="168"/>
      <c r="F47" s="168"/>
      <c r="G47" s="168"/>
      <c r="H47" s="40">
        <f>AVERAGE(G5:G34)</f>
        <v>3.4333333333333331</v>
      </c>
      <c r="I47" s="40">
        <f>SUM(U6:U35)</f>
        <v>158</v>
      </c>
      <c r="O47" s="113"/>
    </row>
    <row r="48" spans="2:26" ht="15.75" x14ac:dyDescent="0.25">
      <c r="C48" s="168" t="s">
        <v>161</v>
      </c>
      <c r="D48" s="168"/>
      <c r="E48" s="168"/>
      <c r="F48" s="168"/>
      <c r="G48" s="168"/>
      <c r="H48" s="40">
        <f>AVERAGE(H5:H34)</f>
        <v>3.8</v>
      </c>
      <c r="I48" s="40">
        <f>SUM(V6:V35)</f>
        <v>177</v>
      </c>
      <c r="O48" s="113"/>
    </row>
    <row r="49" spans="3:15" ht="15.75" x14ac:dyDescent="0.25">
      <c r="C49" s="168" t="s">
        <v>162</v>
      </c>
      <c r="D49" s="168"/>
      <c r="E49" s="168"/>
      <c r="F49" s="168"/>
      <c r="G49" s="168"/>
      <c r="H49" s="40">
        <f>AVERAGE(I5:I34)</f>
        <v>2.9666666666666668</v>
      </c>
      <c r="I49" s="40">
        <f>SUM(W6:W35)</f>
        <v>128</v>
      </c>
      <c r="O49" s="113"/>
    </row>
    <row r="50" spans="3:15" ht="15.75" x14ac:dyDescent="0.25">
      <c r="C50" s="168" t="s">
        <v>163</v>
      </c>
      <c r="D50" s="168"/>
      <c r="E50" s="168"/>
      <c r="F50" s="168"/>
      <c r="G50" s="168"/>
      <c r="H50" s="40">
        <f>AVERAGE(J5:J34)</f>
        <v>3.4666666666666668</v>
      </c>
      <c r="I50" s="40">
        <f>SUM(X6:X35)</f>
        <v>153.5</v>
      </c>
      <c r="O50" s="113"/>
    </row>
    <row r="51" spans="3:15" ht="15.75" x14ac:dyDescent="0.25">
      <c r="C51" s="168" t="s">
        <v>164</v>
      </c>
      <c r="D51" s="168"/>
      <c r="E51" s="168"/>
      <c r="F51" s="168"/>
      <c r="G51" s="168"/>
      <c r="H51" s="40">
        <f>AVERAGE(K5:K34)</f>
        <v>3.3333333333333335</v>
      </c>
      <c r="I51" s="40">
        <f>SUM(Y6:Y35)</f>
        <v>149</v>
      </c>
      <c r="O51" s="113"/>
    </row>
    <row r="52" spans="3:15" ht="15.75" x14ac:dyDescent="0.25">
      <c r="C52" s="169" t="s">
        <v>26</v>
      </c>
      <c r="D52" s="169"/>
      <c r="E52" s="169"/>
      <c r="F52" s="169"/>
      <c r="G52" s="169"/>
      <c r="H52" s="44" t="s">
        <v>29</v>
      </c>
      <c r="I52" s="41"/>
      <c r="J52" s="41"/>
    </row>
  </sheetData>
  <mergeCells count="18">
    <mergeCell ref="B3:B4"/>
    <mergeCell ref="P4:P5"/>
    <mergeCell ref="Q4:Y4"/>
    <mergeCell ref="L3:L4"/>
    <mergeCell ref="C42:G42"/>
    <mergeCell ref="C50:G50"/>
    <mergeCell ref="C51:G51"/>
    <mergeCell ref="C52:G52"/>
    <mergeCell ref="Z4:Z5"/>
    <mergeCell ref="H1:Q1"/>
    <mergeCell ref="C3:J3"/>
    <mergeCell ref="C43:G43"/>
    <mergeCell ref="C44:G44"/>
    <mergeCell ref="C45:G45"/>
    <mergeCell ref="C46:G46"/>
    <mergeCell ref="C47:G47"/>
    <mergeCell ref="C48:G48"/>
    <mergeCell ref="C49:G49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2"/>
  <sheetViews>
    <sheetView topLeftCell="A24" zoomScale="75" zoomScaleNormal="75" workbookViewId="0">
      <selection activeCell="C42" sqref="C42"/>
    </sheetView>
  </sheetViews>
  <sheetFormatPr defaultRowHeight="15" x14ac:dyDescent="0.25"/>
  <cols>
    <col min="2" max="2" width="10" customWidth="1"/>
    <col min="3" max="3" width="13.140625" customWidth="1"/>
    <col min="4" max="4" width="14.140625" customWidth="1"/>
    <col min="5" max="5" width="14" customWidth="1"/>
    <col min="6" max="6" width="13.7109375" customWidth="1"/>
    <col min="7" max="7" width="15.7109375" customWidth="1"/>
    <col min="8" max="8" width="13.140625" customWidth="1"/>
    <col min="9" max="9" width="13.85546875" customWidth="1"/>
    <col min="10" max="10" width="15.5703125" customWidth="1"/>
    <col min="11" max="12" width="14.28515625" customWidth="1"/>
  </cols>
  <sheetData>
    <row r="1" spans="2:24" ht="26.25" x14ac:dyDescent="0.4">
      <c r="I1" s="171" t="s">
        <v>12</v>
      </c>
      <c r="J1" s="171"/>
      <c r="K1" s="171"/>
      <c r="L1" s="171"/>
      <c r="M1" s="171"/>
      <c r="N1" s="171"/>
      <c r="O1" s="171"/>
    </row>
    <row r="3" spans="2:24" ht="15.75" x14ac:dyDescent="0.25">
      <c r="B3" s="173" t="s">
        <v>6</v>
      </c>
      <c r="C3" s="176" t="s">
        <v>5</v>
      </c>
      <c r="D3" s="177"/>
      <c r="E3" s="177"/>
      <c r="F3" s="177"/>
      <c r="G3" s="177"/>
      <c r="H3" s="177"/>
      <c r="I3" s="177"/>
      <c r="J3" s="178"/>
      <c r="K3" s="8"/>
      <c r="L3" s="184" t="s">
        <v>21</v>
      </c>
      <c r="N3" s="9" t="s">
        <v>7</v>
      </c>
      <c r="O3" s="10"/>
      <c r="P3" s="10"/>
      <c r="Q3" s="10"/>
      <c r="R3" s="10"/>
      <c r="S3" s="10"/>
      <c r="T3" s="10"/>
      <c r="U3" s="10"/>
      <c r="V3" s="10"/>
      <c r="W3" s="10"/>
      <c r="X3" s="11"/>
    </row>
    <row r="4" spans="2:24" ht="15.75" x14ac:dyDescent="0.25">
      <c r="B4" s="173"/>
      <c r="C4" t="s">
        <v>146</v>
      </c>
      <c r="D4" t="s">
        <v>147</v>
      </c>
      <c r="E4" t="s">
        <v>148</v>
      </c>
      <c r="F4" t="s">
        <v>149</v>
      </c>
      <c r="G4" t="s">
        <v>150</v>
      </c>
      <c r="H4" t="s">
        <v>151</v>
      </c>
      <c r="I4" t="s">
        <v>152</v>
      </c>
      <c r="J4" t="s">
        <v>153</v>
      </c>
      <c r="K4" t="s">
        <v>154</v>
      </c>
      <c r="L4" s="185"/>
      <c r="N4" s="179" t="s">
        <v>8</v>
      </c>
      <c r="O4" s="181" t="s">
        <v>9</v>
      </c>
      <c r="P4" s="182"/>
      <c r="Q4" s="182"/>
      <c r="R4" s="182"/>
      <c r="S4" s="182"/>
      <c r="T4" s="182"/>
      <c r="U4" s="182"/>
      <c r="V4" s="182"/>
      <c r="W4" s="183"/>
      <c r="X4" s="175" t="s">
        <v>10</v>
      </c>
    </row>
    <row r="5" spans="2:24" ht="15.75" x14ac:dyDescent="0.25">
      <c r="B5" s="19">
        <v>1</v>
      </c>
      <c r="C5" s="8">
        <v>5</v>
      </c>
      <c r="D5" s="8">
        <v>5</v>
      </c>
      <c r="E5" s="8">
        <v>5</v>
      </c>
      <c r="F5" s="8">
        <v>5</v>
      </c>
      <c r="G5" s="8">
        <v>5</v>
      </c>
      <c r="H5" s="8">
        <v>5</v>
      </c>
      <c r="I5" s="8">
        <v>5</v>
      </c>
      <c r="J5" s="8">
        <v>5</v>
      </c>
      <c r="K5" s="8">
        <v>4</v>
      </c>
      <c r="L5" s="8">
        <f t="shared" ref="L5:L18" si="0">SUM(C5:K5)</f>
        <v>44</v>
      </c>
      <c r="N5" s="180"/>
      <c r="O5" s="127" t="s">
        <v>134</v>
      </c>
      <c r="P5" s="127" t="s">
        <v>137</v>
      </c>
      <c r="Q5" s="127" t="s">
        <v>140</v>
      </c>
      <c r="R5" s="127" t="s">
        <v>135</v>
      </c>
      <c r="S5" s="127" t="s">
        <v>138</v>
      </c>
      <c r="T5" s="127" t="s">
        <v>141</v>
      </c>
      <c r="U5" s="127" t="s">
        <v>136</v>
      </c>
      <c r="V5" s="127" t="s">
        <v>139</v>
      </c>
      <c r="W5" s="127" t="s">
        <v>142</v>
      </c>
      <c r="X5" s="175"/>
    </row>
    <row r="6" spans="2:24" ht="15.75" x14ac:dyDescent="0.25">
      <c r="B6" s="19">
        <v>2</v>
      </c>
      <c r="C6" s="8">
        <v>2</v>
      </c>
      <c r="D6" s="8">
        <v>4</v>
      </c>
      <c r="E6" s="8">
        <v>4</v>
      </c>
      <c r="F6" s="8">
        <v>4</v>
      </c>
      <c r="G6" s="8">
        <v>4</v>
      </c>
      <c r="H6" s="8">
        <v>4</v>
      </c>
      <c r="I6" s="8">
        <v>2</v>
      </c>
      <c r="J6" s="8">
        <v>4</v>
      </c>
      <c r="K6" s="8">
        <v>4</v>
      </c>
      <c r="L6" s="8">
        <f t="shared" si="0"/>
        <v>32</v>
      </c>
      <c r="N6" s="89">
        <v>1</v>
      </c>
      <c r="O6" s="90">
        <v>4.5</v>
      </c>
      <c r="P6" s="90">
        <v>4.5</v>
      </c>
      <c r="Q6" s="90">
        <v>4.5</v>
      </c>
      <c r="R6" s="90">
        <v>4.5</v>
      </c>
      <c r="S6" s="90">
        <v>4.5</v>
      </c>
      <c r="T6" s="90">
        <v>4.5</v>
      </c>
      <c r="U6" s="90">
        <v>4.5</v>
      </c>
      <c r="V6" s="90">
        <v>4.5</v>
      </c>
      <c r="W6" s="90">
        <v>9</v>
      </c>
      <c r="X6" s="128">
        <f>SUM(O6:W6)</f>
        <v>45</v>
      </c>
    </row>
    <row r="7" spans="2:24" ht="15.75" x14ac:dyDescent="0.25">
      <c r="B7" s="19">
        <v>3</v>
      </c>
      <c r="C7" s="8">
        <v>2</v>
      </c>
      <c r="D7" s="8">
        <v>2</v>
      </c>
      <c r="E7" s="8">
        <v>2</v>
      </c>
      <c r="F7" s="8">
        <v>4</v>
      </c>
      <c r="G7" s="8">
        <v>4</v>
      </c>
      <c r="H7" s="8">
        <v>5</v>
      </c>
      <c r="I7" s="8">
        <v>2</v>
      </c>
      <c r="J7" s="8">
        <v>4</v>
      </c>
      <c r="K7" s="8">
        <v>5</v>
      </c>
      <c r="L7" s="8">
        <f t="shared" si="0"/>
        <v>30</v>
      </c>
      <c r="N7" s="89">
        <v>2</v>
      </c>
      <c r="O7" s="90">
        <v>1</v>
      </c>
      <c r="P7" s="90">
        <v>5.5</v>
      </c>
      <c r="Q7" s="90">
        <v>5.5</v>
      </c>
      <c r="R7" s="90">
        <v>5.5</v>
      </c>
      <c r="S7" s="90">
        <v>5.5</v>
      </c>
      <c r="T7" s="90">
        <v>5.5</v>
      </c>
      <c r="U7" s="90">
        <v>5.5</v>
      </c>
      <c r="V7" s="90">
        <v>5.5</v>
      </c>
      <c r="W7" s="90">
        <v>5.5</v>
      </c>
      <c r="X7" s="128">
        <f>SUM(O7:W7)</f>
        <v>45</v>
      </c>
    </row>
    <row r="8" spans="2:24" ht="15.75" x14ac:dyDescent="0.25">
      <c r="B8" s="19">
        <v>4</v>
      </c>
      <c r="C8" s="8">
        <v>4</v>
      </c>
      <c r="D8" s="8">
        <v>2</v>
      </c>
      <c r="E8" s="8">
        <v>2</v>
      </c>
      <c r="F8" s="8">
        <v>4</v>
      </c>
      <c r="G8" s="8">
        <v>1</v>
      </c>
      <c r="H8" s="8">
        <v>4</v>
      </c>
      <c r="I8" s="8">
        <v>2</v>
      </c>
      <c r="J8" s="8">
        <v>2</v>
      </c>
      <c r="K8" s="8">
        <v>4</v>
      </c>
      <c r="L8" s="8">
        <f t="shared" si="0"/>
        <v>25</v>
      </c>
      <c r="N8" s="89">
        <v>3</v>
      </c>
      <c r="O8" s="90">
        <v>2.5</v>
      </c>
      <c r="P8" s="90">
        <v>2.5</v>
      </c>
      <c r="Q8" s="90">
        <v>2.5</v>
      </c>
      <c r="R8" s="90">
        <v>6</v>
      </c>
      <c r="S8" s="90">
        <v>6</v>
      </c>
      <c r="T8" s="90">
        <v>8.5</v>
      </c>
      <c r="U8" s="90">
        <v>2.5</v>
      </c>
      <c r="V8" s="90">
        <v>6</v>
      </c>
      <c r="W8" s="90">
        <v>8.5</v>
      </c>
      <c r="X8" s="128">
        <f>SUM(O8:W8)</f>
        <v>45</v>
      </c>
    </row>
    <row r="9" spans="2:24" ht="15.75" x14ac:dyDescent="0.25">
      <c r="B9" s="19">
        <v>5</v>
      </c>
      <c r="C9" s="8">
        <v>2</v>
      </c>
      <c r="D9" s="26">
        <v>4</v>
      </c>
      <c r="E9" s="26">
        <v>4</v>
      </c>
      <c r="F9" s="26">
        <v>5</v>
      </c>
      <c r="G9" s="26">
        <v>4</v>
      </c>
      <c r="H9" s="26">
        <v>5</v>
      </c>
      <c r="I9" s="26">
        <v>2</v>
      </c>
      <c r="J9" s="26">
        <v>2</v>
      </c>
      <c r="K9" s="26">
        <v>2</v>
      </c>
      <c r="L9" s="8">
        <f t="shared" si="0"/>
        <v>30</v>
      </c>
      <c r="N9" s="89">
        <v>4</v>
      </c>
      <c r="O9" s="90">
        <v>7.5</v>
      </c>
      <c r="P9" s="90">
        <v>3.5</v>
      </c>
      <c r="Q9" s="90">
        <v>3.5</v>
      </c>
      <c r="R9" s="90">
        <v>7.5</v>
      </c>
      <c r="S9" s="90">
        <v>1</v>
      </c>
      <c r="T9" s="90">
        <v>7.5</v>
      </c>
      <c r="U9" s="90">
        <v>3.5</v>
      </c>
      <c r="V9" s="90">
        <v>3.5</v>
      </c>
      <c r="W9" s="90">
        <v>7.5</v>
      </c>
      <c r="X9" s="128">
        <f>SUM(O9:W9)</f>
        <v>45</v>
      </c>
    </row>
    <row r="10" spans="2:24" ht="15.75" x14ac:dyDescent="0.25">
      <c r="B10" s="19">
        <v>6</v>
      </c>
      <c r="C10" s="8">
        <v>4</v>
      </c>
      <c r="D10" s="8">
        <v>4</v>
      </c>
      <c r="E10" s="8">
        <v>4</v>
      </c>
      <c r="F10" s="8">
        <v>4</v>
      </c>
      <c r="G10" s="8">
        <v>2</v>
      </c>
      <c r="H10" s="8">
        <v>2</v>
      </c>
      <c r="I10" s="8">
        <v>2</v>
      </c>
      <c r="J10" s="8">
        <v>2</v>
      </c>
      <c r="K10" s="8">
        <v>4</v>
      </c>
      <c r="L10" s="8">
        <f t="shared" si="0"/>
        <v>28</v>
      </c>
      <c r="N10" s="89">
        <v>5</v>
      </c>
      <c r="O10" s="90">
        <v>3</v>
      </c>
      <c r="P10" s="90">
        <v>7.5</v>
      </c>
      <c r="Q10" s="90">
        <v>3</v>
      </c>
      <c r="R10" s="90">
        <v>7.5</v>
      </c>
      <c r="S10" s="90">
        <v>3</v>
      </c>
      <c r="T10" s="90">
        <v>7.5</v>
      </c>
      <c r="U10" s="90">
        <v>3</v>
      </c>
      <c r="V10" s="90">
        <v>7.5</v>
      </c>
      <c r="W10" s="90">
        <v>3</v>
      </c>
      <c r="X10" s="128">
        <f t="shared" ref="X10:X34" si="1">SUM(O10:W10)</f>
        <v>45</v>
      </c>
    </row>
    <row r="11" spans="2:24" ht="15.75" x14ac:dyDescent="0.25">
      <c r="B11" s="19">
        <v>7</v>
      </c>
      <c r="C11" s="8">
        <v>4</v>
      </c>
      <c r="D11" s="8">
        <v>4</v>
      </c>
      <c r="E11" s="8">
        <v>4</v>
      </c>
      <c r="F11" s="8">
        <v>1</v>
      </c>
      <c r="G11" s="8">
        <v>4</v>
      </c>
      <c r="H11" s="8">
        <v>4</v>
      </c>
      <c r="I11" s="8">
        <v>2</v>
      </c>
      <c r="J11" s="8">
        <v>2</v>
      </c>
      <c r="K11" s="8">
        <v>2</v>
      </c>
      <c r="L11" s="8">
        <f t="shared" si="0"/>
        <v>27</v>
      </c>
      <c r="N11" s="89">
        <v>6</v>
      </c>
      <c r="O11" s="90">
        <v>7</v>
      </c>
      <c r="P11" s="90">
        <v>7</v>
      </c>
      <c r="Q11" s="90">
        <v>7</v>
      </c>
      <c r="R11" s="90">
        <v>7</v>
      </c>
      <c r="S11" s="90">
        <v>2.5</v>
      </c>
      <c r="T11" s="90">
        <v>2.5</v>
      </c>
      <c r="U11" s="90">
        <v>2.5</v>
      </c>
      <c r="V11" s="90">
        <v>2.5</v>
      </c>
      <c r="W11" s="90">
        <v>7</v>
      </c>
      <c r="X11" s="128">
        <f t="shared" si="1"/>
        <v>45</v>
      </c>
    </row>
    <row r="12" spans="2:24" ht="15.75" x14ac:dyDescent="0.25">
      <c r="B12" s="19">
        <v>8</v>
      </c>
      <c r="C12" s="8">
        <v>1</v>
      </c>
      <c r="D12" s="8">
        <v>4</v>
      </c>
      <c r="E12" s="8">
        <v>4</v>
      </c>
      <c r="F12" s="8">
        <v>5</v>
      </c>
      <c r="G12" s="8">
        <v>4</v>
      </c>
      <c r="H12" s="8">
        <v>4</v>
      </c>
      <c r="I12" s="8">
        <v>5</v>
      </c>
      <c r="J12" s="8">
        <v>4</v>
      </c>
      <c r="K12" s="8">
        <v>4</v>
      </c>
      <c r="L12" s="8">
        <f t="shared" si="0"/>
        <v>35</v>
      </c>
      <c r="N12" s="89">
        <v>7</v>
      </c>
      <c r="O12" s="90">
        <v>3.5</v>
      </c>
      <c r="P12" s="90">
        <v>7.5</v>
      </c>
      <c r="Q12" s="90">
        <v>7.5</v>
      </c>
      <c r="R12" s="90">
        <v>1</v>
      </c>
      <c r="S12" s="90">
        <v>7.5</v>
      </c>
      <c r="T12" s="90">
        <v>7.5</v>
      </c>
      <c r="U12" s="90">
        <v>3.5</v>
      </c>
      <c r="V12" s="90">
        <v>3.5</v>
      </c>
      <c r="W12" s="90">
        <v>3.5</v>
      </c>
      <c r="X12" s="128">
        <f t="shared" si="1"/>
        <v>45</v>
      </c>
    </row>
    <row r="13" spans="2:24" ht="15.75" x14ac:dyDescent="0.25">
      <c r="B13" s="19">
        <v>9</v>
      </c>
      <c r="C13" s="8">
        <v>4</v>
      </c>
      <c r="D13" s="8">
        <v>5</v>
      </c>
      <c r="E13" s="8">
        <v>5</v>
      </c>
      <c r="F13" s="8">
        <v>5</v>
      </c>
      <c r="G13" s="8">
        <v>5</v>
      </c>
      <c r="H13" s="8">
        <v>5</v>
      </c>
      <c r="I13" s="8">
        <v>2</v>
      </c>
      <c r="J13" s="8">
        <v>5</v>
      </c>
      <c r="K13" s="8">
        <v>4</v>
      </c>
      <c r="L13" s="8">
        <f t="shared" si="0"/>
        <v>40</v>
      </c>
      <c r="N13" s="89">
        <v>8</v>
      </c>
      <c r="O13" s="129">
        <v>4</v>
      </c>
      <c r="P13" s="90">
        <v>4</v>
      </c>
      <c r="Q13" s="90">
        <v>4</v>
      </c>
      <c r="R13" s="90">
        <v>8.5</v>
      </c>
      <c r="S13" s="90">
        <v>4</v>
      </c>
      <c r="T13" s="90">
        <v>4</v>
      </c>
      <c r="U13" s="90">
        <v>8.5</v>
      </c>
      <c r="V13" s="90">
        <v>4</v>
      </c>
      <c r="W13" s="90">
        <v>4</v>
      </c>
      <c r="X13" s="128">
        <f t="shared" si="1"/>
        <v>45</v>
      </c>
    </row>
    <row r="14" spans="2:24" ht="15.75" x14ac:dyDescent="0.25">
      <c r="B14" s="19">
        <v>10</v>
      </c>
      <c r="C14" s="8">
        <v>1</v>
      </c>
      <c r="D14" s="8">
        <v>4</v>
      </c>
      <c r="E14" s="8">
        <v>2</v>
      </c>
      <c r="F14" s="8">
        <v>4</v>
      </c>
      <c r="G14" s="8">
        <v>2</v>
      </c>
      <c r="H14" s="8">
        <v>4</v>
      </c>
      <c r="I14" s="8">
        <v>2</v>
      </c>
      <c r="J14" s="8">
        <v>4</v>
      </c>
      <c r="K14" s="8">
        <v>4</v>
      </c>
      <c r="L14" s="8">
        <f t="shared" si="0"/>
        <v>27</v>
      </c>
      <c r="N14" s="89">
        <v>9</v>
      </c>
      <c r="O14" s="90">
        <v>2.5</v>
      </c>
      <c r="P14" s="90">
        <v>6.5</v>
      </c>
      <c r="Q14" s="90">
        <v>6.5</v>
      </c>
      <c r="R14" s="90">
        <v>6.5</v>
      </c>
      <c r="S14" s="90">
        <v>6.5</v>
      </c>
      <c r="T14" s="90">
        <v>6.5</v>
      </c>
      <c r="U14" s="90">
        <v>1</v>
      </c>
      <c r="V14" s="90">
        <v>6.5</v>
      </c>
      <c r="W14" s="90">
        <v>2.5</v>
      </c>
      <c r="X14" s="128">
        <f t="shared" si="1"/>
        <v>45</v>
      </c>
    </row>
    <row r="15" spans="2:24" ht="15.75" x14ac:dyDescent="0.25">
      <c r="B15" s="19">
        <v>11</v>
      </c>
      <c r="C15" s="26">
        <v>2</v>
      </c>
      <c r="D15" s="26">
        <v>4</v>
      </c>
      <c r="E15" s="26">
        <v>4</v>
      </c>
      <c r="F15" s="26">
        <v>4</v>
      </c>
      <c r="G15" s="26">
        <v>4</v>
      </c>
      <c r="H15" s="26">
        <v>4</v>
      </c>
      <c r="I15" s="26">
        <v>4</v>
      </c>
      <c r="J15" s="26">
        <v>4</v>
      </c>
      <c r="K15" s="26">
        <v>4</v>
      </c>
      <c r="L15" s="8">
        <f t="shared" si="0"/>
        <v>34</v>
      </c>
      <c r="N15" s="89">
        <v>10</v>
      </c>
      <c r="O15" s="90">
        <v>2.5</v>
      </c>
      <c r="P15" s="90">
        <v>7</v>
      </c>
      <c r="Q15" s="90">
        <v>2.5</v>
      </c>
      <c r="R15" s="90">
        <v>7</v>
      </c>
      <c r="S15" s="90">
        <v>2.5</v>
      </c>
      <c r="T15" s="90">
        <v>7</v>
      </c>
      <c r="U15" s="90">
        <v>2.5</v>
      </c>
      <c r="V15" s="90">
        <v>7</v>
      </c>
      <c r="W15" s="90">
        <v>7</v>
      </c>
      <c r="X15" s="128">
        <f t="shared" si="1"/>
        <v>45</v>
      </c>
    </row>
    <row r="16" spans="2:24" ht="15.75" x14ac:dyDescent="0.25">
      <c r="B16" s="19">
        <v>12</v>
      </c>
      <c r="C16" s="8">
        <v>2</v>
      </c>
      <c r="D16" s="8">
        <v>4</v>
      </c>
      <c r="E16" s="8">
        <v>4</v>
      </c>
      <c r="F16" s="8">
        <v>1</v>
      </c>
      <c r="G16" s="8">
        <v>4</v>
      </c>
      <c r="H16" s="8">
        <v>4</v>
      </c>
      <c r="I16" s="8">
        <v>4</v>
      </c>
      <c r="J16" s="8">
        <v>4</v>
      </c>
      <c r="K16" s="8">
        <v>4</v>
      </c>
      <c r="L16" s="8">
        <f t="shared" si="0"/>
        <v>31</v>
      </c>
      <c r="N16" s="89">
        <v>11</v>
      </c>
      <c r="O16" s="90">
        <v>1</v>
      </c>
      <c r="P16" s="90">
        <v>5.5</v>
      </c>
      <c r="Q16" s="90">
        <v>5.5</v>
      </c>
      <c r="R16" s="90">
        <v>5.5</v>
      </c>
      <c r="S16" s="90">
        <v>5.5</v>
      </c>
      <c r="T16" s="90">
        <v>5.5</v>
      </c>
      <c r="U16" s="90">
        <v>5.5</v>
      </c>
      <c r="V16" s="90">
        <v>5.5</v>
      </c>
      <c r="W16" s="90">
        <v>5.5</v>
      </c>
      <c r="X16" s="128">
        <f t="shared" si="1"/>
        <v>45</v>
      </c>
    </row>
    <row r="17" spans="2:24" ht="15.75" x14ac:dyDescent="0.25">
      <c r="B17" s="19">
        <v>13</v>
      </c>
      <c r="C17" s="26">
        <v>2</v>
      </c>
      <c r="D17" s="26">
        <v>4</v>
      </c>
      <c r="E17" s="26">
        <v>4</v>
      </c>
      <c r="F17" s="26">
        <v>5</v>
      </c>
      <c r="G17" s="26">
        <v>4</v>
      </c>
      <c r="H17" s="26">
        <v>4</v>
      </c>
      <c r="I17" s="26">
        <v>2</v>
      </c>
      <c r="J17" s="26">
        <v>2</v>
      </c>
      <c r="K17" s="26">
        <v>4</v>
      </c>
      <c r="L17" s="8">
        <f t="shared" si="0"/>
        <v>31</v>
      </c>
      <c r="N17" s="89">
        <v>12</v>
      </c>
      <c r="O17" s="90">
        <v>2</v>
      </c>
      <c r="P17" s="90">
        <v>6</v>
      </c>
      <c r="Q17" s="90">
        <v>6</v>
      </c>
      <c r="R17" s="90">
        <v>1</v>
      </c>
      <c r="S17" s="90">
        <v>6</v>
      </c>
      <c r="T17" s="90">
        <v>6</v>
      </c>
      <c r="U17" s="90">
        <v>6</v>
      </c>
      <c r="V17" s="90">
        <v>6</v>
      </c>
      <c r="W17" s="90">
        <v>6</v>
      </c>
      <c r="X17" s="128">
        <f t="shared" si="1"/>
        <v>45</v>
      </c>
    </row>
    <row r="18" spans="2:24" ht="15.75" x14ac:dyDescent="0.25">
      <c r="B18" s="19">
        <v>14</v>
      </c>
      <c r="C18" s="26">
        <v>2</v>
      </c>
      <c r="D18" s="26">
        <v>4</v>
      </c>
      <c r="E18" s="26">
        <v>4</v>
      </c>
      <c r="F18" s="26">
        <v>4</v>
      </c>
      <c r="G18" s="26">
        <v>4</v>
      </c>
      <c r="H18" s="26">
        <v>4</v>
      </c>
      <c r="I18" s="26">
        <v>4</v>
      </c>
      <c r="J18" s="26">
        <v>4</v>
      </c>
      <c r="K18" s="26">
        <v>4</v>
      </c>
      <c r="L18" s="8">
        <f t="shared" si="0"/>
        <v>34</v>
      </c>
      <c r="N18" s="89">
        <v>13</v>
      </c>
      <c r="O18" s="90">
        <v>1</v>
      </c>
      <c r="P18" s="90">
        <v>6</v>
      </c>
      <c r="Q18" s="90">
        <v>6</v>
      </c>
      <c r="R18" s="90">
        <v>9</v>
      </c>
      <c r="S18" s="90">
        <v>6</v>
      </c>
      <c r="T18" s="90">
        <v>6</v>
      </c>
      <c r="U18" s="90">
        <v>2.5</v>
      </c>
      <c r="V18" s="90">
        <v>2.5</v>
      </c>
      <c r="W18" s="90">
        <v>6</v>
      </c>
      <c r="X18" s="128">
        <f t="shared" si="1"/>
        <v>45</v>
      </c>
    </row>
    <row r="19" spans="2:24" ht="15.75" x14ac:dyDescent="0.25">
      <c r="B19" s="19">
        <v>15</v>
      </c>
      <c r="C19" s="26">
        <v>2</v>
      </c>
      <c r="D19" s="26">
        <v>4</v>
      </c>
      <c r="E19" s="26">
        <v>2</v>
      </c>
      <c r="F19" s="26">
        <v>4</v>
      </c>
      <c r="G19" s="26">
        <v>2</v>
      </c>
      <c r="H19" s="26">
        <v>4</v>
      </c>
      <c r="I19" s="26">
        <v>2</v>
      </c>
      <c r="J19" s="26">
        <v>2</v>
      </c>
      <c r="K19" s="26">
        <v>4</v>
      </c>
      <c r="L19" s="8">
        <f t="shared" ref="L19:L25" si="2">SUM(C19:K19)</f>
        <v>26</v>
      </c>
      <c r="N19" s="89">
        <v>14</v>
      </c>
      <c r="O19" s="89">
        <v>1</v>
      </c>
      <c r="P19" s="89">
        <v>5.5</v>
      </c>
      <c r="Q19" s="89">
        <v>5.5</v>
      </c>
      <c r="R19" s="89">
        <v>5.5</v>
      </c>
      <c r="S19" s="89">
        <v>5.5</v>
      </c>
      <c r="T19" s="89">
        <v>5.5</v>
      </c>
      <c r="U19" s="89">
        <v>5.5</v>
      </c>
      <c r="V19" s="89">
        <v>5.5</v>
      </c>
      <c r="W19" s="89">
        <v>5.5</v>
      </c>
      <c r="X19" s="128">
        <f t="shared" si="1"/>
        <v>45</v>
      </c>
    </row>
    <row r="20" spans="2:24" ht="15.75" x14ac:dyDescent="0.25">
      <c r="B20" s="19">
        <v>16</v>
      </c>
      <c r="C20" s="8">
        <v>4</v>
      </c>
      <c r="D20" s="8">
        <v>4</v>
      </c>
      <c r="E20" s="8">
        <v>4</v>
      </c>
      <c r="F20" s="8">
        <v>2</v>
      </c>
      <c r="G20" s="8">
        <v>4</v>
      </c>
      <c r="H20" s="8">
        <v>4</v>
      </c>
      <c r="I20" s="8">
        <v>4</v>
      </c>
      <c r="J20" s="8">
        <v>4</v>
      </c>
      <c r="K20" s="8">
        <v>4</v>
      </c>
      <c r="L20" s="8">
        <f t="shared" si="2"/>
        <v>34</v>
      </c>
      <c r="N20" s="89">
        <v>15</v>
      </c>
      <c r="O20" s="89">
        <v>7</v>
      </c>
      <c r="P20" s="89">
        <v>7</v>
      </c>
      <c r="Q20" s="89">
        <v>2.5</v>
      </c>
      <c r="R20" s="89">
        <v>7</v>
      </c>
      <c r="S20" s="89">
        <v>2.5</v>
      </c>
      <c r="T20" s="89">
        <v>7</v>
      </c>
      <c r="U20" s="89">
        <v>2.5</v>
      </c>
      <c r="V20" s="89">
        <v>2.5</v>
      </c>
      <c r="W20" s="89">
        <v>7</v>
      </c>
      <c r="X20" s="128">
        <f t="shared" si="1"/>
        <v>45</v>
      </c>
    </row>
    <row r="21" spans="2:24" ht="15.75" x14ac:dyDescent="0.25">
      <c r="B21" s="19">
        <v>17</v>
      </c>
      <c r="C21" s="8">
        <v>4</v>
      </c>
      <c r="D21" s="8">
        <v>4</v>
      </c>
      <c r="E21" s="8">
        <v>4</v>
      </c>
      <c r="F21" s="8">
        <v>4</v>
      </c>
      <c r="G21" s="8">
        <v>4</v>
      </c>
      <c r="H21" s="8">
        <v>4</v>
      </c>
      <c r="I21" s="8">
        <v>4</v>
      </c>
      <c r="J21" s="8">
        <v>4</v>
      </c>
      <c r="K21" s="8">
        <v>4</v>
      </c>
      <c r="L21" s="8">
        <f t="shared" si="2"/>
        <v>36</v>
      </c>
      <c r="N21" s="89">
        <v>16</v>
      </c>
      <c r="O21" s="89">
        <v>5.5</v>
      </c>
      <c r="P21" s="89">
        <v>5.5</v>
      </c>
      <c r="Q21" s="89">
        <v>5.5</v>
      </c>
      <c r="R21" s="89">
        <v>1</v>
      </c>
      <c r="S21" s="89">
        <v>5.5</v>
      </c>
      <c r="T21" s="89">
        <v>5.5</v>
      </c>
      <c r="U21" s="89">
        <v>5.5</v>
      </c>
      <c r="V21" s="89">
        <v>5.5</v>
      </c>
      <c r="W21" s="89">
        <v>5.5</v>
      </c>
      <c r="X21" s="128">
        <f t="shared" si="1"/>
        <v>45</v>
      </c>
    </row>
    <row r="22" spans="2:24" ht="15.75" x14ac:dyDescent="0.25">
      <c r="B22" s="19">
        <v>18</v>
      </c>
      <c r="C22" s="8">
        <v>4</v>
      </c>
      <c r="D22" s="8">
        <v>2</v>
      </c>
      <c r="E22" s="8">
        <v>2</v>
      </c>
      <c r="F22" s="8">
        <v>2</v>
      </c>
      <c r="G22" s="8">
        <v>2</v>
      </c>
      <c r="H22" s="8">
        <v>2</v>
      </c>
      <c r="I22" s="8">
        <v>4</v>
      </c>
      <c r="J22" s="8">
        <v>4</v>
      </c>
      <c r="K22" s="8">
        <v>4</v>
      </c>
      <c r="L22" s="8">
        <f t="shared" si="2"/>
        <v>26</v>
      </c>
      <c r="N22" s="89">
        <v>17</v>
      </c>
      <c r="O22" s="89">
        <v>5</v>
      </c>
      <c r="P22" s="89">
        <v>5</v>
      </c>
      <c r="Q22" s="89">
        <v>5</v>
      </c>
      <c r="R22" s="89">
        <v>5</v>
      </c>
      <c r="S22" s="89">
        <v>5</v>
      </c>
      <c r="T22" s="89">
        <v>5</v>
      </c>
      <c r="U22" s="89">
        <v>5</v>
      </c>
      <c r="V22" s="89">
        <v>5</v>
      </c>
      <c r="W22" s="89">
        <v>5</v>
      </c>
      <c r="X22" s="128">
        <f t="shared" si="1"/>
        <v>45</v>
      </c>
    </row>
    <row r="23" spans="2:24" ht="15.75" x14ac:dyDescent="0.25">
      <c r="B23" s="19">
        <v>19</v>
      </c>
      <c r="C23" s="8">
        <v>3</v>
      </c>
      <c r="D23" s="8">
        <v>4</v>
      </c>
      <c r="E23" s="8">
        <v>4</v>
      </c>
      <c r="F23" s="8">
        <v>5</v>
      </c>
      <c r="G23" s="8">
        <v>4</v>
      </c>
      <c r="H23" s="8">
        <v>3</v>
      </c>
      <c r="I23" s="8">
        <v>2</v>
      </c>
      <c r="J23" s="8">
        <v>2</v>
      </c>
      <c r="K23" s="8">
        <v>4</v>
      </c>
      <c r="L23" s="8">
        <f t="shared" si="2"/>
        <v>31</v>
      </c>
      <c r="N23" s="89">
        <v>18</v>
      </c>
      <c r="O23" s="89">
        <v>7.5</v>
      </c>
      <c r="P23" s="89">
        <v>3</v>
      </c>
      <c r="Q23" s="89">
        <v>3</v>
      </c>
      <c r="R23" s="89">
        <v>3</v>
      </c>
      <c r="S23" s="89">
        <v>3</v>
      </c>
      <c r="T23" s="89">
        <v>3</v>
      </c>
      <c r="U23" s="89">
        <v>7.5</v>
      </c>
      <c r="V23" s="89">
        <v>7.5</v>
      </c>
      <c r="W23" s="89">
        <v>7.5</v>
      </c>
      <c r="X23" s="128">
        <f t="shared" si="1"/>
        <v>45</v>
      </c>
    </row>
    <row r="24" spans="2:24" ht="15.75" x14ac:dyDescent="0.25">
      <c r="B24" s="19">
        <v>20</v>
      </c>
      <c r="C24" s="8">
        <v>4</v>
      </c>
      <c r="D24" s="8">
        <v>4</v>
      </c>
      <c r="E24" s="8">
        <v>4</v>
      </c>
      <c r="F24" s="8">
        <v>2</v>
      </c>
      <c r="G24" s="8">
        <v>4</v>
      </c>
      <c r="H24" s="8">
        <v>4</v>
      </c>
      <c r="I24" s="8">
        <v>4</v>
      </c>
      <c r="J24" s="8">
        <v>4</v>
      </c>
      <c r="K24" s="8">
        <v>4</v>
      </c>
      <c r="L24" s="8">
        <f t="shared" si="2"/>
        <v>34</v>
      </c>
      <c r="N24" s="89">
        <v>19</v>
      </c>
      <c r="O24" s="89">
        <v>6</v>
      </c>
      <c r="P24" s="89">
        <v>6</v>
      </c>
      <c r="Q24" s="89">
        <v>6</v>
      </c>
      <c r="R24" s="89">
        <v>9</v>
      </c>
      <c r="S24" s="89">
        <v>6</v>
      </c>
      <c r="T24" s="89">
        <v>3</v>
      </c>
      <c r="U24" s="89">
        <v>1.5</v>
      </c>
      <c r="V24" s="89">
        <v>1.5</v>
      </c>
      <c r="W24" s="89">
        <v>6</v>
      </c>
      <c r="X24" s="128">
        <f t="shared" si="1"/>
        <v>45</v>
      </c>
    </row>
    <row r="25" spans="2:24" ht="15.75" x14ac:dyDescent="0.25">
      <c r="B25" s="19">
        <v>21</v>
      </c>
      <c r="C25" s="8">
        <v>4</v>
      </c>
      <c r="D25" s="26">
        <v>4</v>
      </c>
      <c r="E25" s="26">
        <v>2</v>
      </c>
      <c r="F25" s="26">
        <v>4</v>
      </c>
      <c r="G25" s="26">
        <v>4</v>
      </c>
      <c r="H25" s="26">
        <v>4</v>
      </c>
      <c r="I25" s="26">
        <v>4</v>
      </c>
      <c r="J25" s="26">
        <v>4</v>
      </c>
      <c r="K25" s="26">
        <v>4</v>
      </c>
      <c r="L25" s="8">
        <f t="shared" si="2"/>
        <v>34</v>
      </c>
      <c r="N25" s="89">
        <v>20</v>
      </c>
      <c r="O25" s="89">
        <v>5.5</v>
      </c>
      <c r="P25" s="89">
        <v>5.5</v>
      </c>
      <c r="Q25" s="89">
        <v>5.5</v>
      </c>
      <c r="R25" s="89">
        <v>1</v>
      </c>
      <c r="S25" s="89">
        <v>5.5</v>
      </c>
      <c r="T25" s="89">
        <v>5.5</v>
      </c>
      <c r="U25" s="89">
        <v>5.5</v>
      </c>
      <c r="V25" s="89">
        <v>5.5</v>
      </c>
      <c r="W25" s="89">
        <v>5.5</v>
      </c>
      <c r="X25" s="128">
        <f t="shared" si="1"/>
        <v>45</v>
      </c>
    </row>
    <row r="26" spans="2:24" ht="15.75" x14ac:dyDescent="0.25">
      <c r="B26" s="19">
        <v>22</v>
      </c>
      <c r="C26" s="8">
        <v>4</v>
      </c>
      <c r="D26" s="8">
        <v>4</v>
      </c>
      <c r="E26" s="8">
        <v>4</v>
      </c>
      <c r="F26" s="8">
        <v>2</v>
      </c>
      <c r="G26" s="8">
        <v>4</v>
      </c>
      <c r="H26" s="8">
        <v>4</v>
      </c>
      <c r="I26" s="8">
        <v>4</v>
      </c>
      <c r="J26" s="8">
        <v>4</v>
      </c>
      <c r="K26" s="8">
        <v>4</v>
      </c>
      <c r="L26" s="8">
        <f>SUM(C26:K26)</f>
        <v>34</v>
      </c>
      <c r="N26" s="89">
        <v>21</v>
      </c>
      <c r="O26" s="89">
        <v>2</v>
      </c>
      <c r="P26" s="89">
        <v>6</v>
      </c>
      <c r="Q26" s="89">
        <v>1</v>
      </c>
      <c r="R26" s="89">
        <v>6</v>
      </c>
      <c r="S26" s="89">
        <v>6</v>
      </c>
      <c r="T26" s="89">
        <v>6</v>
      </c>
      <c r="U26" s="89">
        <v>6</v>
      </c>
      <c r="V26" s="89">
        <v>6</v>
      </c>
      <c r="W26" s="89">
        <v>6</v>
      </c>
      <c r="X26" s="128">
        <f>SUM(O26:W26)</f>
        <v>45</v>
      </c>
    </row>
    <row r="27" spans="2:24" ht="15.75" x14ac:dyDescent="0.25">
      <c r="B27" s="125">
        <v>23</v>
      </c>
      <c r="C27" s="26">
        <v>4</v>
      </c>
      <c r="D27" s="126">
        <v>4</v>
      </c>
      <c r="E27" s="126">
        <v>4</v>
      </c>
      <c r="F27" s="126">
        <v>2</v>
      </c>
      <c r="G27" s="126">
        <v>4</v>
      </c>
      <c r="H27" s="126">
        <v>4</v>
      </c>
      <c r="I27" s="126">
        <v>4</v>
      </c>
      <c r="J27" s="126">
        <v>2</v>
      </c>
      <c r="K27" s="126">
        <v>4</v>
      </c>
      <c r="L27" s="126">
        <f t="shared" ref="L27:L33" si="3">SUM(C27:K27)</f>
        <v>32</v>
      </c>
      <c r="N27" s="89">
        <v>22</v>
      </c>
      <c r="O27" s="89">
        <v>5.5</v>
      </c>
      <c r="P27" s="89">
        <v>5.5</v>
      </c>
      <c r="Q27" s="89">
        <v>5.5</v>
      </c>
      <c r="R27" s="89">
        <v>1</v>
      </c>
      <c r="S27" s="89">
        <v>5.5</v>
      </c>
      <c r="T27" s="89">
        <v>5.5</v>
      </c>
      <c r="U27" s="89">
        <v>5.5</v>
      </c>
      <c r="V27" s="89">
        <v>5.5</v>
      </c>
      <c r="W27" s="89">
        <v>5.5</v>
      </c>
      <c r="X27" s="128">
        <f t="shared" si="1"/>
        <v>45</v>
      </c>
    </row>
    <row r="28" spans="2:24" ht="15.75" x14ac:dyDescent="0.25">
      <c r="B28" s="19">
        <v>24</v>
      </c>
      <c r="C28" s="8">
        <v>2</v>
      </c>
      <c r="D28" s="8">
        <v>4</v>
      </c>
      <c r="E28" s="8">
        <v>4</v>
      </c>
      <c r="F28" s="8">
        <v>4</v>
      </c>
      <c r="G28" s="8">
        <v>4</v>
      </c>
      <c r="H28" s="8">
        <v>4</v>
      </c>
      <c r="I28" s="8">
        <v>2</v>
      </c>
      <c r="J28" s="8">
        <v>4</v>
      </c>
      <c r="K28" s="8">
        <v>2</v>
      </c>
      <c r="L28" s="8">
        <f t="shared" si="3"/>
        <v>30</v>
      </c>
      <c r="N28" s="89">
        <v>23</v>
      </c>
      <c r="O28" s="89">
        <v>4.5</v>
      </c>
      <c r="P28" s="89">
        <v>4.5</v>
      </c>
      <c r="Q28" s="89">
        <v>8.5</v>
      </c>
      <c r="R28" s="89">
        <v>1</v>
      </c>
      <c r="S28" s="89">
        <v>8.5</v>
      </c>
      <c r="T28" s="89">
        <v>4.5</v>
      </c>
      <c r="U28" s="89">
        <v>4.5</v>
      </c>
      <c r="V28" s="89">
        <v>4.5</v>
      </c>
      <c r="W28" s="89">
        <v>4.5</v>
      </c>
      <c r="X28" s="128">
        <f t="shared" si="1"/>
        <v>45</v>
      </c>
    </row>
    <row r="29" spans="2:24" ht="15.75" x14ac:dyDescent="0.25">
      <c r="B29" s="19">
        <v>25</v>
      </c>
      <c r="C29" s="8">
        <v>2</v>
      </c>
      <c r="D29" s="8">
        <v>5</v>
      </c>
      <c r="E29" s="8">
        <v>5</v>
      </c>
      <c r="F29" s="8">
        <v>5</v>
      </c>
      <c r="G29" s="8">
        <v>5</v>
      </c>
      <c r="H29" s="8">
        <v>5</v>
      </c>
      <c r="I29" s="8">
        <v>1</v>
      </c>
      <c r="J29" s="8">
        <v>1</v>
      </c>
      <c r="K29" s="8">
        <v>5</v>
      </c>
      <c r="L29" s="8">
        <f t="shared" si="3"/>
        <v>34</v>
      </c>
      <c r="N29" s="89">
        <v>24</v>
      </c>
      <c r="O29" s="89">
        <v>2</v>
      </c>
      <c r="P29" s="89">
        <v>6.5</v>
      </c>
      <c r="Q29" s="89">
        <v>6.5</v>
      </c>
      <c r="R29" s="89">
        <v>6.5</v>
      </c>
      <c r="S29" s="89">
        <v>6.5</v>
      </c>
      <c r="T29" s="89">
        <v>6.5</v>
      </c>
      <c r="U29" s="89">
        <v>2</v>
      </c>
      <c r="V29" s="89">
        <v>6.5</v>
      </c>
      <c r="W29" s="89">
        <v>2</v>
      </c>
      <c r="X29" s="128">
        <f t="shared" si="1"/>
        <v>45</v>
      </c>
    </row>
    <row r="30" spans="2:24" ht="15.75" x14ac:dyDescent="0.25">
      <c r="B30" s="19">
        <v>26</v>
      </c>
      <c r="C30" s="8">
        <v>3</v>
      </c>
      <c r="D30" s="8">
        <v>5</v>
      </c>
      <c r="E30" s="8">
        <v>4</v>
      </c>
      <c r="F30" s="8">
        <v>5</v>
      </c>
      <c r="G30" s="8">
        <v>4</v>
      </c>
      <c r="H30" s="8">
        <v>4</v>
      </c>
      <c r="I30" s="8">
        <v>5</v>
      </c>
      <c r="J30" s="8">
        <v>2</v>
      </c>
      <c r="K30" s="8">
        <v>2</v>
      </c>
      <c r="L30" s="8">
        <f t="shared" si="3"/>
        <v>34</v>
      </c>
      <c r="N30" s="89">
        <v>25</v>
      </c>
      <c r="O30" s="89">
        <v>2</v>
      </c>
      <c r="P30" s="89">
        <v>6.5</v>
      </c>
      <c r="Q30" s="89">
        <v>6.5</v>
      </c>
      <c r="R30" s="89">
        <v>6.5</v>
      </c>
      <c r="S30" s="89">
        <v>6.5</v>
      </c>
      <c r="T30" s="89">
        <v>6.5</v>
      </c>
      <c r="U30" s="89">
        <v>2</v>
      </c>
      <c r="V30" s="89">
        <v>2</v>
      </c>
      <c r="W30" s="89">
        <v>6.5</v>
      </c>
      <c r="X30" s="128">
        <f t="shared" si="1"/>
        <v>45</v>
      </c>
    </row>
    <row r="31" spans="2:24" ht="15.75" x14ac:dyDescent="0.25">
      <c r="B31" s="19">
        <v>27</v>
      </c>
      <c r="C31" s="8">
        <v>4</v>
      </c>
      <c r="D31" s="8">
        <v>3</v>
      </c>
      <c r="E31" s="8">
        <v>4</v>
      </c>
      <c r="F31" s="8">
        <v>2</v>
      </c>
      <c r="G31" s="8">
        <v>3</v>
      </c>
      <c r="H31" s="8">
        <v>4</v>
      </c>
      <c r="I31" s="8">
        <v>4</v>
      </c>
      <c r="J31" s="8">
        <v>3</v>
      </c>
      <c r="K31" s="8">
        <v>4</v>
      </c>
      <c r="L31" s="8">
        <f t="shared" si="3"/>
        <v>31</v>
      </c>
      <c r="N31" s="89">
        <v>26</v>
      </c>
      <c r="O31" s="89">
        <v>2</v>
      </c>
      <c r="P31" s="89">
        <v>8</v>
      </c>
      <c r="Q31" s="89">
        <v>5</v>
      </c>
      <c r="R31" s="89">
        <v>8</v>
      </c>
      <c r="S31" s="89">
        <v>5</v>
      </c>
      <c r="T31" s="89">
        <v>5</v>
      </c>
      <c r="U31" s="89">
        <v>8</v>
      </c>
      <c r="V31" s="89">
        <v>2</v>
      </c>
      <c r="W31" s="89">
        <v>2</v>
      </c>
      <c r="X31" s="128">
        <f t="shared" si="1"/>
        <v>45</v>
      </c>
    </row>
    <row r="32" spans="2:24" ht="15.75" x14ac:dyDescent="0.25">
      <c r="B32" s="19">
        <v>28</v>
      </c>
      <c r="C32" s="8">
        <v>5</v>
      </c>
      <c r="D32" s="8">
        <v>4</v>
      </c>
      <c r="E32" s="8">
        <v>4</v>
      </c>
      <c r="F32" s="8">
        <v>4</v>
      </c>
      <c r="G32" s="8">
        <v>4</v>
      </c>
      <c r="H32" s="8">
        <v>4</v>
      </c>
      <c r="I32" s="8">
        <v>2</v>
      </c>
      <c r="J32" s="8">
        <v>3</v>
      </c>
      <c r="K32" s="8">
        <v>3</v>
      </c>
      <c r="L32" s="8">
        <f t="shared" si="3"/>
        <v>33</v>
      </c>
      <c r="N32" s="89">
        <v>27</v>
      </c>
      <c r="O32" s="89">
        <v>7</v>
      </c>
      <c r="P32" s="89">
        <v>3</v>
      </c>
      <c r="Q32" s="89">
        <v>7</v>
      </c>
      <c r="R32" s="89">
        <v>1</v>
      </c>
      <c r="S32" s="89">
        <v>3</v>
      </c>
      <c r="T32" s="89">
        <v>7</v>
      </c>
      <c r="U32" s="89">
        <v>7</v>
      </c>
      <c r="V32" s="89">
        <v>3</v>
      </c>
      <c r="W32" s="89">
        <v>7</v>
      </c>
      <c r="X32" s="128">
        <f t="shared" si="1"/>
        <v>45</v>
      </c>
    </row>
    <row r="33" spans="2:24" ht="15.75" x14ac:dyDescent="0.25">
      <c r="B33" s="19">
        <v>29</v>
      </c>
      <c r="C33" s="8">
        <v>2</v>
      </c>
      <c r="D33" s="8">
        <v>4</v>
      </c>
      <c r="E33" s="8">
        <v>4</v>
      </c>
      <c r="F33" s="8">
        <v>2</v>
      </c>
      <c r="G33" s="8">
        <v>4</v>
      </c>
      <c r="H33" s="8">
        <v>4</v>
      </c>
      <c r="I33" s="8">
        <v>2</v>
      </c>
      <c r="J33" s="8">
        <v>2</v>
      </c>
      <c r="K33" s="8">
        <v>2</v>
      </c>
      <c r="L33" s="8">
        <f t="shared" si="3"/>
        <v>26</v>
      </c>
      <c r="N33" s="89">
        <v>28</v>
      </c>
      <c r="O33" s="89">
        <v>9</v>
      </c>
      <c r="P33" s="89">
        <v>6</v>
      </c>
      <c r="Q33" s="89">
        <v>6</v>
      </c>
      <c r="R33" s="89">
        <v>6</v>
      </c>
      <c r="S33" s="89">
        <v>6</v>
      </c>
      <c r="T33" s="89">
        <v>6</v>
      </c>
      <c r="U33" s="89">
        <v>1</v>
      </c>
      <c r="V33" s="89">
        <v>2.5</v>
      </c>
      <c r="W33" s="89">
        <v>2.5</v>
      </c>
      <c r="X33" s="128">
        <f t="shared" si="1"/>
        <v>45</v>
      </c>
    </row>
    <row r="34" spans="2:24" ht="15.75" x14ac:dyDescent="0.25">
      <c r="B34" s="19">
        <v>30</v>
      </c>
      <c r="C34" s="8">
        <v>5</v>
      </c>
      <c r="D34" s="8">
        <v>4</v>
      </c>
      <c r="E34" s="8">
        <v>4</v>
      </c>
      <c r="F34" s="8">
        <v>4</v>
      </c>
      <c r="G34" s="8">
        <v>4</v>
      </c>
      <c r="H34" s="8">
        <v>4</v>
      </c>
      <c r="I34" s="8">
        <v>5</v>
      </c>
      <c r="J34" s="8">
        <v>5</v>
      </c>
      <c r="K34" s="8">
        <v>4</v>
      </c>
      <c r="L34" s="8">
        <f>SUM(C34:K34)</f>
        <v>39</v>
      </c>
      <c r="N34" s="89">
        <v>29</v>
      </c>
      <c r="O34" s="89">
        <v>3</v>
      </c>
      <c r="P34" s="89">
        <v>7.5</v>
      </c>
      <c r="Q34" s="89">
        <v>7.5</v>
      </c>
      <c r="R34" s="89">
        <v>3</v>
      </c>
      <c r="S34" s="89">
        <v>7.5</v>
      </c>
      <c r="T34" s="89">
        <v>7.5</v>
      </c>
      <c r="U34" s="89">
        <v>3</v>
      </c>
      <c r="V34" s="89">
        <v>3</v>
      </c>
      <c r="W34" s="89">
        <v>3</v>
      </c>
      <c r="X34" s="128">
        <f t="shared" si="1"/>
        <v>45</v>
      </c>
    </row>
    <row r="35" spans="2:24" ht="15.75" x14ac:dyDescent="0.25">
      <c r="B35" s="2" t="s">
        <v>23</v>
      </c>
      <c r="C35" s="4">
        <f>AVERAGE(C5:C34)</f>
        <v>3.1</v>
      </c>
      <c r="D35" s="4">
        <f>AVERAGE(D5:D34)</f>
        <v>3.9</v>
      </c>
      <c r="E35" s="4">
        <f>AVERAGE(E5:E34)</f>
        <v>3.7</v>
      </c>
      <c r="F35" s="4">
        <f t="shared" ref="F35:K35" si="4">AVERAGE(F5:F34)</f>
        <v>3.6</v>
      </c>
      <c r="G35" s="4">
        <f t="shared" si="4"/>
        <v>3.7</v>
      </c>
      <c r="H35" s="4">
        <f t="shared" si="4"/>
        <v>4</v>
      </c>
      <c r="I35" s="4">
        <f>AVERAGE(I5:I34)</f>
        <v>3.1</v>
      </c>
      <c r="J35" s="4">
        <f t="shared" si="4"/>
        <v>3.2666666666666666</v>
      </c>
      <c r="K35" s="4">
        <f t="shared" si="4"/>
        <v>3.7</v>
      </c>
      <c r="L35" s="2"/>
      <c r="N35" s="89">
        <v>30</v>
      </c>
      <c r="O35" s="89">
        <v>8</v>
      </c>
      <c r="P35" s="89">
        <v>3.5</v>
      </c>
      <c r="Q35" s="89">
        <v>3.5</v>
      </c>
      <c r="R35" s="89">
        <v>3.5</v>
      </c>
      <c r="S35" s="89">
        <v>3.5</v>
      </c>
      <c r="T35" s="89">
        <v>3.5</v>
      </c>
      <c r="U35" s="89">
        <v>8</v>
      </c>
      <c r="V35" s="89">
        <v>8</v>
      </c>
      <c r="W35" s="89">
        <v>3.5</v>
      </c>
      <c r="X35" s="130">
        <f>SUM(O35:W35)</f>
        <v>45</v>
      </c>
    </row>
    <row r="36" spans="2:24" ht="15.75" x14ac:dyDescent="0.25">
      <c r="N36" s="128" t="s">
        <v>10</v>
      </c>
      <c r="O36" s="89">
        <f>SUM(O6:O35)</f>
        <v>124.5</v>
      </c>
      <c r="P36" s="89">
        <f t="shared" ref="P36:W36" si="5">SUM(P6:P35)</f>
        <v>167.5</v>
      </c>
      <c r="Q36" s="89">
        <f t="shared" si="5"/>
        <v>154</v>
      </c>
      <c r="R36" s="89">
        <f t="shared" si="5"/>
        <v>150.5</v>
      </c>
      <c r="S36" s="89">
        <f t="shared" si="5"/>
        <v>151.5</v>
      </c>
      <c r="T36" s="89">
        <f t="shared" si="5"/>
        <v>171</v>
      </c>
      <c r="U36" s="89">
        <f t="shared" si="5"/>
        <v>131</v>
      </c>
      <c r="V36" s="89">
        <f t="shared" si="5"/>
        <v>140.5</v>
      </c>
      <c r="W36" s="89">
        <f t="shared" si="5"/>
        <v>159.5</v>
      </c>
      <c r="X36" s="131"/>
    </row>
    <row r="37" spans="2:24" ht="15.75" x14ac:dyDescent="0.25">
      <c r="N37" s="128" t="s">
        <v>23</v>
      </c>
      <c r="O37" s="132">
        <f>AVERAGE(O6:O35)</f>
        <v>4.1500000000000004</v>
      </c>
      <c r="P37" s="132">
        <f t="shared" ref="P37:V37" si="6">AVERAGE(P6:P35)</f>
        <v>5.583333333333333</v>
      </c>
      <c r="Q37" s="132">
        <f t="shared" si="6"/>
        <v>5.1333333333333337</v>
      </c>
      <c r="R37" s="132">
        <f t="shared" si="6"/>
        <v>5.0166666666666666</v>
      </c>
      <c r="S37" s="132">
        <f t="shared" si="6"/>
        <v>5.05</v>
      </c>
      <c r="T37" s="132">
        <f t="shared" si="6"/>
        <v>5.7</v>
      </c>
      <c r="U37" s="132">
        <f t="shared" si="6"/>
        <v>4.3666666666666663</v>
      </c>
      <c r="V37" s="132">
        <f t="shared" si="6"/>
        <v>4.6833333333333336</v>
      </c>
      <c r="W37" s="132">
        <f>AVERAGE(W6:W35)</f>
        <v>5.3166666666666664</v>
      </c>
      <c r="X37" s="131"/>
    </row>
    <row r="42" spans="2:24" ht="15.75" x14ac:dyDescent="0.25">
      <c r="B42" s="38" t="s">
        <v>18</v>
      </c>
      <c r="C42" s="36">
        <f>(12/((30*9)*(9+1))*SUMSQ(O36:W36)-3*(30)*(9+1))</f>
        <v>8.7000000000000455</v>
      </c>
      <c r="E42" s="174" t="s">
        <v>1</v>
      </c>
      <c r="F42" s="174"/>
      <c r="G42" s="174"/>
      <c r="H42" s="174"/>
      <c r="I42" s="174"/>
      <c r="J42" s="41" t="s">
        <v>24</v>
      </c>
      <c r="K42" s="41" t="s">
        <v>25</v>
      </c>
      <c r="L42" s="41"/>
      <c r="M42" s="41"/>
      <c r="O42" s="18"/>
      <c r="P42" s="42"/>
      <c r="Q42" s="42"/>
      <c r="R42" s="42"/>
    </row>
    <row r="43" spans="2:24" ht="15.75" x14ac:dyDescent="0.25">
      <c r="B43" s="38" t="s">
        <v>20</v>
      </c>
      <c r="C43" s="36">
        <f>_xlfn.CHISQ.INV.RT(0.05,8)</f>
        <v>15.507313055865453</v>
      </c>
      <c r="E43" s="168" t="s">
        <v>166</v>
      </c>
      <c r="F43" s="168"/>
      <c r="G43" s="168"/>
      <c r="H43" s="168"/>
      <c r="I43" s="168"/>
      <c r="J43" s="39">
        <f>AVERAGE(C5:C34)</f>
        <v>3.1</v>
      </c>
      <c r="K43" s="39">
        <f>SUM(O6:O35)</f>
        <v>124.5</v>
      </c>
      <c r="L43" s="39"/>
      <c r="O43" s="42"/>
      <c r="P43" s="39"/>
      <c r="Q43" s="39"/>
      <c r="R43" s="42"/>
    </row>
    <row r="44" spans="2:24" ht="15.75" x14ac:dyDescent="0.25">
      <c r="B44" t="s">
        <v>22</v>
      </c>
      <c r="C44" t="s">
        <v>95</v>
      </c>
      <c r="E44" s="168" t="s">
        <v>167</v>
      </c>
      <c r="F44" s="168"/>
      <c r="G44" s="168"/>
      <c r="H44" s="168"/>
      <c r="I44" s="168"/>
      <c r="J44" s="40">
        <f>AVERAGE(D5:D34)</f>
        <v>3.9</v>
      </c>
      <c r="K44" s="40">
        <f>SUM(P6:P35)</f>
        <v>167.5</v>
      </c>
      <c r="L44" s="40"/>
      <c r="O44" s="42"/>
      <c r="P44" s="40"/>
      <c r="Q44" s="40"/>
      <c r="R44" s="42"/>
    </row>
    <row r="45" spans="2:24" ht="15.75" x14ac:dyDescent="0.25">
      <c r="E45" s="168" t="s">
        <v>174</v>
      </c>
      <c r="F45" s="168"/>
      <c r="G45" s="168"/>
      <c r="H45" s="168"/>
      <c r="I45" s="168"/>
      <c r="J45" s="40">
        <f>AVERAGE(E5:E34)</f>
        <v>3.7</v>
      </c>
      <c r="K45" s="40">
        <f>SUM(Q6:Q35)</f>
        <v>154</v>
      </c>
      <c r="L45" s="40"/>
      <c r="O45" s="42"/>
      <c r="P45" s="40"/>
      <c r="Q45" s="40"/>
      <c r="R45" s="42"/>
    </row>
    <row r="46" spans="2:24" ht="15.75" x14ac:dyDescent="0.25">
      <c r="E46" s="168" t="s">
        <v>168</v>
      </c>
      <c r="F46" s="168"/>
      <c r="G46" s="168"/>
      <c r="H46" s="168"/>
      <c r="I46" s="168"/>
      <c r="J46" s="40">
        <f>AVERAGE(F5:F34)</f>
        <v>3.6</v>
      </c>
      <c r="K46" s="40">
        <f>SUM(R6:R35)</f>
        <v>150.5</v>
      </c>
      <c r="L46" s="40"/>
      <c r="O46" s="42"/>
      <c r="P46" s="40"/>
      <c r="Q46" s="40"/>
      <c r="R46" s="42"/>
    </row>
    <row r="47" spans="2:24" ht="15.75" x14ac:dyDescent="0.25">
      <c r="E47" s="168" t="s">
        <v>169</v>
      </c>
      <c r="F47" s="168"/>
      <c r="G47" s="168"/>
      <c r="H47" s="168"/>
      <c r="I47" s="168"/>
      <c r="J47" s="40">
        <f>AVERAGE(G5:G34)</f>
        <v>3.7</v>
      </c>
      <c r="K47" s="40">
        <f>SUM(S6:S35)</f>
        <v>151.5</v>
      </c>
      <c r="L47" s="40"/>
      <c r="O47" s="42"/>
      <c r="P47" s="40"/>
      <c r="Q47" s="40"/>
      <c r="R47" s="42"/>
    </row>
    <row r="48" spans="2:24" ht="15.75" x14ac:dyDescent="0.25">
      <c r="E48" s="168" t="s">
        <v>170</v>
      </c>
      <c r="F48" s="168"/>
      <c r="G48" s="168"/>
      <c r="H48" s="168"/>
      <c r="I48" s="168"/>
      <c r="J48" s="40">
        <f>AVERAGE(H5:H34)</f>
        <v>4</v>
      </c>
      <c r="K48" s="40">
        <f>SUM(T6:T35)</f>
        <v>171</v>
      </c>
      <c r="L48" s="40"/>
      <c r="O48" s="42"/>
      <c r="P48" s="40"/>
      <c r="Q48" s="40"/>
      <c r="R48" s="42"/>
    </row>
    <row r="49" spans="5:18" ht="15.75" x14ac:dyDescent="0.25">
      <c r="E49" s="168" t="s">
        <v>171</v>
      </c>
      <c r="F49" s="168"/>
      <c r="G49" s="168"/>
      <c r="H49" s="168"/>
      <c r="I49" s="168"/>
      <c r="J49" s="40">
        <f>AVERAGE(I5:I34)</f>
        <v>3.1</v>
      </c>
      <c r="K49" s="40">
        <f>SUM(U6:U35)</f>
        <v>131</v>
      </c>
      <c r="L49" s="40"/>
      <c r="O49" s="42"/>
      <c r="P49" s="40"/>
      <c r="Q49" s="40"/>
      <c r="R49" s="42"/>
    </row>
    <row r="50" spans="5:18" ht="15.75" x14ac:dyDescent="0.25">
      <c r="E50" s="168" t="s">
        <v>175</v>
      </c>
      <c r="F50" s="168"/>
      <c r="G50" s="168"/>
      <c r="H50" s="168"/>
      <c r="I50" s="168"/>
      <c r="J50" s="40">
        <f>AVERAGE(J5:J34)</f>
        <v>3.2666666666666666</v>
      </c>
      <c r="K50" s="40">
        <f>SUM(V6:V35)</f>
        <v>140.5</v>
      </c>
      <c r="L50" s="40"/>
      <c r="O50" s="42"/>
      <c r="P50" s="40"/>
      <c r="Q50" s="40"/>
      <c r="R50" s="42"/>
    </row>
    <row r="51" spans="5:18" ht="15.75" x14ac:dyDescent="0.25">
      <c r="E51" s="168" t="s">
        <v>176</v>
      </c>
      <c r="F51" s="168"/>
      <c r="G51" s="168"/>
      <c r="H51" s="168"/>
      <c r="I51" s="168"/>
      <c r="J51" s="40">
        <f>AVERAGE(K5:K34)</f>
        <v>3.7</v>
      </c>
      <c r="K51" s="40">
        <f>SUM(W6:W35)</f>
        <v>159.5</v>
      </c>
      <c r="L51" s="40"/>
      <c r="O51" s="42"/>
      <c r="P51" s="40"/>
      <c r="Q51" s="40"/>
      <c r="R51" s="42"/>
    </row>
    <row r="52" spans="5:18" ht="15.75" x14ac:dyDescent="0.25">
      <c r="E52" s="169" t="s">
        <v>26</v>
      </c>
      <c r="F52" s="169"/>
      <c r="G52" s="169"/>
      <c r="H52" s="169"/>
      <c r="I52" s="169"/>
      <c r="J52" s="43" t="s">
        <v>29</v>
      </c>
      <c r="K52" s="41"/>
      <c r="L52" s="41"/>
      <c r="M52" s="41"/>
      <c r="O52" s="42"/>
      <c r="P52" s="186"/>
      <c r="Q52" s="186"/>
      <c r="R52" s="186"/>
    </row>
  </sheetData>
  <mergeCells count="19">
    <mergeCell ref="P52:R52"/>
    <mergeCell ref="E43:I43"/>
    <mergeCell ref="E44:I44"/>
    <mergeCell ref="E45:I45"/>
    <mergeCell ref="E46:I46"/>
    <mergeCell ref="E52:I52"/>
    <mergeCell ref="E47:I47"/>
    <mergeCell ref="E48:I48"/>
    <mergeCell ref="E49:I49"/>
    <mergeCell ref="E50:I50"/>
    <mergeCell ref="E51:I51"/>
    <mergeCell ref="E42:I42"/>
    <mergeCell ref="X4:X5"/>
    <mergeCell ref="I1:O1"/>
    <mergeCell ref="B3:B4"/>
    <mergeCell ref="C3:J3"/>
    <mergeCell ref="N4:N5"/>
    <mergeCell ref="O4:W4"/>
    <mergeCell ref="L3:L4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1"/>
  <sheetViews>
    <sheetView tabSelected="1" topLeftCell="J29" zoomScale="96" zoomScaleNormal="96" workbookViewId="0">
      <selection activeCell="P50" sqref="P50"/>
    </sheetView>
  </sheetViews>
  <sheetFormatPr defaultRowHeight="15" x14ac:dyDescent="0.25"/>
  <cols>
    <col min="1" max="1" width="8.7109375" customWidth="1"/>
    <col min="2" max="2" width="7.7109375" customWidth="1"/>
    <col min="7" max="7" width="11.28515625" customWidth="1"/>
    <col min="9" max="9" width="13.28515625" customWidth="1"/>
    <col min="10" max="10" width="13.5703125" bestFit="1" customWidth="1"/>
  </cols>
  <sheetData>
    <row r="1" spans="2:24" ht="26.25" x14ac:dyDescent="0.4">
      <c r="I1" s="171" t="s">
        <v>13</v>
      </c>
      <c r="J1" s="171"/>
      <c r="K1" s="171"/>
      <c r="L1" s="171"/>
      <c r="M1" s="171"/>
      <c r="N1" s="171"/>
      <c r="O1" s="171"/>
    </row>
    <row r="2" spans="2:24" x14ac:dyDescent="0.25">
      <c r="B2" s="22"/>
      <c r="C2" s="6"/>
      <c r="D2" s="6"/>
      <c r="E2" s="6"/>
      <c r="F2" s="6"/>
      <c r="G2" s="6"/>
      <c r="H2" s="6"/>
      <c r="I2" s="6"/>
      <c r="J2" s="6"/>
    </row>
    <row r="3" spans="2:24" ht="15.75" x14ac:dyDescent="0.25">
      <c r="B3" s="173" t="s">
        <v>6</v>
      </c>
      <c r="C3" s="172" t="s">
        <v>5</v>
      </c>
      <c r="D3" s="172"/>
      <c r="E3" s="172"/>
      <c r="F3" s="172"/>
      <c r="G3" s="172"/>
      <c r="H3" s="172"/>
      <c r="I3" s="172"/>
      <c r="J3" s="172"/>
      <c r="K3" s="8"/>
      <c r="L3" s="173" t="s">
        <v>15</v>
      </c>
      <c r="N3" s="9" t="s">
        <v>7</v>
      </c>
      <c r="O3" s="10"/>
      <c r="P3" s="10"/>
      <c r="Q3" s="10"/>
      <c r="R3" s="10"/>
      <c r="S3" s="10"/>
      <c r="T3" s="10"/>
      <c r="U3" s="10"/>
      <c r="V3" s="10"/>
      <c r="W3" s="10"/>
      <c r="X3" s="11"/>
    </row>
    <row r="4" spans="2:24" ht="15.75" x14ac:dyDescent="0.25">
      <c r="B4" s="173"/>
      <c r="C4" t="s">
        <v>146</v>
      </c>
      <c r="D4" t="s">
        <v>147</v>
      </c>
      <c r="E4" t="s">
        <v>148</v>
      </c>
      <c r="F4" t="s">
        <v>149</v>
      </c>
      <c r="G4" t="s">
        <v>150</v>
      </c>
      <c r="H4" t="s">
        <v>151</v>
      </c>
      <c r="I4" t="s">
        <v>152</v>
      </c>
      <c r="J4" t="s">
        <v>153</v>
      </c>
      <c r="K4" t="s">
        <v>154</v>
      </c>
      <c r="L4" s="173"/>
      <c r="N4" s="170" t="s">
        <v>8</v>
      </c>
      <c r="O4" s="170" t="s">
        <v>9</v>
      </c>
      <c r="P4" s="170"/>
      <c r="Q4" s="170"/>
      <c r="R4" s="170"/>
      <c r="S4" s="170"/>
      <c r="T4" s="170"/>
      <c r="U4" s="170"/>
      <c r="V4" s="170"/>
      <c r="W4" s="170"/>
      <c r="X4" s="170" t="s">
        <v>10</v>
      </c>
    </row>
    <row r="5" spans="2:24" ht="15.75" x14ac:dyDescent="0.25">
      <c r="B5" s="19">
        <v>1</v>
      </c>
      <c r="C5" s="8">
        <v>4</v>
      </c>
      <c r="D5" s="8">
        <v>5</v>
      </c>
      <c r="E5" s="8">
        <v>5</v>
      </c>
      <c r="F5" s="8">
        <v>4</v>
      </c>
      <c r="G5" s="8">
        <v>4</v>
      </c>
      <c r="H5" s="8">
        <v>4</v>
      </c>
      <c r="I5" s="8">
        <v>5</v>
      </c>
      <c r="J5" s="8">
        <v>4</v>
      </c>
      <c r="K5" s="8">
        <v>4</v>
      </c>
      <c r="L5" s="8">
        <f>SUM(C5:K5)</f>
        <v>39</v>
      </c>
      <c r="N5" s="170"/>
      <c r="O5" s="7" t="s">
        <v>134</v>
      </c>
      <c r="P5" s="7" t="s">
        <v>137</v>
      </c>
      <c r="Q5" s="7" t="s">
        <v>140</v>
      </c>
      <c r="R5" s="7" t="s">
        <v>135</v>
      </c>
      <c r="S5" s="7" t="s">
        <v>138</v>
      </c>
      <c r="T5" s="7" t="s">
        <v>141</v>
      </c>
      <c r="U5" s="7" t="s">
        <v>136</v>
      </c>
      <c r="V5" s="7" t="s">
        <v>139</v>
      </c>
      <c r="W5" s="7" t="s">
        <v>142</v>
      </c>
      <c r="X5" s="170"/>
    </row>
    <row r="6" spans="2:24" ht="15.75" x14ac:dyDescent="0.25">
      <c r="B6" s="19">
        <v>2</v>
      </c>
      <c r="C6" s="8">
        <v>2</v>
      </c>
      <c r="D6" s="8">
        <v>4</v>
      </c>
      <c r="E6" s="8">
        <v>2</v>
      </c>
      <c r="F6" s="8">
        <v>4</v>
      </c>
      <c r="G6" s="8">
        <v>5</v>
      </c>
      <c r="H6" s="8">
        <v>4</v>
      </c>
      <c r="I6" s="8">
        <v>5</v>
      </c>
      <c r="J6" s="8">
        <v>4</v>
      </c>
      <c r="K6" s="8">
        <v>4</v>
      </c>
      <c r="L6" s="8">
        <f t="shared" ref="L6:L23" si="0">SUM(C6:K6)</f>
        <v>34</v>
      </c>
      <c r="N6" s="13">
        <v>1</v>
      </c>
      <c r="O6" s="14">
        <v>3.5</v>
      </c>
      <c r="P6" s="14">
        <v>8</v>
      </c>
      <c r="Q6" s="14">
        <v>8</v>
      </c>
      <c r="R6" s="14">
        <v>3.5</v>
      </c>
      <c r="S6" s="14">
        <v>3.5</v>
      </c>
      <c r="T6" s="14">
        <v>3.5</v>
      </c>
      <c r="U6" s="14">
        <v>8</v>
      </c>
      <c r="V6" s="14">
        <v>3.5</v>
      </c>
      <c r="W6" s="14">
        <v>3.5</v>
      </c>
      <c r="X6" s="12">
        <f>SUM(O6:W6)</f>
        <v>45</v>
      </c>
    </row>
    <row r="7" spans="2:24" ht="15.75" x14ac:dyDescent="0.25">
      <c r="B7" s="19">
        <v>3</v>
      </c>
      <c r="C7" s="8">
        <v>1</v>
      </c>
      <c r="D7" s="8">
        <v>4</v>
      </c>
      <c r="E7" s="8">
        <v>1</v>
      </c>
      <c r="F7" s="8">
        <v>4</v>
      </c>
      <c r="G7" s="8">
        <v>4</v>
      </c>
      <c r="H7" s="8">
        <v>5</v>
      </c>
      <c r="I7" s="8">
        <v>2</v>
      </c>
      <c r="J7" s="8">
        <v>4</v>
      </c>
      <c r="K7" s="8">
        <v>5</v>
      </c>
      <c r="L7" s="8">
        <f t="shared" si="0"/>
        <v>30</v>
      </c>
      <c r="N7" s="13">
        <v>2</v>
      </c>
      <c r="O7" s="14">
        <v>1.5</v>
      </c>
      <c r="P7" s="14">
        <v>5</v>
      </c>
      <c r="Q7" s="14">
        <v>1.5</v>
      </c>
      <c r="R7" s="14">
        <v>5</v>
      </c>
      <c r="S7" s="14">
        <v>8.5</v>
      </c>
      <c r="T7" s="14">
        <v>5</v>
      </c>
      <c r="U7" s="14">
        <v>8.5</v>
      </c>
      <c r="V7" s="14">
        <v>5</v>
      </c>
      <c r="W7" s="14">
        <v>5</v>
      </c>
      <c r="X7" s="12">
        <f>SUM(O7:W7)</f>
        <v>45</v>
      </c>
    </row>
    <row r="8" spans="2:24" ht="15.75" x14ac:dyDescent="0.25">
      <c r="B8" s="19">
        <v>4</v>
      </c>
      <c r="C8" s="8">
        <v>4</v>
      </c>
      <c r="D8" s="8">
        <v>4</v>
      </c>
      <c r="E8" s="8">
        <v>2</v>
      </c>
      <c r="F8" s="8">
        <v>4</v>
      </c>
      <c r="G8" s="8">
        <v>2</v>
      </c>
      <c r="H8" s="8">
        <v>4</v>
      </c>
      <c r="I8" s="8">
        <v>2</v>
      </c>
      <c r="J8" s="8">
        <v>4</v>
      </c>
      <c r="K8" s="8">
        <v>5</v>
      </c>
      <c r="L8" s="8">
        <f t="shared" si="0"/>
        <v>31</v>
      </c>
      <c r="N8" s="13">
        <v>3</v>
      </c>
      <c r="O8" s="14">
        <v>1.5</v>
      </c>
      <c r="P8" s="14">
        <v>5.5</v>
      </c>
      <c r="Q8" s="14">
        <v>1.5</v>
      </c>
      <c r="R8" s="14">
        <v>5.5</v>
      </c>
      <c r="S8" s="14">
        <v>5.5</v>
      </c>
      <c r="T8" s="14">
        <v>8.5</v>
      </c>
      <c r="U8" s="14">
        <v>3</v>
      </c>
      <c r="V8" s="14">
        <v>5.5</v>
      </c>
      <c r="W8" s="14">
        <v>8.5</v>
      </c>
      <c r="X8" s="12">
        <f>SUM(O8:W8)</f>
        <v>45</v>
      </c>
    </row>
    <row r="9" spans="2:24" ht="15.75" x14ac:dyDescent="0.25">
      <c r="B9" s="19">
        <v>5</v>
      </c>
      <c r="C9" s="8">
        <v>1</v>
      </c>
      <c r="D9" s="8">
        <v>5</v>
      </c>
      <c r="E9" s="8">
        <v>1</v>
      </c>
      <c r="F9" s="8">
        <v>5</v>
      </c>
      <c r="G9" s="8">
        <v>4</v>
      </c>
      <c r="H9" s="8">
        <v>4</v>
      </c>
      <c r="I9" s="8">
        <v>5</v>
      </c>
      <c r="J9" s="8">
        <v>4</v>
      </c>
      <c r="K9" s="8">
        <v>4</v>
      </c>
      <c r="L9" s="8">
        <f t="shared" si="0"/>
        <v>33</v>
      </c>
      <c r="N9" s="13">
        <v>4</v>
      </c>
      <c r="O9" s="14">
        <v>6</v>
      </c>
      <c r="P9" s="14">
        <v>6</v>
      </c>
      <c r="Q9" s="14">
        <v>2</v>
      </c>
      <c r="R9" s="14">
        <v>6</v>
      </c>
      <c r="S9" s="14">
        <v>2</v>
      </c>
      <c r="T9" s="14">
        <v>6</v>
      </c>
      <c r="U9" s="14">
        <v>2</v>
      </c>
      <c r="V9" s="14">
        <v>6</v>
      </c>
      <c r="W9" s="14">
        <v>9</v>
      </c>
      <c r="X9" s="12">
        <f>SUM(O9:W9)</f>
        <v>45</v>
      </c>
    </row>
    <row r="10" spans="2:24" ht="15.75" x14ac:dyDescent="0.25">
      <c r="B10" s="19">
        <v>6</v>
      </c>
      <c r="C10" s="8">
        <v>4</v>
      </c>
      <c r="D10" s="8">
        <v>4</v>
      </c>
      <c r="E10" s="8">
        <v>2</v>
      </c>
      <c r="F10" s="8">
        <v>4</v>
      </c>
      <c r="G10" s="8">
        <v>2</v>
      </c>
      <c r="H10" s="8">
        <v>4</v>
      </c>
      <c r="I10" s="8">
        <v>4</v>
      </c>
      <c r="J10" s="8">
        <v>4</v>
      </c>
      <c r="K10" s="8">
        <v>4</v>
      </c>
      <c r="L10" s="8">
        <f t="shared" si="0"/>
        <v>32</v>
      </c>
      <c r="N10" s="89">
        <v>5</v>
      </c>
      <c r="O10" s="14">
        <v>1.5</v>
      </c>
      <c r="P10" s="14">
        <v>8</v>
      </c>
      <c r="Q10" s="14">
        <v>1.5</v>
      </c>
      <c r="R10" s="14">
        <v>8</v>
      </c>
      <c r="S10" s="14">
        <v>4.5</v>
      </c>
      <c r="T10" s="14">
        <v>4.5</v>
      </c>
      <c r="U10" s="14">
        <v>8</v>
      </c>
      <c r="V10" s="14">
        <v>4.5</v>
      </c>
      <c r="W10" s="14">
        <v>4.5</v>
      </c>
      <c r="X10" s="12">
        <f t="shared" ref="X10:X35" si="1">SUM(O10:W10)</f>
        <v>45</v>
      </c>
    </row>
    <row r="11" spans="2:24" ht="15.75" x14ac:dyDescent="0.25">
      <c r="B11" s="19">
        <v>7</v>
      </c>
      <c r="C11" s="8">
        <v>2</v>
      </c>
      <c r="D11" s="8">
        <v>2</v>
      </c>
      <c r="E11" s="8">
        <v>2</v>
      </c>
      <c r="F11" s="8">
        <v>2</v>
      </c>
      <c r="G11" s="8">
        <v>2</v>
      </c>
      <c r="H11" s="8">
        <v>2</v>
      </c>
      <c r="I11" s="8">
        <v>2</v>
      </c>
      <c r="J11" s="8">
        <v>4</v>
      </c>
      <c r="K11" s="8">
        <v>2</v>
      </c>
      <c r="L11" s="8">
        <f t="shared" si="0"/>
        <v>20</v>
      </c>
      <c r="N11" s="13">
        <v>6</v>
      </c>
      <c r="O11" s="14">
        <v>6</v>
      </c>
      <c r="P11" s="14">
        <v>6</v>
      </c>
      <c r="Q11" s="14">
        <v>1.5</v>
      </c>
      <c r="R11" s="14">
        <v>6</v>
      </c>
      <c r="S11" s="14">
        <v>1.5</v>
      </c>
      <c r="T11" s="14">
        <v>6</v>
      </c>
      <c r="U11" s="14">
        <v>6</v>
      </c>
      <c r="V11" s="14">
        <v>6</v>
      </c>
      <c r="W11" s="14">
        <v>6</v>
      </c>
      <c r="X11" s="12">
        <f t="shared" si="1"/>
        <v>45</v>
      </c>
    </row>
    <row r="12" spans="2:24" ht="15.75" x14ac:dyDescent="0.25">
      <c r="B12" s="19">
        <v>8</v>
      </c>
      <c r="C12" s="8">
        <v>2</v>
      </c>
      <c r="D12" s="8">
        <v>2</v>
      </c>
      <c r="E12" s="8">
        <v>2</v>
      </c>
      <c r="F12" s="8">
        <v>4</v>
      </c>
      <c r="G12" s="8">
        <v>1</v>
      </c>
      <c r="H12" s="8">
        <v>4</v>
      </c>
      <c r="I12" s="8">
        <v>4</v>
      </c>
      <c r="J12" s="8">
        <v>5</v>
      </c>
      <c r="K12" s="8">
        <v>4</v>
      </c>
      <c r="L12" s="8">
        <f t="shared" si="0"/>
        <v>28</v>
      </c>
      <c r="N12" s="13">
        <v>7</v>
      </c>
      <c r="O12" s="14">
        <v>4.5</v>
      </c>
      <c r="P12" s="14">
        <v>4.5</v>
      </c>
      <c r="Q12" s="14">
        <v>4.5</v>
      </c>
      <c r="R12" s="14">
        <v>4.5</v>
      </c>
      <c r="S12" s="14">
        <v>4.5</v>
      </c>
      <c r="T12" s="14">
        <v>4.5</v>
      </c>
      <c r="U12" s="14">
        <v>4.5</v>
      </c>
      <c r="V12" s="14">
        <v>9</v>
      </c>
      <c r="W12" s="14">
        <v>4.5</v>
      </c>
      <c r="X12" s="12">
        <f t="shared" si="1"/>
        <v>45</v>
      </c>
    </row>
    <row r="13" spans="2:24" ht="15.75" x14ac:dyDescent="0.25">
      <c r="B13" s="19">
        <v>9</v>
      </c>
      <c r="C13" s="8">
        <v>2</v>
      </c>
      <c r="D13" s="8">
        <v>5</v>
      </c>
      <c r="E13" s="8">
        <v>1</v>
      </c>
      <c r="F13" s="8">
        <v>4</v>
      </c>
      <c r="G13" s="8">
        <v>2</v>
      </c>
      <c r="H13" s="8">
        <v>5</v>
      </c>
      <c r="I13" s="8">
        <v>2</v>
      </c>
      <c r="J13" s="8">
        <v>4</v>
      </c>
      <c r="K13" s="8">
        <v>4</v>
      </c>
      <c r="L13" s="8">
        <f t="shared" si="0"/>
        <v>29</v>
      </c>
      <c r="N13" s="13">
        <v>8</v>
      </c>
      <c r="O13" s="21">
        <v>3</v>
      </c>
      <c r="P13" s="14">
        <v>3</v>
      </c>
      <c r="Q13" s="14">
        <v>3</v>
      </c>
      <c r="R13" s="14">
        <v>6.5</v>
      </c>
      <c r="S13" s="14">
        <v>1</v>
      </c>
      <c r="T13" s="14">
        <v>6.5</v>
      </c>
      <c r="U13" s="14">
        <v>6.5</v>
      </c>
      <c r="V13" s="14">
        <v>9</v>
      </c>
      <c r="W13" s="14">
        <v>6.5</v>
      </c>
      <c r="X13" s="12">
        <f t="shared" si="1"/>
        <v>45</v>
      </c>
    </row>
    <row r="14" spans="2:24" ht="15.75" x14ac:dyDescent="0.25">
      <c r="B14" s="19">
        <v>10</v>
      </c>
      <c r="C14" s="8">
        <v>2</v>
      </c>
      <c r="D14" s="8">
        <v>4</v>
      </c>
      <c r="E14" s="8">
        <v>1</v>
      </c>
      <c r="F14" s="8">
        <v>4</v>
      </c>
      <c r="G14" s="8">
        <v>4</v>
      </c>
      <c r="H14" s="8">
        <v>4</v>
      </c>
      <c r="I14" s="8">
        <v>2</v>
      </c>
      <c r="J14" s="8">
        <v>4</v>
      </c>
      <c r="K14" s="8">
        <v>4</v>
      </c>
      <c r="L14" s="8">
        <f t="shared" si="0"/>
        <v>29</v>
      </c>
      <c r="N14" s="13">
        <v>9</v>
      </c>
      <c r="O14" s="14">
        <v>3</v>
      </c>
      <c r="P14" s="14">
        <v>8.5</v>
      </c>
      <c r="Q14" s="14">
        <v>1</v>
      </c>
      <c r="R14" s="14">
        <v>6</v>
      </c>
      <c r="S14" s="14">
        <v>3</v>
      </c>
      <c r="T14" s="14">
        <v>8.5</v>
      </c>
      <c r="U14" s="14">
        <v>3</v>
      </c>
      <c r="V14" s="14">
        <v>6</v>
      </c>
      <c r="W14" s="14">
        <v>6</v>
      </c>
      <c r="X14" s="12">
        <f t="shared" si="1"/>
        <v>45</v>
      </c>
    </row>
    <row r="15" spans="2:24" ht="15.75" x14ac:dyDescent="0.25">
      <c r="B15" s="19">
        <v>11</v>
      </c>
      <c r="C15" s="26">
        <v>5</v>
      </c>
      <c r="D15" s="26">
        <v>2</v>
      </c>
      <c r="E15" s="26">
        <v>2</v>
      </c>
      <c r="F15" s="26">
        <v>4</v>
      </c>
      <c r="G15" s="26">
        <v>4</v>
      </c>
      <c r="H15" s="26">
        <v>2</v>
      </c>
      <c r="I15" s="26">
        <v>4</v>
      </c>
      <c r="J15" s="26">
        <v>5</v>
      </c>
      <c r="K15" s="26">
        <v>4</v>
      </c>
      <c r="L15" s="8">
        <f t="shared" si="0"/>
        <v>32</v>
      </c>
      <c r="N15" s="89">
        <v>10</v>
      </c>
      <c r="O15" s="14">
        <v>2.5</v>
      </c>
      <c r="P15" s="14">
        <v>6.5</v>
      </c>
      <c r="Q15" s="14">
        <v>1</v>
      </c>
      <c r="R15" s="14">
        <v>6.5</v>
      </c>
      <c r="S15" s="14">
        <v>6.5</v>
      </c>
      <c r="T15" s="14">
        <v>6.5</v>
      </c>
      <c r="U15" s="14">
        <v>2.5</v>
      </c>
      <c r="V15" s="14">
        <v>6.5</v>
      </c>
      <c r="W15" s="14">
        <v>6.5</v>
      </c>
      <c r="X15" s="12">
        <f t="shared" si="1"/>
        <v>45</v>
      </c>
    </row>
    <row r="16" spans="2:24" ht="15.75" x14ac:dyDescent="0.25">
      <c r="B16" s="19">
        <v>12</v>
      </c>
      <c r="C16" s="8">
        <v>2</v>
      </c>
      <c r="D16" s="8">
        <v>2</v>
      </c>
      <c r="E16" s="8">
        <v>1</v>
      </c>
      <c r="F16" s="8">
        <v>2</v>
      </c>
      <c r="G16" s="8">
        <v>4</v>
      </c>
      <c r="H16" s="8">
        <v>3</v>
      </c>
      <c r="I16" s="8">
        <v>2</v>
      </c>
      <c r="J16" s="8">
        <v>2</v>
      </c>
      <c r="K16" s="8">
        <v>3</v>
      </c>
      <c r="L16" s="8">
        <f t="shared" si="0"/>
        <v>21</v>
      </c>
      <c r="N16" s="13">
        <v>11</v>
      </c>
      <c r="O16" s="14">
        <v>8.5</v>
      </c>
      <c r="P16" s="14">
        <v>2</v>
      </c>
      <c r="Q16" s="14">
        <v>2</v>
      </c>
      <c r="R16" s="14">
        <v>5.5</v>
      </c>
      <c r="S16" s="14">
        <v>5.5</v>
      </c>
      <c r="T16" s="14">
        <v>2</v>
      </c>
      <c r="U16" s="14">
        <v>5.5</v>
      </c>
      <c r="V16" s="14">
        <v>8.5</v>
      </c>
      <c r="W16" s="14">
        <v>5.5</v>
      </c>
      <c r="X16" s="12">
        <f t="shared" si="1"/>
        <v>45</v>
      </c>
    </row>
    <row r="17" spans="2:24" ht="15.75" x14ac:dyDescent="0.25">
      <c r="B17" s="19">
        <v>13</v>
      </c>
      <c r="C17" s="26">
        <v>2</v>
      </c>
      <c r="D17" s="26">
        <v>5</v>
      </c>
      <c r="E17" s="26">
        <v>2</v>
      </c>
      <c r="F17" s="26">
        <v>5</v>
      </c>
      <c r="G17" s="26">
        <v>1</v>
      </c>
      <c r="H17" s="26">
        <v>4</v>
      </c>
      <c r="I17" s="26">
        <v>2</v>
      </c>
      <c r="J17" s="26">
        <v>2</v>
      </c>
      <c r="K17" s="26">
        <v>4</v>
      </c>
      <c r="L17" s="8">
        <f t="shared" si="0"/>
        <v>27</v>
      </c>
      <c r="N17" s="13">
        <v>12</v>
      </c>
      <c r="O17" s="14">
        <v>4</v>
      </c>
      <c r="P17" s="14">
        <v>4</v>
      </c>
      <c r="Q17" s="14">
        <v>1</v>
      </c>
      <c r="R17" s="14">
        <v>4</v>
      </c>
      <c r="S17" s="14">
        <v>9</v>
      </c>
      <c r="T17" s="14">
        <v>7.5</v>
      </c>
      <c r="U17" s="14">
        <v>4</v>
      </c>
      <c r="V17" s="14">
        <v>4</v>
      </c>
      <c r="W17" s="14">
        <v>7.5</v>
      </c>
      <c r="X17" s="12">
        <f t="shared" si="1"/>
        <v>45</v>
      </c>
    </row>
    <row r="18" spans="2:24" ht="15.75" x14ac:dyDescent="0.25">
      <c r="B18" s="19">
        <v>14</v>
      </c>
      <c r="C18" s="26">
        <v>1</v>
      </c>
      <c r="D18" s="26">
        <v>4</v>
      </c>
      <c r="E18" s="29">
        <v>1</v>
      </c>
      <c r="F18" s="26">
        <v>4</v>
      </c>
      <c r="G18" s="26">
        <v>1</v>
      </c>
      <c r="H18" s="26">
        <v>4</v>
      </c>
      <c r="I18" s="26">
        <v>1</v>
      </c>
      <c r="J18" s="26">
        <v>2</v>
      </c>
      <c r="K18" s="29">
        <v>4</v>
      </c>
      <c r="L18" s="8">
        <f t="shared" si="0"/>
        <v>22</v>
      </c>
      <c r="N18" s="13">
        <v>13</v>
      </c>
      <c r="O18" s="14">
        <v>3.5</v>
      </c>
      <c r="P18" s="14">
        <v>8.5</v>
      </c>
      <c r="Q18" s="14">
        <v>3.5</v>
      </c>
      <c r="R18" s="14">
        <v>8.5</v>
      </c>
      <c r="S18" s="14">
        <v>1</v>
      </c>
      <c r="T18" s="14">
        <v>6.5</v>
      </c>
      <c r="U18" s="14">
        <v>3.5</v>
      </c>
      <c r="V18" s="14">
        <v>3.5</v>
      </c>
      <c r="W18" s="14">
        <v>6.5</v>
      </c>
      <c r="X18" s="12">
        <f t="shared" si="1"/>
        <v>45</v>
      </c>
    </row>
    <row r="19" spans="2:24" ht="15.75" x14ac:dyDescent="0.25">
      <c r="B19" s="19">
        <v>15</v>
      </c>
      <c r="C19" s="26">
        <v>2</v>
      </c>
      <c r="D19" s="26">
        <v>2</v>
      </c>
      <c r="E19" s="26">
        <v>1</v>
      </c>
      <c r="F19" s="26">
        <v>2</v>
      </c>
      <c r="G19" s="26">
        <v>2</v>
      </c>
      <c r="H19" s="26">
        <v>2</v>
      </c>
      <c r="I19" s="26">
        <v>1</v>
      </c>
      <c r="J19" s="26">
        <v>2</v>
      </c>
      <c r="K19" s="26">
        <v>2</v>
      </c>
      <c r="L19" s="8">
        <f t="shared" si="0"/>
        <v>16</v>
      </c>
      <c r="N19" s="13">
        <v>14</v>
      </c>
      <c r="O19" s="15">
        <v>2.5</v>
      </c>
      <c r="P19" s="15">
        <v>8</v>
      </c>
      <c r="Q19" s="15">
        <v>2.5</v>
      </c>
      <c r="R19" s="15">
        <v>8</v>
      </c>
      <c r="S19" s="15">
        <v>2.5</v>
      </c>
      <c r="T19" s="15">
        <v>8</v>
      </c>
      <c r="U19" s="15">
        <v>2.5</v>
      </c>
      <c r="V19" s="15">
        <v>5.5</v>
      </c>
      <c r="W19" s="15">
        <v>5.5</v>
      </c>
      <c r="X19" s="12">
        <f t="shared" si="1"/>
        <v>45</v>
      </c>
    </row>
    <row r="20" spans="2:24" ht="15.75" x14ac:dyDescent="0.25">
      <c r="B20" s="19">
        <v>16</v>
      </c>
      <c r="C20" s="8">
        <v>4</v>
      </c>
      <c r="D20" s="8">
        <v>2</v>
      </c>
      <c r="E20" s="8">
        <v>1</v>
      </c>
      <c r="F20" s="8">
        <v>2</v>
      </c>
      <c r="G20" s="8">
        <v>4</v>
      </c>
      <c r="H20" s="8">
        <v>3</v>
      </c>
      <c r="I20" s="8">
        <v>4</v>
      </c>
      <c r="J20" s="8">
        <v>2</v>
      </c>
      <c r="K20" s="8">
        <v>4</v>
      </c>
      <c r="L20" s="8">
        <f t="shared" si="0"/>
        <v>26</v>
      </c>
      <c r="N20" s="89">
        <v>15</v>
      </c>
      <c r="O20" s="15">
        <v>7.5</v>
      </c>
      <c r="P20" s="15">
        <v>7.5</v>
      </c>
      <c r="Q20" s="15">
        <v>2.5</v>
      </c>
      <c r="R20" s="15">
        <v>4.5</v>
      </c>
      <c r="S20" s="15">
        <v>7.5</v>
      </c>
      <c r="T20" s="15">
        <v>1</v>
      </c>
      <c r="U20" s="15">
        <v>4.5</v>
      </c>
      <c r="V20" s="15">
        <v>2.5</v>
      </c>
      <c r="W20" s="15">
        <v>7.5</v>
      </c>
      <c r="X20" s="12">
        <f t="shared" si="1"/>
        <v>45</v>
      </c>
    </row>
    <row r="21" spans="2:24" ht="15.75" x14ac:dyDescent="0.25">
      <c r="B21" s="19">
        <v>17</v>
      </c>
      <c r="C21" s="8">
        <v>3</v>
      </c>
      <c r="D21" s="8">
        <v>4</v>
      </c>
      <c r="E21" s="8">
        <v>2</v>
      </c>
      <c r="F21" s="8">
        <v>4</v>
      </c>
      <c r="G21" s="8">
        <v>3</v>
      </c>
      <c r="H21" s="8">
        <v>2</v>
      </c>
      <c r="I21" s="8">
        <v>2</v>
      </c>
      <c r="J21" s="8">
        <v>3</v>
      </c>
      <c r="K21" s="8">
        <v>4</v>
      </c>
      <c r="L21" s="8">
        <f t="shared" si="0"/>
        <v>27</v>
      </c>
      <c r="N21" s="13">
        <v>16</v>
      </c>
      <c r="O21" s="15">
        <v>7.5</v>
      </c>
      <c r="P21" s="15">
        <v>3</v>
      </c>
      <c r="Q21" s="15">
        <v>1</v>
      </c>
      <c r="R21" s="15">
        <v>3</v>
      </c>
      <c r="S21" s="15">
        <v>7.5</v>
      </c>
      <c r="T21" s="15">
        <v>5</v>
      </c>
      <c r="U21" s="15">
        <v>7.5</v>
      </c>
      <c r="V21" s="15">
        <v>3</v>
      </c>
      <c r="W21" s="15">
        <v>7.5</v>
      </c>
      <c r="X21" s="12">
        <f t="shared" si="1"/>
        <v>45</v>
      </c>
    </row>
    <row r="22" spans="2:24" ht="15.75" x14ac:dyDescent="0.25">
      <c r="B22" s="19">
        <v>18</v>
      </c>
      <c r="C22" s="8">
        <v>2</v>
      </c>
      <c r="D22" s="8">
        <v>4</v>
      </c>
      <c r="E22" s="8">
        <v>1</v>
      </c>
      <c r="F22" s="8">
        <v>4</v>
      </c>
      <c r="G22" s="8">
        <v>1</v>
      </c>
      <c r="H22" s="8">
        <v>5</v>
      </c>
      <c r="I22" s="8">
        <v>2</v>
      </c>
      <c r="J22" s="8">
        <v>4</v>
      </c>
      <c r="K22" s="8">
        <v>4</v>
      </c>
      <c r="L22" s="8">
        <f t="shared" si="0"/>
        <v>27</v>
      </c>
      <c r="N22" s="13">
        <v>17</v>
      </c>
      <c r="O22" s="15">
        <v>5</v>
      </c>
      <c r="P22" s="15">
        <v>8</v>
      </c>
      <c r="Q22" s="15">
        <v>2</v>
      </c>
      <c r="R22" s="15">
        <v>8</v>
      </c>
      <c r="S22" s="15">
        <v>5</v>
      </c>
      <c r="T22" s="15">
        <v>2</v>
      </c>
      <c r="U22" s="15">
        <v>2</v>
      </c>
      <c r="V22" s="15">
        <v>5</v>
      </c>
      <c r="W22" s="15">
        <v>8</v>
      </c>
      <c r="X22" s="12">
        <f t="shared" si="1"/>
        <v>45</v>
      </c>
    </row>
    <row r="23" spans="2:24" ht="15.75" x14ac:dyDescent="0.25">
      <c r="B23" s="19">
        <v>19</v>
      </c>
      <c r="C23" s="8">
        <v>1</v>
      </c>
      <c r="D23" s="8">
        <v>4</v>
      </c>
      <c r="E23" s="8">
        <v>1</v>
      </c>
      <c r="F23" s="8">
        <v>4</v>
      </c>
      <c r="G23" s="8">
        <v>2</v>
      </c>
      <c r="H23" s="8">
        <v>5</v>
      </c>
      <c r="I23" s="8">
        <v>2</v>
      </c>
      <c r="J23" s="8">
        <v>2</v>
      </c>
      <c r="K23" s="8">
        <v>3</v>
      </c>
      <c r="L23" s="8">
        <f t="shared" si="0"/>
        <v>24</v>
      </c>
      <c r="N23" s="13">
        <v>18</v>
      </c>
      <c r="O23" s="15">
        <v>3.5</v>
      </c>
      <c r="P23" s="15">
        <v>6.5</v>
      </c>
      <c r="Q23" s="15">
        <v>1.5</v>
      </c>
      <c r="R23" s="15">
        <v>6.5</v>
      </c>
      <c r="S23" s="15">
        <v>1.5</v>
      </c>
      <c r="T23" s="15">
        <v>9</v>
      </c>
      <c r="U23" s="15">
        <v>3.5</v>
      </c>
      <c r="V23" s="15">
        <v>6.5</v>
      </c>
      <c r="W23" s="15">
        <v>6.5</v>
      </c>
      <c r="X23" s="12">
        <f t="shared" si="1"/>
        <v>45</v>
      </c>
    </row>
    <row r="24" spans="2:24" ht="15.75" x14ac:dyDescent="0.25">
      <c r="B24" s="19">
        <v>20</v>
      </c>
      <c r="C24" s="8">
        <v>1</v>
      </c>
      <c r="D24" s="8">
        <v>4</v>
      </c>
      <c r="E24" s="8">
        <v>1</v>
      </c>
      <c r="F24" s="8">
        <v>2</v>
      </c>
      <c r="G24" s="8">
        <v>4</v>
      </c>
      <c r="H24" s="8">
        <v>4</v>
      </c>
      <c r="I24" s="8">
        <v>2</v>
      </c>
      <c r="J24" s="8">
        <v>4</v>
      </c>
      <c r="K24" s="8">
        <v>2</v>
      </c>
      <c r="L24" s="8">
        <f>SUM(C24:K24)</f>
        <v>24</v>
      </c>
      <c r="N24" s="13">
        <v>19</v>
      </c>
      <c r="O24" s="15">
        <v>1.5</v>
      </c>
      <c r="P24" s="15">
        <v>7.5</v>
      </c>
      <c r="Q24" s="15">
        <v>1.5</v>
      </c>
      <c r="R24" s="15">
        <v>7.5</v>
      </c>
      <c r="S24" s="15">
        <v>4</v>
      </c>
      <c r="T24" s="15">
        <v>9</v>
      </c>
      <c r="U24" s="15">
        <v>4</v>
      </c>
      <c r="V24" s="15">
        <v>4</v>
      </c>
      <c r="W24" s="15">
        <v>6</v>
      </c>
      <c r="X24" s="12">
        <f t="shared" si="1"/>
        <v>45</v>
      </c>
    </row>
    <row r="25" spans="2:24" ht="15.75" x14ac:dyDescent="0.25">
      <c r="B25" s="19">
        <v>21</v>
      </c>
      <c r="C25" s="8">
        <v>2</v>
      </c>
      <c r="D25" s="8">
        <v>4</v>
      </c>
      <c r="E25" s="8">
        <v>2</v>
      </c>
      <c r="F25" s="8">
        <v>3</v>
      </c>
      <c r="G25" s="8">
        <v>2</v>
      </c>
      <c r="H25" s="8">
        <v>3</v>
      </c>
      <c r="I25" s="8">
        <v>4</v>
      </c>
      <c r="J25" s="8">
        <v>4</v>
      </c>
      <c r="K25" s="8">
        <v>4</v>
      </c>
      <c r="L25" s="8">
        <f t="shared" ref="L25:L33" si="2">SUM(C25:K25)</f>
        <v>28</v>
      </c>
      <c r="N25" s="13">
        <v>20</v>
      </c>
      <c r="O25" s="15">
        <v>1.5</v>
      </c>
      <c r="P25" s="15">
        <v>7.5</v>
      </c>
      <c r="Q25" s="15">
        <v>1.5</v>
      </c>
      <c r="R25" s="15">
        <v>4</v>
      </c>
      <c r="S25" s="15">
        <v>7.5</v>
      </c>
      <c r="T25" s="15">
        <v>7.5</v>
      </c>
      <c r="U25" s="15">
        <v>4</v>
      </c>
      <c r="V25" s="15">
        <v>7.5</v>
      </c>
      <c r="W25" s="15">
        <v>4</v>
      </c>
      <c r="X25" s="12">
        <f t="shared" si="1"/>
        <v>45</v>
      </c>
    </row>
    <row r="26" spans="2:24" ht="15.75" x14ac:dyDescent="0.25">
      <c r="B26" s="19">
        <v>22</v>
      </c>
      <c r="C26" s="8">
        <v>4</v>
      </c>
      <c r="D26" s="8">
        <v>2</v>
      </c>
      <c r="E26" s="8">
        <v>4</v>
      </c>
      <c r="F26" s="8">
        <v>2</v>
      </c>
      <c r="G26" s="8">
        <v>4</v>
      </c>
      <c r="H26" s="8">
        <v>2</v>
      </c>
      <c r="I26" s="8">
        <v>4</v>
      </c>
      <c r="J26" s="8">
        <v>2</v>
      </c>
      <c r="K26" s="8">
        <v>4</v>
      </c>
      <c r="L26" s="8">
        <f t="shared" si="2"/>
        <v>28</v>
      </c>
      <c r="N26" s="89">
        <v>21</v>
      </c>
      <c r="O26" s="15">
        <v>2</v>
      </c>
      <c r="P26" s="15">
        <v>7.5</v>
      </c>
      <c r="Q26" s="15">
        <v>2</v>
      </c>
      <c r="R26" s="15">
        <v>4.5</v>
      </c>
      <c r="S26" s="15">
        <v>2</v>
      </c>
      <c r="T26" s="15">
        <v>4.5</v>
      </c>
      <c r="U26" s="15">
        <v>7.5</v>
      </c>
      <c r="V26" s="15">
        <v>7.5</v>
      </c>
      <c r="W26" s="15">
        <v>7.5</v>
      </c>
      <c r="X26" s="12">
        <f t="shared" si="1"/>
        <v>45</v>
      </c>
    </row>
    <row r="27" spans="2:24" ht="15.75" x14ac:dyDescent="0.25">
      <c r="B27" s="19">
        <v>23</v>
      </c>
      <c r="C27" s="8">
        <v>4</v>
      </c>
      <c r="D27" s="8">
        <v>4</v>
      </c>
      <c r="E27" s="8">
        <v>4</v>
      </c>
      <c r="F27" s="8">
        <v>4</v>
      </c>
      <c r="G27" s="8">
        <v>4</v>
      </c>
      <c r="H27" s="8">
        <v>5</v>
      </c>
      <c r="I27" s="8">
        <v>4</v>
      </c>
      <c r="J27" s="8">
        <v>4</v>
      </c>
      <c r="K27" s="8">
        <v>4</v>
      </c>
      <c r="L27" s="8">
        <f t="shared" si="2"/>
        <v>37</v>
      </c>
      <c r="N27" s="13">
        <v>22</v>
      </c>
      <c r="O27" s="15">
        <v>7</v>
      </c>
      <c r="P27" s="15">
        <v>2.5</v>
      </c>
      <c r="Q27" s="15">
        <v>7</v>
      </c>
      <c r="R27" s="15">
        <v>2.5</v>
      </c>
      <c r="S27" s="15">
        <v>7</v>
      </c>
      <c r="T27" s="15">
        <v>2.5</v>
      </c>
      <c r="U27" s="15">
        <v>7</v>
      </c>
      <c r="V27" s="15">
        <v>2.5</v>
      </c>
      <c r="W27" s="15">
        <v>7</v>
      </c>
      <c r="X27" s="12">
        <f t="shared" si="1"/>
        <v>45</v>
      </c>
    </row>
    <row r="28" spans="2:24" ht="15.75" x14ac:dyDescent="0.25">
      <c r="B28" s="19">
        <v>24</v>
      </c>
      <c r="C28" s="8">
        <v>2</v>
      </c>
      <c r="D28" s="8">
        <v>4</v>
      </c>
      <c r="E28" s="8">
        <v>2</v>
      </c>
      <c r="F28" s="8">
        <v>4</v>
      </c>
      <c r="G28" s="8">
        <v>4</v>
      </c>
      <c r="H28" s="8">
        <v>4</v>
      </c>
      <c r="I28" s="8">
        <v>2</v>
      </c>
      <c r="J28" s="8">
        <v>4</v>
      </c>
      <c r="K28" s="8">
        <v>4</v>
      </c>
      <c r="L28" s="8">
        <f t="shared" si="2"/>
        <v>30</v>
      </c>
      <c r="N28" s="13">
        <v>23</v>
      </c>
      <c r="O28" s="15">
        <v>4.5</v>
      </c>
      <c r="P28" s="15">
        <v>4.5</v>
      </c>
      <c r="Q28" s="15">
        <v>4.5</v>
      </c>
      <c r="R28" s="15">
        <v>4.5</v>
      </c>
      <c r="S28" s="15">
        <v>4.5</v>
      </c>
      <c r="T28" s="15">
        <v>9</v>
      </c>
      <c r="U28" s="15">
        <v>4.5</v>
      </c>
      <c r="V28" s="15">
        <v>4.5</v>
      </c>
      <c r="W28" s="15">
        <v>4.5</v>
      </c>
      <c r="X28" s="12">
        <f t="shared" si="1"/>
        <v>45</v>
      </c>
    </row>
    <row r="29" spans="2:24" ht="15.75" x14ac:dyDescent="0.25">
      <c r="B29" s="19">
        <v>25</v>
      </c>
      <c r="C29" s="8">
        <v>3</v>
      </c>
      <c r="D29" s="8">
        <v>1</v>
      </c>
      <c r="E29" s="8">
        <v>5</v>
      </c>
      <c r="F29" s="8">
        <v>5</v>
      </c>
      <c r="G29" s="8">
        <v>5</v>
      </c>
      <c r="H29" s="8">
        <v>5</v>
      </c>
      <c r="I29" s="8">
        <v>1</v>
      </c>
      <c r="J29" s="8">
        <v>5</v>
      </c>
      <c r="K29" s="8">
        <v>5</v>
      </c>
      <c r="L29" s="8">
        <f t="shared" si="2"/>
        <v>35</v>
      </c>
      <c r="N29" s="13">
        <v>24</v>
      </c>
      <c r="O29" s="15">
        <v>2</v>
      </c>
      <c r="P29" s="15">
        <v>6.5</v>
      </c>
      <c r="Q29" s="15">
        <v>2</v>
      </c>
      <c r="R29" s="15">
        <v>6.5</v>
      </c>
      <c r="S29" s="15">
        <v>6.5</v>
      </c>
      <c r="T29" s="15">
        <v>6.5</v>
      </c>
      <c r="U29" s="15">
        <v>2</v>
      </c>
      <c r="V29" s="15">
        <v>6.5</v>
      </c>
      <c r="W29" s="15">
        <v>6.5</v>
      </c>
      <c r="X29" s="12">
        <f t="shared" si="1"/>
        <v>45</v>
      </c>
    </row>
    <row r="30" spans="2:24" ht="15.75" x14ac:dyDescent="0.25">
      <c r="B30" s="19">
        <v>26</v>
      </c>
      <c r="C30" s="8">
        <v>4</v>
      </c>
      <c r="D30" s="8">
        <v>5</v>
      </c>
      <c r="E30" s="8">
        <v>2</v>
      </c>
      <c r="F30" s="8">
        <v>4</v>
      </c>
      <c r="G30" s="8">
        <v>4</v>
      </c>
      <c r="H30" s="8">
        <v>4</v>
      </c>
      <c r="I30" s="8">
        <v>4</v>
      </c>
      <c r="J30" s="8">
        <v>2</v>
      </c>
      <c r="K30" s="8">
        <v>4</v>
      </c>
      <c r="L30" s="8">
        <f t="shared" si="2"/>
        <v>33</v>
      </c>
      <c r="N30" s="13">
        <v>25</v>
      </c>
      <c r="O30" s="15">
        <v>3</v>
      </c>
      <c r="P30" s="15">
        <v>1.5</v>
      </c>
      <c r="Q30" s="15">
        <v>6.5</v>
      </c>
      <c r="R30" s="15">
        <v>6.5</v>
      </c>
      <c r="S30" s="15">
        <v>6.5</v>
      </c>
      <c r="T30" s="15">
        <v>6.5</v>
      </c>
      <c r="U30" s="15">
        <v>1.5</v>
      </c>
      <c r="V30" s="15">
        <v>6.5</v>
      </c>
      <c r="W30" s="15">
        <v>6.5</v>
      </c>
      <c r="X30" s="12">
        <f t="shared" si="1"/>
        <v>45</v>
      </c>
    </row>
    <row r="31" spans="2:24" ht="15.75" x14ac:dyDescent="0.25">
      <c r="B31" s="19">
        <v>27</v>
      </c>
      <c r="C31" s="8">
        <v>1</v>
      </c>
      <c r="D31" s="8">
        <v>4</v>
      </c>
      <c r="E31" s="8">
        <v>4</v>
      </c>
      <c r="F31" s="8">
        <v>2</v>
      </c>
      <c r="G31" s="8">
        <v>3</v>
      </c>
      <c r="H31" s="8">
        <v>5</v>
      </c>
      <c r="I31" s="8">
        <v>2</v>
      </c>
      <c r="J31" s="8">
        <v>4</v>
      </c>
      <c r="K31" s="8">
        <v>5</v>
      </c>
      <c r="L31" s="8">
        <f t="shared" si="2"/>
        <v>30</v>
      </c>
      <c r="N31" s="13">
        <v>26</v>
      </c>
      <c r="O31" s="15">
        <v>5.5</v>
      </c>
      <c r="P31" s="15">
        <v>9</v>
      </c>
      <c r="Q31" s="15">
        <v>1.5</v>
      </c>
      <c r="R31" s="15">
        <v>5.5</v>
      </c>
      <c r="S31" s="15">
        <v>5.5</v>
      </c>
      <c r="T31" s="15">
        <v>5.5</v>
      </c>
      <c r="U31" s="15">
        <v>5.5</v>
      </c>
      <c r="V31" s="15">
        <v>1.5</v>
      </c>
      <c r="W31" s="15">
        <v>5.5</v>
      </c>
      <c r="X31" s="12">
        <f t="shared" si="1"/>
        <v>45</v>
      </c>
    </row>
    <row r="32" spans="2:24" ht="15.75" x14ac:dyDescent="0.25">
      <c r="B32" s="19">
        <v>28</v>
      </c>
      <c r="C32" s="8">
        <v>3</v>
      </c>
      <c r="D32" s="8">
        <v>4</v>
      </c>
      <c r="E32" s="8">
        <v>2</v>
      </c>
      <c r="F32" s="8">
        <v>5</v>
      </c>
      <c r="G32" s="8">
        <v>5</v>
      </c>
      <c r="H32" s="8">
        <v>4</v>
      </c>
      <c r="I32" s="8">
        <v>4</v>
      </c>
      <c r="J32" s="8">
        <v>5</v>
      </c>
      <c r="K32" s="8">
        <v>3</v>
      </c>
      <c r="L32" s="8">
        <f t="shared" si="2"/>
        <v>35</v>
      </c>
      <c r="N32" s="13">
        <v>27</v>
      </c>
      <c r="O32" s="15">
        <v>1</v>
      </c>
      <c r="P32" s="15">
        <v>6</v>
      </c>
      <c r="Q32" s="15">
        <v>6</v>
      </c>
      <c r="R32" s="15">
        <v>2.5</v>
      </c>
      <c r="S32" s="15">
        <v>4</v>
      </c>
      <c r="T32" s="15">
        <v>8.5</v>
      </c>
      <c r="U32" s="15">
        <v>2.5</v>
      </c>
      <c r="V32" s="15">
        <v>6</v>
      </c>
      <c r="W32" s="15">
        <v>8.5</v>
      </c>
      <c r="X32" s="12">
        <f t="shared" si="1"/>
        <v>45</v>
      </c>
    </row>
    <row r="33" spans="2:24" ht="15.75" x14ac:dyDescent="0.25">
      <c r="B33" s="19">
        <v>29</v>
      </c>
      <c r="C33" s="8">
        <v>1</v>
      </c>
      <c r="D33" s="8">
        <v>4</v>
      </c>
      <c r="E33" s="8">
        <v>1</v>
      </c>
      <c r="F33" s="8">
        <v>4</v>
      </c>
      <c r="G33" s="8">
        <v>4</v>
      </c>
      <c r="H33" s="8">
        <v>4</v>
      </c>
      <c r="I33" s="8">
        <v>4</v>
      </c>
      <c r="J33" s="8">
        <v>4</v>
      </c>
      <c r="K33" s="8">
        <v>4</v>
      </c>
      <c r="L33" s="8">
        <f t="shared" si="2"/>
        <v>30</v>
      </c>
      <c r="N33" s="13">
        <v>28</v>
      </c>
      <c r="O33" s="15">
        <v>2.5</v>
      </c>
      <c r="P33" s="15">
        <v>5</v>
      </c>
      <c r="Q33" s="15">
        <v>1</v>
      </c>
      <c r="R33" s="15">
        <v>8</v>
      </c>
      <c r="S33" s="15">
        <v>8</v>
      </c>
      <c r="T33" s="15">
        <v>5</v>
      </c>
      <c r="U33" s="15">
        <v>5</v>
      </c>
      <c r="V33" s="15">
        <v>8</v>
      </c>
      <c r="W33" s="15">
        <v>2.5</v>
      </c>
      <c r="X33" s="12">
        <f t="shared" si="1"/>
        <v>45</v>
      </c>
    </row>
    <row r="34" spans="2:24" ht="15.75" x14ac:dyDescent="0.25">
      <c r="B34" s="19">
        <v>30</v>
      </c>
      <c r="C34" s="8">
        <v>1</v>
      </c>
      <c r="D34" s="8">
        <v>4</v>
      </c>
      <c r="E34" s="8">
        <v>1</v>
      </c>
      <c r="F34" s="8">
        <v>5</v>
      </c>
      <c r="G34" s="8">
        <v>5</v>
      </c>
      <c r="H34" s="8">
        <v>4</v>
      </c>
      <c r="I34" s="8">
        <v>1</v>
      </c>
      <c r="J34" s="8">
        <v>5</v>
      </c>
      <c r="K34" s="8">
        <v>5</v>
      </c>
      <c r="L34" s="8">
        <f>SUM(C34:K34)</f>
        <v>31</v>
      </c>
      <c r="N34" s="13">
        <v>29</v>
      </c>
      <c r="O34" s="15">
        <v>1.5</v>
      </c>
      <c r="P34" s="15">
        <v>6</v>
      </c>
      <c r="Q34" s="15">
        <v>1.5</v>
      </c>
      <c r="R34" s="15">
        <v>6</v>
      </c>
      <c r="S34" s="15">
        <v>6</v>
      </c>
      <c r="T34" s="15">
        <v>6</v>
      </c>
      <c r="U34" s="15">
        <v>6</v>
      </c>
      <c r="V34" s="15">
        <v>6</v>
      </c>
      <c r="W34" s="15">
        <v>6</v>
      </c>
      <c r="X34" s="12">
        <f t="shared" si="1"/>
        <v>45</v>
      </c>
    </row>
    <row r="35" spans="2:24" ht="15.75" x14ac:dyDescent="0.25">
      <c r="B35" s="2" t="s">
        <v>24</v>
      </c>
      <c r="C35" s="4">
        <f t="shared" ref="C35:K35" si="3">AVERAGE(C5:C34)</f>
        <v>2.4</v>
      </c>
      <c r="D35" s="4">
        <f t="shared" si="3"/>
        <v>3.6</v>
      </c>
      <c r="E35" s="4">
        <f t="shared" si="3"/>
        <v>1.9666666666666666</v>
      </c>
      <c r="F35" s="4">
        <f t="shared" si="3"/>
        <v>3.6666666666666665</v>
      </c>
      <c r="G35" s="4">
        <f t="shared" si="3"/>
        <v>3.2</v>
      </c>
      <c r="H35" s="4">
        <f t="shared" si="3"/>
        <v>3.8</v>
      </c>
      <c r="I35" s="4">
        <f t="shared" si="3"/>
        <v>2.8333333333333335</v>
      </c>
      <c r="J35" s="4">
        <f t="shared" si="3"/>
        <v>3.6</v>
      </c>
      <c r="K35" s="4">
        <f t="shared" si="3"/>
        <v>3.8666666666666667</v>
      </c>
      <c r="L35" s="2"/>
      <c r="N35" s="13">
        <v>30</v>
      </c>
      <c r="O35" s="15">
        <v>2</v>
      </c>
      <c r="P35" s="15">
        <v>4.5</v>
      </c>
      <c r="Q35" s="15">
        <v>2</v>
      </c>
      <c r="R35" s="15">
        <v>7.5</v>
      </c>
      <c r="S35" s="15">
        <v>7.5</v>
      </c>
      <c r="T35" s="15">
        <v>4.5</v>
      </c>
      <c r="U35" s="15">
        <v>2</v>
      </c>
      <c r="V35" s="15">
        <v>7.5</v>
      </c>
      <c r="W35" s="15">
        <v>7.5</v>
      </c>
      <c r="X35" s="16">
        <f t="shared" si="1"/>
        <v>45</v>
      </c>
    </row>
    <row r="36" spans="2:24" ht="15.75" x14ac:dyDescent="0.25">
      <c r="N36" s="12" t="s">
        <v>10</v>
      </c>
      <c r="O36" s="84">
        <f>SUM(O6:O35)</f>
        <v>109</v>
      </c>
      <c r="P36" s="84">
        <f t="shared" ref="P36:W36" si="4">SUM(P6:P35)</f>
        <v>176.5</v>
      </c>
      <c r="Q36" s="84">
        <f t="shared" si="4"/>
        <v>78.5</v>
      </c>
      <c r="R36" s="84">
        <f t="shared" si="4"/>
        <v>171</v>
      </c>
      <c r="S36" s="84">
        <f t="shared" si="4"/>
        <v>149</v>
      </c>
      <c r="T36" s="84">
        <f t="shared" si="4"/>
        <v>175.5</v>
      </c>
      <c r="U36" s="84">
        <f t="shared" si="4"/>
        <v>136.5</v>
      </c>
      <c r="V36" s="84">
        <f t="shared" si="4"/>
        <v>167.5</v>
      </c>
      <c r="W36" s="84">
        <f t="shared" si="4"/>
        <v>186.5</v>
      </c>
      <c r="X36" s="18"/>
    </row>
    <row r="37" spans="2:24" ht="15.75" x14ac:dyDescent="0.25">
      <c r="H37" s="38" t="s">
        <v>18</v>
      </c>
      <c r="I37" s="36">
        <f>(12/((30*9)*(9+1))*SUMSQ(O36:W36)-3*(30)*(9+1))</f>
        <v>46.259999999999991</v>
      </c>
      <c r="N37" s="12" t="s">
        <v>23</v>
      </c>
      <c r="O37" s="83">
        <f>AVERAGE(O6:O35)</f>
        <v>3.6333333333333333</v>
      </c>
      <c r="P37" s="83">
        <f t="shared" ref="P37:V37" si="5">AVERAGE(P6:P35)</f>
        <v>5.8833333333333337</v>
      </c>
      <c r="Q37" s="83">
        <f t="shared" si="5"/>
        <v>2.6166666666666667</v>
      </c>
      <c r="R37" s="83">
        <f t="shared" si="5"/>
        <v>5.7</v>
      </c>
      <c r="S37" s="83">
        <f t="shared" si="5"/>
        <v>4.9666666666666668</v>
      </c>
      <c r="T37" s="83">
        <f t="shared" si="5"/>
        <v>5.85</v>
      </c>
      <c r="U37" s="83">
        <f t="shared" si="5"/>
        <v>4.55</v>
      </c>
      <c r="V37" s="83">
        <f t="shared" si="5"/>
        <v>5.583333333333333</v>
      </c>
      <c r="W37" s="83">
        <f>AVERAGE(W6:W35)</f>
        <v>6.2166666666666668</v>
      </c>
      <c r="X37" s="18"/>
    </row>
    <row r="38" spans="2:24" x14ac:dyDescent="0.25">
      <c r="H38" s="38" t="s">
        <v>20</v>
      </c>
      <c r="I38" s="74">
        <f>_xlfn.CHISQ.INV.RT(0.05,8)</f>
        <v>15.507313055865453</v>
      </c>
    </row>
    <row r="39" spans="2:24" x14ac:dyDescent="0.25">
      <c r="H39" t="s">
        <v>96</v>
      </c>
      <c r="I39" t="s">
        <v>97</v>
      </c>
    </row>
    <row r="41" spans="2:24" ht="15.75" x14ac:dyDescent="0.25">
      <c r="C41" s="174" t="s">
        <v>1</v>
      </c>
      <c r="D41" s="174"/>
      <c r="E41" s="174"/>
      <c r="F41" s="174"/>
      <c r="G41" s="174"/>
      <c r="H41" s="41" t="s">
        <v>24</v>
      </c>
      <c r="I41" s="41" t="s">
        <v>25</v>
      </c>
      <c r="J41" s="41" t="s">
        <v>67</v>
      </c>
      <c r="M41" t="s">
        <v>9</v>
      </c>
      <c r="N41" t="s">
        <v>23</v>
      </c>
      <c r="O41" t="s">
        <v>123</v>
      </c>
      <c r="P41" t="s">
        <v>67</v>
      </c>
    </row>
    <row r="42" spans="2:24" ht="15.75" x14ac:dyDescent="0.25">
      <c r="C42" s="168" t="s">
        <v>166</v>
      </c>
      <c r="D42" s="168"/>
      <c r="E42" s="168"/>
      <c r="F42" s="168"/>
      <c r="G42" s="168"/>
      <c r="H42" s="39">
        <f>AVERAGE(C5:C34)</f>
        <v>2.4</v>
      </c>
      <c r="I42" s="39">
        <f>SUM(O6:O35)</f>
        <v>109</v>
      </c>
      <c r="J42" t="s">
        <v>64</v>
      </c>
      <c r="M42" t="s">
        <v>140</v>
      </c>
      <c r="N42">
        <v>1.97</v>
      </c>
      <c r="O42">
        <v>78.5</v>
      </c>
      <c r="P42" t="s">
        <v>63</v>
      </c>
      <c r="Q42" s="39">
        <f>(O42+H$51)</f>
        <v>113.39571965155612</v>
      </c>
    </row>
    <row r="43" spans="2:24" ht="15.75" x14ac:dyDescent="0.25">
      <c r="C43" s="168" t="s">
        <v>167</v>
      </c>
      <c r="D43" s="168"/>
      <c r="E43" s="168"/>
      <c r="F43" s="168"/>
      <c r="G43" s="168"/>
      <c r="H43" s="40">
        <f>AVERAGE(D5:D34)</f>
        <v>3.6</v>
      </c>
      <c r="I43" s="39">
        <f>SUM(P6:P35)</f>
        <v>176.5</v>
      </c>
      <c r="J43" t="s">
        <v>122</v>
      </c>
      <c r="M43" t="s">
        <v>134</v>
      </c>
      <c r="N43">
        <v>2.4</v>
      </c>
      <c r="O43">
        <v>109</v>
      </c>
      <c r="P43" t="s">
        <v>64</v>
      </c>
      <c r="Q43" s="39">
        <f t="shared" ref="Q43:Q49" si="6">(O43+H$51)</f>
        <v>143.89571965155613</v>
      </c>
    </row>
    <row r="44" spans="2:24" ht="15.75" x14ac:dyDescent="0.25">
      <c r="C44" s="168" t="s">
        <v>174</v>
      </c>
      <c r="D44" s="168"/>
      <c r="E44" s="168"/>
      <c r="F44" s="168"/>
      <c r="G44" s="168"/>
      <c r="H44" s="40">
        <f>AVERAGE(E5:E34)</f>
        <v>1.9666666666666666</v>
      </c>
      <c r="I44" s="39">
        <f>SUM(Q6:Q35)</f>
        <v>78.5</v>
      </c>
      <c r="J44" t="s">
        <v>63</v>
      </c>
      <c r="M44" t="s">
        <v>136</v>
      </c>
      <c r="N44">
        <v>2.83</v>
      </c>
      <c r="O44">
        <v>136.5</v>
      </c>
      <c r="P44" t="s">
        <v>113</v>
      </c>
      <c r="Q44" s="39">
        <f t="shared" si="6"/>
        <v>171.39571965155613</v>
      </c>
    </row>
    <row r="45" spans="2:24" ht="15.75" x14ac:dyDescent="0.25">
      <c r="C45" s="168" t="s">
        <v>168</v>
      </c>
      <c r="D45" s="168"/>
      <c r="E45" s="168"/>
      <c r="F45" s="168"/>
      <c r="G45" s="168"/>
      <c r="H45" s="40">
        <f>AVERAGE(F5:F34)</f>
        <v>3.6666666666666665</v>
      </c>
      <c r="I45" s="39">
        <f>SUM(R6:R35)</f>
        <v>171</v>
      </c>
      <c r="J45" t="s">
        <v>121</v>
      </c>
      <c r="M45" t="s">
        <v>138</v>
      </c>
      <c r="N45">
        <v>3.2</v>
      </c>
      <c r="O45">
        <v>149</v>
      </c>
      <c r="P45" t="s">
        <v>116</v>
      </c>
      <c r="Q45" s="39">
        <f t="shared" si="6"/>
        <v>183.89571965155613</v>
      </c>
    </row>
    <row r="46" spans="2:24" ht="15.75" x14ac:dyDescent="0.25">
      <c r="C46" s="168" t="s">
        <v>169</v>
      </c>
      <c r="D46" s="168"/>
      <c r="E46" s="168"/>
      <c r="F46" s="168"/>
      <c r="G46" s="168"/>
      <c r="H46" s="40">
        <f>AVERAGE(G5:G34)</f>
        <v>3.2</v>
      </c>
      <c r="I46" s="39">
        <f>SUM(S6:S35)</f>
        <v>149</v>
      </c>
      <c r="J46" t="s">
        <v>116</v>
      </c>
      <c r="M46" t="s">
        <v>139</v>
      </c>
      <c r="N46">
        <v>3.6</v>
      </c>
      <c r="O46" s="113">
        <f>V36</f>
        <v>167.5</v>
      </c>
      <c r="P46" t="s">
        <v>121</v>
      </c>
      <c r="Q46" s="39">
        <f t="shared" si="6"/>
        <v>202.39571965155613</v>
      </c>
    </row>
    <row r="47" spans="2:24" ht="15.75" x14ac:dyDescent="0.25">
      <c r="C47" s="168" t="s">
        <v>170</v>
      </c>
      <c r="D47" s="168"/>
      <c r="E47" s="168"/>
      <c r="F47" s="168"/>
      <c r="G47" s="168"/>
      <c r="H47" s="40">
        <f>AVERAGE(H5:H34)</f>
        <v>3.8</v>
      </c>
      <c r="I47" s="39">
        <f>SUM(T6:T35)</f>
        <v>175.5</v>
      </c>
      <c r="J47" t="s">
        <v>122</v>
      </c>
      <c r="M47" t="s">
        <v>137</v>
      </c>
      <c r="N47">
        <v>3.6</v>
      </c>
      <c r="O47" s="113">
        <f>P36</f>
        <v>176.5</v>
      </c>
      <c r="P47" t="s">
        <v>122</v>
      </c>
      <c r="Q47" s="39">
        <f t="shared" si="6"/>
        <v>211.39571965155613</v>
      </c>
    </row>
    <row r="48" spans="2:24" ht="15.75" x14ac:dyDescent="0.25">
      <c r="C48" s="168" t="s">
        <v>171</v>
      </c>
      <c r="D48" s="168"/>
      <c r="E48" s="168"/>
      <c r="F48" s="168"/>
      <c r="G48" s="168"/>
      <c r="H48" s="40">
        <f>AVERAGE(I5:I34)</f>
        <v>2.8333333333333335</v>
      </c>
      <c r="I48" s="39">
        <f>SUM(U6:U35)</f>
        <v>136.5</v>
      </c>
      <c r="J48" t="s">
        <v>113</v>
      </c>
      <c r="M48" t="s">
        <v>135</v>
      </c>
      <c r="N48">
        <v>3.67</v>
      </c>
      <c r="O48">
        <v>171</v>
      </c>
      <c r="P48" t="s">
        <v>122</v>
      </c>
      <c r="Q48" s="39">
        <f t="shared" si="6"/>
        <v>205.89571965155613</v>
      </c>
    </row>
    <row r="49" spans="3:17" ht="15.75" x14ac:dyDescent="0.25">
      <c r="C49" s="168" t="s">
        <v>173</v>
      </c>
      <c r="D49" s="168"/>
      <c r="E49" s="168"/>
      <c r="F49" s="168"/>
      <c r="G49" s="168"/>
      <c r="H49" s="40">
        <f>AVERAGE(J5:J34)</f>
        <v>3.6</v>
      </c>
      <c r="I49" s="39">
        <f>SUM(V6:V35)</f>
        <v>167.5</v>
      </c>
      <c r="J49" t="s">
        <v>121</v>
      </c>
      <c r="M49" t="s">
        <v>141</v>
      </c>
      <c r="N49">
        <v>3.8</v>
      </c>
      <c r="O49">
        <v>175.5</v>
      </c>
      <c r="P49" t="s">
        <v>122</v>
      </c>
      <c r="Q49" s="39">
        <f t="shared" si="6"/>
        <v>210.39571965155613</v>
      </c>
    </row>
    <row r="50" spans="3:17" ht="15.75" x14ac:dyDescent="0.25">
      <c r="C50" s="168" t="s">
        <v>172</v>
      </c>
      <c r="D50" s="168"/>
      <c r="E50" s="168"/>
      <c r="F50" s="168"/>
      <c r="G50" s="168"/>
      <c r="H50" s="40">
        <f>AVERAGE(K5:K34)</f>
        <v>3.8666666666666667</v>
      </c>
      <c r="I50" s="39">
        <f>SUM(W6:W35)</f>
        <v>186.5</v>
      </c>
      <c r="J50" t="s">
        <v>120</v>
      </c>
      <c r="M50" t="s">
        <v>142</v>
      </c>
      <c r="N50">
        <v>3.87</v>
      </c>
      <c r="O50">
        <v>186.5</v>
      </c>
      <c r="P50" t="s">
        <v>120</v>
      </c>
    </row>
    <row r="51" spans="3:17" ht="15.75" x14ac:dyDescent="0.25">
      <c r="C51" s="169" t="s">
        <v>26</v>
      </c>
      <c r="D51" s="169"/>
      <c r="E51" s="169"/>
      <c r="F51" s="169"/>
      <c r="G51" s="169"/>
      <c r="H51" s="44">
        <f>1.645*SQRT(30*9*(9+1)/6)</f>
        <v>34.895719651556121</v>
      </c>
      <c r="I51" s="41"/>
      <c r="J51" s="41"/>
    </row>
  </sheetData>
  <mergeCells count="18">
    <mergeCell ref="I1:O1"/>
    <mergeCell ref="N4:N5"/>
    <mergeCell ref="O4:W4"/>
    <mergeCell ref="X4:X5"/>
    <mergeCell ref="B3:B4"/>
    <mergeCell ref="C3:J3"/>
    <mergeCell ref="C51:G51"/>
    <mergeCell ref="L3:L4"/>
    <mergeCell ref="C46:G46"/>
    <mergeCell ref="C47:G47"/>
    <mergeCell ref="C48:G48"/>
    <mergeCell ref="C49:G49"/>
    <mergeCell ref="C50:G50"/>
    <mergeCell ref="C41:G41"/>
    <mergeCell ref="C42:G42"/>
    <mergeCell ref="C43:G43"/>
    <mergeCell ref="C44:G44"/>
    <mergeCell ref="C45:G4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kadar air</vt:lpstr>
      <vt:lpstr>tekstur</vt:lpstr>
      <vt:lpstr>vit c</vt:lpstr>
      <vt:lpstr>warna L</vt:lpstr>
      <vt:lpstr>Warna A</vt:lpstr>
      <vt:lpstr>warna b</vt:lpstr>
      <vt:lpstr>orlep aroma</vt:lpstr>
      <vt:lpstr>orlep warna</vt:lpstr>
      <vt:lpstr>orlep tekstur</vt:lpstr>
      <vt:lpstr>orlep rasa</vt:lpstr>
      <vt:lpstr>Perlakuan Terbaik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HP</cp:lastModifiedBy>
  <dcterms:created xsi:type="dcterms:W3CDTF">2023-02-17T07:08:15Z</dcterms:created>
  <dcterms:modified xsi:type="dcterms:W3CDTF">2024-06-27T09:37:04Z</dcterms:modified>
</cp:coreProperties>
</file>