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jar\Documents\SKRIPSI\Kumpulan Bab Skripsi\"/>
    </mc:Choice>
  </mc:AlternateContent>
  <xr:revisionPtr revIDLastSave="0" documentId="13_ncr:1_{D3A37027-5884-4654-9CB6-468FCD06A474}" xr6:coauthVersionLast="47" xr6:coauthVersionMax="47" xr10:uidLastSave="{00000000-0000-0000-0000-000000000000}"/>
  <bookViews>
    <workbookView xWindow="-108" yWindow="-108" windowWidth="23256" windowHeight="12456" xr2:uid="{C7FCA71B-D0B6-42D6-BB5C-9A218B194992}"/>
  </bookViews>
  <sheets>
    <sheet name="Lembar1" sheetId="1" r:id="rId1"/>
    <sheet name="Lembar2" sheetId="2" r:id="rId2"/>
    <sheet name="Lembar3" sheetId="3" r:id="rId3"/>
    <sheet name="Lembar4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2" l="1"/>
  <c r="F8" i="4"/>
  <c r="L15" i="3"/>
  <c r="F31" i="1" l="1"/>
  <c r="K12" i="2"/>
  <c r="K13" i="2"/>
  <c r="K11" i="2"/>
  <c r="I23" i="1"/>
  <c r="L14" i="1"/>
  <c r="L13" i="1"/>
  <c r="L16" i="1"/>
  <c r="L15" i="1"/>
  <c r="L12" i="1"/>
  <c r="L11" i="1"/>
  <c r="S9" i="2"/>
  <c r="S7" i="2"/>
  <c r="S6" i="2"/>
  <c r="S5" i="2"/>
  <c r="S4" i="2"/>
  <c r="S3" i="2"/>
  <c r="E42" i="1"/>
  <c r="E41" i="1"/>
  <c r="E40" i="1"/>
  <c r="E39" i="1"/>
  <c r="E38" i="1"/>
  <c r="H35" i="1"/>
  <c r="H34" i="1"/>
  <c r="H33" i="1"/>
  <c r="H32" i="1"/>
  <c r="E25" i="1"/>
  <c r="F34" i="1" s="1"/>
  <c r="E24" i="1"/>
  <c r="E23" i="1"/>
  <c r="F33" i="1" s="1"/>
  <c r="E22" i="1"/>
  <c r="F32" i="1" s="1"/>
  <c r="E21" i="1"/>
  <c r="D25" i="1"/>
  <c r="E34" i="1" s="1"/>
  <c r="I35" i="1" s="1"/>
  <c r="D24" i="1"/>
  <c r="D23" i="1"/>
  <c r="E33" i="1" s="1"/>
  <c r="I34" i="1" s="1"/>
  <c r="D22" i="1"/>
  <c r="E32" i="1" s="1"/>
  <c r="I33" i="1" s="1"/>
  <c r="D21" i="1"/>
  <c r="I21" i="1" s="1"/>
  <c r="G25" i="1"/>
  <c r="G24" i="1"/>
  <c r="G23" i="1"/>
  <c r="G22" i="1"/>
  <c r="G21" i="1"/>
  <c r="G14" i="1"/>
  <c r="G15" i="1"/>
  <c r="G16" i="1"/>
  <c r="G17" i="1"/>
  <c r="G13" i="1"/>
  <c r="D17" i="1"/>
  <c r="D16" i="1"/>
  <c r="D15" i="1"/>
  <c r="D14" i="1"/>
  <c r="D13" i="1"/>
  <c r="D12" i="1"/>
  <c r="E31" i="1" l="1"/>
  <c r="I32" i="1" s="1"/>
  <c r="I22" i="1"/>
</calcChain>
</file>

<file path=xl/sharedStrings.xml><?xml version="1.0" encoding="utf-8"?>
<sst xmlns="http://schemas.openxmlformats.org/spreadsheetml/2006/main" count="344" uniqueCount="127">
  <si>
    <t>berat</t>
  </si>
  <si>
    <t>kapasitas</t>
  </si>
  <si>
    <t>voleme</t>
  </si>
  <si>
    <t>5t</t>
  </si>
  <si>
    <t>konsumen</t>
  </si>
  <si>
    <t xml:space="preserve">produk </t>
  </si>
  <si>
    <t>ukuran</t>
  </si>
  <si>
    <t xml:space="preserve">berat </t>
  </si>
  <si>
    <t>PT ULTRA PRIMA ABADI</t>
  </si>
  <si>
    <t>105X70X235</t>
  </si>
  <si>
    <t>MDS FOR ACTIVE CLEAN</t>
  </si>
  <si>
    <t xml:space="preserve">KOTAK TANGO VA </t>
  </si>
  <si>
    <t>KOTAK MANUAL WAFFLE</t>
  </si>
  <si>
    <t>DUS PDF PROTEKSI</t>
  </si>
  <si>
    <t xml:space="preserve">DYSPLAY CB </t>
  </si>
  <si>
    <t>DYSPLAY MINTZ</t>
  </si>
  <si>
    <t>155X133X42</t>
  </si>
  <si>
    <t>170X115X145</t>
  </si>
  <si>
    <t>160X37X27</t>
  </si>
  <si>
    <t>170X165X53</t>
  </si>
  <si>
    <t>80X38X245</t>
  </si>
  <si>
    <t>5,3x2x2,1</t>
  </si>
  <si>
    <t>ukuran (m)</t>
  </si>
  <si>
    <t>berat (kg)</t>
  </si>
  <si>
    <t>voleme (m)</t>
  </si>
  <si>
    <t xml:space="preserve">pemesanan </t>
  </si>
  <si>
    <t>kubikasi</t>
  </si>
  <si>
    <t>A</t>
  </si>
  <si>
    <t>B</t>
  </si>
  <si>
    <t>C</t>
  </si>
  <si>
    <t>D</t>
  </si>
  <si>
    <t>E</t>
  </si>
  <si>
    <t>kubukasi</t>
  </si>
  <si>
    <t>JUMLAH BARANG</t>
  </si>
  <si>
    <t>wb</t>
  </si>
  <si>
    <t>cdd</t>
  </si>
  <si>
    <t>cde</t>
  </si>
  <si>
    <t>b</t>
  </si>
  <si>
    <t>Colt Diesel Engkel (CDE) Box</t>
  </si>
  <si>
    <t>4,59x1,69x2,12</t>
  </si>
  <si>
    <t>Colt Diesel Doubel (CDD) Box</t>
  </si>
  <si>
    <t>4,5x2x2</t>
  </si>
  <si>
    <t>Colt Diesel Double (CDL) Bak Long</t>
  </si>
  <si>
    <t>FUSO</t>
  </si>
  <si>
    <t xml:space="preserve">7x2,5x2,6 </t>
  </si>
  <si>
    <t>WB</t>
  </si>
  <si>
    <t>9,4x2,4x2,4</t>
  </si>
  <si>
    <t>TRONTON</t>
  </si>
  <si>
    <t>9,4x2,2x2,3</t>
  </si>
  <si>
    <t>JATIM</t>
  </si>
  <si>
    <t>jenis truk</t>
  </si>
  <si>
    <t xml:space="preserve"> biaya pengiriman  </t>
  </si>
  <si>
    <t xml:space="preserve"> Rp        450,000.00 </t>
  </si>
  <si>
    <t xml:space="preserve"> Rp     650,000.00 </t>
  </si>
  <si>
    <t xml:space="preserve"> Rp      800,000.00 </t>
  </si>
  <si>
    <t xml:space="preserve"> Rp    1,200,000.00 </t>
  </si>
  <si>
    <t xml:space="preserve">BANYAL KENDARAAN </t>
  </si>
  <si>
    <t>pembulatan</t>
  </si>
  <si>
    <t>barang</t>
  </si>
  <si>
    <t>truk</t>
  </si>
  <si>
    <t>cdl</t>
  </si>
  <si>
    <t>PRODUK</t>
  </si>
  <si>
    <t>VOLUME(m3)</t>
  </si>
  <si>
    <t>MDS</t>
  </si>
  <si>
    <t>TANGGO</t>
  </si>
  <si>
    <t>WAFFLE</t>
  </si>
  <si>
    <t xml:space="preserve"> </t>
  </si>
  <si>
    <t>KAPSITAS</t>
  </si>
  <si>
    <t>-</t>
  </si>
  <si>
    <t>JUMLAH</t>
  </si>
  <si>
    <t>BERAT</t>
  </si>
  <si>
    <t xml:space="preserve">JDWL KIRIM </t>
  </si>
  <si>
    <t>DITANYA</t>
  </si>
  <si>
    <t>JENIS KENDARAAN DAN JUMLAH</t>
  </si>
  <si>
    <t>diket</t>
  </si>
  <si>
    <t>a</t>
  </si>
  <si>
    <t>c</t>
  </si>
  <si>
    <t>y</t>
  </si>
  <si>
    <t>foy</t>
  </si>
  <si>
    <t>x+f</t>
  </si>
  <si>
    <t>kubikasi(w)</t>
  </si>
  <si>
    <t>jumlah(p)</t>
  </si>
  <si>
    <t>450+800</t>
  </si>
  <si>
    <t>16+22=38</t>
  </si>
  <si>
    <t>18+18=36</t>
  </si>
  <si>
    <t>650+650</t>
  </si>
  <si>
    <t>p+f0(y-w)</t>
  </si>
  <si>
    <t>f1y</t>
  </si>
  <si>
    <t>w</t>
  </si>
  <si>
    <t>p</t>
  </si>
  <si>
    <t>jml knd</t>
  </si>
  <si>
    <t>f0(y)</t>
  </si>
  <si>
    <t xml:space="preserve">jika mengirimkan 50 produk </t>
  </si>
  <si>
    <t>jumlah barang</t>
  </si>
  <si>
    <t xml:space="preserve">kubikasu barang </t>
  </si>
  <si>
    <t>25+f0(0-25)</t>
  </si>
  <si>
    <t>jns knd</t>
  </si>
  <si>
    <t>f1(y)</t>
  </si>
  <si>
    <t>p+f1(y-w)</t>
  </si>
  <si>
    <t>sisa6</t>
  </si>
  <si>
    <t>24+0(16-17)=t</t>
  </si>
  <si>
    <t>24+0(18-17)=24</t>
  </si>
  <si>
    <t>24+0(22-17)=24</t>
  </si>
  <si>
    <t>24+0(45-17)=24</t>
  </si>
  <si>
    <t>t</t>
  </si>
  <si>
    <t>36+1(0-21)=t</t>
  </si>
  <si>
    <t>36+1(22-21)=</t>
  </si>
  <si>
    <t>36+1(18-21)=36</t>
  </si>
  <si>
    <t>36+1(45-21)=</t>
  </si>
  <si>
    <t>p+f2(y-w)</t>
  </si>
  <si>
    <t>f2(y)</t>
  </si>
  <si>
    <t>P</t>
  </si>
  <si>
    <t>W</t>
  </si>
  <si>
    <t>27+0(16-21)=t</t>
  </si>
  <si>
    <t>27+0(18-21)=t</t>
  </si>
  <si>
    <t>20+1(16-17)=t</t>
  </si>
  <si>
    <t>20+0</t>
  </si>
  <si>
    <t>20+27</t>
  </si>
  <si>
    <t>22+2(16-33)=t</t>
  </si>
  <si>
    <t>22+2(18-33)=t</t>
  </si>
  <si>
    <t>22+2(22-33)=t</t>
  </si>
  <si>
    <t>22+0</t>
  </si>
  <si>
    <t>22+27</t>
  </si>
  <si>
    <t>20+27+22+27</t>
  </si>
  <si>
    <t>kendaraan</t>
  </si>
  <si>
    <t>450+0(40-16</t>
  </si>
  <si>
    <t>22+47=69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</si>
</sst>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"/>
    <numFmt numFmtId="165" formatCode="0.0"/>
    <numFmt numFmtId="166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0" fontId="1" fillId="0" borderId="2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165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1" xfId="0" applyNumberFormat="1" applyFont="1" applyBorder="1" applyAlignment="1">
      <alignment horizontal="center"/>
    </xf>
    <xf numFmtId="166" fontId="1" fillId="0" borderId="1" xfId="1" applyNumberFormat="1" applyFont="1" applyFill="1" applyBorder="1" applyAlignment="1">
      <alignment horizontal="center" vertical="center"/>
    </xf>
    <xf numFmtId="166" fontId="1" fillId="0" borderId="1" xfId="1" applyNumberFormat="1" applyFont="1" applyBorder="1" applyAlignment="1">
      <alignment horizontal="center"/>
    </xf>
    <xf numFmtId="0" fontId="3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1" fontId="0" fillId="0" borderId="1" xfId="0" applyNumberForma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1" fillId="0" borderId="3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2">
    <cellStyle name="Ko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5CA6E-BF49-4D8E-A08B-4CEE6BECA1B3}">
  <dimension ref="B1:P55"/>
  <sheetViews>
    <sheetView tabSelected="1" topLeftCell="A23" workbookViewId="0">
      <selection activeCell="D33" sqref="D33"/>
    </sheetView>
  </sheetViews>
  <sheetFormatPr defaultRowHeight="14.4" x14ac:dyDescent="0.3"/>
  <cols>
    <col min="2" max="2" width="34.44140625" customWidth="1"/>
    <col min="3" max="3" width="31" customWidth="1"/>
    <col min="4" max="4" width="17" customWidth="1"/>
    <col min="5" max="5" width="14" customWidth="1"/>
    <col min="6" max="6" width="15.77734375" customWidth="1"/>
    <col min="7" max="7" width="14" customWidth="1"/>
    <col min="8" max="8" width="15.5546875" customWidth="1"/>
    <col min="9" max="9" width="13.77734375" customWidth="1"/>
    <col min="10" max="10" width="29.44140625" customWidth="1"/>
    <col min="11" max="11" width="36.33203125" customWidth="1"/>
    <col min="12" max="12" width="18.77734375" customWidth="1"/>
    <col min="13" max="13" width="11.5546875" customWidth="1"/>
    <col min="14" max="14" width="12" customWidth="1"/>
    <col min="15" max="15" width="13.21875" customWidth="1"/>
    <col min="16" max="16" width="12.5546875" customWidth="1"/>
  </cols>
  <sheetData>
    <row r="1" spans="2:16" x14ac:dyDescent="0.3">
      <c r="N1" t="s">
        <v>74</v>
      </c>
    </row>
    <row r="2" spans="2:16" ht="15.6" x14ac:dyDescent="0.3">
      <c r="B2" s="1" t="s">
        <v>4</v>
      </c>
      <c r="C2" s="1" t="s">
        <v>5</v>
      </c>
      <c r="D2" s="1" t="s">
        <v>6</v>
      </c>
      <c r="E2" s="1" t="s">
        <v>7</v>
      </c>
      <c r="F2" s="35" t="s">
        <v>1</v>
      </c>
      <c r="G2" s="36"/>
      <c r="N2" t="s">
        <v>58</v>
      </c>
      <c r="O2" t="s">
        <v>80</v>
      </c>
      <c r="P2" t="s">
        <v>81</v>
      </c>
    </row>
    <row r="3" spans="2:16" ht="15.6" x14ac:dyDescent="0.3">
      <c r="B3" s="1" t="s">
        <v>8</v>
      </c>
      <c r="C3" s="1" t="s">
        <v>10</v>
      </c>
      <c r="D3" s="1" t="s">
        <v>9</v>
      </c>
      <c r="E3" s="1">
        <v>64</v>
      </c>
      <c r="F3" s="1" t="s">
        <v>0</v>
      </c>
      <c r="G3" s="1" t="s">
        <v>2</v>
      </c>
      <c r="N3" t="s">
        <v>75</v>
      </c>
      <c r="O3">
        <v>5</v>
      </c>
      <c r="P3">
        <v>10</v>
      </c>
    </row>
    <row r="4" spans="2:16" ht="16.2" thickBot="1" x14ac:dyDescent="0.35">
      <c r="B4" s="1"/>
      <c r="C4" s="1" t="s">
        <v>11</v>
      </c>
      <c r="D4" s="1" t="s">
        <v>20</v>
      </c>
      <c r="E4" s="1">
        <v>163</v>
      </c>
      <c r="F4" s="4" t="s">
        <v>3</v>
      </c>
      <c r="G4" s="5" t="s">
        <v>21</v>
      </c>
      <c r="N4" t="s">
        <v>37</v>
      </c>
      <c r="O4">
        <v>4</v>
      </c>
      <c r="P4">
        <v>8</v>
      </c>
    </row>
    <row r="5" spans="2:16" ht="15.6" x14ac:dyDescent="0.3">
      <c r="B5" s="1"/>
      <c r="C5" s="1" t="s">
        <v>12</v>
      </c>
      <c r="D5" s="1" t="s">
        <v>19</v>
      </c>
      <c r="E5" s="1">
        <v>25</v>
      </c>
      <c r="F5" s="4" t="s">
        <v>3</v>
      </c>
      <c r="G5" s="4"/>
      <c r="N5" t="s">
        <v>76</v>
      </c>
      <c r="O5">
        <v>8</v>
      </c>
      <c r="P5">
        <v>1</v>
      </c>
    </row>
    <row r="6" spans="2:16" ht="15.6" x14ac:dyDescent="0.3">
      <c r="B6" s="1"/>
      <c r="C6" s="1" t="s">
        <v>13</v>
      </c>
      <c r="D6" s="1" t="s">
        <v>18</v>
      </c>
      <c r="E6" s="1">
        <v>75</v>
      </c>
      <c r="F6" s="4" t="s">
        <v>3</v>
      </c>
      <c r="G6" s="4"/>
    </row>
    <row r="7" spans="2:16" ht="15.6" x14ac:dyDescent="0.3">
      <c r="B7" s="1"/>
      <c r="C7" s="1" t="s">
        <v>14</v>
      </c>
      <c r="D7" s="1" t="s">
        <v>16</v>
      </c>
      <c r="E7" s="1">
        <v>54</v>
      </c>
      <c r="F7" s="4" t="s">
        <v>3</v>
      </c>
      <c r="G7" s="4"/>
      <c r="N7" t="s">
        <v>77</v>
      </c>
      <c r="O7" t="s">
        <v>78</v>
      </c>
      <c r="P7" t="s">
        <v>79</v>
      </c>
    </row>
    <row r="8" spans="2:16" ht="15.6" x14ac:dyDescent="0.3">
      <c r="B8" s="1"/>
      <c r="C8" s="1" t="s">
        <v>15</v>
      </c>
      <c r="D8" s="1" t="s">
        <v>17</v>
      </c>
      <c r="E8" s="1">
        <v>12</v>
      </c>
      <c r="F8" s="4" t="s">
        <v>3</v>
      </c>
      <c r="G8" s="4"/>
    </row>
    <row r="11" spans="2:16" ht="15.6" x14ac:dyDescent="0.3">
      <c r="B11" s="1" t="s">
        <v>4</v>
      </c>
      <c r="C11" s="1" t="s">
        <v>5</v>
      </c>
      <c r="D11" s="1" t="s">
        <v>6</v>
      </c>
      <c r="E11" s="1" t="s">
        <v>7</v>
      </c>
      <c r="F11" s="35" t="s">
        <v>1</v>
      </c>
      <c r="G11" s="36"/>
      <c r="J11" s="25" t="s">
        <v>38</v>
      </c>
      <c r="K11" s="25" t="s">
        <v>39</v>
      </c>
      <c r="L11" s="26">
        <f>4.59*1.69*2.12</f>
        <v>16.445052</v>
      </c>
    </row>
    <row r="12" spans="2:16" ht="15.6" x14ac:dyDescent="0.3">
      <c r="B12" s="1" t="s">
        <v>8</v>
      </c>
      <c r="C12" s="1" t="s">
        <v>10</v>
      </c>
      <c r="D12" s="1">
        <f>105*70*235</f>
        <v>1727250</v>
      </c>
      <c r="E12" s="1">
        <v>64</v>
      </c>
      <c r="F12" s="1" t="s">
        <v>0</v>
      </c>
      <c r="G12" s="1" t="s">
        <v>2</v>
      </c>
      <c r="J12" s="25" t="s">
        <v>40</v>
      </c>
      <c r="K12" s="25" t="s">
        <v>41</v>
      </c>
      <c r="L12" s="26">
        <f>4.5*2*2</f>
        <v>18</v>
      </c>
    </row>
    <row r="13" spans="2:16" ht="15.6" x14ac:dyDescent="0.3">
      <c r="B13" s="1"/>
      <c r="C13" s="1" t="s">
        <v>11</v>
      </c>
      <c r="D13" s="1">
        <f>80*38*245</f>
        <v>744800</v>
      </c>
      <c r="E13" s="1">
        <v>163</v>
      </c>
      <c r="F13" s="4" t="s">
        <v>3</v>
      </c>
      <c r="G13" s="4">
        <f>5.3*2*2.1</f>
        <v>22.26</v>
      </c>
      <c r="J13" s="25" t="s">
        <v>42</v>
      </c>
      <c r="K13" s="25" t="s">
        <v>21</v>
      </c>
      <c r="L13" s="26">
        <f>5.3*2*2.1</f>
        <v>22.26</v>
      </c>
    </row>
    <row r="14" spans="2:16" ht="15.6" x14ac:dyDescent="0.3">
      <c r="B14" s="1"/>
      <c r="C14" s="1" t="s">
        <v>12</v>
      </c>
      <c r="D14" s="1">
        <f>170*165*53</f>
        <v>1486650</v>
      </c>
      <c r="E14" s="1">
        <v>25</v>
      </c>
      <c r="F14" s="4" t="s">
        <v>3</v>
      </c>
      <c r="G14" s="4">
        <f t="shared" ref="G14:G17" si="0">5.3*2*2.1</f>
        <v>22.26</v>
      </c>
      <c r="J14" s="25" t="s">
        <v>43</v>
      </c>
      <c r="K14" s="25" t="s">
        <v>44</v>
      </c>
      <c r="L14" s="26">
        <f>7*2.5*2.6</f>
        <v>45.5</v>
      </c>
    </row>
    <row r="15" spans="2:16" ht="15.6" x14ac:dyDescent="0.3">
      <c r="B15" s="1"/>
      <c r="C15" s="1" t="s">
        <v>13</v>
      </c>
      <c r="D15" s="1">
        <f>160*37*27</f>
        <v>159840</v>
      </c>
      <c r="E15" s="1">
        <v>75</v>
      </c>
      <c r="F15" s="4" t="s">
        <v>3</v>
      </c>
      <c r="G15" s="4">
        <f t="shared" si="0"/>
        <v>22.26</v>
      </c>
      <c r="J15" s="25" t="s">
        <v>45</v>
      </c>
      <c r="K15" s="25" t="s">
        <v>46</v>
      </c>
      <c r="L15" s="26">
        <f>9.4*2.4*2.4</f>
        <v>54.143999999999998</v>
      </c>
    </row>
    <row r="16" spans="2:16" ht="15.6" x14ac:dyDescent="0.3">
      <c r="B16" s="1"/>
      <c r="C16" s="1" t="s">
        <v>14</v>
      </c>
      <c r="D16" s="1">
        <f>155*133*145</f>
        <v>2989175</v>
      </c>
      <c r="E16" s="1">
        <v>54</v>
      </c>
      <c r="F16" s="4" t="s">
        <v>3</v>
      </c>
      <c r="G16" s="4">
        <f t="shared" si="0"/>
        <v>22.26</v>
      </c>
      <c r="J16" s="25" t="s">
        <v>47</v>
      </c>
      <c r="K16" s="25" t="s">
        <v>48</v>
      </c>
      <c r="L16" s="26">
        <f>9.4*2.2*2.3</f>
        <v>47.564000000000007</v>
      </c>
    </row>
    <row r="17" spans="2:10" ht="15.6" x14ac:dyDescent="0.3">
      <c r="B17" s="1"/>
      <c r="C17" s="1" t="s">
        <v>15</v>
      </c>
      <c r="D17" s="1">
        <f>170*115*145</f>
        <v>2834750</v>
      </c>
      <c r="E17" s="1">
        <v>12</v>
      </c>
      <c r="F17" s="4" t="s">
        <v>3</v>
      </c>
      <c r="G17" s="4">
        <f t="shared" si="0"/>
        <v>22.26</v>
      </c>
    </row>
    <row r="19" spans="2:10" ht="15.6" x14ac:dyDescent="0.3">
      <c r="F19" s="2" t="s">
        <v>1</v>
      </c>
      <c r="G19" s="3"/>
    </row>
    <row r="20" spans="2:10" ht="15.6" x14ac:dyDescent="0.3">
      <c r="B20" s="1" t="s">
        <v>4</v>
      </c>
      <c r="C20" s="1" t="s">
        <v>5</v>
      </c>
      <c r="D20" s="1" t="s">
        <v>22</v>
      </c>
      <c r="E20" s="1" t="s">
        <v>23</v>
      </c>
      <c r="F20" s="1" t="s">
        <v>23</v>
      </c>
      <c r="G20" s="1" t="s">
        <v>24</v>
      </c>
    </row>
    <row r="21" spans="2:10" ht="15.6" x14ac:dyDescent="0.3">
      <c r="B21" s="1" t="s">
        <v>8</v>
      </c>
      <c r="C21" s="1" t="s">
        <v>10</v>
      </c>
      <c r="D21" s="6">
        <f>0.105*0.07*0.235</f>
        <v>1.7272500000000001E-3</v>
      </c>
      <c r="E21" s="1">
        <f>64/1000</f>
        <v>6.4000000000000001E-2</v>
      </c>
      <c r="F21" s="4">
        <v>5000</v>
      </c>
      <c r="G21" s="4">
        <f>5.3*2*2.1</f>
        <v>22.26</v>
      </c>
      <c r="I21">
        <f>5000*D21</f>
        <v>8.6362500000000004</v>
      </c>
    </row>
    <row r="22" spans="2:10" ht="15.6" x14ac:dyDescent="0.3">
      <c r="B22" s="1"/>
      <c r="C22" s="1" t="s">
        <v>11</v>
      </c>
      <c r="D22" s="6">
        <f>0.08*0.038*0.245</f>
        <v>7.448E-4</v>
      </c>
      <c r="E22" s="1">
        <f>163/1000</f>
        <v>0.16300000000000001</v>
      </c>
      <c r="F22" s="4">
        <v>5000</v>
      </c>
      <c r="G22" s="4">
        <f t="shared" ref="G22:G25" si="1">5.3*2*2.1</f>
        <v>22.26</v>
      </c>
      <c r="I22">
        <f t="shared" ref="I22:I23" si="2">5000*D22</f>
        <v>3.7240000000000002</v>
      </c>
    </row>
    <row r="23" spans="2:10" ht="15.6" x14ac:dyDescent="0.3">
      <c r="B23" s="1"/>
      <c r="C23" s="1" t="s">
        <v>12</v>
      </c>
      <c r="D23" s="6">
        <f>0.17*0.165*0.053</f>
        <v>1.4866500000000002E-3</v>
      </c>
      <c r="E23" s="1">
        <f>25/1000</f>
        <v>2.5000000000000001E-2</v>
      </c>
      <c r="F23" s="4">
        <v>5000</v>
      </c>
      <c r="G23" s="4">
        <f t="shared" si="1"/>
        <v>22.26</v>
      </c>
      <c r="I23">
        <f t="shared" si="2"/>
        <v>7.433250000000001</v>
      </c>
    </row>
    <row r="24" spans="2:10" ht="15.6" x14ac:dyDescent="0.3">
      <c r="B24" s="1"/>
      <c r="C24" s="1" t="s">
        <v>13</v>
      </c>
      <c r="D24" s="6">
        <f>0.16*0.037*0.027</f>
        <v>1.5983999999999999E-4</v>
      </c>
      <c r="E24" s="1">
        <f>75/1000</f>
        <v>7.4999999999999997E-2</v>
      </c>
      <c r="F24" s="4">
        <v>5000</v>
      </c>
      <c r="G24" s="4">
        <f t="shared" si="1"/>
        <v>22.26</v>
      </c>
    </row>
    <row r="25" spans="2:10" ht="15.6" x14ac:dyDescent="0.3">
      <c r="B25" s="1"/>
      <c r="C25" s="1" t="s">
        <v>14</v>
      </c>
      <c r="D25" s="6">
        <f>0.155*0.133*0.042</f>
        <v>8.6583000000000016E-4</v>
      </c>
      <c r="E25" s="1">
        <f>54/1000</f>
        <v>5.3999999999999999E-2</v>
      </c>
      <c r="F25" s="4">
        <v>5000</v>
      </c>
      <c r="G25" s="4">
        <f t="shared" si="1"/>
        <v>22.26</v>
      </c>
      <c r="I25" s="8" t="s">
        <v>26</v>
      </c>
    </row>
    <row r="26" spans="2:10" ht="15.6" x14ac:dyDescent="0.3">
      <c r="B26" s="1"/>
    </row>
    <row r="29" spans="2:10" ht="15.6" x14ac:dyDescent="0.3">
      <c r="G29" s="9" t="s">
        <v>1</v>
      </c>
    </row>
    <row r="30" spans="2:10" ht="15.6" x14ac:dyDescent="0.3">
      <c r="C30" s="7" t="s">
        <v>5</v>
      </c>
      <c r="D30" s="7" t="s">
        <v>25</v>
      </c>
      <c r="E30" s="32" t="s">
        <v>22</v>
      </c>
      <c r="F30" s="31" t="s">
        <v>23</v>
      </c>
      <c r="G30" s="1" t="s">
        <v>23</v>
      </c>
      <c r="H30" s="30"/>
      <c r="I30" s="14" t="s">
        <v>57</v>
      </c>
    </row>
    <row r="31" spans="2:10" ht="15.6" x14ac:dyDescent="0.3">
      <c r="B31" s="1" t="s">
        <v>4</v>
      </c>
      <c r="C31" s="7" t="s">
        <v>10</v>
      </c>
      <c r="D31" s="7">
        <v>20000</v>
      </c>
      <c r="E31" s="33">
        <f>D21*D31</f>
        <v>34.545000000000002</v>
      </c>
      <c r="F31" s="31">
        <f>E21*D31</f>
        <v>1280</v>
      </c>
      <c r="G31" s="4">
        <v>5000</v>
      </c>
      <c r="H31" s="1" t="s">
        <v>24</v>
      </c>
      <c r="I31" s="14" t="s">
        <v>6</v>
      </c>
    </row>
    <row r="32" spans="2:10" ht="15.6" x14ac:dyDescent="0.3">
      <c r="B32" s="1" t="s">
        <v>8</v>
      </c>
      <c r="C32" s="7" t="s">
        <v>11</v>
      </c>
      <c r="D32" s="7">
        <v>26000</v>
      </c>
      <c r="E32" s="33">
        <f>D22*D32</f>
        <v>19.364799999999999</v>
      </c>
      <c r="F32" s="31">
        <f>E22*D32</f>
        <v>4238</v>
      </c>
      <c r="G32" s="4">
        <v>5000</v>
      </c>
      <c r="H32" s="4">
        <f>5.3*2*2.1</f>
        <v>22.26</v>
      </c>
      <c r="I32" s="4">
        <f>E31</f>
        <v>34.545000000000002</v>
      </c>
      <c r="J32">
        <v>45000</v>
      </c>
    </row>
    <row r="33" spans="2:11" ht="15.6" x14ac:dyDescent="0.3">
      <c r="B33" s="1"/>
      <c r="C33" s="7" t="s">
        <v>12</v>
      </c>
      <c r="D33" s="7">
        <v>12000</v>
      </c>
      <c r="E33" s="33">
        <f>D23*D33</f>
        <v>17.8398</v>
      </c>
      <c r="F33" s="31">
        <f>E23*D33</f>
        <v>300</v>
      </c>
      <c r="G33" s="4">
        <v>5000</v>
      </c>
      <c r="H33" s="4">
        <f t="shared" ref="H33:H35" si="3">5.3*2*2.1</f>
        <v>22.26</v>
      </c>
      <c r="I33" s="4">
        <f t="shared" ref="I33:I35" si="4">E32</f>
        <v>19.364799999999999</v>
      </c>
      <c r="J33">
        <v>60000</v>
      </c>
    </row>
    <row r="34" spans="2:11" ht="15.6" x14ac:dyDescent="0.3">
      <c r="B34" s="1"/>
      <c r="C34" s="7" t="s">
        <v>14</v>
      </c>
      <c r="D34" s="7">
        <v>20000</v>
      </c>
      <c r="E34" s="33">
        <f>D25*D34</f>
        <v>17.316600000000005</v>
      </c>
      <c r="F34" s="31">
        <f>E25*D34</f>
        <v>1080</v>
      </c>
      <c r="G34" s="4">
        <v>5000</v>
      </c>
      <c r="H34" s="4">
        <f t="shared" si="3"/>
        <v>22.26</v>
      </c>
      <c r="I34" s="4">
        <f t="shared" si="4"/>
        <v>17.8398</v>
      </c>
      <c r="J34">
        <v>40000</v>
      </c>
    </row>
    <row r="35" spans="2:11" ht="15.6" x14ac:dyDescent="0.3">
      <c r="B35" s="1"/>
      <c r="H35" s="4">
        <f t="shared" si="3"/>
        <v>22.26</v>
      </c>
      <c r="I35" s="4">
        <f t="shared" si="4"/>
        <v>17.316600000000005</v>
      </c>
      <c r="J35">
        <v>90000</v>
      </c>
    </row>
    <row r="37" spans="2:11" ht="15.6" x14ac:dyDescent="0.3">
      <c r="C37" s="7" t="s">
        <v>5</v>
      </c>
      <c r="D37" s="7" t="s">
        <v>22</v>
      </c>
      <c r="E37" s="1" t="s">
        <v>24</v>
      </c>
      <c r="G37" s="14" t="s">
        <v>61</v>
      </c>
      <c r="H37" s="14" t="s">
        <v>62</v>
      </c>
      <c r="I37" s="14" t="s">
        <v>70</v>
      </c>
    </row>
    <row r="38" spans="2:11" ht="15.6" x14ac:dyDescent="0.3">
      <c r="B38" s="1" t="s">
        <v>4</v>
      </c>
      <c r="C38" s="7" t="s">
        <v>27</v>
      </c>
      <c r="D38" s="11">
        <v>51.8</v>
      </c>
      <c r="E38" s="4">
        <f>5.3*2*2.1</f>
        <v>22.26</v>
      </c>
      <c r="G38" s="14" t="s">
        <v>63</v>
      </c>
      <c r="H38" s="14">
        <v>32</v>
      </c>
      <c r="I38" s="14">
        <v>1152</v>
      </c>
    </row>
    <row r="39" spans="2:11" ht="15.6" x14ac:dyDescent="0.3">
      <c r="B39" s="1" t="s">
        <v>8</v>
      </c>
      <c r="C39" s="7" t="s">
        <v>28</v>
      </c>
      <c r="D39" s="11">
        <v>11.1</v>
      </c>
      <c r="E39" s="4">
        <f t="shared" ref="E39:E42" si="5">5.3*2*2.1</f>
        <v>22.26</v>
      </c>
      <c r="G39" s="14" t="s">
        <v>64</v>
      </c>
      <c r="H39" s="14">
        <v>19</v>
      </c>
      <c r="I39" s="14">
        <v>4075</v>
      </c>
    </row>
    <row r="40" spans="2:11" ht="15.6" x14ac:dyDescent="0.3">
      <c r="B40" s="1"/>
      <c r="C40" s="7" t="s">
        <v>29</v>
      </c>
      <c r="D40" s="11">
        <v>29.7</v>
      </c>
      <c r="E40" s="4">
        <f t="shared" si="5"/>
        <v>22.26</v>
      </c>
      <c r="G40" s="14" t="s">
        <v>65</v>
      </c>
      <c r="H40" s="14">
        <v>15</v>
      </c>
      <c r="I40" s="14">
        <v>250</v>
      </c>
      <c r="K40" t="s">
        <v>66</v>
      </c>
    </row>
    <row r="41" spans="2:11" ht="15.6" x14ac:dyDescent="0.3">
      <c r="B41" s="1"/>
      <c r="C41" s="7" t="s">
        <v>30</v>
      </c>
      <c r="D41" s="11">
        <v>14.7</v>
      </c>
      <c r="E41" s="4">
        <f t="shared" si="5"/>
        <v>22.26</v>
      </c>
    </row>
    <row r="42" spans="2:11" ht="15.6" x14ac:dyDescent="0.3">
      <c r="B42" s="1"/>
      <c r="C42" s="7" t="s">
        <v>31</v>
      </c>
      <c r="D42" s="11">
        <v>56.7</v>
      </c>
      <c r="E42" s="4">
        <f t="shared" si="5"/>
        <v>22.26</v>
      </c>
      <c r="G42" s="27" t="s">
        <v>65</v>
      </c>
    </row>
    <row r="43" spans="2:11" ht="15.6" x14ac:dyDescent="0.3">
      <c r="B43" s="1"/>
      <c r="G43" s="27" t="s">
        <v>67</v>
      </c>
      <c r="H43">
        <v>15</v>
      </c>
      <c r="I43">
        <v>20</v>
      </c>
      <c r="J43">
        <v>25</v>
      </c>
    </row>
    <row r="44" spans="2:11" x14ac:dyDescent="0.3">
      <c r="G44">
        <v>16</v>
      </c>
      <c r="H44">
        <v>10000</v>
      </c>
      <c r="I44" t="s">
        <v>68</v>
      </c>
    </row>
    <row r="45" spans="2:11" x14ac:dyDescent="0.3">
      <c r="G45">
        <v>18</v>
      </c>
      <c r="H45">
        <v>10000</v>
      </c>
      <c r="I45" t="s">
        <v>68</v>
      </c>
    </row>
    <row r="46" spans="2:11" x14ac:dyDescent="0.3">
      <c r="G46">
        <v>22</v>
      </c>
      <c r="H46">
        <v>10000</v>
      </c>
      <c r="I46">
        <v>20000</v>
      </c>
    </row>
    <row r="47" spans="2:11" x14ac:dyDescent="0.3">
      <c r="G47">
        <v>46</v>
      </c>
      <c r="H47">
        <v>10000</v>
      </c>
      <c r="I47">
        <v>20000</v>
      </c>
    </row>
    <row r="48" spans="2:11" x14ac:dyDescent="0.3">
      <c r="G48">
        <v>54</v>
      </c>
      <c r="H48">
        <v>10000</v>
      </c>
      <c r="I48">
        <v>20000</v>
      </c>
    </row>
    <row r="52" spans="2:5" x14ac:dyDescent="0.3">
      <c r="B52" s="20" t="s">
        <v>71</v>
      </c>
      <c r="C52" s="20" t="s">
        <v>69</v>
      </c>
      <c r="D52" s="20"/>
    </row>
    <row r="53" spans="2:5" ht="15.6" x14ac:dyDescent="0.3">
      <c r="B53" s="20" t="s">
        <v>27</v>
      </c>
      <c r="C53" s="12">
        <v>12</v>
      </c>
      <c r="D53" s="12" t="s">
        <v>72</v>
      </c>
      <c r="E53" s="12"/>
    </row>
    <row r="54" spans="2:5" x14ac:dyDescent="0.3">
      <c r="B54" s="20" t="s">
        <v>28</v>
      </c>
      <c r="C54" s="20">
        <v>5</v>
      </c>
      <c r="D54" s="20" t="s">
        <v>73</v>
      </c>
    </row>
    <row r="55" spans="2:5" x14ac:dyDescent="0.3">
      <c r="B55" s="20"/>
      <c r="C55" s="20"/>
      <c r="D55" s="20"/>
    </row>
  </sheetData>
  <mergeCells count="2">
    <mergeCell ref="F2:G2"/>
    <mergeCell ref="F11:G1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6A472-64A3-4140-B653-93672005CD7E}">
  <dimension ref="B1:AE37"/>
  <sheetViews>
    <sheetView topLeftCell="A4" zoomScale="85" zoomScaleNormal="85" workbookViewId="0">
      <selection activeCell="D37" sqref="D37"/>
    </sheetView>
  </sheetViews>
  <sheetFormatPr defaultRowHeight="14.4" x14ac:dyDescent="0.3"/>
  <cols>
    <col min="1" max="1" width="5.21875" customWidth="1"/>
    <col min="2" max="2" width="28.6640625" customWidth="1"/>
    <col min="3" max="3" width="22.21875" customWidth="1"/>
    <col min="4" max="4" width="10.33203125" bestFit="1" customWidth="1"/>
    <col min="5" max="9" width="11.44140625" bestFit="1" customWidth="1"/>
    <col min="16" max="16" width="30.21875" customWidth="1"/>
    <col min="18" max="19" width="12.109375" customWidth="1"/>
    <col min="21" max="21" width="38.109375" customWidth="1"/>
    <col min="22" max="22" width="25.6640625" customWidth="1"/>
    <col min="23" max="23" width="14.44140625" customWidth="1"/>
    <col min="25" max="25" width="19" customWidth="1"/>
    <col min="26" max="26" width="19.5546875" customWidth="1"/>
  </cols>
  <sheetData>
    <row r="1" spans="2:31" ht="15.6" x14ac:dyDescent="0.3">
      <c r="B1" t="s">
        <v>37</v>
      </c>
      <c r="C1" s="42" t="s">
        <v>11</v>
      </c>
      <c r="D1" s="42"/>
      <c r="E1" s="43"/>
      <c r="F1" s="7">
        <v>15000</v>
      </c>
      <c r="G1">
        <v>11</v>
      </c>
      <c r="H1">
        <v>5000</v>
      </c>
      <c r="I1">
        <v>4</v>
      </c>
      <c r="J1">
        <v>10000</v>
      </c>
      <c r="K1">
        <v>8</v>
      </c>
    </row>
    <row r="2" spans="2:31" ht="15.6" x14ac:dyDescent="0.3">
      <c r="C2" s="39" t="s">
        <v>33</v>
      </c>
      <c r="D2" s="40"/>
      <c r="E2" s="40"/>
      <c r="F2" s="40"/>
      <c r="G2" s="40"/>
      <c r="H2" s="40"/>
      <c r="I2" s="40"/>
      <c r="J2" s="40"/>
      <c r="K2" s="40"/>
      <c r="L2" s="40"/>
      <c r="M2" s="41"/>
      <c r="P2" s="1" t="s">
        <v>4</v>
      </c>
      <c r="Q2" s="7" t="s">
        <v>5</v>
      </c>
      <c r="R2" s="7" t="s">
        <v>22</v>
      </c>
      <c r="S2" s="1" t="s">
        <v>24</v>
      </c>
    </row>
    <row r="3" spans="2:31" ht="15.6" x14ac:dyDescent="0.3">
      <c r="B3" s="7" t="s">
        <v>32</v>
      </c>
      <c r="C3" s="7">
        <v>0</v>
      </c>
      <c r="D3" s="22">
        <v>5000</v>
      </c>
      <c r="E3" s="23">
        <v>10000</v>
      </c>
      <c r="F3" s="22">
        <v>15000</v>
      </c>
      <c r="G3" s="22">
        <v>20000</v>
      </c>
      <c r="H3" s="22">
        <v>25000</v>
      </c>
      <c r="I3" s="22">
        <v>30000</v>
      </c>
      <c r="J3" s="7">
        <v>14</v>
      </c>
      <c r="K3" s="7">
        <v>16</v>
      </c>
      <c r="L3" s="7">
        <v>18</v>
      </c>
      <c r="M3" s="7">
        <v>20</v>
      </c>
      <c r="P3" s="1" t="s">
        <v>8</v>
      </c>
      <c r="Q3" s="7" t="s">
        <v>31</v>
      </c>
      <c r="R3" s="11">
        <v>56.7</v>
      </c>
      <c r="S3" s="4">
        <f>5.3*2*2.1</f>
        <v>22.26</v>
      </c>
    </row>
    <row r="4" spans="2:31" ht="15.6" x14ac:dyDescent="0.3">
      <c r="B4" s="10">
        <v>16</v>
      </c>
      <c r="C4" s="7">
        <v>0</v>
      </c>
      <c r="D4" s="7">
        <v>0</v>
      </c>
      <c r="E4" s="1">
        <v>0</v>
      </c>
      <c r="F4" s="1">
        <v>1</v>
      </c>
      <c r="G4" s="1"/>
      <c r="H4" s="1"/>
      <c r="I4" s="1"/>
      <c r="J4" s="1"/>
      <c r="K4" s="1"/>
      <c r="L4" s="1"/>
      <c r="M4" s="1"/>
      <c r="P4" s="1"/>
      <c r="Q4" s="7" t="s">
        <v>27</v>
      </c>
      <c r="R4" s="11">
        <v>51.8</v>
      </c>
      <c r="S4" s="4">
        <f t="shared" ref="S4:S7" si="0">5.3*2*2.1</f>
        <v>22.26</v>
      </c>
    </row>
    <row r="5" spans="2:31" ht="15.6" x14ac:dyDescent="0.3">
      <c r="B5" s="10">
        <v>18</v>
      </c>
      <c r="C5" s="7">
        <v>0</v>
      </c>
      <c r="D5" s="7">
        <v>0</v>
      </c>
      <c r="E5" s="1">
        <v>0</v>
      </c>
      <c r="F5" s="1">
        <v>1</v>
      </c>
      <c r="G5" s="1"/>
      <c r="H5" s="1"/>
      <c r="I5" s="1"/>
      <c r="J5" s="1"/>
      <c r="K5" s="1"/>
      <c r="L5" s="1"/>
      <c r="M5" s="1"/>
      <c r="P5" s="1"/>
      <c r="Q5" s="7" t="s">
        <v>29</v>
      </c>
      <c r="R5" s="11">
        <v>29.7</v>
      </c>
      <c r="S5" s="4">
        <f t="shared" si="0"/>
        <v>22.26</v>
      </c>
    </row>
    <row r="6" spans="2:31" ht="15.6" x14ac:dyDescent="0.3">
      <c r="B6" s="10">
        <v>22</v>
      </c>
      <c r="C6" s="7">
        <v>0</v>
      </c>
      <c r="D6" s="7">
        <v>0</v>
      </c>
      <c r="E6" s="1">
        <v>0</v>
      </c>
      <c r="F6" s="1">
        <v>2</v>
      </c>
      <c r="G6" s="1"/>
      <c r="H6" s="1"/>
      <c r="I6" s="1"/>
      <c r="J6" s="1"/>
      <c r="K6" s="1"/>
      <c r="L6" s="1"/>
      <c r="M6" s="1"/>
      <c r="P6" s="1"/>
      <c r="Q6" s="7" t="s">
        <v>30</v>
      </c>
      <c r="R6" s="11">
        <v>14.7</v>
      </c>
      <c r="S6" s="4">
        <f t="shared" si="0"/>
        <v>22.26</v>
      </c>
    </row>
    <row r="7" spans="2:31" ht="16.2" thickBot="1" x14ac:dyDescent="0.35">
      <c r="B7" s="10">
        <v>45</v>
      </c>
      <c r="C7" s="7">
        <v>0</v>
      </c>
      <c r="D7" s="7">
        <v>0</v>
      </c>
      <c r="E7" s="1">
        <v>0</v>
      </c>
      <c r="F7" s="1"/>
      <c r="G7" s="1"/>
      <c r="H7" s="1"/>
      <c r="I7" s="1"/>
      <c r="J7" s="1"/>
      <c r="K7" s="1"/>
      <c r="L7" s="1"/>
      <c r="M7" s="1"/>
      <c r="P7" s="1"/>
      <c r="Q7" s="7" t="s">
        <v>28</v>
      </c>
      <c r="R7" s="11">
        <v>11.1</v>
      </c>
      <c r="S7" s="4">
        <f t="shared" si="0"/>
        <v>22.26</v>
      </c>
    </row>
    <row r="8" spans="2:31" ht="16.2" thickBot="1" x14ac:dyDescent="0.35">
      <c r="U8" s="19" t="s">
        <v>38</v>
      </c>
      <c r="V8" s="19" t="s">
        <v>39</v>
      </c>
      <c r="W8" s="10">
        <v>16</v>
      </c>
      <c r="Y8" s="37" t="s">
        <v>49</v>
      </c>
      <c r="Z8" s="38"/>
    </row>
    <row r="9" spans="2:31" ht="16.2" thickBot="1" x14ac:dyDescent="0.35">
      <c r="L9">
        <v>31</v>
      </c>
      <c r="P9">
        <v>11</v>
      </c>
      <c r="Q9" s="12" t="s">
        <v>28</v>
      </c>
      <c r="R9" s="15">
        <v>11.1</v>
      </c>
      <c r="S9" s="16">
        <f>9.5*2.45*2.5</f>
        <v>58.187500000000007</v>
      </c>
      <c r="T9" t="s">
        <v>34</v>
      </c>
      <c r="U9" s="19" t="s">
        <v>40</v>
      </c>
      <c r="V9" s="19" t="s">
        <v>41</v>
      </c>
      <c r="W9" s="10">
        <v>18</v>
      </c>
      <c r="Y9" s="17" t="s">
        <v>50</v>
      </c>
      <c r="Z9" s="18" t="s">
        <v>51</v>
      </c>
      <c r="AB9" t="s">
        <v>83</v>
      </c>
      <c r="AC9">
        <v>35</v>
      </c>
      <c r="AD9" t="s">
        <v>82</v>
      </c>
      <c r="AE9">
        <v>1250</v>
      </c>
    </row>
    <row r="10" spans="2:31" ht="16.2" thickBot="1" x14ac:dyDescent="0.35">
      <c r="E10" s="28">
        <v>30000</v>
      </c>
      <c r="H10" s="14" t="s">
        <v>59</v>
      </c>
      <c r="I10" s="14" t="s">
        <v>6</v>
      </c>
      <c r="J10" s="14" t="s">
        <v>1</v>
      </c>
      <c r="P10">
        <v>14</v>
      </c>
      <c r="Q10" s="12" t="s">
        <v>30</v>
      </c>
      <c r="R10" s="15">
        <v>14.7</v>
      </c>
      <c r="S10">
        <v>22</v>
      </c>
      <c r="T10" t="s">
        <v>35</v>
      </c>
      <c r="U10" s="19" t="s">
        <v>42</v>
      </c>
      <c r="V10" s="19" t="s">
        <v>21</v>
      </c>
      <c r="W10" s="10">
        <v>22</v>
      </c>
      <c r="Y10" s="5" t="s">
        <v>38</v>
      </c>
      <c r="Z10" s="24" t="s">
        <v>52</v>
      </c>
      <c r="AB10" t="s">
        <v>84</v>
      </c>
      <c r="AC10">
        <v>35</v>
      </c>
      <c r="AD10" t="s">
        <v>85</v>
      </c>
      <c r="AE10">
        <v>13</v>
      </c>
    </row>
    <row r="11" spans="2:31" ht="16.2" thickBot="1" x14ac:dyDescent="0.35">
      <c r="B11" s="37" t="s">
        <v>49</v>
      </c>
      <c r="C11" s="38"/>
      <c r="E11" s="28">
        <v>30</v>
      </c>
      <c r="F11">
        <v>31</v>
      </c>
      <c r="H11" s="14" t="s">
        <v>36</v>
      </c>
      <c r="I11" s="14">
        <v>16</v>
      </c>
      <c r="J11" s="14">
        <v>3</v>
      </c>
      <c r="K11">
        <f>$L$9/I11</f>
        <v>1.9375</v>
      </c>
      <c r="P11">
        <v>29</v>
      </c>
      <c r="Q11" t="s">
        <v>29</v>
      </c>
      <c r="R11" s="15">
        <v>29.7</v>
      </c>
      <c r="S11">
        <v>9</v>
      </c>
      <c r="T11" t="s">
        <v>36</v>
      </c>
      <c r="U11" s="19" t="s">
        <v>43</v>
      </c>
      <c r="V11" s="19" t="s">
        <v>44</v>
      </c>
      <c r="W11" s="10">
        <v>45</v>
      </c>
      <c r="Y11" s="5" t="s">
        <v>40</v>
      </c>
      <c r="Z11" s="24" t="s">
        <v>53</v>
      </c>
    </row>
    <row r="12" spans="2:31" ht="16.2" thickBot="1" x14ac:dyDescent="0.35">
      <c r="B12" s="17" t="s">
        <v>50</v>
      </c>
      <c r="C12" s="18" t="s">
        <v>51</v>
      </c>
      <c r="H12" s="14" t="s">
        <v>35</v>
      </c>
      <c r="I12" s="14">
        <v>18</v>
      </c>
      <c r="J12" s="14">
        <v>2</v>
      </c>
      <c r="K12">
        <f t="shared" ref="K12:K13" si="1">$L$9/I12</f>
        <v>1.7222222222222223</v>
      </c>
      <c r="P12">
        <v>51</v>
      </c>
      <c r="Q12" t="s">
        <v>27</v>
      </c>
      <c r="R12" s="15">
        <v>51.8</v>
      </c>
      <c r="U12" s="19" t="s">
        <v>47</v>
      </c>
      <c r="V12" s="19" t="s">
        <v>48</v>
      </c>
      <c r="W12" s="10">
        <v>47</v>
      </c>
      <c r="Y12" s="5" t="s">
        <v>42</v>
      </c>
      <c r="Z12" s="24" t="s">
        <v>54</v>
      </c>
    </row>
    <row r="13" spans="2:31" ht="16.2" thickBot="1" x14ac:dyDescent="0.35">
      <c r="B13" s="5" t="s">
        <v>38</v>
      </c>
      <c r="C13" s="24" t="s">
        <v>52</v>
      </c>
      <c r="H13" s="29" t="s">
        <v>60</v>
      </c>
      <c r="I13" s="29">
        <v>22</v>
      </c>
      <c r="J13" s="29">
        <v>1</v>
      </c>
      <c r="K13">
        <f t="shared" si="1"/>
        <v>1.4090909090909092</v>
      </c>
      <c r="P13">
        <v>56</v>
      </c>
      <c r="Q13" t="s">
        <v>31</v>
      </c>
      <c r="R13" s="15">
        <v>56.7</v>
      </c>
      <c r="U13" s="19" t="s">
        <v>45</v>
      </c>
      <c r="V13" s="19" t="s">
        <v>46</v>
      </c>
      <c r="W13" s="10">
        <v>54</v>
      </c>
      <c r="Y13" s="5" t="s">
        <v>43</v>
      </c>
      <c r="Z13" s="24" t="s">
        <v>55</v>
      </c>
    </row>
    <row r="14" spans="2:31" ht="16.2" thickBot="1" x14ac:dyDescent="0.35">
      <c r="B14" s="5" t="s">
        <v>40</v>
      </c>
      <c r="C14" s="24" t="s">
        <v>53</v>
      </c>
      <c r="H14" s="27"/>
      <c r="I14" s="27"/>
      <c r="J14" s="27"/>
    </row>
    <row r="15" spans="2:31" ht="16.2" thickBot="1" x14ac:dyDescent="0.35">
      <c r="B15" s="5" t="s">
        <v>42</v>
      </c>
      <c r="C15" s="24" t="s">
        <v>54</v>
      </c>
      <c r="O15" t="s">
        <v>27</v>
      </c>
      <c r="P15" s="7" t="s">
        <v>10</v>
      </c>
      <c r="Q15" s="7">
        <v>30000</v>
      </c>
      <c r="R15" s="15">
        <v>51.8</v>
      </c>
    </row>
    <row r="16" spans="2:31" ht="16.2" thickBot="1" x14ac:dyDescent="0.35">
      <c r="B16" s="5" t="s">
        <v>43</v>
      </c>
      <c r="C16" s="24" t="s">
        <v>55</v>
      </c>
      <c r="O16" t="s">
        <v>28</v>
      </c>
      <c r="P16" s="7" t="s">
        <v>11</v>
      </c>
      <c r="Q16" s="7">
        <v>15000</v>
      </c>
      <c r="R16" s="15">
        <v>11.1</v>
      </c>
    </row>
    <row r="17" spans="2:18" ht="15.6" x14ac:dyDescent="0.3">
      <c r="O17" t="s">
        <v>29</v>
      </c>
      <c r="P17" s="7" t="s">
        <v>12</v>
      </c>
      <c r="Q17" s="7">
        <v>20000</v>
      </c>
      <c r="R17" s="15">
        <v>29.7</v>
      </c>
    </row>
    <row r="18" spans="2:18" ht="15.6" x14ac:dyDescent="0.3">
      <c r="E18" s="7" t="s">
        <v>14</v>
      </c>
      <c r="F18" s="7"/>
      <c r="G18">
        <v>17000</v>
      </c>
      <c r="H18">
        <v>14</v>
      </c>
      <c r="I18">
        <v>10000</v>
      </c>
      <c r="J18">
        <v>8</v>
      </c>
      <c r="O18" t="s">
        <v>30</v>
      </c>
      <c r="P18" s="7" t="s">
        <v>14</v>
      </c>
      <c r="Q18" s="7">
        <v>17000</v>
      </c>
      <c r="R18" s="15">
        <v>14.7</v>
      </c>
    </row>
    <row r="19" spans="2:18" ht="15.6" x14ac:dyDescent="0.3">
      <c r="C19" s="39" t="s">
        <v>56</v>
      </c>
      <c r="D19" s="40"/>
      <c r="E19" s="40"/>
      <c r="F19" s="40"/>
      <c r="G19" s="40"/>
      <c r="H19" s="40"/>
      <c r="I19" s="40"/>
      <c r="J19" s="40"/>
      <c r="K19" s="40"/>
      <c r="L19" s="40"/>
      <c r="M19" s="41"/>
      <c r="O19" t="s">
        <v>31</v>
      </c>
      <c r="P19" s="7" t="s">
        <v>15</v>
      </c>
      <c r="Q19" s="7">
        <v>20000</v>
      </c>
      <c r="R19" s="15">
        <v>57.6</v>
      </c>
    </row>
    <row r="20" spans="2:18" ht="15.6" x14ac:dyDescent="0.3">
      <c r="B20" s="7" t="s">
        <v>6</v>
      </c>
      <c r="C20" s="7">
        <v>0</v>
      </c>
      <c r="D20" s="23">
        <v>1</v>
      </c>
      <c r="E20" s="22">
        <v>2</v>
      </c>
      <c r="F20" s="22">
        <v>3</v>
      </c>
      <c r="G20" s="22">
        <v>4</v>
      </c>
      <c r="H20" s="22">
        <v>5</v>
      </c>
    </row>
    <row r="21" spans="2:18" ht="15.6" x14ac:dyDescent="0.3">
      <c r="B21" s="10">
        <v>16</v>
      </c>
      <c r="C21" s="7">
        <v>0</v>
      </c>
      <c r="D21" s="1">
        <v>200</v>
      </c>
      <c r="E21" s="1">
        <v>1</v>
      </c>
      <c r="F21" s="1"/>
      <c r="G21" s="1"/>
      <c r="H21" s="1"/>
    </row>
    <row r="22" spans="2:18" ht="15.6" x14ac:dyDescent="0.3">
      <c r="B22" s="10">
        <v>18</v>
      </c>
      <c r="C22" s="7">
        <v>0</v>
      </c>
      <c r="D22" s="1">
        <v>200</v>
      </c>
      <c r="E22" s="1">
        <v>1</v>
      </c>
      <c r="F22" s="1"/>
      <c r="G22" s="1"/>
      <c r="H22" s="1"/>
    </row>
    <row r="23" spans="2:18" ht="15.6" x14ac:dyDescent="0.3">
      <c r="B23" s="10">
        <v>22</v>
      </c>
      <c r="C23" s="7">
        <v>0</v>
      </c>
      <c r="D23" s="1">
        <v>200</v>
      </c>
      <c r="E23" s="1">
        <v>2</v>
      </c>
      <c r="F23" s="1"/>
      <c r="G23" s="1"/>
      <c r="H23" s="1"/>
    </row>
    <row r="24" spans="2:18" ht="15.6" x14ac:dyDescent="0.3">
      <c r="B24" s="10">
        <v>20</v>
      </c>
      <c r="C24" s="13"/>
      <c r="D24" s="13"/>
      <c r="E24" s="13"/>
      <c r="F24" s="13"/>
      <c r="G24" s="13"/>
      <c r="H24" s="13"/>
    </row>
    <row r="25" spans="2:18" ht="15.6" x14ac:dyDescent="0.3">
      <c r="B25" s="10">
        <v>22</v>
      </c>
      <c r="C25" s="13"/>
      <c r="D25" s="13"/>
      <c r="E25" s="13"/>
      <c r="F25" s="13"/>
      <c r="G25" s="13"/>
      <c r="H25" s="13"/>
    </row>
    <row r="32" spans="2:18" x14ac:dyDescent="0.3">
      <c r="B32">
        <v>18</v>
      </c>
      <c r="C32">
        <v>73</v>
      </c>
      <c r="D32">
        <v>16</v>
      </c>
      <c r="F32" t="s">
        <v>126</v>
      </c>
      <c r="G32">
        <f>54-35</f>
        <v>19</v>
      </c>
    </row>
    <row r="33" spans="2:4" x14ac:dyDescent="0.3">
      <c r="B33">
        <v>20</v>
      </c>
      <c r="D33">
        <v>18</v>
      </c>
    </row>
    <row r="34" spans="2:4" x14ac:dyDescent="0.3">
      <c r="B34">
        <v>35</v>
      </c>
      <c r="D34">
        <v>22</v>
      </c>
    </row>
    <row r="35" spans="2:4" x14ac:dyDescent="0.3">
      <c r="D35">
        <v>45</v>
      </c>
    </row>
    <row r="36" spans="2:4" x14ac:dyDescent="0.3">
      <c r="D36">
        <v>47</v>
      </c>
    </row>
    <row r="37" spans="2:4" x14ac:dyDescent="0.3">
      <c r="D37">
        <v>54</v>
      </c>
    </row>
  </sheetData>
  <mergeCells count="5">
    <mergeCell ref="B11:C11"/>
    <mergeCell ref="C19:M19"/>
    <mergeCell ref="Y8:Z8"/>
    <mergeCell ref="C2:M2"/>
    <mergeCell ref="C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331B2-ADFD-4126-A5D9-C6DA0D411F06}">
  <dimension ref="B1:Z19"/>
  <sheetViews>
    <sheetView workbookViewId="0">
      <selection activeCell="P2" sqref="P2:AA17"/>
    </sheetView>
  </sheetViews>
  <sheetFormatPr defaultRowHeight="15.6" x14ac:dyDescent="0.3"/>
  <cols>
    <col min="1" max="2" width="8.88671875" style="28"/>
    <col min="3" max="3" width="11.77734375" style="28" customWidth="1"/>
    <col min="4" max="4" width="16.21875" style="28" customWidth="1"/>
    <col min="5" max="8" width="8.88671875" style="28"/>
    <col min="9" max="9" width="19.5546875" style="28" customWidth="1"/>
    <col min="10" max="11" width="8.88671875" style="28"/>
    <col min="12" max="12" width="17.21875" style="28" customWidth="1"/>
    <col min="13" max="15" width="8.88671875" style="28"/>
    <col min="16" max="16" width="4.33203125" style="28" customWidth="1"/>
    <col min="17" max="17" width="31.88671875" style="28" customWidth="1"/>
    <col min="18" max="18" width="9.33203125" style="28" bestFit="1" customWidth="1"/>
    <col min="19" max="19" width="9" style="28" bestFit="1" customWidth="1"/>
    <col min="20" max="16384" width="8.88671875" style="28"/>
  </cols>
  <sheetData>
    <row r="1" spans="2:26" x14ac:dyDescent="0.3">
      <c r="H1" s="28" t="s">
        <v>92</v>
      </c>
    </row>
    <row r="2" spans="2:26" x14ac:dyDescent="0.3">
      <c r="B2" s="28" t="s">
        <v>90</v>
      </c>
      <c r="Y2" s="28" t="s">
        <v>89</v>
      </c>
      <c r="Z2" s="28" t="s">
        <v>93</v>
      </c>
    </row>
    <row r="3" spans="2:26" x14ac:dyDescent="0.3">
      <c r="B3" s="1" t="s">
        <v>77</v>
      </c>
      <c r="C3" s="1" t="s">
        <v>91</v>
      </c>
      <c r="D3" s="1" t="s">
        <v>86</v>
      </c>
      <c r="E3" s="1" t="s">
        <v>87</v>
      </c>
      <c r="G3" s="1" t="s">
        <v>58</v>
      </c>
      <c r="H3" s="1" t="s">
        <v>88</v>
      </c>
      <c r="I3" s="1" t="s">
        <v>89</v>
      </c>
      <c r="K3" s="28" t="s">
        <v>89</v>
      </c>
      <c r="L3" s="28" t="s">
        <v>93</v>
      </c>
      <c r="Y3" s="28" t="s">
        <v>88</v>
      </c>
      <c r="Z3" s="28" t="s">
        <v>94</v>
      </c>
    </row>
    <row r="4" spans="2:26" x14ac:dyDescent="0.3">
      <c r="B4" s="1">
        <v>0</v>
      </c>
      <c r="C4" s="1">
        <v>0</v>
      </c>
      <c r="D4" s="1" t="s">
        <v>95</v>
      </c>
      <c r="E4" s="1"/>
      <c r="G4" s="1" t="s">
        <v>75</v>
      </c>
      <c r="H4" s="1">
        <v>17</v>
      </c>
      <c r="I4" s="1">
        <v>24</v>
      </c>
      <c r="K4" s="28" t="s">
        <v>88</v>
      </c>
      <c r="L4" s="28" t="s">
        <v>94</v>
      </c>
      <c r="P4" s="21" t="s">
        <v>27</v>
      </c>
      <c r="Q4" s="10" t="s">
        <v>12</v>
      </c>
      <c r="R4" s="10">
        <v>23000</v>
      </c>
      <c r="S4" s="10">
        <v>35</v>
      </c>
      <c r="U4" s="1" t="s">
        <v>58</v>
      </c>
      <c r="V4" s="1" t="s">
        <v>88</v>
      </c>
      <c r="W4" s="1" t="s">
        <v>89</v>
      </c>
    </row>
    <row r="5" spans="2:26" x14ac:dyDescent="0.3">
      <c r="B5" s="1">
        <v>1</v>
      </c>
      <c r="C5" s="1">
        <v>0</v>
      </c>
      <c r="D5" s="1"/>
      <c r="E5" s="1"/>
      <c r="G5" s="1" t="s">
        <v>37</v>
      </c>
      <c r="H5" s="1">
        <v>21</v>
      </c>
      <c r="I5" s="1">
        <v>36</v>
      </c>
      <c r="P5" s="21" t="s">
        <v>28</v>
      </c>
      <c r="Q5" s="10" t="s">
        <v>14</v>
      </c>
      <c r="R5" s="10">
        <v>20000</v>
      </c>
      <c r="S5" s="10">
        <v>17</v>
      </c>
      <c r="U5" s="1" t="s">
        <v>75</v>
      </c>
      <c r="V5" s="1">
        <v>35</v>
      </c>
      <c r="W5" s="1">
        <v>23</v>
      </c>
    </row>
    <row r="6" spans="2:26" x14ac:dyDescent="0.3">
      <c r="B6" s="1">
        <v>2</v>
      </c>
      <c r="C6" s="1">
        <v>0</v>
      </c>
      <c r="D6" s="1"/>
      <c r="E6" s="1"/>
      <c r="G6" s="1" t="s">
        <v>76</v>
      </c>
      <c r="H6" s="1">
        <v>33</v>
      </c>
      <c r="I6" s="1">
        <v>42</v>
      </c>
      <c r="P6" s="21" t="s">
        <v>29</v>
      </c>
      <c r="Q6" s="10" t="s">
        <v>11</v>
      </c>
      <c r="R6" s="10">
        <v>27000</v>
      </c>
      <c r="S6" s="21">
        <v>21</v>
      </c>
      <c r="U6" s="1" t="s">
        <v>37</v>
      </c>
      <c r="V6" s="1">
        <v>17</v>
      </c>
      <c r="W6" s="1">
        <v>20</v>
      </c>
    </row>
    <row r="7" spans="2:26" x14ac:dyDescent="0.3">
      <c r="B7" s="1">
        <v>3</v>
      </c>
      <c r="C7" s="1">
        <v>0</v>
      </c>
      <c r="D7" s="1"/>
      <c r="E7" s="1"/>
      <c r="U7" s="1" t="s">
        <v>76</v>
      </c>
      <c r="V7" s="1">
        <v>21</v>
      </c>
      <c r="W7" s="1">
        <v>27</v>
      </c>
    </row>
    <row r="8" spans="2:26" x14ac:dyDescent="0.3">
      <c r="B8" s="1">
        <v>4</v>
      </c>
      <c r="C8" s="1">
        <v>0</v>
      </c>
      <c r="D8" s="1"/>
      <c r="E8" s="1"/>
    </row>
    <row r="9" spans="2:26" x14ac:dyDescent="0.3">
      <c r="B9" s="1">
        <v>5</v>
      </c>
      <c r="C9" s="1">
        <v>0</v>
      </c>
      <c r="D9" s="1"/>
      <c r="E9" s="1"/>
    </row>
    <row r="11" spans="2:26" x14ac:dyDescent="0.3">
      <c r="S11" s="1" t="s">
        <v>77</v>
      </c>
      <c r="T11" s="1" t="s">
        <v>91</v>
      </c>
      <c r="U11" s="1" t="s">
        <v>86</v>
      </c>
      <c r="V11" s="1" t="s">
        <v>87</v>
      </c>
    </row>
    <row r="12" spans="2:26" x14ac:dyDescent="0.3">
      <c r="B12" s="28" t="s">
        <v>96</v>
      </c>
      <c r="S12" s="1">
        <v>16</v>
      </c>
      <c r="T12" s="1">
        <v>0</v>
      </c>
      <c r="U12" s="1" t="s">
        <v>100</v>
      </c>
      <c r="V12" s="1" t="s">
        <v>104</v>
      </c>
    </row>
    <row r="13" spans="2:26" x14ac:dyDescent="0.3">
      <c r="B13" s="1" t="s">
        <v>77</v>
      </c>
      <c r="C13" s="1" t="s">
        <v>91</v>
      </c>
      <c r="D13" s="1" t="s">
        <v>86</v>
      </c>
      <c r="E13" s="1" t="s">
        <v>87</v>
      </c>
      <c r="G13" s="1" t="s">
        <v>77</v>
      </c>
      <c r="H13" s="1" t="s">
        <v>97</v>
      </c>
      <c r="I13" s="1" t="s">
        <v>98</v>
      </c>
      <c r="J13" s="1" t="s">
        <v>87</v>
      </c>
      <c r="S13" s="1">
        <v>18</v>
      </c>
      <c r="T13" s="1">
        <v>0</v>
      </c>
      <c r="U13" s="1" t="s">
        <v>101</v>
      </c>
      <c r="V13" s="1">
        <v>24</v>
      </c>
    </row>
    <row r="14" spans="2:26" x14ac:dyDescent="0.3">
      <c r="B14" s="1">
        <v>16</v>
      </c>
      <c r="C14" s="1">
        <v>0</v>
      </c>
      <c r="D14" s="1" t="s">
        <v>100</v>
      </c>
      <c r="E14" s="1" t="s">
        <v>104</v>
      </c>
      <c r="G14" s="1">
        <v>16</v>
      </c>
      <c r="H14" s="1">
        <v>0</v>
      </c>
      <c r="I14" s="1" t="s">
        <v>105</v>
      </c>
      <c r="J14" s="1"/>
      <c r="S14" s="1">
        <v>22</v>
      </c>
      <c r="T14" s="1">
        <v>0</v>
      </c>
      <c r="U14" s="1" t="s">
        <v>102</v>
      </c>
      <c r="V14" s="1">
        <v>24</v>
      </c>
    </row>
    <row r="15" spans="2:26" x14ac:dyDescent="0.3">
      <c r="B15" s="1">
        <v>18</v>
      </c>
      <c r="C15" s="1">
        <v>0</v>
      </c>
      <c r="D15" s="1" t="s">
        <v>101</v>
      </c>
      <c r="E15" s="1">
        <v>24</v>
      </c>
      <c r="G15" s="1">
        <v>18</v>
      </c>
      <c r="H15" s="1">
        <v>24</v>
      </c>
      <c r="I15" s="1" t="s">
        <v>107</v>
      </c>
      <c r="J15" s="1"/>
      <c r="L15" s="28">
        <f>45-22</f>
        <v>23</v>
      </c>
      <c r="S15" s="1">
        <v>45</v>
      </c>
      <c r="T15" s="1">
        <v>0</v>
      </c>
      <c r="U15" s="1" t="s">
        <v>103</v>
      </c>
      <c r="V15" s="1">
        <v>24</v>
      </c>
    </row>
    <row r="16" spans="2:26" x14ac:dyDescent="0.3">
      <c r="B16" s="1">
        <v>22</v>
      </c>
      <c r="C16" s="1">
        <v>0</v>
      </c>
      <c r="D16" s="1" t="s">
        <v>102</v>
      </c>
      <c r="E16" s="1">
        <v>24</v>
      </c>
      <c r="G16" s="1">
        <v>22</v>
      </c>
      <c r="H16" s="1">
        <v>24</v>
      </c>
      <c r="I16" s="1" t="s">
        <v>106</v>
      </c>
      <c r="J16" s="1"/>
      <c r="S16" s="1">
        <v>47</v>
      </c>
      <c r="T16" s="1">
        <v>0</v>
      </c>
      <c r="U16" s="1"/>
      <c r="V16" s="1"/>
    </row>
    <row r="17" spans="2:22" x14ac:dyDescent="0.3">
      <c r="B17" s="1">
        <v>45</v>
      </c>
      <c r="C17" s="1">
        <v>0</v>
      </c>
      <c r="D17" s="1" t="s">
        <v>103</v>
      </c>
      <c r="E17" s="1">
        <v>24</v>
      </c>
      <c r="G17" s="1">
        <v>45</v>
      </c>
      <c r="H17" s="1">
        <v>24</v>
      </c>
      <c r="I17" s="1" t="s">
        <v>108</v>
      </c>
      <c r="J17" s="1"/>
      <c r="S17" s="1">
        <v>54</v>
      </c>
      <c r="T17" s="1">
        <v>0</v>
      </c>
      <c r="U17" s="1"/>
      <c r="V17" s="1"/>
    </row>
    <row r="18" spans="2:22" x14ac:dyDescent="0.3">
      <c r="B18" s="1">
        <v>47</v>
      </c>
      <c r="C18" s="1">
        <v>0</v>
      </c>
      <c r="D18" s="1"/>
      <c r="E18" s="1"/>
      <c r="G18" s="1">
        <v>47</v>
      </c>
      <c r="H18" s="1"/>
      <c r="I18" s="1"/>
      <c r="J18" s="1"/>
    </row>
    <row r="19" spans="2:22" x14ac:dyDescent="0.3">
      <c r="B19" s="1">
        <v>54</v>
      </c>
      <c r="C19" s="1">
        <v>0</v>
      </c>
      <c r="D19" s="1"/>
      <c r="E19" s="1"/>
      <c r="G19" s="1">
        <v>54</v>
      </c>
      <c r="H19" s="1"/>
      <c r="I19" s="1"/>
      <c r="J19" s="1"/>
      <c r="K19" s="28" t="s">
        <v>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25B7E-F48F-48FB-8DDC-BE5F2EC8E458}">
  <dimension ref="C3:T44"/>
  <sheetViews>
    <sheetView topLeftCell="A3" zoomScale="63" workbookViewId="0">
      <selection activeCell="G18" sqref="G18"/>
    </sheetView>
  </sheetViews>
  <sheetFormatPr defaultRowHeight="15.6" x14ac:dyDescent="0.3"/>
  <cols>
    <col min="1" max="3" width="8.88671875" style="28"/>
    <col min="4" max="4" width="31.77734375" style="28" customWidth="1"/>
    <col min="5" max="5" width="10.44140625" style="28" bestFit="1" customWidth="1"/>
    <col min="6" max="7" width="9.109375" style="28" bestFit="1" customWidth="1"/>
    <col min="8" max="8" width="16.33203125" style="28" customWidth="1"/>
    <col min="9" max="9" width="13.5546875" style="28" customWidth="1"/>
    <col min="10" max="10" width="9.109375" style="28" bestFit="1" customWidth="1"/>
    <col min="11" max="16" width="8.88671875" style="28"/>
    <col min="17" max="17" width="14.33203125" style="28" customWidth="1"/>
    <col min="18" max="18" width="8.88671875" style="28"/>
    <col min="19" max="19" width="14.5546875" style="28" customWidth="1"/>
    <col min="20" max="20" width="20.33203125" style="28" customWidth="1"/>
    <col min="21" max="16384" width="8.88671875" style="28"/>
  </cols>
  <sheetData>
    <row r="3" spans="3:20" x14ac:dyDescent="0.3">
      <c r="L3" s="28" t="s">
        <v>89</v>
      </c>
      <c r="M3" s="28" t="s">
        <v>93</v>
      </c>
    </row>
    <row r="4" spans="3:20" x14ac:dyDescent="0.3">
      <c r="E4" s="28" t="s">
        <v>111</v>
      </c>
      <c r="F4" s="28" t="s">
        <v>112</v>
      </c>
      <c r="L4" s="28" t="s">
        <v>88</v>
      </c>
      <c r="M4" s="28" t="s">
        <v>94</v>
      </c>
    </row>
    <row r="5" spans="3:20" ht="16.2" thickBot="1" x14ac:dyDescent="0.35">
      <c r="C5" s="21" t="s">
        <v>27</v>
      </c>
      <c r="D5" s="10" t="s">
        <v>11</v>
      </c>
      <c r="E5" s="10">
        <v>27000</v>
      </c>
      <c r="F5" s="21">
        <v>21</v>
      </c>
      <c r="H5" s="1" t="s">
        <v>58</v>
      </c>
      <c r="I5" s="1" t="s">
        <v>88</v>
      </c>
      <c r="J5" s="1" t="s">
        <v>89</v>
      </c>
      <c r="Q5" s="17" t="s">
        <v>50</v>
      </c>
      <c r="R5" s="18" t="s">
        <v>51</v>
      </c>
    </row>
    <row r="6" spans="3:20" ht="16.2" thickBot="1" x14ac:dyDescent="0.35">
      <c r="C6" s="21" t="s">
        <v>28</v>
      </c>
      <c r="D6" s="10" t="s">
        <v>14</v>
      </c>
      <c r="E6" s="10">
        <v>20000</v>
      </c>
      <c r="F6" s="10">
        <v>17</v>
      </c>
      <c r="H6" s="1" t="s">
        <v>75</v>
      </c>
      <c r="I6" s="1">
        <v>21</v>
      </c>
      <c r="J6" s="1">
        <v>27</v>
      </c>
      <c r="P6" s="28">
        <v>16</v>
      </c>
      <c r="Q6" s="5" t="s">
        <v>38</v>
      </c>
      <c r="R6" s="24" t="s">
        <v>52</v>
      </c>
    </row>
    <row r="7" spans="3:20" ht="16.2" thickBot="1" x14ac:dyDescent="0.35">
      <c r="C7" s="21" t="s">
        <v>29</v>
      </c>
      <c r="D7" s="10" t="s">
        <v>12</v>
      </c>
      <c r="E7" s="10">
        <v>22000</v>
      </c>
      <c r="F7" s="10">
        <v>33</v>
      </c>
      <c r="H7" s="1" t="s">
        <v>37</v>
      </c>
      <c r="I7" s="1">
        <v>17</v>
      </c>
      <c r="J7" s="1">
        <v>20</v>
      </c>
      <c r="P7" s="28">
        <v>18</v>
      </c>
      <c r="Q7" s="5" t="s">
        <v>40</v>
      </c>
      <c r="R7" s="24" t="s">
        <v>53</v>
      </c>
    </row>
    <row r="8" spans="3:20" ht="16.2" thickBot="1" x14ac:dyDescent="0.35">
      <c r="F8" s="34">
        <f>SUM(F5:F7)</f>
        <v>71</v>
      </c>
      <c r="H8" s="1" t="s">
        <v>76</v>
      </c>
      <c r="I8" s="1">
        <v>33</v>
      </c>
      <c r="J8" s="1">
        <v>22</v>
      </c>
      <c r="P8" s="28">
        <v>22</v>
      </c>
      <c r="Q8" s="5" t="s">
        <v>42</v>
      </c>
      <c r="R8" s="24" t="s">
        <v>54</v>
      </c>
    </row>
    <row r="9" spans="3:20" ht="16.2" thickBot="1" x14ac:dyDescent="0.35">
      <c r="P9" s="28">
        <v>45</v>
      </c>
      <c r="Q9" s="5" t="s">
        <v>43</v>
      </c>
      <c r="R9" s="24" t="s">
        <v>55</v>
      </c>
    </row>
    <row r="12" spans="3:20" x14ac:dyDescent="0.3">
      <c r="E12" s="28" t="s">
        <v>27</v>
      </c>
      <c r="F12" s="1" t="s">
        <v>77</v>
      </c>
      <c r="G12" s="1" t="s">
        <v>91</v>
      </c>
      <c r="H12" s="1" t="s">
        <v>86</v>
      </c>
      <c r="I12" s="1" t="s">
        <v>87</v>
      </c>
    </row>
    <row r="13" spans="3:20" x14ac:dyDescent="0.3">
      <c r="F13" s="1">
        <v>16</v>
      </c>
      <c r="G13" s="1">
        <v>0</v>
      </c>
      <c r="H13" s="1" t="s">
        <v>113</v>
      </c>
      <c r="I13" s="1">
        <v>0</v>
      </c>
    </row>
    <row r="14" spans="3:20" x14ac:dyDescent="0.3">
      <c r="F14" s="1">
        <v>18</v>
      </c>
      <c r="G14" s="1">
        <v>0</v>
      </c>
      <c r="H14" s="1" t="s">
        <v>114</v>
      </c>
      <c r="I14" s="1">
        <v>0</v>
      </c>
      <c r="Q14" s="1" t="s">
        <v>124</v>
      </c>
      <c r="R14" s="1" t="s">
        <v>88</v>
      </c>
      <c r="S14" s="1" t="s">
        <v>89</v>
      </c>
      <c r="T14" s="1" t="s">
        <v>77</v>
      </c>
    </row>
    <row r="15" spans="3:20" x14ac:dyDescent="0.3">
      <c r="F15" s="1">
        <v>22</v>
      </c>
      <c r="G15" s="1">
        <v>0</v>
      </c>
      <c r="H15" s="1">
        <v>27</v>
      </c>
      <c r="I15" s="1">
        <v>27</v>
      </c>
      <c r="Q15" s="1" t="s">
        <v>75</v>
      </c>
      <c r="R15" s="1">
        <v>16</v>
      </c>
      <c r="S15" s="1">
        <v>450</v>
      </c>
      <c r="T15" s="1"/>
    </row>
    <row r="16" spans="3:20" x14ac:dyDescent="0.3">
      <c r="F16" s="1">
        <v>45</v>
      </c>
      <c r="G16" s="1">
        <v>0</v>
      </c>
      <c r="H16" s="1">
        <v>27</v>
      </c>
      <c r="I16" s="1">
        <v>27</v>
      </c>
      <c r="Q16" s="1" t="s">
        <v>37</v>
      </c>
      <c r="R16" s="1">
        <v>18</v>
      </c>
      <c r="S16" s="1">
        <v>650</v>
      </c>
      <c r="T16" s="1"/>
    </row>
    <row r="17" spans="5:20" x14ac:dyDescent="0.3">
      <c r="F17" s="1">
        <v>47</v>
      </c>
      <c r="G17" s="1">
        <v>0</v>
      </c>
      <c r="H17" s="1">
        <v>27</v>
      </c>
      <c r="I17" s="1">
        <v>27</v>
      </c>
      <c r="Q17" s="1" t="s">
        <v>76</v>
      </c>
      <c r="R17" s="1">
        <v>22</v>
      </c>
      <c r="S17" s="1">
        <v>1200</v>
      </c>
      <c r="T17" s="1"/>
    </row>
    <row r="18" spans="5:20" x14ac:dyDescent="0.3">
      <c r="F18" s="1">
        <v>54</v>
      </c>
      <c r="G18" s="1">
        <v>0</v>
      </c>
      <c r="H18" s="1">
        <v>27</v>
      </c>
      <c r="I18" s="1">
        <v>27</v>
      </c>
    </row>
    <row r="20" spans="5:20" x14ac:dyDescent="0.3">
      <c r="Q20" s="1" t="s">
        <v>77</v>
      </c>
      <c r="R20" s="1" t="s">
        <v>91</v>
      </c>
      <c r="S20" s="1" t="s">
        <v>86</v>
      </c>
      <c r="T20" s="1" t="s">
        <v>87</v>
      </c>
    </row>
    <row r="21" spans="5:20" x14ac:dyDescent="0.3">
      <c r="E21" s="28" t="s">
        <v>28</v>
      </c>
      <c r="F21" s="1" t="s">
        <v>77</v>
      </c>
      <c r="G21" s="1" t="s">
        <v>97</v>
      </c>
      <c r="H21" s="1" t="s">
        <v>98</v>
      </c>
      <c r="I21" s="1" t="s">
        <v>87</v>
      </c>
      <c r="Q21" s="1">
        <v>40</v>
      </c>
      <c r="R21" s="1">
        <v>0</v>
      </c>
      <c r="S21" s="1" t="s">
        <v>125</v>
      </c>
      <c r="T21" s="1"/>
    </row>
    <row r="22" spans="5:20" x14ac:dyDescent="0.3">
      <c r="F22" s="1">
        <v>16</v>
      </c>
      <c r="G22" s="1">
        <v>0</v>
      </c>
      <c r="H22" s="1" t="s">
        <v>115</v>
      </c>
      <c r="I22" s="1">
        <v>0</v>
      </c>
      <c r="Q22" s="1">
        <v>60</v>
      </c>
      <c r="R22" s="1">
        <v>0</v>
      </c>
      <c r="S22" s="1"/>
      <c r="T22" s="1"/>
    </row>
    <row r="23" spans="5:20" x14ac:dyDescent="0.3">
      <c r="F23" s="1">
        <v>18</v>
      </c>
      <c r="G23" s="1">
        <v>0</v>
      </c>
      <c r="H23" s="1" t="s">
        <v>116</v>
      </c>
      <c r="I23" s="1">
        <v>20</v>
      </c>
      <c r="Q23" s="1">
        <v>80</v>
      </c>
      <c r="R23" s="1">
        <v>0</v>
      </c>
      <c r="S23" s="1"/>
      <c r="T23" s="1"/>
    </row>
    <row r="24" spans="5:20" x14ac:dyDescent="0.3">
      <c r="F24" s="1">
        <v>22</v>
      </c>
      <c r="G24" s="1">
        <v>27</v>
      </c>
      <c r="H24" s="1" t="s">
        <v>116</v>
      </c>
      <c r="I24" s="1">
        <v>27</v>
      </c>
      <c r="Q24" s="1">
        <v>100</v>
      </c>
      <c r="R24" s="1">
        <v>0</v>
      </c>
      <c r="S24" s="1"/>
      <c r="T24" s="1"/>
    </row>
    <row r="25" spans="5:20" x14ac:dyDescent="0.3">
      <c r="F25" s="1">
        <v>45</v>
      </c>
      <c r="G25" s="1">
        <v>27</v>
      </c>
      <c r="H25" s="1" t="s">
        <v>117</v>
      </c>
      <c r="I25" s="1">
        <v>47</v>
      </c>
      <c r="Q25" s="1"/>
      <c r="R25" s="1"/>
      <c r="S25" s="1"/>
      <c r="T25" s="1"/>
    </row>
    <row r="26" spans="5:20" x14ac:dyDescent="0.3">
      <c r="F26" s="1">
        <v>47</v>
      </c>
      <c r="G26" s="1">
        <v>27</v>
      </c>
      <c r="H26" s="1" t="s">
        <v>117</v>
      </c>
      <c r="I26" s="1">
        <v>47</v>
      </c>
      <c r="Q26" s="1"/>
      <c r="R26" s="1"/>
      <c r="S26" s="1"/>
      <c r="T26" s="1"/>
    </row>
    <row r="27" spans="5:20" x14ac:dyDescent="0.3">
      <c r="F27" s="1">
        <v>54</v>
      </c>
      <c r="G27" s="1">
        <v>27</v>
      </c>
      <c r="H27" s="1" t="s">
        <v>117</v>
      </c>
      <c r="I27" s="1">
        <v>47</v>
      </c>
    </row>
    <row r="29" spans="5:20" x14ac:dyDescent="0.3">
      <c r="Q29" s="1" t="s">
        <v>77</v>
      </c>
      <c r="R29" s="1" t="s">
        <v>97</v>
      </c>
      <c r="S29" s="1" t="s">
        <v>98</v>
      </c>
      <c r="T29" s="1" t="s">
        <v>87</v>
      </c>
    </row>
    <row r="30" spans="5:20" x14ac:dyDescent="0.3">
      <c r="E30" s="28" t="s">
        <v>29</v>
      </c>
      <c r="F30" s="1" t="s">
        <v>77</v>
      </c>
      <c r="G30" s="1" t="s">
        <v>110</v>
      </c>
      <c r="H30" s="1" t="s">
        <v>109</v>
      </c>
      <c r="I30" s="1" t="s">
        <v>87</v>
      </c>
      <c r="Q30" s="1">
        <v>16</v>
      </c>
      <c r="R30" s="1"/>
      <c r="S30" s="1"/>
      <c r="T30" s="1"/>
    </row>
    <row r="31" spans="5:20" x14ac:dyDescent="0.3">
      <c r="F31" s="1">
        <v>16</v>
      </c>
      <c r="G31" s="1">
        <v>0</v>
      </c>
      <c r="H31" s="1" t="s">
        <v>118</v>
      </c>
      <c r="I31" s="1">
        <v>0</v>
      </c>
      <c r="Q31" s="1">
        <v>18</v>
      </c>
      <c r="R31" s="1"/>
      <c r="S31" s="1"/>
      <c r="T31" s="1"/>
    </row>
    <row r="32" spans="5:20" x14ac:dyDescent="0.3">
      <c r="F32" s="1">
        <v>18</v>
      </c>
      <c r="G32" s="1">
        <v>20</v>
      </c>
      <c r="H32" s="1" t="s">
        <v>119</v>
      </c>
      <c r="I32" s="1">
        <v>20</v>
      </c>
      <c r="Q32" s="1">
        <v>22</v>
      </c>
      <c r="R32" s="1"/>
      <c r="S32" s="1"/>
      <c r="T32" s="1"/>
    </row>
    <row r="33" spans="6:20" x14ac:dyDescent="0.3">
      <c r="F33" s="1">
        <v>22</v>
      </c>
      <c r="G33" s="1">
        <v>27</v>
      </c>
      <c r="H33" s="1" t="s">
        <v>120</v>
      </c>
      <c r="I33" s="1">
        <v>27</v>
      </c>
      <c r="Q33" s="1">
        <v>45</v>
      </c>
      <c r="R33" s="1"/>
      <c r="S33" s="1"/>
      <c r="T33" s="1"/>
    </row>
    <row r="34" spans="6:20" x14ac:dyDescent="0.3">
      <c r="F34" s="1">
        <v>45</v>
      </c>
      <c r="G34" s="1">
        <v>47</v>
      </c>
      <c r="H34" s="1" t="s">
        <v>121</v>
      </c>
      <c r="I34" s="1" t="s">
        <v>117</v>
      </c>
      <c r="Q34" s="1">
        <v>47</v>
      </c>
      <c r="R34" s="1"/>
      <c r="S34" s="1"/>
      <c r="T34" s="1"/>
    </row>
    <row r="35" spans="6:20" x14ac:dyDescent="0.3">
      <c r="F35" s="1">
        <v>47</v>
      </c>
      <c r="G35" s="1">
        <v>47</v>
      </c>
      <c r="H35" s="1" t="s">
        <v>121</v>
      </c>
      <c r="I35" s="1" t="s">
        <v>117</v>
      </c>
      <c r="Q35" s="1">
        <v>54</v>
      </c>
      <c r="R35" s="1"/>
      <c r="S35" s="1"/>
      <c r="T35" s="1"/>
    </row>
    <row r="36" spans="6:20" x14ac:dyDescent="0.3">
      <c r="F36" s="1">
        <v>54</v>
      </c>
      <c r="G36" s="1">
        <v>47</v>
      </c>
      <c r="H36" s="1" t="s">
        <v>122</v>
      </c>
      <c r="I36" s="1" t="s">
        <v>123</v>
      </c>
    </row>
    <row r="38" spans="6:20" x14ac:dyDescent="0.3">
      <c r="Q38" s="1" t="s">
        <v>77</v>
      </c>
      <c r="R38" s="1" t="s">
        <v>110</v>
      </c>
      <c r="S38" s="1" t="s">
        <v>109</v>
      </c>
      <c r="T38" s="1" t="s">
        <v>87</v>
      </c>
    </row>
    <row r="39" spans="6:20" x14ac:dyDescent="0.3">
      <c r="Q39" s="1">
        <v>16</v>
      </c>
      <c r="R39" s="1"/>
      <c r="S39" s="1"/>
      <c r="T39" s="1"/>
    </row>
    <row r="40" spans="6:20" x14ac:dyDescent="0.3">
      <c r="Q40" s="1">
        <v>18</v>
      </c>
      <c r="R40" s="1"/>
      <c r="S40" s="1"/>
      <c r="T40" s="1"/>
    </row>
    <row r="41" spans="6:20" x14ac:dyDescent="0.3">
      <c r="Q41" s="1">
        <v>22</v>
      </c>
      <c r="R41" s="1"/>
      <c r="S41" s="1"/>
      <c r="T41" s="1"/>
    </row>
    <row r="42" spans="6:20" x14ac:dyDescent="0.3">
      <c r="Q42" s="1">
        <v>45</v>
      </c>
      <c r="R42" s="1"/>
      <c r="S42" s="1"/>
      <c r="T42" s="1"/>
    </row>
    <row r="43" spans="6:20" x14ac:dyDescent="0.3">
      <c r="Q43" s="1">
        <v>47</v>
      </c>
      <c r="R43" s="1"/>
      <c r="S43" s="1"/>
      <c r="T43" s="1"/>
    </row>
    <row r="44" spans="6:20" x14ac:dyDescent="0.3">
      <c r="Q44" s="1">
        <v>54</v>
      </c>
      <c r="R44" s="1"/>
      <c r="S44" s="1"/>
      <c r="T4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4</vt:i4>
      </vt:variant>
    </vt:vector>
  </HeadingPairs>
  <TitlesOfParts>
    <vt:vector size="4" baseType="lpstr">
      <vt:lpstr>Lembar1</vt:lpstr>
      <vt:lpstr>Lembar2</vt:lpstr>
      <vt:lpstr>Lembar3</vt:lpstr>
      <vt:lpstr>Lembar4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FAJAR ARDIANSYAH</dc:creator>
  <cp:lastModifiedBy>FAJAR ARDIANSYAH</cp:lastModifiedBy>
  <dcterms:created xsi:type="dcterms:W3CDTF">2023-11-28T00:06:24Z</dcterms:created>
  <dcterms:modified xsi:type="dcterms:W3CDTF">2023-12-24T14:30:18Z</dcterms:modified>
</cp:coreProperties>
</file>