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wnloads\"/>
    </mc:Choice>
  </mc:AlternateContent>
  <bookViews>
    <workbookView xWindow="0" yWindow="0" windowWidth="20490" windowHeight="7755" activeTab="1"/>
  </bookViews>
  <sheets>
    <sheet name="VITAMIN C" sheetId="1" r:id="rId1"/>
    <sheet name="ANTIOKSIDAN" sheetId="2" r:id="rId2"/>
    <sheet name="Sheet1" sheetId="4" r:id="rId3"/>
    <sheet name="TOTAL KAROTEN 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8" i="2" l="1"/>
  <c r="AG15" i="2"/>
  <c r="AG14" i="2"/>
  <c r="AG13" i="2"/>
  <c r="AG10" i="2"/>
  <c r="AG9" i="2"/>
  <c r="AG8" i="2"/>
  <c r="G8" i="1" l="1"/>
  <c r="Q28" i="3" l="1"/>
  <c r="J18" i="3"/>
  <c r="I18" i="3"/>
  <c r="H18" i="3"/>
  <c r="K18" i="3" s="1"/>
  <c r="J17" i="3"/>
  <c r="I17" i="3"/>
  <c r="H17" i="3"/>
  <c r="J16" i="3"/>
  <c r="I16" i="3"/>
  <c r="K16" i="3" s="1"/>
  <c r="Q14" i="3" s="1"/>
  <c r="H16" i="3"/>
  <c r="J15" i="3"/>
  <c r="I15" i="3"/>
  <c r="H15" i="3"/>
  <c r="J14" i="3"/>
  <c r="I14" i="3"/>
  <c r="H14" i="3"/>
  <c r="J13" i="3"/>
  <c r="I13" i="3"/>
  <c r="H13" i="3"/>
  <c r="J12" i="3"/>
  <c r="I12" i="3"/>
  <c r="H12" i="3"/>
  <c r="J11" i="3"/>
  <c r="I11" i="3"/>
  <c r="H11" i="3"/>
  <c r="K11" i="3" s="1"/>
  <c r="R12" i="3" s="1"/>
  <c r="J10" i="3"/>
  <c r="I10" i="3"/>
  <c r="H10" i="3"/>
  <c r="K12" i="3" l="1"/>
  <c r="K14" i="3"/>
  <c r="R13" i="3" s="1"/>
  <c r="K15" i="3"/>
  <c r="K17" i="3"/>
  <c r="R14" i="3" s="1"/>
  <c r="T14" i="3" s="1"/>
  <c r="U14" i="3" s="1"/>
  <c r="AB12" i="3" s="1"/>
  <c r="H19" i="3"/>
  <c r="J19" i="3"/>
  <c r="I19" i="3"/>
  <c r="K13" i="3"/>
  <c r="Q13" i="3" s="1"/>
  <c r="L12" i="3"/>
  <c r="S12" i="3"/>
  <c r="L18" i="3"/>
  <c r="S14" i="3"/>
  <c r="L15" i="3"/>
  <c r="S13" i="3"/>
  <c r="L17" i="3"/>
  <c r="L13" i="3"/>
  <c r="L11" i="3"/>
  <c r="L14" i="3"/>
  <c r="L16" i="3"/>
  <c r="K10" i="3"/>
  <c r="K19" i="3" l="1"/>
  <c r="Q20" i="3" s="1"/>
  <c r="T13" i="3"/>
  <c r="U13" i="3" s="1"/>
  <c r="AB11" i="3" s="1"/>
  <c r="R15" i="3"/>
  <c r="R16" i="3" s="1"/>
  <c r="AB16" i="3" s="1"/>
  <c r="S15" i="3"/>
  <c r="S16" i="3" s="1"/>
  <c r="AB17" i="3" s="1"/>
  <c r="L10" i="3"/>
  <c r="Q12" i="3"/>
  <c r="R23" i="3" l="1"/>
  <c r="S23" i="3" s="1"/>
  <c r="R29" i="3"/>
  <c r="R24" i="3"/>
  <c r="S24" i="3" s="1"/>
  <c r="T12" i="3"/>
  <c r="Q15" i="3"/>
  <c r="R28" i="3" l="1"/>
  <c r="S28" i="3" s="1"/>
  <c r="AB20" i="3" s="1"/>
  <c r="Q16" i="3"/>
  <c r="AB15" i="3" s="1"/>
  <c r="R26" i="3"/>
  <c r="S26" i="3" s="1"/>
  <c r="T26" i="3" s="1"/>
  <c r="T15" i="3"/>
  <c r="U12" i="3"/>
  <c r="AB10" i="3" s="1"/>
  <c r="AB22" i="3" s="1"/>
  <c r="R25" i="3"/>
  <c r="AB23" i="3" l="1"/>
  <c r="AB28" i="3"/>
  <c r="AC27" i="3" s="1"/>
  <c r="AB27" i="3"/>
  <c r="AC26" i="3" s="1"/>
  <c r="AB24" i="3"/>
  <c r="AB18" i="3"/>
  <c r="T23" i="3"/>
  <c r="AB26" i="3"/>
  <c r="AC28" i="3" s="1"/>
  <c r="T24" i="3"/>
  <c r="S25" i="3"/>
  <c r="T25" i="3" s="1"/>
  <c r="R27" i="3"/>
  <c r="S27" i="3" s="1"/>
  <c r="T27" i="3" s="1"/>
  <c r="R25" i="2" l="1"/>
  <c r="K15" i="2"/>
  <c r="J15" i="2"/>
  <c r="I15" i="2"/>
  <c r="K14" i="2"/>
  <c r="J14" i="2"/>
  <c r="I14" i="2"/>
  <c r="K13" i="2"/>
  <c r="J13" i="2"/>
  <c r="I13" i="2"/>
  <c r="K12" i="2"/>
  <c r="J12" i="2"/>
  <c r="I12" i="2"/>
  <c r="K11" i="2"/>
  <c r="J11" i="2"/>
  <c r="I11" i="2"/>
  <c r="K10" i="2"/>
  <c r="J10" i="2"/>
  <c r="I10" i="2"/>
  <c r="K9" i="2"/>
  <c r="J9" i="2"/>
  <c r="I9" i="2"/>
  <c r="K8" i="2"/>
  <c r="J8" i="2"/>
  <c r="I8" i="2"/>
  <c r="K7" i="2"/>
  <c r="J7" i="2"/>
  <c r="I7" i="2"/>
  <c r="L7" i="2" s="1"/>
  <c r="M7" i="2" s="1"/>
  <c r="L10" i="2" l="1"/>
  <c r="R10" i="2" s="1"/>
  <c r="L15" i="2"/>
  <c r="T11" i="2" s="1"/>
  <c r="L14" i="2"/>
  <c r="M14" i="2" s="1"/>
  <c r="L13" i="2"/>
  <c r="R11" i="2" s="1"/>
  <c r="J16" i="2"/>
  <c r="L12" i="2"/>
  <c r="M12" i="2" s="1"/>
  <c r="L11" i="2"/>
  <c r="M11" i="2" s="1"/>
  <c r="K16" i="2"/>
  <c r="L9" i="2"/>
  <c r="M9" i="2" s="1"/>
  <c r="I16" i="2"/>
  <c r="L8" i="2"/>
  <c r="S9" i="2" s="1"/>
  <c r="R9" i="2"/>
  <c r="M10" i="2" l="1"/>
  <c r="S11" i="2"/>
  <c r="U11" i="2" s="1"/>
  <c r="V11" i="2" s="1"/>
  <c r="AC10" i="2" s="1"/>
  <c r="M13" i="2"/>
  <c r="T9" i="2"/>
  <c r="U9" i="2" s="1"/>
  <c r="T10" i="2"/>
  <c r="M15" i="2"/>
  <c r="S10" i="2"/>
  <c r="L16" i="2"/>
  <c r="R17" i="2" s="1"/>
  <c r="S26" i="2" s="1"/>
  <c r="M8" i="2"/>
  <c r="R12" i="2"/>
  <c r="R13" i="2" s="1"/>
  <c r="AC13" i="2" s="1"/>
  <c r="T12" i="2" l="1"/>
  <c r="T13" i="2" s="1"/>
  <c r="AC15" i="2" s="1"/>
  <c r="U10" i="2"/>
  <c r="V10" i="2" s="1"/>
  <c r="AC9" i="2" s="1"/>
  <c r="S12" i="2"/>
  <c r="S13" i="2" s="1"/>
  <c r="AC14" i="2" s="1"/>
  <c r="S21" i="2"/>
  <c r="T21" i="2" s="1"/>
  <c r="S20" i="2"/>
  <c r="T20" i="2" s="1"/>
  <c r="V9" i="2"/>
  <c r="AC8" i="2" s="1"/>
  <c r="S23" i="2" l="1"/>
  <c r="T23" i="2" s="1"/>
  <c r="S22" i="2"/>
  <c r="T22" i="2" s="1"/>
  <c r="U12" i="2"/>
  <c r="S25" i="2"/>
  <c r="T25" i="2" s="1"/>
  <c r="AC11" i="2" l="1"/>
  <c r="S24" i="2"/>
  <c r="T24" i="2" s="1"/>
  <c r="U24" i="2" s="1"/>
  <c r="U20" i="2"/>
  <c r="U21" i="2"/>
  <c r="U22" i="2"/>
  <c r="U23" i="2"/>
  <c r="G34" i="1"/>
  <c r="M16" i="1" s="1"/>
  <c r="G33" i="1"/>
  <c r="G32" i="1"/>
  <c r="K16" i="1" s="1"/>
  <c r="N16" i="1" s="1"/>
  <c r="G31" i="1"/>
  <c r="M15" i="1" s="1"/>
  <c r="G30" i="1"/>
  <c r="H29" i="1" s="1"/>
  <c r="G29" i="1"/>
  <c r="G28" i="1"/>
  <c r="M14" i="1" s="1"/>
  <c r="G27" i="1"/>
  <c r="L14" i="1" s="1"/>
  <c r="G26" i="1"/>
  <c r="H26" i="1" s="1"/>
  <c r="R25" i="1"/>
  <c r="G25" i="1"/>
  <c r="M13" i="1" s="1"/>
  <c r="G24" i="1"/>
  <c r="L13" i="1" s="1"/>
  <c r="G23" i="1"/>
  <c r="H23" i="1" s="1"/>
  <c r="G22" i="1"/>
  <c r="M12" i="1" s="1"/>
  <c r="G21" i="1"/>
  <c r="L12" i="1" s="1"/>
  <c r="G20" i="1"/>
  <c r="G19" i="1"/>
  <c r="G18" i="1"/>
  <c r="L11" i="1" s="1"/>
  <c r="G17" i="1"/>
  <c r="K11" i="1" s="1"/>
  <c r="L16" i="1"/>
  <c r="G16" i="1"/>
  <c r="K15" i="1"/>
  <c r="G15" i="1"/>
  <c r="G14" i="1"/>
  <c r="K10" i="1" s="1"/>
  <c r="G13" i="1"/>
  <c r="M9" i="1" s="1"/>
  <c r="K12" i="1"/>
  <c r="G12" i="1"/>
  <c r="L9" i="1" s="1"/>
  <c r="M11" i="1"/>
  <c r="G11" i="1"/>
  <c r="H11" i="1" s="1"/>
  <c r="M10" i="1"/>
  <c r="G10" i="1"/>
  <c r="M8" i="1" s="1"/>
  <c r="K9" i="1"/>
  <c r="N9" i="1" s="1"/>
  <c r="G9" i="1"/>
  <c r="L8" i="1"/>
  <c r="K8" i="1"/>
  <c r="H14" i="1" l="1"/>
  <c r="K14" i="1"/>
  <c r="H32" i="1"/>
  <c r="N8" i="1"/>
  <c r="O9" i="1"/>
  <c r="S10" i="1"/>
  <c r="N11" i="1"/>
  <c r="N12" i="1"/>
  <c r="M17" i="1"/>
  <c r="N14" i="1"/>
  <c r="O16" i="1"/>
  <c r="T12" i="1"/>
  <c r="L15" i="1"/>
  <c r="N15" i="1" s="1"/>
  <c r="H20" i="1"/>
  <c r="H8" i="1"/>
  <c r="K13" i="1"/>
  <c r="N13" i="1" s="1"/>
  <c r="H17" i="1"/>
  <c r="L10" i="1"/>
  <c r="N10" i="1" s="1"/>
  <c r="K17" i="1" l="1"/>
  <c r="S12" i="1"/>
  <c r="O15" i="1"/>
  <c r="O13" i="1"/>
  <c r="T11" i="1"/>
  <c r="O12" i="1"/>
  <c r="S11" i="1"/>
  <c r="S13" i="1" s="1"/>
  <c r="S14" i="1" s="1"/>
  <c r="AA15" i="1" s="1"/>
  <c r="O10" i="1"/>
  <c r="T10" i="1"/>
  <c r="T13" i="1" s="1"/>
  <c r="T14" i="1" s="1"/>
  <c r="AA16" i="1" s="1"/>
  <c r="AD14" i="1" s="1"/>
  <c r="L17" i="1"/>
  <c r="N17" i="1" s="1"/>
  <c r="R17" i="1" s="1"/>
  <c r="R11" i="1"/>
  <c r="U11" i="1" s="1"/>
  <c r="V11" i="1" s="1"/>
  <c r="AA10" i="1" s="1"/>
  <c r="AD9" i="1" s="1"/>
  <c r="O11" i="1"/>
  <c r="R10" i="1"/>
  <c r="O8" i="1"/>
  <c r="R12" i="1"/>
  <c r="U12" i="1" s="1"/>
  <c r="V12" i="1" s="1"/>
  <c r="AA11" i="1" s="1"/>
  <c r="AD10" i="1" s="1"/>
  <c r="O14" i="1"/>
  <c r="S26" i="1" l="1"/>
  <c r="S21" i="1"/>
  <c r="S20" i="1"/>
  <c r="T20" i="1" s="1"/>
  <c r="AD15" i="1"/>
  <c r="U10" i="1"/>
  <c r="S22" i="1" s="1"/>
  <c r="T22" i="1" s="1"/>
  <c r="R13" i="1"/>
  <c r="R14" i="1" s="1"/>
  <c r="AA14" i="1" s="1"/>
  <c r="AD16" i="1" s="1"/>
  <c r="T21" i="1" l="1"/>
  <c r="V10" i="1"/>
  <c r="AA9" i="1" s="1"/>
  <c r="AD11" i="1" s="1"/>
  <c r="U13" i="1"/>
  <c r="S23" i="1"/>
  <c r="T23" i="1" s="1"/>
  <c r="S25" i="1"/>
  <c r="T25" i="1" s="1"/>
  <c r="AA19" i="1" s="1"/>
  <c r="AA17" i="1" l="1"/>
  <c r="AA12" i="1"/>
  <c r="AC9" i="1"/>
  <c r="AE11" i="1" s="1"/>
  <c r="AC10" i="1"/>
  <c r="AE9" i="1" s="1"/>
  <c r="AC11" i="1"/>
  <c r="AE10" i="1" s="1"/>
  <c r="S24" i="1"/>
  <c r="T24" i="1" s="1"/>
  <c r="U24" i="1" s="1"/>
  <c r="U21" i="1"/>
  <c r="U20" i="1"/>
  <c r="U23" i="1"/>
  <c r="U22" i="1"/>
  <c r="AC15" i="1" l="1"/>
  <c r="AE15" i="1" s="1"/>
  <c r="AC16" i="1"/>
  <c r="AE14" i="1" s="1"/>
  <c r="AC14" i="1"/>
  <c r="AE16" i="1" s="1"/>
</calcChain>
</file>

<file path=xl/sharedStrings.xml><?xml version="1.0" encoding="utf-8"?>
<sst xmlns="http://schemas.openxmlformats.org/spreadsheetml/2006/main" count="349" uniqueCount="169">
  <si>
    <t xml:space="preserve">DATA PENELITIAN </t>
  </si>
  <si>
    <t xml:space="preserve">ANALISA UJI VITAMIN C </t>
  </si>
  <si>
    <t xml:space="preserve">KODE </t>
  </si>
  <si>
    <t xml:space="preserve">ULANGAN </t>
  </si>
  <si>
    <t>BERAT SAMPEL (ml)</t>
  </si>
  <si>
    <t xml:space="preserve">VOLUME TITRASI </t>
  </si>
  <si>
    <t>% VIT C</t>
  </si>
  <si>
    <t>RATA-RATA</t>
  </si>
  <si>
    <t>Perlakuan</t>
  </si>
  <si>
    <t>Ulangan 1</t>
  </si>
  <si>
    <t>Ulangan 2</t>
  </si>
  <si>
    <t>Ulangan 3</t>
  </si>
  <si>
    <t>Total</t>
  </si>
  <si>
    <t>Rerata</t>
  </si>
  <si>
    <t>Tabel dua arah</t>
  </si>
  <si>
    <t>S1A1</t>
  </si>
  <si>
    <t>U1</t>
  </si>
  <si>
    <t>S</t>
  </si>
  <si>
    <t>A</t>
  </si>
  <si>
    <t>Kadar Vitamin C</t>
  </si>
  <si>
    <t>U2</t>
  </si>
  <si>
    <t xml:space="preserve">S1A2 </t>
  </si>
  <si>
    <t>A1</t>
  </si>
  <si>
    <t>A2</t>
  </si>
  <si>
    <t>A3</t>
  </si>
  <si>
    <t>S1 = Sukrosa 10%</t>
  </si>
  <si>
    <t>b</t>
  </si>
  <si>
    <t>a</t>
  </si>
  <si>
    <t>U3</t>
  </si>
  <si>
    <t xml:space="preserve">S1A3 </t>
  </si>
  <si>
    <t>S1</t>
  </si>
  <si>
    <t>S2 = Sukrosa 20 %</t>
  </si>
  <si>
    <t>ab</t>
  </si>
  <si>
    <t>S1A2</t>
  </si>
  <si>
    <t>S2A1</t>
  </si>
  <si>
    <t>S2</t>
  </si>
  <si>
    <t>S3 = Sukrosa 30 %</t>
  </si>
  <si>
    <t>S2A2</t>
  </si>
  <si>
    <t>S3</t>
  </si>
  <si>
    <t>BNJ 5%</t>
  </si>
  <si>
    <t>S2A3</t>
  </si>
  <si>
    <t>S1A3</t>
  </si>
  <si>
    <t>S3A1</t>
  </si>
  <si>
    <t>A1 = Air 1:5</t>
  </si>
  <si>
    <t>S3A2</t>
  </si>
  <si>
    <t>A2 = Air 1:10</t>
  </si>
  <si>
    <t>S3A3</t>
  </si>
  <si>
    <t>A3 = Air 1:15</t>
  </si>
  <si>
    <t>FK</t>
  </si>
  <si>
    <t>Tabel analisa ragam</t>
  </si>
  <si>
    <t>SK</t>
  </si>
  <si>
    <t>db</t>
  </si>
  <si>
    <t>JK</t>
  </si>
  <si>
    <t>KT</t>
  </si>
  <si>
    <t>F hit</t>
  </si>
  <si>
    <t>F 0,05</t>
  </si>
  <si>
    <t>F 0,01</t>
  </si>
  <si>
    <t xml:space="preserve">bnj </t>
  </si>
  <si>
    <t>Kelompok</t>
  </si>
  <si>
    <t>tn</t>
  </si>
  <si>
    <t>**</t>
  </si>
  <si>
    <t>*</t>
  </si>
  <si>
    <t xml:space="preserve">Galat </t>
  </si>
  <si>
    <t>PERLAKUAN</t>
  </si>
  <si>
    <t>IC 50</t>
  </si>
  <si>
    <t>S1A1 (1)</t>
  </si>
  <si>
    <t>S1A1 (2)</t>
  </si>
  <si>
    <t>S1A1 (3)</t>
  </si>
  <si>
    <t>S1A2 (1)</t>
  </si>
  <si>
    <t>S1A2 (2)</t>
  </si>
  <si>
    <t>S1A2 (3)</t>
  </si>
  <si>
    <t>S1A3 (1)</t>
  </si>
  <si>
    <t>S1A3 (2)</t>
  </si>
  <si>
    <t>S1A3 (3)</t>
  </si>
  <si>
    <t>S2A1 (1)</t>
  </si>
  <si>
    <t>S2A1 (2)</t>
  </si>
  <si>
    <t>S2A1 (3)</t>
  </si>
  <si>
    <t>S2A2 (1)</t>
  </si>
  <si>
    <t>S2A2 (2)</t>
  </si>
  <si>
    <t>S2A2 (3)</t>
  </si>
  <si>
    <t>S2A3 (1)</t>
  </si>
  <si>
    <t>S2A3 (2)</t>
  </si>
  <si>
    <t>S2A3 (3)</t>
  </si>
  <si>
    <t>S3A1 (1)</t>
  </si>
  <si>
    <t>S3A1 (2)</t>
  </si>
  <si>
    <t>S3A1 (3)</t>
  </si>
  <si>
    <t>S3A2 (1)</t>
  </si>
  <si>
    <t>S3A2 (2)</t>
  </si>
  <si>
    <t>S3A2 (3)</t>
  </si>
  <si>
    <t>S3A3 (1)</t>
  </si>
  <si>
    <t>S3A3 (2)</t>
  </si>
  <si>
    <t>S3A3 (3)</t>
  </si>
  <si>
    <t>BNJ</t>
  </si>
  <si>
    <t>Antioksidan</t>
  </si>
  <si>
    <t xml:space="preserve">Antioksidan </t>
  </si>
  <si>
    <t xml:space="preserve">Perlakuan </t>
  </si>
  <si>
    <t xml:space="preserve">TOTAL KAROTEN </t>
  </si>
  <si>
    <t>Total Karoten</t>
  </si>
  <si>
    <t>S X A</t>
  </si>
  <si>
    <t>Notasi</t>
  </si>
  <si>
    <t>ANALISA UJI TOTAL KAROTEN</t>
  </si>
  <si>
    <t xml:space="preserve">INFORMASI NILAI GIZI </t>
  </si>
  <si>
    <t xml:space="preserve">1 Sajian per Kemasan </t>
  </si>
  <si>
    <t xml:space="preserve">JUMLAH PER SAJIAN </t>
  </si>
  <si>
    <t xml:space="preserve">Energi Total </t>
  </si>
  <si>
    <t xml:space="preserve">Lemak Total </t>
  </si>
  <si>
    <t xml:space="preserve">Protein </t>
  </si>
  <si>
    <t xml:space="preserve">Karbohidrat Total </t>
  </si>
  <si>
    <t xml:space="preserve">Gula Total </t>
  </si>
  <si>
    <t xml:space="preserve">Takaran Saji </t>
  </si>
  <si>
    <t>0,3 g</t>
  </si>
  <si>
    <t>0,03 g</t>
  </si>
  <si>
    <t>18 g</t>
  </si>
  <si>
    <t>0,08 g</t>
  </si>
  <si>
    <t>20 g</t>
  </si>
  <si>
    <t>74 kkal</t>
  </si>
  <si>
    <t>%AKG*</t>
  </si>
  <si>
    <t>P1O1 (1)</t>
  </si>
  <si>
    <t>P1O1 (2)</t>
  </si>
  <si>
    <t>P1O1 (3)</t>
  </si>
  <si>
    <t>P2O1 (1)</t>
  </si>
  <si>
    <t>P2O1 (2)</t>
  </si>
  <si>
    <t>P2O1 (3)</t>
  </si>
  <si>
    <t>P3O1 (1)</t>
  </si>
  <si>
    <t>P3O1 (2)</t>
  </si>
  <si>
    <t>P3O1 (3)</t>
  </si>
  <si>
    <t>P1O2 (1)</t>
  </si>
  <si>
    <t>P1O2(2)</t>
  </si>
  <si>
    <t>P1O2 (3)</t>
  </si>
  <si>
    <t>P2O2 (1)</t>
  </si>
  <si>
    <t>P2O2 (2)</t>
  </si>
  <si>
    <t>P2O2 (3)</t>
  </si>
  <si>
    <t>P3O2 (1)</t>
  </si>
  <si>
    <t>P3O2 (2)</t>
  </si>
  <si>
    <t>P3O2 (3)</t>
  </si>
  <si>
    <t>P1O3 (1)</t>
  </si>
  <si>
    <t>P1O3 (2)</t>
  </si>
  <si>
    <t>P1O3 (3)</t>
  </si>
  <si>
    <t>P2O3 (1)</t>
  </si>
  <si>
    <t>P2O3 (2)</t>
  </si>
  <si>
    <t>P2O3 (3)</t>
  </si>
  <si>
    <t>P3O3 (1)</t>
  </si>
  <si>
    <t>P3O3 (2)</t>
  </si>
  <si>
    <t>P3O3 (3)</t>
  </si>
  <si>
    <t>P1O1</t>
  </si>
  <si>
    <t>P2O1</t>
  </si>
  <si>
    <t>P3O1</t>
  </si>
  <si>
    <t>P1O2</t>
  </si>
  <si>
    <t>P2O2</t>
  </si>
  <si>
    <t>P3O2</t>
  </si>
  <si>
    <t>P2O3</t>
  </si>
  <si>
    <t>P1O3</t>
  </si>
  <si>
    <t>P3O3</t>
  </si>
  <si>
    <t>P</t>
  </si>
  <si>
    <t>O</t>
  </si>
  <si>
    <t>O1</t>
  </si>
  <si>
    <t>O2</t>
  </si>
  <si>
    <t>O3</t>
  </si>
  <si>
    <t>P1</t>
  </si>
  <si>
    <t>P2</t>
  </si>
  <si>
    <t>P3</t>
  </si>
  <si>
    <t>P1 = Sukrosa 25%</t>
  </si>
  <si>
    <t>P2 = Sukrosa 50%</t>
  </si>
  <si>
    <t>P3 = Sukrosa 75%</t>
  </si>
  <si>
    <t>O2 = osmosis 24 jam</t>
  </si>
  <si>
    <t>O3 = osmosis 36 jam</t>
  </si>
  <si>
    <t xml:space="preserve">notasi </t>
  </si>
  <si>
    <t>O1= Osmosis 12 jam</t>
  </si>
  <si>
    <t>SARI BUAHNAGA MERAH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</si>
</sst>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0000"/>
    <numFmt numFmtId="167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0" fillId="4" borderId="1" xfId="0" applyNumberFormat="1" applyFill="1" applyBorder="1" applyAlignment="1">
      <alignment horizontal="center" vertical="center"/>
    </xf>
    <xf numFmtId="165" fontId="0" fillId="0" borderId="1" xfId="0" applyNumberFormat="1" applyBorder="1"/>
    <xf numFmtId="164" fontId="2" fillId="0" borderId="1" xfId="0" applyNumberFormat="1" applyFont="1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0" fillId="0" borderId="0" xfId="0" applyBorder="1" applyAlignment="1"/>
    <xf numFmtId="0" fontId="0" fillId="0" borderId="1" xfId="0" applyBorder="1"/>
    <xf numFmtId="0" fontId="0" fillId="0" borderId="0" xfId="0" applyBorder="1"/>
    <xf numFmtId="0" fontId="2" fillId="0" borderId="0" xfId="0" applyFont="1" applyBorder="1"/>
    <xf numFmtId="165" fontId="2" fillId="0" borderId="0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165" fontId="2" fillId="0" borderId="3" xfId="0" applyNumberFormat="1" applyFont="1" applyBorder="1" applyAlignment="1">
      <alignment horizontal="center"/>
    </xf>
    <xf numFmtId="0" fontId="2" fillId="0" borderId="3" xfId="0" applyFont="1" applyBorder="1"/>
    <xf numFmtId="0" fontId="0" fillId="5" borderId="1" xfId="0" applyFill="1" applyBorder="1" applyAlignment="1">
      <alignment horizontal="left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0" borderId="1" xfId="0" applyFont="1" applyBorder="1" applyAlignment="1">
      <alignment horizontal="center" vertical="center"/>
    </xf>
    <xf numFmtId="1" fontId="3" fillId="6" borderId="1" xfId="0" applyNumberFormat="1" applyFont="1" applyFill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1" fontId="0" fillId="0" borderId="1" xfId="0" applyNumberFormat="1" applyBorder="1" applyAlignment="1">
      <alignment horizontal="right"/>
    </xf>
    <xf numFmtId="1" fontId="3" fillId="7" borderId="1" xfId="0" applyNumberFormat="1" applyFont="1" applyFill="1" applyBorder="1" applyAlignment="1">
      <alignment horizontal="center" vertical="center"/>
    </xf>
    <xf numFmtId="2" fontId="0" fillId="0" borderId="0" xfId="0" applyNumberFormat="1" applyBorder="1"/>
    <xf numFmtId="1" fontId="3" fillId="6" borderId="4" xfId="0" applyNumberFormat="1" applyFont="1" applyFill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0" xfId="0" applyFont="1" applyBorder="1"/>
    <xf numFmtId="2" fontId="1" fillId="0" borderId="0" xfId="0" applyNumberFormat="1" applyFont="1" applyBorder="1"/>
    <xf numFmtId="2" fontId="2" fillId="0" borderId="0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right"/>
    </xf>
    <xf numFmtId="165" fontId="2" fillId="7" borderId="1" xfId="0" applyNumberFormat="1" applyFont="1" applyFill="1" applyBorder="1" applyAlignment="1">
      <alignment horizontal="center" vertical="center"/>
    </xf>
    <xf numFmtId="165" fontId="0" fillId="0" borderId="0" xfId="0" applyNumberFormat="1" applyBorder="1"/>
    <xf numFmtId="165" fontId="2" fillId="6" borderId="4" xfId="0" applyNumberFormat="1" applyFont="1" applyFill="1" applyBorder="1" applyAlignment="1">
      <alignment horizontal="center" vertical="center"/>
    </xf>
    <xf numFmtId="165" fontId="0" fillId="5" borderId="1" xfId="0" applyNumberFormat="1" applyFill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Border="1"/>
    <xf numFmtId="166" fontId="0" fillId="0" borderId="0" xfId="0" applyNumberFormat="1" applyBorder="1"/>
    <xf numFmtId="165" fontId="2" fillId="0" borderId="0" xfId="0" applyNumberFormat="1" applyFont="1" applyBorder="1"/>
    <xf numFmtId="0" fontId="0" fillId="0" borderId="11" xfId="0" applyBorder="1" applyAlignment="1">
      <alignment horizontal="center"/>
    </xf>
    <xf numFmtId="165" fontId="1" fillId="0" borderId="0" xfId="0" applyNumberFormat="1" applyFon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4" xfId="0" applyBorder="1"/>
    <xf numFmtId="0" fontId="0" fillId="0" borderId="13" xfId="0" applyBorder="1"/>
    <xf numFmtId="165" fontId="0" fillId="0" borderId="13" xfId="0" applyNumberFormat="1" applyBorder="1"/>
    <xf numFmtId="165" fontId="0" fillId="0" borderId="16" xfId="0" applyNumberFormat="1" applyBorder="1"/>
    <xf numFmtId="165" fontId="0" fillId="0" borderId="2" xfId="0" applyNumberFormat="1" applyBorder="1"/>
    <xf numFmtId="1" fontId="2" fillId="0" borderId="0" xfId="0" applyNumberFormat="1" applyFont="1" applyBorder="1"/>
    <xf numFmtId="0" fontId="2" fillId="0" borderId="2" xfId="0" applyFont="1" applyBorder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2" fontId="2" fillId="0" borderId="0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0" fontId="2" fillId="0" borderId="0" xfId="0" applyFont="1" applyBorder="1" applyAlignment="1">
      <alignment horizontal="center"/>
    </xf>
    <xf numFmtId="0" fontId="2" fillId="5" borderId="0" xfId="0" applyFont="1" applyFill="1" applyBorder="1"/>
    <xf numFmtId="0" fontId="2" fillId="5" borderId="3" xfId="0" applyFont="1" applyFill="1" applyBorder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1" fontId="2" fillId="0" borderId="3" xfId="0" applyNumberFormat="1" applyFont="1" applyBorder="1"/>
    <xf numFmtId="165" fontId="2" fillId="0" borderId="3" xfId="0" applyNumberFormat="1" applyFont="1" applyBorder="1"/>
    <xf numFmtId="165" fontId="2" fillId="5" borderId="0" xfId="0" applyNumberFormat="1" applyFont="1" applyFill="1" applyBorder="1"/>
    <xf numFmtId="165" fontId="2" fillId="5" borderId="3" xfId="0" applyNumberFormat="1" applyFont="1" applyFill="1" applyBorder="1"/>
    <xf numFmtId="1" fontId="2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Border="1"/>
    <xf numFmtId="167" fontId="2" fillId="0" borderId="0" xfId="0" applyNumberFormat="1" applyFont="1" applyBorder="1"/>
    <xf numFmtId="167" fontId="2" fillId="0" borderId="3" xfId="0" applyNumberFormat="1" applyFont="1" applyBorder="1"/>
    <xf numFmtId="167" fontId="2" fillId="5" borderId="3" xfId="0" applyNumberFormat="1" applyFont="1" applyFill="1" applyBorder="1"/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9" xfId="0" applyFont="1" applyBorder="1"/>
    <xf numFmtId="0" fontId="2" fillId="0" borderId="11" xfId="0" applyFont="1" applyBorder="1" applyAlignment="1">
      <alignment horizontal="right"/>
    </xf>
    <xf numFmtId="0" fontId="2" fillId="0" borderId="12" xfId="0" applyFont="1" applyBorder="1"/>
    <xf numFmtId="10" fontId="2" fillId="0" borderId="9" xfId="0" applyNumberFormat="1" applyFont="1" applyBorder="1"/>
    <xf numFmtId="9" fontId="2" fillId="0" borderId="9" xfId="0" applyNumberFormat="1" applyFont="1" applyBorder="1"/>
    <xf numFmtId="10" fontId="2" fillId="0" borderId="12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Border="1" applyAlignment="1">
      <alignment vertical="center" wrapText="1"/>
    </xf>
    <xf numFmtId="2" fontId="2" fillId="0" borderId="0" xfId="0" applyNumberFormat="1" applyFont="1" applyFill="1" applyBorder="1"/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/>
    <xf numFmtId="0" fontId="0" fillId="0" borderId="0" xfId="0" applyFill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3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1" fillId="0" borderId="14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0" fillId="0" borderId="9" xfId="0" applyFill="1" applyBorder="1"/>
    <xf numFmtId="0" fontId="0" fillId="0" borderId="0" xfId="0" applyFill="1"/>
    <xf numFmtId="0" fontId="0" fillId="0" borderId="16" xfId="0" applyFill="1" applyBorder="1"/>
    <xf numFmtId="1" fontId="0" fillId="0" borderId="0" xfId="0" applyNumberFormat="1" applyFill="1" applyBorder="1"/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/>
    <xf numFmtId="2" fontId="5" fillId="0" borderId="0" xfId="0" applyNumberFormat="1" applyFont="1" applyFill="1" applyBorder="1"/>
    <xf numFmtId="0" fontId="0" fillId="0" borderId="18" xfId="0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" fontId="2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37"/>
  <sheetViews>
    <sheetView topLeftCell="N1" zoomScale="69" zoomScaleNormal="69" workbookViewId="0">
      <selection activeCell="G25" sqref="G25"/>
    </sheetView>
  </sheetViews>
  <sheetFormatPr defaultRowHeight="15" x14ac:dyDescent="0.25"/>
  <cols>
    <col min="7" max="7" width="12.28515625" customWidth="1"/>
    <col min="8" max="8" width="12.85546875" customWidth="1"/>
    <col min="18" max="18" width="13" customWidth="1"/>
    <col min="19" max="19" width="14.28515625" customWidth="1"/>
    <col min="20" max="20" width="13.42578125" customWidth="1"/>
    <col min="26" max="26" width="31.85546875" customWidth="1"/>
    <col min="27" max="27" width="18.28515625" customWidth="1"/>
  </cols>
  <sheetData>
    <row r="1" spans="2:33" ht="15.75" thickBot="1" x14ac:dyDescent="0.3"/>
    <row r="2" spans="2:33" x14ac:dyDescent="0.25"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5"/>
    </row>
    <row r="3" spans="2:33" x14ac:dyDescent="0.25">
      <c r="B3" s="28"/>
      <c r="C3" s="13"/>
      <c r="D3" s="13"/>
      <c r="E3" s="13"/>
      <c r="F3" s="111" t="s">
        <v>0</v>
      </c>
      <c r="G3" s="111"/>
      <c r="H3" s="111"/>
      <c r="I3" s="111"/>
      <c r="J3" s="111"/>
      <c r="K3" s="111"/>
      <c r="L3" s="111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29"/>
    </row>
    <row r="4" spans="2:33" x14ac:dyDescent="0.25">
      <c r="B4" s="28"/>
      <c r="C4" s="13"/>
      <c r="D4" s="13"/>
      <c r="E4" s="13"/>
      <c r="F4" s="111" t="s">
        <v>1</v>
      </c>
      <c r="G4" s="111"/>
      <c r="H4" s="111"/>
      <c r="I4" s="111"/>
      <c r="J4" s="111"/>
      <c r="K4" s="111"/>
      <c r="L4" s="111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29"/>
    </row>
    <row r="5" spans="2:33" x14ac:dyDescent="0.25">
      <c r="B5" s="28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29"/>
    </row>
    <row r="6" spans="2:33" x14ac:dyDescent="0.25">
      <c r="B6" s="28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29"/>
    </row>
    <row r="7" spans="2:33" ht="15.75" x14ac:dyDescent="0.25">
      <c r="B7" s="28"/>
      <c r="C7" s="1" t="s">
        <v>2</v>
      </c>
      <c r="D7" s="1" t="s">
        <v>3</v>
      </c>
      <c r="E7" s="1" t="s">
        <v>4</v>
      </c>
      <c r="F7" s="1" t="s">
        <v>5</v>
      </c>
      <c r="G7" s="2" t="s">
        <v>6</v>
      </c>
      <c r="H7" s="1" t="s">
        <v>7</v>
      </c>
      <c r="I7" s="13"/>
      <c r="J7" s="3" t="s">
        <v>8</v>
      </c>
      <c r="K7" s="3" t="s">
        <v>9</v>
      </c>
      <c r="L7" s="3" t="s">
        <v>10</v>
      </c>
      <c r="M7" s="3" t="s">
        <v>11</v>
      </c>
      <c r="N7" s="3" t="s">
        <v>12</v>
      </c>
      <c r="O7" s="4" t="s">
        <v>13</v>
      </c>
      <c r="P7" s="13"/>
      <c r="Q7" s="112" t="s">
        <v>14</v>
      </c>
      <c r="R7" s="112"/>
      <c r="S7" s="112"/>
      <c r="T7" s="112"/>
      <c r="U7" s="13"/>
      <c r="V7" s="13"/>
      <c r="W7" s="13"/>
      <c r="X7" s="13"/>
      <c r="Y7" s="13"/>
      <c r="Z7" s="14"/>
      <c r="AA7" s="14"/>
      <c r="AB7" s="13"/>
      <c r="AC7" s="13"/>
      <c r="AD7" s="13"/>
      <c r="AE7" s="13"/>
      <c r="AF7" s="13"/>
      <c r="AG7" s="29"/>
    </row>
    <row r="8" spans="2:33" ht="15.75" x14ac:dyDescent="0.25">
      <c r="B8" s="28"/>
      <c r="C8" s="5" t="s">
        <v>15</v>
      </c>
      <c r="D8" s="6" t="s">
        <v>16</v>
      </c>
      <c r="E8" s="5">
        <v>10</v>
      </c>
      <c r="F8" s="5">
        <v>2.5</v>
      </c>
      <c r="G8" s="7">
        <f>((F8*0.88*10)/(E8*1000))*100</f>
        <v>0.22</v>
      </c>
      <c r="H8" s="8">
        <f>SUM(G8:G10)/3</f>
        <v>0.19653333333333334</v>
      </c>
      <c r="I8" s="13"/>
      <c r="J8" s="3" t="s">
        <v>15</v>
      </c>
      <c r="K8" s="9">
        <f>G8</f>
        <v>0.22</v>
      </c>
      <c r="L8" s="9">
        <f>G9</f>
        <v>0.17600000000000002</v>
      </c>
      <c r="M8" s="9">
        <f>G10</f>
        <v>0.19360000000000002</v>
      </c>
      <c r="N8" s="9">
        <f>SUM(K8:M8)</f>
        <v>0.58960000000000001</v>
      </c>
      <c r="O8" s="10">
        <f>N8/3</f>
        <v>0.19653333333333334</v>
      </c>
      <c r="P8" s="11"/>
      <c r="Q8" s="109" t="s">
        <v>17</v>
      </c>
      <c r="R8" s="113" t="s">
        <v>18</v>
      </c>
      <c r="S8" s="113"/>
      <c r="T8" s="113"/>
      <c r="U8" s="109" t="s">
        <v>12</v>
      </c>
      <c r="V8" s="13"/>
      <c r="W8" s="13"/>
      <c r="X8" s="13"/>
      <c r="Y8" s="13"/>
      <c r="Z8" s="49" t="s">
        <v>8</v>
      </c>
      <c r="AA8" s="49" t="s">
        <v>19</v>
      </c>
      <c r="AB8" s="13" t="s">
        <v>99</v>
      </c>
      <c r="AC8" s="13"/>
      <c r="AD8" s="13"/>
      <c r="AE8" s="13"/>
      <c r="AF8" s="13"/>
      <c r="AG8" s="29"/>
    </row>
    <row r="9" spans="2:33" ht="15.75" x14ac:dyDescent="0.25">
      <c r="B9" s="28"/>
      <c r="C9" s="5" t="s">
        <v>15</v>
      </c>
      <c r="D9" s="6" t="s">
        <v>20</v>
      </c>
      <c r="E9" s="5">
        <v>10</v>
      </c>
      <c r="F9" s="5">
        <v>2</v>
      </c>
      <c r="G9" s="7">
        <f>((F9*0.88*10)/(E9*1000))*100</f>
        <v>0.17600000000000002</v>
      </c>
      <c r="H9" s="12"/>
      <c r="I9" s="13"/>
      <c r="J9" s="3" t="s">
        <v>21</v>
      </c>
      <c r="K9" s="9">
        <f>G11</f>
        <v>0.18479999999999999</v>
      </c>
      <c r="L9" s="9">
        <f>G12</f>
        <v>0.19360000000000002</v>
      </c>
      <c r="M9" s="9">
        <f>G13</f>
        <v>0.14960000000000001</v>
      </c>
      <c r="N9" s="9">
        <f t="shared" ref="N9:N16" si="0">SUM(K9:M9)</f>
        <v>0.52800000000000002</v>
      </c>
      <c r="O9" s="10">
        <f t="shared" ref="O9:O16" si="1">N9/3</f>
        <v>0.17600000000000002</v>
      </c>
      <c r="P9" s="11"/>
      <c r="Q9" s="110"/>
      <c r="R9" s="69" t="s">
        <v>22</v>
      </c>
      <c r="S9" s="69" t="s">
        <v>23</v>
      </c>
      <c r="T9" s="69" t="s">
        <v>24</v>
      </c>
      <c r="U9" s="110"/>
      <c r="V9" s="13"/>
      <c r="W9" s="13"/>
      <c r="X9" s="13"/>
      <c r="Y9" s="13"/>
      <c r="Z9" s="14" t="s">
        <v>25</v>
      </c>
      <c r="AA9" s="15">
        <f>V10</f>
        <v>0.1525333333333333</v>
      </c>
      <c r="AB9" s="52" t="s">
        <v>26</v>
      </c>
      <c r="AC9" s="46">
        <f>AA19+AA9</f>
        <v>0.18873635147453283</v>
      </c>
      <c r="AD9" s="46">
        <f>AA10</f>
        <v>0.10462222222222223</v>
      </c>
      <c r="AE9" s="46">
        <f>AC10</f>
        <v>0.14082524036342176</v>
      </c>
      <c r="AF9" s="13" t="s">
        <v>27</v>
      </c>
      <c r="AG9" s="29"/>
    </row>
    <row r="10" spans="2:33" ht="15.75" x14ac:dyDescent="0.25">
      <c r="B10" s="28"/>
      <c r="C10" s="5" t="s">
        <v>15</v>
      </c>
      <c r="D10" s="6" t="s">
        <v>28</v>
      </c>
      <c r="E10" s="5">
        <v>10</v>
      </c>
      <c r="F10" s="5">
        <v>2.2000000000000002</v>
      </c>
      <c r="G10" s="7">
        <f t="shared" ref="G10:G34" si="2">((F10*0.88*10)/(E10*1000))*100</f>
        <v>0.19360000000000002</v>
      </c>
      <c r="H10" s="12"/>
      <c r="I10" s="13"/>
      <c r="J10" s="3" t="s">
        <v>29</v>
      </c>
      <c r="K10" s="9">
        <f>G14</f>
        <v>9.6800000000000011E-2</v>
      </c>
      <c r="L10" s="9">
        <f>G15</f>
        <v>7.9199999999999993E-2</v>
      </c>
      <c r="M10" s="9">
        <f>G16</f>
        <v>7.9199999999999993E-2</v>
      </c>
      <c r="N10" s="9">
        <f t="shared" si="0"/>
        <v>0.25519999999999998</v>
      </c>
      <c r="O10" s="10">
        <f t="shared" si="1"/>
        <v>8.5066666666666665E-2</v>
      </c>
      <c r="P10" s="13"/>
      <c r="Q10" s="14" t="s">
        <v>30</v>
      </c>
      <c r="R10" s="73">
        <f>N8</f>
        <v>0.58960000000000001</v>
      </c>
      <c r="S10" s="73">
        <f>N9</f>
        <v>0.52800000000000002</v>
      </c>
      <c r="T10" s="73">
        <f>N10</f>
        <v>0.25519999999999998</v>
      </c>
      <c r="U10" s="73">
        <f>SUM(R10:T10)</f>
        <v>1.3727999999999998</v>
      </c>
      <c r="V10" s="53">
        <f>U10/9</f>
        <v>0.1525333333333333</v>
      </c>
      <c r="W10" s="13"/>
      <c r="X10" s="13"/>
      <c r="Y10" s="13"/>
      <c r="Z10" s="14" t="s">
        <v>31</v>
      </c>
      <c r="AA10" s="15">
        <f>V11</f>
        <v>0.10462222222222223</v>
      </c>
      <c r="AB10" s="52" t="s">
        <v>27</v>
      </c>
      <c r="AC10" s="46">
        <f>AA19+AA10</f>
        <v>0.14082524036342176</v>
      </c>
      <c r="AD10" s="46">
        <f>AA11</f>
        <v>0.13786666666666669</v>
      </c>
      <c r="AE10" s="46">
        <f>AC11</f>
        <v>0.17406968480786622</v>
      </c>
      <c r="AF10" s="13" t="s">
        <v>32</v>
      </c>
      <c r="AG10" s="29"/>
    </row>
    <row r="11" spans="2:33" ht="15.75" x14ac:dyDescent="0.25">
      <c r="B11" s="28"/>
      <c r="C11" s="5" t="s">
        <v>33</v>
      </c>
      <c r="D11" s="6" t="s">
        <v>16</v>
      </c>
      <c r="E11" s="5">
        <v>10</v>
      </c>
      <c r="F11" s="5">
        <v>2.1</v>
      </c>
      <c r="G11" s="7">
        <f t="shared" si="2"/>
        <v>0.18479999999999999</v>
      </c>
      <c r="H11" s="12">
        <f>SUM(G11:G13)/3</f>
        <v>0.17600000000000002</v>
      </c>
      <c r="I11" s="13"/>
      <c r="J11" s="3" t="s">
        <v>34</v>
      </c>
      <c r="K11" s="9">
        <f>G17</f>
        <v>0.1232</v>
      </c>
      <c r="L11" s="9">
        <f>G18</f>
        <v>0.1232</v>
      </c>
      <c r="M11" s="9">
        <f>G19</f>
        <v>0.1232</v>
      </c>
      <c r="N11" s="9">
        <f t="shared" si="0"/>
        <v>0.36960000000000004</v>
      </c>
      <c r="O11" s="10">
        <f t="shared" si="1"/>
        <v>0.12320000000000002</v>
      </c>
      <c r="P11" s="13"/>
      <c r="Q11" s="14" t="s">
        <v>35</v>
      </c>
      <c r="R11" s="73">
        <f>N11</f>
        <v>0.36960000000000004</v>
      </c>
      <c r="S11" s="73">
        <f>N12</f>
        <v>0.29920000000000002</v>
      </c>
      <c r="T11" s="73">
        <f>N13</f>
        <v>0.27280000000000004</v>
      </c>
      <c r="U11" s="73">
        <f>SUM(R11:T11)</f>
        <v>0.9416000000000001</v>
      </c>
      <c r="V11" s="53">
        <f>U11/9</f>
        <v>0.10462222222222223</v>
      </c>
      <c r="W11" s="13"/>
      <c r="X11" s="13"/>
      <c r="Y11" s="13"/>
      <c r="Z11" s="14" t="s">
        <v>36</v>
      </c>
      <c r="AA11" s="15">
        <f>V12</f>
        <v>0.13786666666666669</v>
      </c>
      <c r="AB11" s="52" t="s">
        <v>32</v>
      </c>
      <c r="AC11" s="46">
        <f>AA19+AA11</f>
        <v>0.17406968480786622</v>
      </c>
      <c r="AD11" s="46">
        <f>AA9</f>
        <v>0.1525333333333333</v>
      </c>
      <c r="AE11" s="46">
        <f>AC9</f>
        <v>0.18873635147453283</v>
      </c>
      <c r="AF11" s="13" t="s">
        <v>26</v>
      </c>
      <c r="AG11" s="29"/>
    </row>
    <row r="12" spans="2:33" ht="15.75" x14ac:dyDescent="0.25">
      <c r="B12" s="28"/>
      <c r="C12" s="5" t="s">
        <v>33</v>
      </c>
      <c r="D12" s="6" t="s">
        <v>20</v>
      </c>
      <c r="E12" s="5">
        <v>10</v>
      </c>
      <c r="F12" s="5">
        <v>2.2000000000000002</v>
      </c>
      <c r="G12" s="7">
        <f t="shared" si="2"/>
        <v>0.19360000000000002</v>
      </c>
      <c r="H12" s="12"/>
      <c r="I12" s="13"/>
      <c r="J12" s="3" t="s">
        <v>37</v>
      </c>
      <c r="K12" s="9">
        <f>G20</f>
        <v>0.10560000000000001</v>
      </c>
      <c r="L12" s="9">
        <f>G21</f>
        <v>8.8000000000000009E-2</v>
      </c>
      <c r="M12" s="9">
        <f>G22</f>
        <v>0.10560000000000001</v>
      </c>
      <c r="N12" s="9">
        <f t="shared" si="0"/>
        <v>0.29920000000000002</v>
      </c>
      <c r="O12" s="10">
        <f t="shared" si="1"/>
        <v>9.973333333333334E-2</v>
      </c>
      <c r="P12" s="13"/>
      <c r="Q12" s="14" t="s">
        <v>38</v>
      </c>
      <c r="R12" s="73">
        <f>N14</f>
        <v>0.41360000000000002</v>
      </c>
      <c r="S12" s="73">
        <f>N15</f>
        <v>0.51919999999999999</v>
      </c>
      <c r="T12" s="73">
        <f>N16</f>
        <v>0.30800000000000005</v>
      </c>
      <c r="U12" s="73">
        <f>SUM(R12:T12)</f>
        <v>1.2408000000000001</v>
      </c>
      <c r="V12" s="53">
        <f>U12/9</f>
        <v>0.13786666666666669</v>
      </c>
      <c r="W12" s="13"/>
      <c r="X12" s="13"/>
      <c r="Y12" s="13"/>
      <c r="Z12" s="16" t="s">
        <v>39</v>
      </c>
      <c r="AA12" s="17">
        <f>AA19</f>
        <v>3.6203018141199514E-2</v>
      </c>
      <c r="AB12" s="52"/>
      <c r="AC12" s="13"/>
      <c r="AD12" s="13"/>
      <c r="AE12" s="13"/>
      <c r="AF12" s="13"/>
      <c r="AG12" s="29"/>
    </row>
    <row r="13" spans="2:33" ht="15.75" x14ac:dyDescent="0.25">
      <c r="B13" s="28"/>
      <c r="C13" s="5" t="s">
        <v>33</v>
      </c>
      <c r="D13" s="6" t="s">
        <v>28</v>
      </c>
      <c r="E13" s="5">
        <v>10</v>
      </c>
      <c r="F13" s="5">
        <v>1.7</v>
      </c>
      <c r="G13" s="7">
        <f t="shared" si="2"/>
        <v>0.14960000000000001</v>
      </c>
      <c r="H13" s="12"/>
      <c r="I13" s="13"/>
      <c r="J13" s="3" t="s">
        <v>40</v>
      </c>
      <c r="K13" s="9">
        <f>G23</f>
        <v>0.10560000000000001</v>
      </c>
      <c r="L13" s="9">
        <f>G24</f>
        <v>0.1144</v>
      </c>
      <c r="M13" s="9">
        <f>G25</f>
        <v>5.2800000000000007E-2</v>
      </c>
      <c r="N13" s="9">
        <f t="shared" si="0"/>
        <v>0.27280000000000004</v>
      </c>
      <c r="O13" s="10">
        <f t="shared" si="1"/>
        <v>9.0933333333333352E-2</v>
      </c>
      <c r="P13" s="13"/>
      <c r="Q13" s="18" t="s">
        <v>12</v>
      </c>
      <c r="R13" s="74">
        <f>SUM(R10:R12)</f>
        <v>1.3728</v>
      </c>
      <c r="S13" s="74">
        <f>SUM(S10:S12)</f>
        <v>1.3464</v>
      </c>
      <c r="T13" s="74">
        <f>SUM(T10:T12)</f>
        <v>0.83600000000000008</v>
      </c>
      <c r="U13" s="74">
        <f>SUM(U10:U12)</f>
        <v>3.5552000000000001</v>
      </c>
      <c r="V13" s="13"/>
      <c r="W13" s="13"/>
      <c r="X13" s="13"/>
      <c r="Y13" s="13"/>
      <c r="Z13" s="18"/>
      <c r="AA13" s="17" t="s">
        <v>19</v>
      </c>
      <c r="AB13" s="52"/>
      <c r="AC13" s="13"/>
      <c r="AD13" s="13"/>
      <c r="AE13" s="13"/>
      <c r="AF13" s="13"/>
      <c r="AG13" s="29"/>
    </row>
    <row r="14" spans="2:33" ht="15.75" x14ac:dyDescent="0.25">
      <c r="B14" s="28"/>
      <c r="C14" s="5" t="s">
        <v>41</v>
      </c>
      <c r="D14" s="6" t="s">
        <v>16</v>
      </c>
      <c r="E14" s="5">
        <v>10</v>
      </c>
      <c r="F14" s="5">
        <v>1.1000000000000001</v>
      </c>
      <c r="G14" s="7">
        <f t="shared" si="2"/>
        <v>9.6800000000000011E-2</v>
      </c>
      <c r="H14" s="8">
        <f>SUM(G14:G16)/3</f>
        <v>8.5066666666666665E-2</v>
      </c>
      <c r="I14" s="13"/>
      <c r="J14" s="3" t="s">
        <v>42</v>
      </c>
      <c r="K14" s="9">
        <f>G26</f>
        <v>0.14080000000000001</v>
      </c>
      <c r="L14" s="9">
        <f>G27</f>
        <v>0.1232</v>
      </c>
      <c r="M14" s="9">
        <f>G28</f>
        <v>0.14960000000000001</v>
      </c>
      <c r="N14" s="9">
        <f t="shared" si="0"/>
        <v>0.41360000000000002</v>
      </c>
      <c r="O14" s="10">
        <f t="shared" si="1"/>
        <v>0.13786666666666667</v>
      </c>
      <c r="P14" s="13"/>
      <c r="Q14" s="13"/>
      <c r="R14" s="54">
        <f>R13/9</f>
        <v>0.15253333333333333</v>
      </c>
      <c r="S14" s="54">
        <f>S13/9</f>
        <v>0.14960000000000001</v>
      </c>
      <c r="T14" s="54">
        <f>T13/9</f>
        <v>9.2888888888888896E-2</v>
      </c>
      <c r="U14" s="13"/>
      <c r="V14" s="13"/>
      <c r="W14" s="13"/>
      <c r="X14" s="13"/>
      <c r="Y14" s="13"/>
      <c r="Z14" s="14" t="s">
        <v>43</v>
      </c>
      <c r="AA14" s="15">
        <f>R14</f>
        <v>0.15253333333333333</v>
      </c>
      <c r="AB14" s="52" t="s">
        <v>26</v>
      </c>
      <c r="AC14" s="46">
        <f>AA14+AA$17</f>
        <v>0.18873635147453283</v>
      </c>
      <c r="AD14" s="46">
        <f>AA16</f>
        <v>9.2888888888888896E-2</v>
      </c>
      <c r="AE14" s="46">
        <f>AC16</f>
        <v>0.12909190703008841</v>
      </c>
      <c r="AF14" s="13" t="s">
        <v>27</v>
      </c>
      <c r="AG14" s="29"/>
    </row>
    <row r="15" spans="2:33" ht="15.75" x14ac:dyDescent="0.25">
      <c r="B15" s="28"/>
      <c r="C15" s="5" t="s">
        <v>41</v>
      </c>
      <c r="D15" s="6" t="s">
        <v>20</v>
      </c>
      <c r="E15" s="5">
        <v>10</v>
      </c>
      <c r="F15" s="5">
        <v>0.9</v>
      </c>
      <c r="G15" s="7">
        <f t="shared" si="2"/>
        <v>7.9199999999999993E-2</v>
      </c>
      <c r="H15" s="12"/>
      <c r="I15" s="13"/>
      <c r="J15" s="3" t="s">
        <v>44</v>
      </c>
      <c r="K15" s="9">
        <f>G29</f>
        <v>0.15839999999999999</v>
      </c>
      <c r="L15" s="9">
        <f>G30</f>
        <v>0.25519999999999998</v>
      </c>
      <c r="M15" s="9">
        <f>G31</f>
        <v>0.10560000000000001</v>
      </c>
      <c r="N15" s="9">
        <f t="shared" si="0"/>
        <v>0.51919999999999999</v>
      </c>
      <c r="O15" s="10">
        <f t="shared" si="1"/>
        <v>0.17306666666666667</v>
      </c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4" t="s">
        <v>45</v>
      </c>
      <c r="AA15" s="15">
        <f>S14</f>
        <v>0.14960000000000001</v>
      </c>
      <c r="AB15" s="52" t="s">
        <v>26</v>
      </c>
      <c r="AC15" s="46">
        <f>AA15+AA$17</f>
        <v>0.18580301814119954</v>
      </c>
      <c r="AD15" s="46">
        <f>AA15</f>
        <v>0.14960000000000001</v>
      </c>
      <c r="AE15" s="46">
        <f>AC15</f>
        <v>0.18580301814119954</v>
      </c>
      <c r="AF15" s="13" t="s">
        <v>26</v>
      </c>
      <c r="AG15" s="29"/>
    </row>
    <row r="16" spans="2:33" ht="15.75" x14ac:dyDescent="0.25">
      <c r="B16" s="28"/>
      <c r="C16" s="5" t="s">
        <v>41</v>
      </c>
      <c r="D16" s="6" t="s">
        <v>28</v>
      </c>
      <c r="E16" s="5">
        <v>10</v>
      </c>
      <c r="F16" s="5">
        <v>0.9</v>
      </c>
      <c r="G16" s="7">
        <f t="shared" si="2"/>
        <v>7.9199999999999993E-2</v>
      </c>
      <c r="H16" s="12"/>
      <c r="I16" s="13"/>
      <c r="J16" s="3" t="s">
        <v>46</v>
      </c>
      <c r="K16" s="9">
        <f>G32</f>
        <v>9.6800000000000011E-2</v>
      </c>
      <c r="L16" s="9">
        <f>G33</f>
        <v>0.10560000000000001</v>
      </c>
      <c r="M16" s="9">
        <f>G34</f>
        <v>0.10560000000000001</v>
      </c>
      <c r="N16" s="9">
        <f t="shared" si="0"/>
        <v>0.30800000000000005</v>
      </c>
      <c r="O16" s="10">
        <f t="shared" si="1"/>
        <v>0.10266666666666668</v>
      </c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4" t="s">
        <v>47</v>
      </c>
      <c r="AA16" s="15">
        <f>T14</f>
        <v>9.2888888888888896E-2</v>
      </c>
      <c r="AB16" s="52" t="s">
        <v>27</v>
      </c>
      <c r="AC16" s="46">
        <f>AA16+AA$17</f>
        <v>0.12909190703008841</v>
      </c>
      <c r="AD16" s="46">
        <f>AA14</f>
        <v>0.15253333333333333</v>
      </c>
      <c r="AE16" s="46">
        <f>AC14</f>
        <v>0.18873635147453283</v>
      </c>
      <c r="AF16" s="13" t="s">
        <v>26</v>
      </c>
      <c r="AG16" s="29"/>
    </row>
    <row r="17" spans="2:33" ht="15.75" x14ac:dyDescent="0.25">
      <c r="B17" s="28"/>
      <c r="C17" s="5" t="s">
        <v>34</v>
      </c>
      <c r="D17" s="6" t="s">
        <v>16</v>
      </c>
      <c r="E17" s="5">
        <v>10</v>
      </c>
      <c r="F17" s="5">
        <v>1.4</v>
      </c>
      <c r="G17" s="7">
        <f t="shared" si="2"/>
        <v>0.1232</v>
      </c>
      <c r="H17" s="8">
        <f>SUM(G17:G19)/3</f>
        <v>0.12320000000000002</v>
      </c>
      <c r="I17" s="13"/>
      <c r="J17" s="3" t="s">
        <v>12</v>
      </c>
      <c r="K17" s="9">
        <f>SUM(K8:K16)</f>
        <v>1.2320000000000002</v>
      </c>
      <c r="L17" s="9">
        <f>SUM(L8:L16)</f>
        <v>1.2584</v>
      </c>
      <c r="M17" s="9">
        <f>SUM(M8:M16)</f>
        <v>1.0648000000000002</v>
      </c>
      <c r="N17" s="9">
        <f>SUM(K17:M17)</f>
        <v>3.5552000000000001</v>
      </c>
      <c r="O17" s="19"/>
      <c r="P17" s="13"/>
      <c r="Q17" s="37" t="s">
        <v>48</v>
      </c>
      <c r="R17" s="57">
        <f>N17^2/27</f>
        <v>0.46812766814814816</v>
      </c>
      <c r="S17" s="13"/>
      <c r="T17" s="13"/>
      <c r="U17" s="13"/>
      <c r="V17" s="13"/>
      <c r="W17" s="13"/>
      <c r="X17" s="13"/>
      <c r="Y17" s="13"/>
      <c r="Z17" s="16" t="s">
        <v>39</v>
      </c>
      <c r="AA17" s="17">
        <f>AA19</f>
        <v>3.6203018141199514E-2</v>
      </c>
      <c r="AB17" s="13"/>
      <c r="AC17" s="13"/>
      <c r="AD17" s="13"/>
      <c r="AE17" s="13"/>
      <c r="AF17" s="13"/>
      <c r="AG17" s="29"/>
    </row>
    <row r="18" spans="2:33" ht="15.75" x14ac:dyDescent="0.25">
      <c r="B18" s="28"/>
      <c r="C18" s="5" t="s">
        <v>34</v>
      </c>
      <c r="D18" s="6" t="s">
        <v>20</v>
      </c>
      <c r="E18" s="5">
        <v>10</v>
      </c>
      <c r="F18" s="5">
        <v>1.4</v>
      </c>
      <c r="G18" s="7">
        <f t="shared" si="2"/>
        <v>0.1232</v>
      </c>
      <c r="H18" s="12"/>
      <c r="I18" s="13"/>
      <c r="J18" s="13"/>
      <c r="K18" s="13"/>
      <c r="L18" s="13"/>
      <c r="M18" s="13"/>
      <c r="N18" s="13"/>
      <c r="O18" s="13"/>
      <c r="P18" s="13"/>
      <c r="Q18" s="14" t="s">
        <v>49</v>
      </c>
      <c r="R18" s="14"/>
      <c r="S18" s="14"/>
      <c r="T18" s="14"/>
      <c r="U18" s="14"/>
      <c r="V18" s="14"/>
      <c r="W18" s="14"/>
      <c r="X18" s="14"/>
      <c r="Y18" s="13"/>
      <c r="Z18" s="14"/>
      <c r="AA18" s="14"/>
      <c r="AB18" s="13"/>
      <c r="AC18" s="13"/>
      <c r="AD18" s="13"/>
      <c r="AE18" s="13"/>
      <c r="AF18" s="13"/>
      <c r="AG18" s="29"/>
    </row>
    <row r="19" spans="2:33" ht="15.75" x14ac:dyDescent="0.25">
      <c r="B19" s="28"/>
      <c r="C19" s="5" t="s">
        <v>34</v>
      </c>
      <c r="D19" s="6" t="s">
        <v>28</v>
      </c>
      <c r="E19" s="5">
        <v>10</v>
      </c>
      <c r="F19" s="5">
        <v>1.4</v>
      </c>
      <c r="G19" s="7">
        <f t="shared" si="2"/>
        <v>0.1232</v>
      </c>
      <c r="H19" s="12"/>
      <c r="I19" s="13"/>
      <c r="J19" s="13"/>
      <c r="K19" s="13"/>
      <c r="L19" s="13"/>
      <c r="M19" s="13"/>
      <c r="N19" s="13"/>
      <c r="O19" s="13"/>
      <c r="P19" s="13"/>
      <c r="Q19" s="71" t="s">
        <v>50</v>
      </c>
      <c r="R19" s="71" t="s">
        <v>51</v>
      </c>
      <c r="S19" s="71" t="s">
        <v>52</v>
      </c>
      <c r="T19" s="71" t="s">
        <v>53</v>
      </c>
      <c r="U19" s="71" t="s">
        <v>54</v>
      </c>
      <c r="V19" s="71"/>
      <c r="W19" s="71" t="s">
        <v>55</v>
      </c>
      <c r="X19" s="71" t="s">
        <v>56</v>
      </c>
      <c r="Y19" s="13"/>
      <c r="Z19" s="14" t="s">
        <v>57</v>
      </c>
      <c r="AA19" s="55">
        <f>3.649*SQRT(T25/9)</f>
        <v>3.6203018141199514E-2</v>
      </c>
      <c r="AB19" s="13"/>
      <c r="AC19" s="13"/>
      <c r="AD19" s="13"/>
      <c r="AE19" s="13"/>
      <c r="AF19" s="13"/>
      <c r="AG19" s="29"/>
    </row>
    <row r="20" spans="2:33" ht="15.75" x14ac:dyDescent="0.25">
      <c r="B20" s="28"/>
      <c r="C20" s="5" t="s">
        <v>37</v>
      </c>
      <c r="D20" s="6" t="s">
        <v>16</v>
      </c>
      <c r="E20" s="5">
        <v>10</v>
      </c>
      <c r="F20" s="5">
        <v>1.2</v>
      </c>
      <c r="G20" s="7">
        <f>((F20*0.88*10)/(E20*1000))*100</f>
        <v>0.10560000000000001</v>
      </c>
      <c r="H20" s="8">
        <f>SUM(G20:G22)/3</f>
        <v>9.973333333333334E-2</v>
      </c>
      <c r="I20" s="13"/>
      <c r="J20" s="13"/>
      <c r="K20" s="13"/>
      <c r="L20" s="13"/>
      <c r="M20" s="13"/>
      <c r="N20" s="13"/>
      <c r="O20" s="13"/>
      <c r="P20" s="13"/>
      <c r="Q20" s="14" t="s">
        <v>58</v>
      </c>
      <c r="R20" s="14">
        <v>2</v>
      </c>
      <c r="S20" s="73">
        <f>SUMSQ(K17:M17)/9-R17</f>
        <v>2.4493985185185529E-3</v>
      </c>
      <c r="T20" s="73">
        <f>S20/R20</f>
        <v>1.2246992592592765E-3</v>
      </c>
      <c r="U20" s="72">
        <f>T20/T25</f>
        <v>1.3824362606232441</v>
      </c>
      <c r="V20" s="78" t="s">
        <v>59</v>
      </c>
      <c r="W20" s="78">
        <v>3.63</v>
      </c>
      <c r="X20" s="78">
        <v>6.23</v>
      </c>
      <c r="Y20" s="13"/>
      <c r="Z20" s="14"/>
      <c r="AA20" s="14"/>
      <c r="AB20" s="13"/>
      <c r="AC20" s="13"/>
      <c r="AD20" s="13"/>
      <c r="AE20" s="13"/>
      <c r="AF20" s="13"/>
      <c r="AG20" s="29"/>
    </row>
    <row r="21" spans="2:33" ht="15.75" x14ac:dyDescent="0.25">
      <c r="B21" s="28"/>
      <c r="C21" s="5" t="s">
        <v>37</v>
      </c>
      <c r="D21" s="6" t="s">
        <v>20</v>
      </c>
      <c r="E21" s="5">
        <v>10</v>
      </c>
      <c r="F21" s="5">
        <v>1</v>
      </c>
      <c r="G21" s="7">
        <f t="shared" si="2"/>
        <v>8.8000000000000009E-2</v>
      </c>
      <c r="H21" s="12"/>
      <c r="I21" s="13"/>
      <c r="J21" s="13"/>
      <c r="K21" s="13"/>
      <c r="L21" s="13"/>
      <c r="M21" s="13"/>
      <c r="N21" s="13"/>
      <c r="O21" s="13"/>
      <c r="P21" s="13"/>
      <c r="Q21" s="14" t="s">
        <v>8</v>
      </c>
      <c r="R21" s="14">
        <v>8</v>
      </c>
      <c r="S21" s="73">
        <f>SUMSQ(N8:N16)/3-R17</f>
        <v>4.1066145185185199E-2</v>
      </c>
      <c r="T21" s="73">
        <f t="shared" ref="T21:T25" si="3">S21/R21</f>
        <v>5.1332681481481499E-3</v>
      </c>
      <c r="U21" s="72">
        <f>T21/T25</f>
        <v>5.7944152165115153</v>
      </c>
      <c r="V21" s="78" t="s">
        <v>60</v>
      </c>
      <c r="W21" s="78">
        <v>2.59</v>
      </c>
      <c r="X21" s="78">
        <v>3.89</v>
      </c>
      <c r="Y21" s="13"/>
      <c r="Z21" s="13"/>
      <c r="AA21" s="13"/>
      <c r="AB21" s="13"/>
      <c r="AC21" s="13"/>
      <c r="AD21" s="13"/>
      <c r="AE21" s="13"/>
      <c r="AF21" s="13"/>
      <c r="AG21" s="29"/>
    </row>
    <row r="22" spans="2:33" ht="15.75" x14ac:dyDescent="0.25">
      <c r="B22" s="28"/>
      <c r="C22" s="5" t="s">
        <v>37</v>
      </c>
      <c r="D22" s="6" t="s">
        <v>28</v>
      </c>
      <c r="E22" s="5">
        <v>10</v>
      </c>
      <c r="F22" s="5">
        <v>1.2</v>
      </c>
      <c r="G22" s="7">
        <f t="shared" si="2"/>
        <v>0.10560000000000001</v>
      </c>
      <c r="H22" s="12"/>
      <c r="I22" s="13"/>
      <c r="J22" s="13"/>
      <c r="K22" s="13"/>
      <c r="L22" s="13"/>
      <c r="M22" s="13"/>
      <c r="N22" s="13"/>
      <c r="O22" s="13"/>
      <c r="P22" s="13"/>
      <c r="Q22" s="14" t="s">
        <v>17</v>
      </c>
      <c r="R22" s="14">
        <v>2</v>
      </c>
      <c r="S22" s="73">
        <f>SUMSQ(U10:U12)/9-R17</f>
        <v>1.0847336296296306E-2</v>
      </c>
      <c r="T22" s="73">
        <f t="shared" si="3"/>
        <v>5.423668148148153E-3</v>
      </c>
      <c r="U22" s="72">
        <f>T22/T25</f>
        <v>6.1222177256171433</v>
      </c>
      <c r="V22" s="78" t="s">
        <v>61</v>
      </c>
      <c r="W22" s="78">
        <v>3.63</v>
      </c>
      <c r="X22" s="78">
        <v>6.23</v>
      </c>
      <c r="Y22" s="13"/>
      <c r="Z22" s="13"/>
      <c r="AA22" s="13"/>
      <c r="AB22" s="13"/>
      <c r="AC22" s="13"/>
      <c r="AD22" s="13"/>
      <c r="AE22" s="13"/>
      <c r="AF22" s="13"/>
      <c r="AG22" s="29"/>
    </row>
    <row r="23" spans="2:33" ht="15.75" x14ac:dyDescent="0.25">
      <c r="B23" s="28"/>
      <c r="C23" s="5" t="s">
        <v>40</v>
      </c>
      <c r="D23" s="6" t="s">
        <v>16</v>
      </c>
      <c r="E23" s="5">
        <v>10</v>
      </c>
      <c r="F23" s="5">
        <v>1.2</v>
      </c>
      <c r="G23" s="7">
        <f t="shared" si="2"/>
        <v>0.10560000000000001</v>
      </c>
      <c r="H23" s="8">
        <f>SUM(G23:G25)/3</f>
        <v>9.0933333333333352E-2</v>
      </c>
      <c r="I23" s="13"/>
      <c r="J23" s="13"/>
      <c r="K23" s="13"/>
      <c r="L23" s="13"/>
      <c r="M23" s="13"/>
      <c r="N23" s="13"/>
      <c r="O23" s="13"/>
      <c r="P23" s="13"/>
      <c r="Q23" s="14" t="s">
        <v>18</v>
      </c>
      <c r="R23" s="14">
        <v>2</v>
      </c>
      <c r="S23" s="73">
        <f>SUMSQ(R13:T13)/9-R17</f>
        <v>2.0346642962963013E-2</v>
      </c>
      <c r="T23" s="73">
        <f t="shared" si="3"/>
        <v>1.0173321481481507E-2</v>
      </c>
      <c r="U23" s="72">
        <f>T23/T25</f>
        <v>11.483609874544706</v>
      </c>
      <c r="V23" s="78" t="s">
        <v>60</v>
      </c>
      <c r="W23" s="78">
        <v>3.63</v>
      </c>
      <c r="X23" s="78">
        <v>6.23</v>
      </c>
      <c r="Y23" s="13"/>
      <c r="Z23" s="13"/>
      <c r="AA23" s="13"/>
      <c r="AB23" s="13"/>
      <c r="AC23" s="13"/>
      <c r="AD23" s="13"/>
      <c r="AE23" s="13"/>
      <c r="AF23" s="13"/>
      <c r="AG23" s="29"/>
    </row>
    <row r="24" spans="2:33" ht="15.75" x14ac:dyDescent="0.25">
      <c r="B24" s="28"/>
      <c r="C24" s="5" t="s">
        <v>40</v>
      </c>
      <c r="D24" s="6" t="s">
        <v>20</v>
      </c>
      <c r="E24" s="5">
        <v>10</v>
      </c>
      <c r="F24" s="5">
        <v>1.3</v>
      </c>
      <c r="G24" s="7">
        <f t="shared" si="2"/>
        <v>0.1144</v>
      </c>
      <c r="H24" s="12"/>
      <c r="I24" s="13"/>
      <c r="J24" s="13"/>
      <c r="K24" s="13"/>
      <c r="L24" s="13"/>
      <c r="M24" s="13"/>
      <c r="N24" s="13"/>
      <c r="O24" s="13"/>
      <c r="P24" s="13"/>
      <c r="Q24" s="14" t="s">
        <v>98</v>
      </c>
      <c r="R24" s="14">
        <v>4</v>
      </c>
      <c r="S24" s="73">
        <f>S21-S22-S23</f>
        <v>9.8721659259258798E-3</v>
      </c>
      <c r="T24" s="73">
        <f t="shared" si="3"/>
        <v>2.46804148148147E-3</v>
      </c>
      <c r="U24" s="72">
        <f>T24/T25</f>
        <v>2.7859166329421057</v>
      </c>
      <c r="V24" s="78" t="s">
        <v>59</v>
      </c>
      <c r="W24" s="78">
        <v>3.01</v>
      </c>
      <c r="X24" s="78">
        <v>4.7699999999999996</v>
      </c>
      <c r="Y24" s="13"/>
      <c r="Z24" s="13"/>
      <c r="AA24" s="13"/>
      <c r="AB24" s="13"/>
      <c r="AC24" s="13"/>
      <c r="AD24" s="13"/>
      <c r="AE24" s="13"/>
      <c r="AF24" s="13"/>
      <c r="AG24" s="29"/>
    </row>
    <row r="25" spans="2:33" ht="15.75" x14ac:dyDescent="0.25">
      <c r="B25" s="28"/>
      <c r="C25" s="5" t="s">
        <v>40</v>
      </c>
      <c r="D25" s="6" t="s">
        <v>28</v>
      </c>
      <c r="E25" s="5">
        <v>10</v>
      </c>
      <c r="F25" s="5">
        <v>0.6</v>
      </c>
      <c r="G25" s="7">
        <f t="shared" si="2"/>
        <v>5.2800000000000007E-2</v>
      </c>
      <c r="H25" s="12"/>
      <c r="I25" s="13"/>
      <c r="J25" s="13"/>
      <c r="K25" s="13"/>
      <c r="L25" s="13"/>
      <c r="M25" s="13"/>
      <c r="N25" s="13"/>
      <c r="O25" s="13"/>
      <c r="P25" s="13"/>
      <c r="Q25" s="14" t="s">
        <v>62</v>
      </c>
      <c r="R25" s="14">
        <f>R26-R20-R21</f>
        <v>16</v>
      </c>
      <c r="S25" s="73">
        <f>S26-S20-S21</f>
        <v>1.4174388148148198E-2</v>
      </c>
      <c r="T25" s="73">
        <f t="shared" si="3"/>
        <v>8.8589925925926238E-4</v>
      </c>
      <c r="U25" s="76"/>
      <c r="V25" s="76"/>
      <c r="W25" s="76"/>
      <c r="X25" s="76"/>
      <c r="Y25" s="13"/>
      <c r="Z25" s="13"/>
      <c r="AA25" s="13"/>
      <c r="AB25" s="13"/>
      <c r="AC25" s="13"/>
      <c r="AD25" s="13"/>
      <c r="AE25" s="13"/>
      <c r="AF25" s="13"/>
      <c r="AG25" s="29"/>
    </row>
    <row r="26" spans="2:33" ht="15.75" x14ac:dyDescent="0.25">
      <c r="B26" s="28"/>
      <c r="C26" s="5" t="s">
        <v>42</v>
      </c>
      <c r="D26" s="6" t="s">
        <v>16</v>
      </c>
      <c r="E26" s="5">
        <v>10</v>
      </c>
      <c r="F26" s="5">
        <v>1.6</v>
      </c>
      <c r="G26" s="7">
        <f t="shared" si="2"/>
        <v>0.14080000000000001</v>
      </c>
      <c r="H26" s="8">
        <f>SUM(G26:G28)/3</f>
        <v>0.13786666666666667</v>
      </c>
      <c r="I26" s="13"/>
      <c r="J26" s="13"/>
      <c r="K26" s="13"/>
      <c r="L26" s="13"/>
      <c r="M26" s="13"/>
      <c r="N26" s="13"/>
      <c r="O26" s="13"/>
      <c r="P26" s="13"/>
      <c r="Q26" s="18" t="s">
        <v>12</v>
      </c>
      <c r="R26" s="18">
        <v>26</v>
      </c>
      <c r="S26" s="74">
        <f>SUMSQ(K8:M16)/1-R17</f>
        <v>5.768993185185195E-2</v>
      </c>
      <c r="T26" s="77"/>
      <c r="U26" s="77"/>
      <c r="V26" s="77"/>
      <c r="W26" s="77"/>
      <c r="X26" s="77"/>
      <c r="Y26" s="13"/>
      <c r="Z26" s="13"/>
      <c r="AA26" s="13"/>
      <c r="AB26" s="13"/>
      <c r="AC26" s="13"/>
      <c r="AD26" s="13"/>
      <c r="AE26" s="13"/>
      <c r="AF26" s="13"/>
      <c r="AG26" s="29"/>
    </row>
    <row r="27" spans="2:33" x14ac:dyDescent="0.25">
      <c r="B27" s="28"/>
      <c r="C27" s="5" t="s">
        <v>42</v>
      </c>
      <c r="D27" s="6" t="s">
        <v>20</v>
      </c>
      <c r="E27" s="5">
        <v>10</v>
      </c>
      <c r="F27" s="5">
        <v>1.4</v>
      </c>
      <c r="G27" s="7">
        <f t="shared" si="2"/>
        <v>0.1232</v>
      </c>
      <c r="H27" s="12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29"/>
    </row>
    <row r="28" spans="2:33" x14ac:dyDescent="0.25">
      <c r="B28" s="28"/>
      <c r="C28" s="5" t="s">
        <v>42</v>
      </c>
      <c r="D28" s="6" t="s">
        <v>28</v>
      </c>
      <c r="E28" s="5">
        <v>10</v>
      </c>
      <c r="F28" s="5">
        <v>1.7</v>
      </c>
      <c r="G28" s="7">
        <f t="shared" si="2"/>
        <v>0.14960000000000001</v>
      </c>
      <c r="H28" s="12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29"/>
    </row>
    <row r="29" spans="2:33" x14ac:dyDescent="0.25">
      <c r="B29" s="28"/>
      <c r="C29" s="5" t="s">
        <v>44</v>
      </c>
      <c r="D29" s="6" t="s">
        <v>16</v>
      </c>
      <c r="E29" s="5">
        <v>10</v>
      </c>
      <c r="F29" s="5">
        <v>1.8</v>
      </c>
      <c r="G29" s="7">
        <f t="shared" si="2"/>
        <v>0.15839999999999999</v>
      </c>
      <c r="H29" s="8">
        <f>SUM(G29:G31)/3</f>
        <v>0.17306666666666667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29"/>
    </row>
    <row r="30" spans="2:33" x14ac:dyDescent="0.25">
      <c r="B30" s="28"/>
      <c r="C30" s="5" t="s">
        <v>44</v>
      </c>
      <c r="D30" s="6" t="s">
        <v>20</v>
      </c>
      <c r="E30" s="5">
        <v>10</v>
      </c>
      <c r="F30" s="5">
        <v>2.9</v>
      </c>
      <c r="G30" s="7">
        <f t="shared" si="2"/>
        <v>0.25519999999999998</v>
      </c>
      <c r="H30" s="12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29"/>
    </row>
    <row r="31" spans="2:33" x14ac:dyDescent="0.25">
      <c r="B31" s="28"/>
      <c r="C31" s="5" t="s">
        <v>44</v>
      </c>
      <c r="D31" s="6" t="s">
        <v>28</v>
      </c>
      <c r="E31" s="5">
        <v>10</v>
      </c>
      <c r="F31" s="5">
        <v>1.2</v>
      </c>
      <c r="G31" s="7">
        <f t="shared" si="2"/>
        <v>0.10560000000000001</v>
      </c>
      <c r="H31" s="12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29"/>
    </row>
    <row r="32" spans="2:33" x14ac:dyDescent="0.25">
      <c r="B32" s="28"/>
      <c r="C32" s="5" t="s">
        <v>46</v>
      </c>
      <c r="D32" s="6" t="s">
        <v>16</v>
      </c>
      <c r="E32" s="5">
        <v>10</v>
      </c>
      <c r="F32" s="5">
        <v>1.1000000000000001</v>
      </c>
      <c r="G32" s="7">
        <f t="shared" si="2"/>
        <v>9.6800000000000011E-2</v>
      </c>
      <c r="H32" s="8">
        <f>SUM(G32:G34)/3</f>
        <v>0.10266666666666668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29"/>
    </row>
    <row r="33" spans="2:33" x14ac:dyDescent="0.25">
      <c r="B33" s="28"/>
      <c r="C33" s="5" t="s">
        <v>46</v>
      </c>
      <c r="D33" s="6" t="s">
        <v>20</v>
      </c>
      <c r="E33" s="5">
        <v>10</v>
      </c>
      <c r="F33" s="5">
        <v>1.2</v>
      </c>
      <c r="G33" s="7">
        <f t="shared" si="2"/>
        <v>0.10560000000000001</v>
      </c>
      <c r="H33" s="12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29"/>
    </row>
    <row r="34" spans="2:33" x14ac:dyDescent="0.25">
      <c r="B34" s="28"/>
      <c r="C34" s="5" t="s">
        <v>46</v>
      </c>
      <c r="D34" s="6" t="s">
        <v>28</v>
      </c>
      <c r="E34" s="5">
        <v>10</v>
      </c>
      <c r="F34" s="5">
        <v>1.2</v>
      </c>
      <c r="G34" s="7">
        <f t="shared" si="2"/>
        <v>0.10560000000000001</v>
      </c>
      <c r="H34" s="12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29"/>
    </row>
    <row r="35" spans="2:33" ht="15.75" thickBot="1" x14ac:dyDescent="0.3">
      <c r="B35" s="34"/>
      <c r="C35" s="35"/>
      <c r="D35" s="35"/>
      <c r="E35" s="56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6"/>
    </row>
    <row r="36" spans="2:33" x14ac:dyDescent="0.25">
      <c r="E36" s="20"/>
    </row>
    <row r="37" spans="2:33" x14ac:dyDescent="0.25">
      <c r="E37" s="20"/>
    </row>
  </sheetData>
  <mergeCells count="6">
    <mergeCell ref="U8:U9"/>
    <mergeCell ref="F3:L3"/>
    <mergeCell ref="F4:L4"/>
    <mergeCell ref="Q7:T7"/>
    <mergeCell ref="Q8:Q9"/>
    <mergeCell ref="R8:T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S44"/>
  <sheetViews>
    <sheetView tabSelected="1" topLeftCell="R1" zoomScale="74" zoomScaleNormal="88" workbookViewId="0">
      <selection activeCell="AE33" sqref="AE33"/>
    </sheetView>
  </sheetViews>
  <sheetFormatPr defaultRowHeight="15" x14ac:dyDescent="0.25"/>
  <cols>
    <col min="4" max="4" width="18.42578125" customWidth="1"/>
    <col min="5" max="5" width="16.28515625" customWidth="1"/>
    <col min="17" max="17" width="10.7109375" customWidth="1"/>
    <col min="18" max="18" width="9.85546875" customWidth="1"/>
    <col min="19" max="19" width="12.140625" customWidth="1"/>
    <col min="20" max="20" width="10.85546875" customWidth="1"/>
    <col min="28" max="28" width="29.140625" customWidth="1"/>
    <col min="29" max="29" width="13.5703125" customWidth="1"/>
    <col min="30" max="30" width="12.85546875" customWidth="1"/>
    <col min="31" max="31" width="13.85546875" customWidth="1"/>
    <col min="32" max="32" width="12.42578125" customWidth="1"/>
    <col min="33" max="33" width="12.5703125" customWidth="1"/>
    <col min="34" max="34" width="17.7109375" customWidth="1"/>
  </cols>
  <sheetData>
    <row r="2" spans="3:37" ht="15.75" thickBot="1" x14ac:dyDescent="0.3"/>
    <row r="3" spans="3:37" x14ac:dyDescent="0.25">
      <c r="C3" s="23"/>
      <c r="D3" s="115" t="s">
        <v>168</v>
      </c>
      <c r="E3" s="115"/>
      <c r="F3" s="115"/>
      <c r="G3" s="115"/>
      <c r="H3" s="115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5"/>
    </row>
    <row r="4" spans="3:37" ht="15.75" thickBot="1" x14ac:dyDescent="0.3">
      <c r="C4" s="28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29"/>
    </row>
    <row r="5" spans="3:37" ht="15.75" x14ac:dyDescent="0.25">
      <c r="C5" s="28"/>
      <c r="D5" s="21" t="s">
        <v>63</v>
      </c>
      <c r="E5" s="22" t="s">
        <v>64</v>
      </c>
      <c r="F5" s="13"/>
      <c r="G5" s="23"/>
      <c r="H5" s="24"/>
      <c r="I5" s="24"/>
      <c r="J5" s="24"/>
      <c r="K5" s="24"/>
      <c r="L5" s="24"/>
      <c r="M5" s="24"/>
      <c r="N5" s="25"/>
      <c r="O5" s="13"/>
      <c r="P5" s="23"/>
      <c r="Q5" s="24"/>
      <c r="R5" s="24"/>
      <c r="S5" s="24"/>
      <c r="T5" s="24"/>
      <c r="U5" s="24"/>
      <c r="V5" s="24"/>
      <c r="W5" s="25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29"/>
    </row>
    <row r="6" spans="3:37" ht="15.75" x14ac:dyDescent="0.25">
      <c r="C6" s="28"/>
      <c r="D6" s="26" t="s">
        <v>117</v>
      </c>
      <c r="E6" s="27">
        <v>78</v>
      </c>
      <c r="F6" s="13"/>
      <c r="G6" s="28"/>
      <c r="H6" s="3" t="s">
        <v>8</v>
      </c>
      <c r="I6" s="70" t="s">
        <v>9</v>
      </c>
      <c r="J6" s="70" t="s">
        <v>10</v>
      </c>
      <c r="K6" s="70" t="s">
        <v>11</v>
      </c>
      <c r="L6" s="70" t="s">
        <v>12</v>
      </c>
      <c r="M6" s="4" t="s">
        <v>13</v>
      </c>
      <c r="N6" s="29"/>
      <c r="O6" s="13"/>
      <c r="P6" s="28"/>
      <c r="Q6" s="112" t="s">
        <v>14</v>
      </c>
      <c r="R6" s="112"/>
      <c r="S6" s="112"/>
      <c r="T6" s="112"/>
      <c r="U6" s="13"/>
      <c r="V6" s="13"/>
      <c r="W6" s="29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29"/>
    </row>
    <row r="7" spans="3:37" ht="15.75" x14ac:dyDescent="0.25">
      <c r="C7" s="28"/>
      <c r="D7" s="26" t="s">
        <v>118</v>
      </c>
      <c r="E7" s="27">
        <v>91</v>
      </c>
      <c r="F7" s="13"/>
      <c r="G7" s="28"/>
      <c r="H7" s="3" t="s">
        <v>144</v>
      </c>
      <c r="I7" s="84">
        <f>E6</f>
        <v>78</v>
      </c>
      <c r="J7" s="84">
        <f>E7</f>
        <v>91</v>
      </c>
      <c r="K7" s="84">
        <f>E8</f>
        <v>66</v>
      </c>
      <c r="L7" s="84">
        <f>SUM(I7:K7)</f>
        <v>235</v>
      </c>
      <c r="M7" s="30">
        <f>L7/3</f>
        <v>78.333333333333329</v>
      </c>
      <c r="N7" s="29"/>
      <c r="O7" s="13"/>
      <c r="P7" s="28"/>
      <c r="Q7" s="109" t="s">
        <v>153</v>
      </c>
      <c r="R7" s="116" t="s">
        <v>154</v>
      </c>
      <c r="S7" s="116"/>
      <c r="T7" s="116"/>
      <c r="U7" s="109" t="s">
        <v>12</v>
      </c>
      <c r="V7" s="13"/>
      <c r="W7" s="29"/>
      <c r="X7" s="13"/>
      <c r="Y7" s="13"/>
      <c r="Z7" s="13"/>
      <c r="AA7" s="13"/>
      <c r="AB7" s="51" t="s">
        <v>8</v>
      </c>
      <c r="AC7" s="51" t="s">
        <v>93</v>
      </c>
      <c r="AD7" s="13" t="s">
        <v>166</v>
      </c>
      <c r="AE7" s="102"/>
      <c r="AF7" s="117"/>
      <c r="AG7" s="117"/>
      <c r="AH7" s="117"/>
      <c r="AI7" s="13"/>
      <c r="AJ7" s="13"/>
      <c r="AK7" s="29"/>
    </row>
    <row r="8" spans="3:37" ht="15.75" x14ac:dyDescent="0.25">
      <c r="C8" s="28"/>
      <c r="D8" s="26" t="s">
        <v>119</v>
      </c>
      <c r="E8" s="27">
        <v>66</v>
      </c>
      <c r="F8" s="13"/>
      <c r="G8" s="28"/>
      <c r="H8" s="3" t="s">
        <v>145</v>
      </c>
      <c r="I8" s="84">
        <f>E9</f>
        <v>101</v>
      </c>
      <c r="J8" s="84">
        <f>E10</f>
        <v>90</v>
      </c>
      <c r="K8" s="84">
        <f>E11</f>
        <v>72</v>
      </c>
      <c r="L8" s="84">
        <f t="shared" ref="L8:L14" si="0">SUM(I8:K8)</f>
        <v>263</v>
      </c>
      <c r="M8" s="30">
        <f>L8/3</f>
        <v>87.666666666666671</v>
      </c>
      <c r="N8" s="29"/>
      <c r="O8" s="13"/>
      <c r="P8" s="28"/>
      <c r="Q8" s="110"/>
      <c r="R8" s="79" t="s">
        <v>155</v>
      </c>
      <c r="S8" s="79" t="s">
        <v>156</v>
      </c>
      <c r="T8" s="79" t="s">
        <v>157</v>
      </c>
      <c r="U8" s="110"/>
      <c r="V8" s="13"/>
      <c r="W8" s="29"/>
      <c r="X8" s="13"/>
      <c r="Y8" s="13"/>
      <c r="Z8" s="13"/>
      <c r="AA8" s="13"/>
      <c r="AB8" s="14" t="s">
        <v>161</v>
      </c>
      <c r="AC8" s="39">
        <f>V9</f>
        <v>90.555555555555557</v>
      </c>
      <c r="AD8" s="108" t="s">
        <v>27</v>
      </c>
      <c r="AE8" s="102">
        <v>90.56</v>
      </c>
      <c r="AF8" s="104">
        <v>26.2</v>
      </c>
      <c r="AG8" s="104">
        <f>AE8+AF8</f>
        <v>116.76</v>
      </c>
      <c r="AH8" s="106"/>
      <c r="AI8" s="13"/>
      <c r="AJ8" s="13"/>
      <c r="AK8" s="29"/>
    </row>
    <row r="9" spans="3:37" ht="15.75" x14ac:dyDescent="0.25">
      <c r="C9" s="28"/>
      <c r="D9" s="26" t="s">
        <v>120</v>
      </c>
      <c r="E9" s="31">
        <v>101</v>
      </c>
      <c r="F9" s="13"/>
      <c r="G9" s="28"/>
      <c r="H9" s="3" t="s">
        <v>146</v>
      </c>
      <c r="I9" s="84">
        <f>E12</f>
        <v>79</v>
      </c>
      <c r="J9" s="84">
        <f>E13</f>
        <v>106</v>
      </c>
      <c r="K9" s="84">
        <f>E14</f>
        <v>132</v>
      </c>
      <c r="L9" s="84">
        <f t="shared" si="0"/>
        <v>317</v>
      </c>
      <c r="M9" s="30">
        <f t="shared" ref="M9:M15" si="1">L9/3</f>
        <v>105.66666666666667</v>
      </c>
      <c r="N9" s="29"/>
      <c r="O9" s="13"/>
      <c r="P9" s="28"/>
      <c r="Q9" s="14" t="s">
        <v>158</v>
      </c>
      <c r="R9" s="68">
        <f>L7</f>
        <v>235</v>
      </c>
      <c r="S9" s="68">
        <f>L8</f>
        <v>263</v>
      </c>
      <c r="T9" s="68">
        <f>L9</f>
        <v>317</v>
      </c>
      <c r="U9" s="68">
        <f>SUM(R9:T9)</f>
        <v>815</v>
      </c>
      <c r="V9" s="32">
        <f>U9/9</f>
        <v>90.555555555555557</v>
      </c>
      <c r="W9" s="29"/>
      <c r="X9" s="13"/>
      <c r="Y9" s="13"/>
      <c r="Z9" s="13"/>
      <c r="AA9" s="13"/>
      <c r="AB9" s="14" t="s">
        <v>162</v>
      </c>
      <c r="AC9" s="39">
        <f>V10</f>
        <v>77.333333333333329</v>
      </c>
      <c r="AD9" s="108" t="s">
        <v>27</v>
      </c>
      <c r="AE9" s="14">
        <v>77.33</v>
      </c>
      <c r="AF9" s="104">
        <v>26.2</v>
      </c>
      <c r="AG9" s="104">
        <f>AE9+AF9</f>
        <v>103.53</v>
      </c>
      <c r="AH9" s="106"/>
      <c r="AI9" s="13"/>
      <c r="AJ9" s="13"/>
      <c r="AK9" s="29"/>
    </row>
    <row r="10" spans="3:37" ht="15.75" x14ac:dyDescent="0.25">
      <c r="C10" s="28"/>
      <c r="D10" s="26" t="s">
        <v>121</v>
      </c>
      <c r="E10" s="31">
        <v>90</v>
      </c>
      <c r="F10" s="13"/>
      <c r="G10" s="28"/>
      <c r="H10" s="3" t="s">
        <v>147</v>
      </c>
      <c r="I10" s="84">
        <f>E15</f>
        <v>85</v>
      </c>
      <c r="J10" s="84">
        <f>E16</f>
        <v>105</v>
      </c>
      <c r="K10" s="84">
        <f>E17</f>
        <v>99</v>
      </c>
      <c r="L10" s="84">
        <f>SUM(I10:K10)</f>
        <v>289</v>
      </c>
      <c r="M10" s="30">
        <f t="shared" si="1"/>
        <v>96.333333333333329</v>
      </c>
      <c r="N10" s="29"/>
      <c r="O10" s="13"/>
      <c r="P10" s="28"/>
      <c r="Q10" s="14" t="s">
        <v>159</v>
      </c>
      <c r="R10" s="68">
        <f>L10</f>
        <v>289</v>
      </c>
      <c r="S10" s="68">
        <f>L11</f>
        <v>222</v>
      </c>
      <c r="T10" s="68">
        <f>L12</f>
        <v>185</v>
      </c>
      <c r="U10" s="68">
        <f>SUM(R10:T10)</f>
        <v>696</v>
      </c>
      <c r="V10" s="32">
        <f>U10/9</f>
        <v>77.333333333333329</v>
      </c>
      <c r="W10" s="29"/>
      <c r="X10" s="13"/>
      <c r="Y10" s="13"/>
      <c r="Z10" s="13"/>
      <c r="AA10" s="13"/>
      <c r="AB10" s="14" t="s">
        <v>163</v>
      </c>
      <c r="AC10" s="39">
        <f>V11</f>
        <v>85.222222222222229</v>
      </c>
      <c r="AD10" s="108" t="s">
        <v>27</v>
      </c>
      <c r="AE10" s="14">
        <v>85.22</v>
      </c>
      <c r="AF10" s="104">
        <v>26.2</v>
      </c>
      <c r="AG10" s="104">
        <f>AE10+AF10</f>
        <v>111.42</v>
      </c>
      <c r="AH10" s="106"/>
      <c r="AI10" s="13"/>
      <c r="AJ10" s="13"/>
      <c r="AK10" s="29"/>
    </row>
    <row r="11" spans="3:37" ht="15.75" x14ac:dyDescent="0.25">
      <c r="C11" s="28"/>
      <c r="D11" s="26" t="s">
        <v>122</v>
      </c>
      <c r="E11" s="31">
        <v>72</v>
      </c>
      <c r="F11" s="13"/>
      <c r="G11" s="28"/>
      <c r="H11" s="3" t="s">
        <v>148</v>
      </c>
      <c r="I11" s="84">
        <f>E18</f>
        <v>90</v>
      </c>
      <c r="J11" s="84">
        <f>E19</f>
        <v>104</v>
      </c>
      <c r="K11" s="84">
        <f>E20</f>
        <v>28</v>
      </c>
      <c r="L11" s="84">
        <f t="shared" si="0"/>
        <v>222</v>
      </c>
      <c r="M11" s="30">
        <f t="shared" si="1"/>
        <v>74</v>
      </c>
      <c r="N11" s="29"/>
      <c r="O11" s="13"/>
      <c r="P11" s="28"/>
      <c r="Q11" s="14" t="s">
        <v>160</v>
      </c>
      <c r="R11" s="68">
        <f>L13</f>
        <v>330</v>
      </c>
      <c r="S11" s="68">
        <f>L14</f>
        <v>199</v>
      </c>
      <c r="T11" s="68">
        <f>L15</f>
        <v>238</v>
      </c>
      <c r="U11" s="68">
        <f>SUM(R11:T11)</f>
        <v>767</v>
      </c>
      <c r="V11" s="32">
        <f>U11/9</f>
        <v>85.222222222222229</v>
      </c>
      <c r="W11" s="29"/>
      <c r="X11" s="13"/>
      <c r="Y11" s="13"/>
      <c r="Z11" s="13"/>
      <c r="AA11" s="13"/>
      <c r="AB11" s="16" t="s">
        <v>39</v>
      </c>
      <c r="AC11" s="17">
        <f>AC18</f>
        <v>26.203628006503024</v>
      </c>
      <c r="AD11" s="13"/>
      <c r="AE11" s="14"/>
      <c r="AF11" s="90"/>
      <c r="AG11" s="90"/>
      <c r="AH11" s="90"/>
      <c r="AI11" s="13"/>
      <c r="AJ11" s="13"/>
      <c r="AK11" s="29"/>
    </row>
    <row r="12" spans="3:37" ht="15.75" x14ac:dyDescent="0.25">
      <c r="C12" s="28"/>
      <c r="D12" s="26" t="s">
        <v>123</v>
      </c>
      <c r="E12" s="27">
        <v>79</v>
      </c>
      <c r="F12" s="13"/>
      <c r="G12" s="28"/>
      <c r="H12" s="3" t="s">
        <v>149</v>
      </c>
      <c r="I12" s="84">
        <f>E21</f>
        <v>50</v>
      </c>
      <c r="J12" s="84">
        <f>E22</f>
        <v>68</v>
      </c>
      <c r="K12" s="84">
        <f>E23</f>
        <v>67</v>
      </c>
      <c r="L12" s="84">
        <f t="shared" si="0"/>
        <v>185</v>
      </c>
      <c r="M12" s="30">
        <f t="shared" si="1"/>
        <v>61.666666666666664</v>
      </c>
      <c r="N12" s="29"/>
      <c r="O12" s="13"/>
      <c r="P12" s="28"/>
      <c r="Q12" s="18" t="s">
        <v>12</v>
      </c>
      <c r="R12" s="80">
        <f>SUM(R9:R11)</f>
        <v>854</v>
      </c>
      <c r="S12" s="80">
        <f>SUM(S9:S11)</f>
        <v>684</v>
      </c>
      <c r="T12" s="80">
        <f>SUM(T9:T11)</f>
        <v>740</v>
      </c>
      <c r="U12" s="80">
        <f>SUM(U9:U11)</f>
        <v>2278</v>
      </c>
      <c r="V12" s="13"/>
      <c r="W12" s="29"/>
      <c r="X12" s="13"/>
      <c r="Y12" s="13"/>
      <c r="Z12" s="13"/>
      <c r="AA12" s="13"/>
      <c r="AB12" s="40" t="s">
        <v>95</v>
      </c>
      <c r="AC12" s="17" t="s">
        <v>94</v>
      </c>
      <c r="AD12" s="13"/>
      <c r="AE12" s="101"/>
      <c r="AF12" s="117"/>
      <c r="AG12" s="117"/>
      <c r="AH12" s="117"/>
      <c r="AI12" s="13"/>
      <c r="AJ12" s="13"/>
      <c r="AK12" s="29"/>
    </row>
    <row r="13" spans="3:37" ht="15.75" x14ac:dyDescent="0.25">
      <c r="C13" s="28"/>
      <c r="D13" s="26" t="s">
        <v>124</v>
      </c>
      <c r="E13" s="33">
        <v>106</v>
      </c>
      <c r="F13" s="13"/>
      <c r="G13" s="28"/>
      <c r="H13" s="3" t="s">
        <v>151</v>
      </c>
      <c r="I13" s="84">
        <f>E24</f>
        <v>142</v>
      </c>
      <c r="J13" s="84">
        <f>E25</f>
        <v>106</v>
      </c>
      <c r="K13" s="84">
        <f>E26</f>
        <v>82</v>
      </c>
      <c r="L13" s="84">
        <f t="shared" si="0"/>
        <v>330</v>
      </c>
      <c r="M13" s="30">
        <f t="shared" si="1"/>
        <v>110</v>
      </c>
      <c r="N13" s="29"/>
      <c r="O13" s="13"/>
      <c r="P13" s="28"/>
      <c r="Q13" s="13"/>
      <c r="R13" s="32">
        <f>R12/9</f>
        <v>94.888888888888886</v>
      </c>
      <c r="S13" s="32">
        <f>S12/9</f>
        <v>76</v>
      </c>
      <c r="T13" s="32">
        <f>T12/9</f>
        <v>82.222222222222229</v>
      </c>
      <c r="U13" s="13"/>
      <c r="V13" s="13"/>
      <c r="W13" s="29"/>
      <c r="X13" s="13"/>
      <c r="Y13" s="13"/>
      <c r="Z13" s="13"/>
      <c r="AA13" s="13"/>
      <c r="AB13" s="14" t="s">
        <v>167</v>
      </c>
      <c r="AC13" s="39">
        <f>R13</f>
        <v>94.888888888888886</v>
      </c>
      <c r="AD13" s="108" t="s">
        <v>27</v>
      </c>
      <c r="AE13" s="103">
        <v>94.89</v>
      </c>
      <c r="AF13" s="105">
        <v>26.2</v>
      </c>
      <c r="AG13" s="32">
        <f>AE13+AF13</f>
        <v>121.09</v>
      </c>
      <c r="AH13" s="107"/>
      <c r="AI13" s="13"/>
      <c r="AJ13" s="13"/>
      <c r="AK13" s="29"/>
    </row>
    <row r="14" spans="3:37" ht="16.5" thickBot="1" x14ac:dyDescent="0.3">
      <c r="C14" s="28"/>
      <c r="D14" s="26" t="s">
        <v>125</v>
      </c>
      <c r="E14" s="27">
        <v>132</v>
      </c>
      <c r="F14" s="13"/>
      <c r="G14" s="28"/>
      <c r="H14" s="3" t="s">
        <v>150</v>
      </c>
      <c r="I14" s="84">
        <f>E27</f>
        <v>63</v>
      </c>
      <c r="J14" s="84">
        <f>E28</f>
        <v>56</v>
      </c>
      <c r="K14" s="84">
        <f>E29</f>
        <v>80</v>
      </c>
      <c r="L14" s="84">
        <f t="shared" si="0"/>
        <v>199</v>
      </c>
      <c r="M14" s="30">
        <f t="shared" si="1"/>
        <v>66.333333333333329</v>
      </c>
      <c r="N14" s="29"/>
      <c r="O14" s="13"/>
      <c r="P14" s="34"/>
      <c r="Q14" s="35"/>
      <c r="R14" s="35"/>
      <c r="S14" s="35"/>
      <c r="T14" s="35"/>
      <c r="U14" s="35"/>
      <c r="V14" s="35"/>
      <c r="W14" s="36"/>
      <c r="X14" s="13"/>
      <c r="Y14" s="13"/>
      <c r="Z14" s="13"/>
      <c r="AA14" s="13"/>
      <c r="AB14" s="14" t="s">
        <v>164</v>
      </c>
      <c r="AC14" s="39">
        <f>S13</f>
        <v>76</v>
      </c>
      <c r="AD14" s="108" t="s">
        <v>27</v>
      </c>
      <c r="AE14" s="103">
        <v>76</v>
      </c>
      <c r="AF14" s="105">
        <v>26.2</v>
      </c>
      <c r="AG14" s="32">
        <f>AE14+AF14</f>
        <v>102.2</v>
      </c>
      <c r="AH14" s="107"/>
      <c r="AI14" s="13"/>
      <c r="AJ14" s="13"/>
      <c r="AK14" s="29"/>
    </row>
    <row r="15" spans="3:37" ht="16.5" thickBot="1" x14ac:dyDescent="0.3">
      <c r="C15" s="28"/>
      <c r="D15" s="26" t="s">
        <v>126</v>
      </c>
      <c r="E15" s="31">
        <v>85</v>
      </c>
      <c r="F15" s="13"/>
      <c r="G15" s="28"/>
      <c r="H15" s="3" t="s">
        <v>152</v>
      </c>
      <c r="I15" s="84">
        <f>E30</f>
        <v>78</v>
      </c>
      <c r="J15" s="84">
        <f>E31</f>
        <v>79</v>
      </c>
      <c r="K15" s="84">
        <f>E32</f>
        <v>81</v>
      </c>
      <c r="L15" s="84">
        <f>SUM(I15:K15)</f>
        <v>238</v>
      </c>
      <c r="M15" s="30">
        <f t="shared" si="1"/>
        <v>79.333333333333329</v>
      </c>
      <c r="N15" s="29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4" t="s">
        <v>165</v>
      </c>
      <c r="AC15" s="39">
        <f>T13</f>
        <v>82.222222222222229</v>
      </c>
      <c r="AD15" s="108" t="s">
        <v>27</v>
      </c>
      <c r="AE15" s="101">
        <v>82.22</v>
      </c>
      <c r="AF15" s="105">
        <v>26.2</v>
      </c>
      <c r="AG15" s="32">
        <f>AE15+AF15</f>
        <v>108.42</v>
      </c>
      <c r="AH15" s="107"/>
      <c r="AI15" s="13"/>
      <c r="AJ15" s="13"/>
      <c r="AK15" s="29"/>
    </row>
    <row r="16" spans="3:37" ht="15.75" x14ac:dyDescent="0.25">
      <c r="C16" s="28"/>
      <c r="D16" s="26" t="s">
        <v>127</v>
      </c>
      <c r="E16" s="31">
        <v>105</v>
      </c>
      <c r="F16" s="13"/>
      <c r="G16" s="28"/>
      <c r="H16" s="3" t="s">
        <v>12</v>
      </c>
      <c r="I16" s="84">
        <f>SUM(I7:I15)</f>
        <v>766</v>
      </c>
      <c r="J16" s="84">
        <f>SUM(J7:J15)</f>
        <v>805</v>
      </c>
      <c r="K16" s="84">
        <f>SUM(K7:K15)</f>
        <v>707</v>
      </c>
      <c r="L16" s="84">
        <f>SUM(I16:K16)</f>
        <v>2278</v>
      </c>
      <c r="M16" s="19"/>
      <c r="N16" s="29"/>
      <c r="O16" s="13"/>
      <c r="P16" s="23"/>
      <c r="Q16" s="24"/>
      <c r="R16" s="24"/>
      <c r="S16" s="24"/>
      <c r="T16" s="24"/>
      <c r="U16" s="24"/>
      <c r="V16" s="24"/>
      <c r="W16" s="24"/>
      <c r="X16" s="24"/>
      <c r="Y16" s="25"/>
      <c r="Z16" s="13"/>
      <c r="AA16" s="13"/>
      <c r="AB16" s="16" t="s">
        <v>39</v>
      </c>
      <c r="AC16" s="17" t="s">
        <v>59</v>
      </c>
      <c r="AD16" s="13"/>
      <c r="AE16" s="13"/>
      <c r="AF16" s="13"/>
      <c r="AG16" s="13"/>
      <c r="AH16" s="13"/>
      <c r="AI16" s="13"/>
      <c r="AJ16" s="13"/>
      <c r="AK16" s="29"/>
    </row>
    <row r="17" spans="3:45" ht="15.75" x14ac:dyDescent="0.25">
      <c r="C17" s="28"/>
      <c r="D17" s="26" t="s">
        <v>128</v>
      </c>
      <c r="E17" s="31">
        <v>99</v>
      </c>
      <c r="F17" s="13"/>
      <c r="G17" s="28"/>
      <c r="H17" s="13"/>
      <c r="I17" s="13"/>
      <c r="J17" s="13"/>
      <c r="K17" s="13"/>
      <c r="L17" s="13"/>
      <c r="M17" s="13"/>
      <c r="N17" s="29"/>
      <c r="O17" s="13"/>
      <c r="P17" s="28"/>
      <c r="Q17" s="37" t="s">
        <v>48</v>
      </c>
      <c r="R17" s="85">
        <f>L16^2/27</f>
        <v>192195.70370370371</v>
      </c>
      <c r="S17" s="13"/>
      <c r="T17" s="13"/>
      <c r="U17" s="13"/>
      <c r="V17" s="13"/>
      <c r="W17" s="13"/>
      <c r="X17" s="13"/>
      <c r="Y17" s="29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29"/>
    </row>
    <row r="18" spans="3:45" ht="16.5" thickBot="1" x14ac:dyDescent="0.3">
      <c r="C18" s="28"/>
      <c r="D18" s="26" t="s">
        <v>129</v>
      </c>
      <c r="E18" s="31">
        <v>90</v>
      </c>
      <c r="F18" s="13"/>
      <c r="G18" s="34"/>
      <c r="H18" s="35"/>
      <c r="I18" s="35"/>
      <c r="J18" s="35"/>
      <c r="K18" s="35"/>
      <c r="L18" s="35"/>
      <c r="M18" s="35"/>
      <c r="N18" s="36"/>
      <c r="O18" s="13"/>
      <c r="P18" s="28"/>
      <c r="Q18" s="14" t="s">
        <v>49</v>
      </c>
      <c r="R18" s="14"/>
      <c r="S18" s="14"/>
      <c r="T18" s="14"/>
      <c r="U18" s="14"/>
      <c r="V18" s="14"/>
      <c r="W18" s="14"/>
      <c r="X18" s="14"/>
      <c r="Y18" s="29"/>
      <c r="Z18" s="13"/>
      <c r="AA18" s="13"/>
      <c r="AB18" s="14" t="s">
        <v>92</v>
      </c>
      <c r="AC18" s="32">
        <f>3.649*SQRT(T25/9)</f>
        <v>26.203628006503024</v>
      </c>
      <c r="AD18" s="13"/>
      <c r="AE18" s="13"/>
      <c r="AF18" s="13"/>
      <c r="AG18" s="13"/>
      <c r="AH18" s="13"/>
      <c r="AI18" s="13"/>
      <c r="AJ18" s="13"/>
      <c r="AK18" s="29"/>
    </row>
    <row r="19" spans="3:45" ht="15.75" x14ac:dyDescent="0.25">
      <c r="C19" s="28"/>
      <c r="D19" s="26" t="s">
        <v>130</v>
      </c>
      <c r="E19" s="31">
        <v>104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28"/>
      <c r="Q19" s="71" t="s">
        <v>50</v>
      </c>
      <c r="R19" s="71" t="s">
        <v>51</v>
      </c>
      <c r="S19" s="71" t="s">
        <v>52</v>
      </c>
      <c r="T19" s="71" t="s">
        <v>53</v>
      </c>
      <c r="U19" s="71" t="s">
        <v>54</v>
      </c>
      <c r="V19" s="71"/>
      <c r="W19" s="71" t="s">
        <v>55</v>
      </c>
      <c r="X19" s="71" t="s">
        <v>56</v>
      </c>
      <c r="Y19" s="29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9"/>
    </row>
    <row r="20" spans="3:45" ht="15.75" x14ac:dyDescent="0.25">
      <c r="C20" s="28"/>
      <c r="D20" s="26" t="s">
        <v>131</v>
      </c>
      <c r="E20" s="31">
        <v>28</v>
      </c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28"/>
      <c r="Q20" s="14" t="s">
        <v>58</v>
      </c>
      <c r="R20" s="14">
        <v>2</v>
      </c>
      <c r="S20" s="86">
        <f>SUMSQ(I16:K16)/9-R17</f>
        <v>540.96296296294895</v>
      </c>
      <c r="T20" s="86">
        <f t="shared" ref="T20:T25" si="2">S20/R20</f>
        <v>270.48148148147448</v>
      </c>
      <c r="U20" s="72">
        <f>T20/T25</f>
        <v>0.58280048280745012</v>
      </c>
      <c r="V20" s="75" t="s">
        <v>59</v>
      </c>
      <c r="W20" s="75">
        <v>3.63</v>
      </c>
      <c r="X20" s="75">
        <v>6.23</v>
      </c>
      <c r="Y20" s="29"/>
      <c r="Z20" s="13"/>
      <c r="AA20" s="13"/>
      <c r="AB20" s="130"/>
      <c r="AC20" s="131"/>
      <c r="AD20" s="52"/>
      <c r="AE20" s="52"/>
      <c r="AF20" s="52"/>
      <c r="AG20" s="52"/>
      <c r="AH20" s="52"/>
      <c r="AI20" s="52"/>
      <c r="AJ20" s="52"/>
      <c r="AK20" s="132"/>
      <c r="AL20" s="133"/>
      <c r="AM20" s="133"/>
      <c r="AN20" s="133"/>
      <c r="AO20" s="133"/>
      <c r="AP20" s="133"/>
      <c r="AQ20" s="133"/>
      <c r="AR20" s="133"/>
      <c r="AS20" s="133"/>
    </row>
    <row r="21" spans="3:45" ht="15.75" x14ac:dyDescent="0.25">
      <c r="C21" s="28"/>
      <c r="D21" s="26" t="s">
        <v>132</v>
      </c>
      <c r="E21" s="31">
        <v>50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28"/>
      <c r="Q21" s="14" t="s">
        <v>8</v>
      </c>
      <c r="R21" s="14">
        <v>8</v>
      </c>
      <c r="S21" s="86">
        <f>SUMSQ(L7:L15)/3-R17</f>
        <v>6823.629629629635</v>
      </c>
      <c r="T21" s="86">
        <f t="shared" si="2"/>
        <v>852.95370370370438</v>
      </c>
      <c r="U21" s="72">
        <f>T21/T25</f>
        <v>1.8378405338813135</v>
      </c>
      <c r="V21" s="99" t="s">
        <v>59</v>
      </c>
      <c r="W21" s="75">
        <v>2.59</v>
      </c>
      <c r="X21" s="75">
        <v>3.89</v>
      </c>
      <c r="Y21" s="29"/>
      <c r="Z21" s="13"/>
      <c r="AA21" s="13"/>
      <c r="AB21" s="134"/>
      <c r="AC21" s="135"/>
      <c r="AD21" s="52"/>
      <c r="AE21" s="136"/>
      <c r="AF21" s="135"/>
      <c r="AG21" s="52"/>
      <c r="AH21" s="52"/>
      <c r="AI21" s="52"/>
      <c r="AJ21" s="137"/>
      <c r="AK21" s="132"/>
      <c r="AL21" s="133"/>
      <c r="AM21" s="133"/>
      <c r="AN21" s="133"/>
      <c r="AO21" s="133"/>
      <c r="AP21" s="133"/>
      <c r="AQ21" s="133"/>
      <c r="AR21" s="133"/>
      <c r="AS21" s="133"/>
    </row>
    <row r="22" spans="3:45" ht="15.75" x14ac:dyDescent="0.25">
      <c r="C22" s="28"/>
      <c r="D22" s="26" t="s">
        <v>133</v>
      </c>
      <c r="E22" s="31">
        <v>68</v>
      </c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28"/>
      <c r="Q22" s="14" t="s">
        <v>17</v>
      </c>
      <c r="R22" s="14">
        <v>2</v>
      </c>
      <c r="S22" s="86">
        <f>SUMSQ(U9:U11)/9-R17</f>
        <v>796.51851851851097</v>
      </c>
      <c r="T22" s="86">
        <f t="shared" si="2"/>
        <v>398.25925925925549</v>
      </c>
      <c r="U22" s="72">
        <f>T22/T25</f>
        <v>0.85812044250699904</v>
      </c>
      <c r="V22" s="98" t="s">
        <v>59</v>
      </c>
      <c r="W22" s="75">
        <v>3.63</v>
      </c>
      <c r="X22" s="75">
        <v>6.23</v>
      </c>
      <c r="Y22" s="29"/>
      <c r="Z22" s="13"/>
      <c r="AA22" s="13"/>
      <c r="AB22" s="134"/>
      <c r="AC22" s="135"/>
      <c r="AD22" s="52"/>
      <c r="AE22" s="136"/>
      <c r="AF22" s="135"/>
      <c r="AG22" s="52"/>
      <c r="AH22" s="52"/>
      <c r="AI22" s="52"/>
      <c r="AJ22" s="137"/>
      <c r="AK22" s="132"/>
      <c r="AL22" s="133"/>
      <c r="AM22" s="133"/>
      <c r="AN22" s="133"/>
      <c r="AO22" s="133"/>
      <c r="AP22" s="133"/>
      <c r="AQ22" s="133"/>
      <c r="AR22" s="133"/>
      <c r="AS22" s="133"/>
    </row>
    <row r="23" spans="3:45" ht="15.75" x14ac:dyDescent="0.25">
      <c r="C23" s="28"/>
      <c r="D23" s="26" t="s">
        <v>134</v>
      </c>
      <c r="E23" s="31">
        <v>67</v>
      </c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28"/>
      <c r="Q23" s="14" t="s">
        <v>18</v>
      </c>
      <c r="R23" s="14">
        <v>2</v>
      </c>
      <c r="S23" s="86">
        <f>SUMSQ(R12:T12)/9-R17</f>
        <v>1667.851851851854</v>
      </c>
      <c r="T23" s="86">
        <f t="shared" si="2"/>
        <v>833.925925925927</v>
      </c>
      <c r="U23" s="72">
        <f>T23/T25</f>
        <v>1.7968418007521434</v>
      </c>
      <c r="V23" s="75" t="s">
        <v>59</v>
      </c>
      <c r="W23" s="75">
        <v>3.63</v>
      </c>
      <c r="X23" s="75">
        <v>6.23</v>
      </c>
      <c r="Y23" s="29"/>
      <c r="Z23" s="13"/>
      <c r="AA23" s="13"/>
      <c r="AB23" s="134"/>
      <c r="AC23" s="135"/>
      <c r="AD23" s="52"/>
      <c r="AE23" s="136"/>
      <c r="AF23" s="135"/>
      <c r="AG23" s="52"/>
      <c r="AH23" s="52"/>
      <c r="AI23" s="52"/>
      <c r="AJ23" s="137"/>
      <c r="AK23" s="132"/>
      <c r="AL23" s="133"/>
      <c r="AM23" s="133"/>
      <c r="AN23" s="133"/>
      <c r="AO23" s="133"/>
      <c r="AP23" s="133"/>
      <c r="AQ23" s="133"/>
      <c r="AR23" s="133"/>
      <c r="AS23" s="133"/>
    </row>
    <row r="24" spans="3:45" ht="15.75" x14ac:dyDescent="0.25">
      <c r="C24" s="28"/>
      <c r="D24" s="26" t="s">
        <v>135</v>
      </c>
      <c r="E24" s="27">
        <v>142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28"/>
      <c r="Q24" s="14" t="s">
        <v>98</v>
      </c>
      <c r="R24" s="14">
        <v>4</v>
      </c>
      <c r="S24" s="86">
        <f>S21-S22-S23</f>
        <v>4359.25925925927</v>
      </c>
      <c r="T24" s="86">
        <f t="shared" si="2"/>
        <v>1089.8148148148175</v>
      </c>
      <c r="U24" s="72">
        <f>T24/T25</f>
        <v>2.3481999461330556</v>
      </c>
      <c r="V24" s="100" t="s">
        <v>59</v>
      </c>
      <c r="W24" s="75">
        <v>3.01</v>
      </c>
      <c r="X24" s="75">
        <v>4.7699999999999996</v>
      </c>
      <c r="Y24" s="29"/>
      <c r="Z24" s="13"/>
      <c r="AA24" s="13"/>
      <c r="AB24" s="134"/>
      <c r="AC24" s="135"/>
      <c r="AD24" s="52"/>
      <c r="AE24" s="136"/>
      <c r="AF24" s="135"/>
      <c r="AG24" s="52"/>
      <c r="AH24" s="52"/>
      <c r="AI24" s="52"/>
      <c r="AJ24" s="138"/>
      <c r="AK24" s="132"/>
      <c r="AL24" s="133"/>
      <c r="AM24" s="133"/>
      <c r="AN24" s="133"/>
      <c r="AO24" s="133"/>
      <c r="AP24" s="133"/>
      <c r="AQ24" s="133"/>
      <c r="AR24" s="133"/>
      <c r="AS24" s="133"/>
    </row>
    <row r="25" spans="3:45" ht="15.75" x14ac:dyDescent="0.25">
      <c r="C25" s="28"/>
      <c r="D25" s="26" t="s">
        <v>136</v>
      </c>
      <c r="E25" s="27">
        <v>106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28"/>
      <c r="Q25" s="14" t="s">
        <v>62</v>
      </c>
      <c r="R25" s="14">
        <f>R26-R20-R21</f>
        <v>16</v>
      </c>
      <c r="S25" s="86">
        <f>S26-S20-S21</f>
        <v>7425.703703703708</v>
      </c>
      <c r="T25" s="86">
        <f t="shared" si="2"/>
        <v>464.10648148148175</v>
      </c>
      <c r="U25" s="76"/>
      <c r="V25" s="76"/>
      <c r="W25" s="76"/>
      <c r="X25" s="76"/>
      <c r="Y25" s="29"/>
      <c r="Z25" s="13"/>
      <c r="AA25" s="13"/>
      <c r="AB25" s="134"/>
      <c r="AC25" s="135"/>
      <c r="AD25" s="52"/>
      <c r="AE25" s="136"/>
      <c r="AF25" s="135"/>
      <c r="AG25" s="52"/>
      <c r="AH25" s="52"/>
      <c r="AI25" s="52"/>
      <c r="AJ25" s="138"/>
      <c r="AK25" s="132"/>
      <c r="AL25" s="133"/>
      <c r="AM25" s="133"/>
      <c r="AN25" s="133"/>
      <c r="AO25" s="133"/>
      <c r="AP25" s="133"/>
      <c r="AQ25" s="133"/>
      <c r="AR25" s="133"/>
      <c r="AS25" s="133"/>
    </row>
    <row r="26" spans="3:45" ht="15.75" x14ac:dyDescent="0.25">
      <c r="C26" s="28"/>
      <c r="D26" s="26" t="s">
        <v>137</v>
      </c>
      <c r="E26" s="27">
        <v>82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28"/>
      <c r="Q26" s="18" t="s">
        <v>12</v>
      </c>
      <c r="R26" s="18">
        <v>26</v>
      </c>
      <c r="S26" s="87">
        <f>SUMSQ(I7:K15)/1-R17</f>
        <v>14790.296296296292</v>
      </c>
      <c r="T26" s="88"/>
      <c r="U26" s="77"/>
      <c r="V26" s="77"/>
      <c r="W26" s="77"/>
      <c r="X26" s="77"/>
      <c r="Y26" s="29"/>
      <c r="Z26" s="13"/>
      <c r="AA26" s="13"/>
      <c r="AB26" s="134"/>
      <c r="AC26" s="135"/>
      <c r="AD26" s="52"/>
      <c r="AE26" s="136"/>
      <c r="AF26" s="135"/>
      <c r="AG26" s="52"/>
      <c r="AH26" s="52"/>
      <c r="AI26" s="52"/>
      <c r="AJ26" s="138"/>
      <c r="AK26" s="132"/>
      <c r="AL26" s="133"/>
      <c r="AM26" s="133"/>
      <c r="AN26" s="133"/>
      <c r="AO26" s="133"/>
      <c r="AP26" s="133"/>
      <c r="AQ26" s="133"/>
      <c r="AR26" s="133"/>
      <c r="AS26" s="133"/>
    </row>
    <row r="27" spans="3:45" ht="16.5" thickBot="1" x14ac:dyDescent="0.3">
      <c r="C27" s="28"/>
      <c r="D27" s="26" t="s">
        <v>138</v>
      </c>
      <c r="E27" s="27">
        <v>63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34"/>
      <c r="Q27" s="35"/>
      <c r="R27" s="35"/>
      <c r="S27" s="35"/>
      <c r="T27" s="35"/>
      <c r="U27" s="35"/>
      <c r="V27" s="35"/>
      <c r="W27" s="35"/>
      <c r="X27" s="35"/>
      <c r="Y27" s="36"/>
      <c r="Z27" s="13"/>
      <c r="AA27" s="13"/>
      <c r="AB27" s="134"/>
      <c r="AC27" s="135"/>
      <c r="AD27" s="52"/>
      <c r="AE27" s="136"/>
      <c r="AF27" s="135"/>
      <c r="AG27" s="52"/>
      <c r="AH27" s="52"/>
      <c r="AI27" s="52"/>
      <c r="AJ27" s="138"/>
      <c r="AK27" s="132"/>
      <c r="AL27" s="133"/>
      <c r="AM27" s="133"/>
      <c r="AN27" s="133"/>
      <c r="AO27" s="133"/>
      <c r="AP27" s="133"/>
      <c r="AQ27" s="133"/>
      <c r="AR27" s="133"/>
      <c r="AS27" s="133"/>
    </row>
    <row r="28" spans="3:45" ht="15.75" x14ac:dyDescent="0.25">
      <c r="C28" s="28"/>
      <c r="D28" s="26" t="s">
        <v>139</v>
      </c>
      <c r="E28" s="27">
        <v>56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4"/>
      <c r="AC28" s="135"/>
      <c r="AD28" s="52"/>
      <c r="AE28" s="136"/>
      <c r="AF28" s="135"/>
      <c r="AG28" s="52"/>
      <c r="AH28" s="52"/>
      <c r="AI28" s="52"/>
      <c r="AJ28" s="137"/>
      <c r="AK28" s="132"/>
      <c r="AL28" s="133"/>
      <c r="AM28" s="133"/>
      <c r="AN28" s="133"/>
      <c r="AO28" s="133"/>
      <c r="AP28" s="133"/>
      <c r="AQ28" s="133"/>
      <c r="AR28" s="133"/>
      <c r="AS28" s="133"/>
    </row>
    <row r="29" spans="3:45" ht="15.75" x14ac:dyDescent="0.25">
      <c r="C29" s="28"/>
      <c r="D29" s="26" t="s">
        <v>140</v>
      </c>
      <c r="E29" s="27">
        <v>80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9"/>
      <c r="AC29" s="135"/>
      <c r="AD29" s="52"/>
      <c r="AE29" s="136"/>
      <c r="AF29" s="135"/>
      <c r="AG29" s="52"/>
      <c r="AH29" s="52"/>
      <c r="AI29" s="52"/>
      <c r="AJ29" s="137"/>
      <c r="AK29" s="132"/>
      <c r="AL29" s="133"/>
      <c r="AM29" s="133"/>
      <c r="AN29" s="133"/>
      <c r="AO29" s="133"/>
      <c r="AP29" s="133"/>
      <c r="AQ29" s="133"/>
      <c r="AR29" s="133"/>
      <c r="AS29" s="133"/>
    </row>
    <row r="30" spans="3:45" ht="15.75" x14ac:dyDescent="0.25">
      <c r="C30" s="28"/>
      <c r="D30" s="26" t="s">
        <v>141</v>
      </c>
      <c r="E30" s="27">
        <v>78</v>
      </c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52"/>
      <c r="AC30" s="52"/>
      <c r="AD30" s="52"/>
      <c r="AE30" s="52"/>
      <c r="AF30" s="52"/>
      <c r="AG30" s="52"/>
      <c r="AH30" s="52"/>
      <c r="AI30" s="52"/>
      <c r="AJ30" s="52"/>
      <c r="AK30" s="132"/>
      <c r="AL30" s="133"/>
      <c r="AM30" s="133"/>
      <c r="AN30" s="133"/>
      <c r="AO30" s="133"/>
      <c r="AP30" s="133"/>
      <c r="AQ30" s="133"/>
      <c r="AR30" s="133"/>
      <c r="AS30" s="133"/>
    </row>
    <row r="31" spans="3:45" ht="15.75" x14ac:dyDescent="0.25">
      <c r="C31" s="28"/>
      <c r="D31" s="26" t="s">
        <v>142</v>
      </c>
      <c r="E31" s="27">
        <v>79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40"/>
      <c r="AC31" s="140"/>
      <c r="AD31" s="140"/>
      <c r="AE31" s="140"/>
      <c r="AF31" s="140"/>
      <c r="AG31" s="140"/>
      <c r="AH31" s="52"/>
      <c r="AI31" s="52"/>
      <c r="AJ31" s="52"/>
      <c r="AK31" s="132"/>
      <c r="AL31" s="133"/>
      <c r="AM31" s="133"/>
      <c r="AN31" s="133"/>
      <c r="AO31" s="133"/>
      <c r="AP31" s="133"/>
      <c r="AQ31" s="133"/>
      <c r="AR31" s="133"/>
      <c r="AS31" s="133"/>
    </row>
    <row r="32" spans="3:45" ht="15.75" x14ac:dyDescent="0.25">
      <c r="C32" s="28"/>
      <c r="D32" s="26" t="s">
        <v>143</v>
      </c>
      <c r="E32" s="27">
        <v>81</v>
      </c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40"/>
      <c r="AC32" s="141"/>
      <c r="AD32" s="141"/>
      <c r="AE32" s="141"/>
      <c r="AF32" s="140"/>
      <c r="AG32" s="140"/>
      <c r="AH32" s="52"/>
      <c r="AI32" s="52"/>
      <c r="AJ32" s="52"/>
      <c r="AK32" s="132"/>
      <c r="AL32" s="133"/>
      <c r="AM32" s="133"/>
      <c r="AN32" s="133"/>
      <c r="AO32" s="133"/>
      <c r="AP32" s="133"/>
      <c r="AQ32" s="133"/>
      <c r="AR32" s="133"/>
      <c r="AS32" s="133"/>
    </row>
    <row r="33" spans="3:45" ht="15.75" x14ac:dyDescent="0.25">
      <c r="C33" s="28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01"/>
      <c r="AC33" s="142"/>
      <c r="AD33" s="142"/>
      <c r="AE33" s="142"/>
      <c r="AF33" s="103"/>
      <c r="AG33" s="101"/>
      <c r="AH33" s="52"/>
      <c r="AI33" s="52"/>
      <c r="AJ33" s="52"/>
      <c r="AK33" s="132"/>
      <c r="AL33" s="133"/>
      <c r="AM33" s="133"/>
      <c r="AN33" s="133"/>
      <c r="AO33" s="133"/>
      <c r="AP33" s="133"/>
      <c r="AQ33" s="133"/>
      <c r="AR33" s="133"/>
      <c r="AS33" s="133"/>
    </row>
    <row r="34" spans="3:45" ht="15.75" x14ac:dyDescent="0.25">
      <c r="C34" s="28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4"/>
      <c r="AC34" s="68"/>
      <c r="AD34" s="68"/>
      <c r="AE34" s="68"/>
      <c r="AF34" s="72"/>
      <c r="AG34" s="14"/>
      <c r="AH34" s="13"/>
      <c r="AI34" s="13"/>
      <c r="AJ34" s="13"/>
      <c r="AK34" s="29"/>
    </row>
    <row r="35" spans="3:45" ht="15.75" x14ac:dyDescent="0.25">
      <c r="C35" s="28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4"/>
      <c r="AC35" s="68"/>
      <c r="AD35" s="68"/>
      <c r="AE35" s="68"/>
      <c r="AF35" s="72"/>
      <c r="AG35" s="14"/>
      <c r="AH35" s="13"/>
      <c r="AI35" s="13"/>
      <c r="AJ35" s="13"/>
      <c r="AK35" s="29"/>
    </row>
    <row r="36" spans="3:45" ht="15.75" x14ac:dyDescent="0.25">
      <c r="C36" s="28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4"/>
      <c r="AC36" s="68"/>
      <c r="AD36" s="68"/>
      <c r="AE36" s="68"/>
      <c r="AF36" s="72"/>
      <c r="AG36" s="14"/>
      <c r="AH36" s="13"/>
      <c r="AI36" s="13"/>
      <c r="AJ36" s="13"/>
      <c r="AK36" s="29"/>
    </row>
    <row r="37" spans="3:45" ht="15.75" x14ac:dyDescent="0.25">
      <c r="C37" s="28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4"/>
      <c r="AC37" s="68"/>
      <c r="AD37" s="68"/>
      <c r="AE37" s="68"/>
      <c r="AF37" s="72"/>
      <c r="AG37" s="14"/>
      <c r="AH37" s="13"/>
      <c r="AI37" s="13"/>
      <c r="AJ37" s="13"/>
      <c r="AK37" s="29"/>
    </row>
    <row r="38" spans="3:45" ht="15.75" x14ac:dyDescent="0.25">
      <c r="C38" s="28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4"/>
      <c r="AC38" s="68"/>
      <c r="AD38" s="68"/>
      <c r="AE38" s="68"/>
      <c r="AF38" s="72"/>
      <c r="AG38" s="14"/>
      <c r="AH38" s="13"/>
      <c r="AI38" s="13"/>
      <c r="AJ38" s="13"/>
      <c r="AK38" s="29"/>
    </row>
    <row r="39" spans="3:45" ht="15.75" x14ac:dyDescent="0.25">
      <c r="C39" s="28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4"/>
      <c r="AC39" s="68"/>
      <c r="AD39" s="68"/>
      <c r="AE39" s="68"/>
      <c r="AF39" s="72"/>
      <c r="AG39" s="14"/>
      <c r="AH39" s="13"/>
      <c r="AI39" s="13"/>
      <c r="AJ39" s="13"/>
      <c r="AK39" s="29"/>
    </row>
    <row r="40" spans="3:45" ht="15.75" x14ac:dyDescent="0.25"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4"/>
      <c r="AC40" s="68"/>
      <c r="AD40" s="68"/>
      <c r="AE40" s="68"/>
      <c r="AF40" s="72"/>
      <c r="AG40" s="14"/>
      <c r="AH40" s="13"/>
      <c r="AI40" s="13"/>
      <c r="AJ40" s="13"/>
      <c r="AK40" s="29"/>
    </row>
    <row r="41" spans="3:45" ht="15.75" x14ac:dyDescent="0.25">
      <c r="C41" s="28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4"/>
      <c r="AC41" s="68"/>
      <c r="AD41" s="68"/>
      <c r="AE41" s="68"/>
      <c r="AF41" s="72"/>
      <c r="AG41" s="14"/>
      <c r="AH41" s="13"/>
      <c r="AI41" s="13"/>
      <c r="AJ41" s="13"/>
      <c r="AK41" s="29"/>
    </row>
    <row r="42" spans="3:45" ht="15.75" x14ac:dyDescent="0.25"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01"/>
      <c r="AC42" s="114"/>
      <c r="AD42" s="114"/>
      <c r="AE42" s="114"/>
      <c r="AF42" s="114"/>
      <c r="AG42" s="14"/>
      <c r="AH42" s="13"/>
      <c r="AI42" s="13"/>
      <c r="AJ42" s="13"/>
      <c r="AK42" s="29"/>
    </row>
    <row r="43" spans="3:45" ht="15.75" thickBot="1" x14ac:dyDescent="0.3">
      <c r="C43" s="34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13"/>
      <c r="AC43" s="13"/>
      <c r="AD43" s="13"/>
      <c r="AE43" s="13"/>
      <c r="AF43" s="13"/>
      <c r="AG43" s="13"/>
      <c r="AH43" s="35"/>
      <c r="AI43" s="35"/>
      <c r="AJ43" s="35"/>
      <c r="AK43" s="36"/>
    </row>
    <row r="44" spans="3:45" x14ac:dyDescent="0.25">
      <c r="AB44" s="13"/>
      <c r="AC44" s="13"/>
      <c r="AD44" s="13"/>
      <c r="AE44" s="13"/>
      <c r="AF44" s="13"/>
      <c r="AG44" s="13"/>
    </row>
  </sheetData>
  <sortState ref="AF21:AF29">
    <sortCondition ref="AF21"/>
  </sortState>
  <mergeCells count="12">
    <mergeCell ref="AC42:AF42"/>
    <mergeCell ref="AC31:AE31"/>
    <mergeCell ref="AF31:AF32"/>
    <mergeCell ref="AG31:AG32"/>
    <mergeCell ref="D3:H3"/>
    <mergeCell ref="Q6:T6"/>
    <mergeCell ref="Q7:Q8"/>
    <mergeCell ref="R7:T7"/>
    <mergeCell ref="U7:U8"/>
    <mergeCell ref="AB31:AB32"/>
    <mergeCell ref="AF7:AH7"/>
    <mergeCell ref="AF12:AH12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4"/>
  <sheetViews>
    <sheetView workbookViewId="0">
      <selection activeCell="C3" sqref="C3:G14"/>
    </sheetView>
  </sheetViews>
  <sheetFormatPr defaultRowHeight="15" x14ac:dyDescent="0.25"/>
  <sheetData>
    <row r="2" spans="3:7" ht="15.75" thickBot="1" x14ac:dyDescent="0.3"/>
    <row r="3" spans="3:7" ht="15.75" x14ac:dyDescent="0.25">
      <c r="C3" s="122" t="s">
        <v>101</v>
      </c>
      <c r="D3" s="123"/>
      <c r="E3" s="123"/>
      <c r="F3" s="123"/>
      <c r="G3" s="124"/>
    </row>
    <row r="4" spans="3:7" ht="15.75" x14ac:dyDescent="0.25">
      <c r="C4" s="125"/>
      <c r="D4" s="117"/>
      <c r="E4" s="117"/>
      <c r="F4" s="117"/>
      <c r="G4" s="126"/>
    </row>
    <row r="5" spans="3:7" ht="15.75" x14ac:dyDescent="0.25">
      <c r="C5" s="118" t="s">
        <v>109</v>
      </c>
      <c r="D5" s="119"/>
      <c r="E5" s="119"/>
      <c r="F5" s="91" t="s">
        <v>114</v>
      </c>
      <c r="G5" s="92"/>
    </row>
    <row r="6" spans="3:7" ht="16.5" thickBot="1" x14ac:dyDescent="0.3">
      <c r="C6" s="120" t="s">
        <v>102</v>
      </c>
      <c r="D6" s="121"/>
      <c r="E6" s="121"/>
      <c r="F6" s="93"/>
      <c r="G6" s="94"/>
    </row>
    <row r="7" spans="3:7" ht="15.75" x14ac:dyDescent="0.25">
      <c r="C7" s="125"/>
      <c r="D7" s="117"/>
      <c r="E7" s="117"/>
      <c r="F7" s="117"/>
      <c r="G7" s="126"/>
    </row>
    <row r="8" spans="3:7" ht="15.75" x14ac:dyDescent="0.25">
      <c r="C8" s="118" t="s">
        <v>103</v>
      </c>
      <c r="D8" s="119"/>
      <c r="E8" s="119"/>
      <c r="F8" s="91"/>
      <c r="G8" s="92"/>
    </row>
    <row r="9" spans="3:7" ht="16.5" thickBot="1" x14ac:dyDescent="0.3">
      <c r="C9" s="120" t="s">
        <v>104</v>
      </c>
      <c r="D9" s="121"/>
      <c r="E9" s="121"/>
      <c r="F9" s="93" t="s">
        <v>115</v>
      </c>
      <c r="G9" s="94"/>
    </row>
    <row r="10" spans="3:7" ht="15.75" x14ac:dyDescent="0.25">
      <c r="C10" s="127" t="s">
        <v>116</v>
      </c>
      <c r="D10" s="128"/>
      <c r="E10" s="128"/>
      <c r="F10" s="128"/>
      <c r="G10" s="129"/>
    </row>
    <row r="11" spans="3:7" ht="15.75" x14ac:dyDescent="0.25">
      <c r="C11" s="118" t="s">
        <v>105</v>
      </c>
      <c r="D11" s="119"/>
      <c r="E11" s="119"/>
      <c r="F11" s="91" t="s">
        <v>110</v>
      </c>
      <c r="G11" s="95">
        <v>1.7000000000000001E-2</v>
      </c>
    </row>
    <row r="12" spans="3:7" ht="15.75" x14ac:dyDescent="0.25">
      <c r="C12" s="118" t="s">
        <v>106</v>
      </c>
      <c r="D12" s="119"/>
      <c r="E12" s="119"/>
      <c r="F12" s="91" t="s">
        <v>111</v>
      </c>
      <c r="G12" s="95">
        <v>1.5E-3</v>
      </c>
    </row>
    <row r="13" spans="3:7" ht="15.75" x14ac:dyDescent="0.25">
      <c r="C13" s="118" t="s">
        <v>107</v>
      </c>
      <c r="D13" s="119"/>
      <c r="E13" s="119"/>
      <c r="F13" s="91" t="s">
        <v>112</v>
      </c>
      <c r="G13" s="96">
        <v>0.9</v>
      </c>
    </row>
    <row r="14" spans="3:7" ht="16.5" thickBot="1" x14ac:dyDescent="0.3">
      <c r="C14" s="120" t="s">
        <v>108</v>
      </c>
      <c r="D14" s="121"/>
      <c r="E14" s="121"/>
      <c r="F14" s="93" t="s">
        <v>113</v>
      </c>
      <c r="G14" s="97">
        <v>4.1999999999999997E-3</v>
      </c>
    </row>
  </sheetData>
  <mergeCells count="12">
    <mergeCell ref="C12:E12"/>
    <mergeCell ref="C13:E13"/>
    <mergeCell ref="C14:E14"/>
    <mergeCell ref="C3:G3"/>
    <mergeCell ref="C4:G4"/>
    <mergeCell ref="C7:G7"/>
    <mergeCell ref="C10:G10"/>
    <mergeCell ref="C5:E5"/>
    <mergeCell ref="C6:E6"/>
    <mergeCell ref="C8:E8"/>
    <mergeCell ref="C9:E9"/>
    <mergeCell ref="C11:E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37"/>
  <sheetViews>
    <sheetView zoomScale="64" zoomScaleNormal="75" workbookViewId="0">
      <selection activeCell="P22" sqref="P22:W29"/>
    </sheetView>
  </sheetViews>
  <sheetFormatPr defaultRowHeight="15" x14ac:dyDescent="0.25"/>
  <cols>
    <col min="3" max="3" width="22.7109375" customWidth="1"/>
    <col min="4" max="4" width="26" customWidth="1"/>
    <col min="27" max="27" width="31.5703125" customWidth="1"/>
    <col min="28" max="28" width="20.28515625" customWidth="1"/>
  </cols>
  <sheetData>
    <row r="1" spans="2:31" ht="15.75" thickBot="1" x14ac:dyDescent="0.3"/>
    <row r="2" spans="2:31" x14ac:dyDescent="0.25"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5"/>
    </row>
    <row r="3" spans="2:31" x14ac:dyDescent="0.25">
      <c r="B3" s="28"/>
      <c r="C3" s="13"/>
      <c r="D3" s="13"/>
      <c r="E3" s="13"/>
      <c r="F3" s="13"/>
      <c r="G3" s="13"/>
      <c r="H3" s="13"/>
      <c r="I3" s="111" t="s">
        <v>0</v>
      </c>
      <c r="J3" s="111"/>
      <c r="K3" s="111"/>
      <c r="L3" s="111"/>
      <c r="M3" s="111"/>
      <c r="N3" s="111"/>
      <c r="O3" s="111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29"/>
    </row>
    <row r="4" spans="2:31" x14ac:dyDescent="0.25">
      <c r="B4" s="28"/>
      <c r="C4" s="13"/>
      <c r="D4" s="13"/>
      <c r="E4" s="13"/>
      <c r="F4" s="13"/>
      <c r="G4" s="13"/>
      <c r="H4" s="13"/>
      <c r="I4" s="111" t="s">
        <v>100</v>
      </c>
      <c r="J4" s="111"/>
      <c r="K4" s="111"/>
      <c r="L4" s="111"/>
      <c r="M4" s="111"/>
      <c r="N4" s="111"/>
      <c r="O4" s="111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29"/>
    </row>
    <row r="5" spans="2:31" x14ac:dyDescent="0.25">
      <c r="B5" s="28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29"/>
    </row>
    <row r="6" spans="2:31" x14ac:dyDescent="0.25">
      <c r="B6" s="28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29"/>
    </row>
    <row r="7" spans="2:31" ht="15.75" thickBot="1" x14ac:dyDescent="0.3">
      <c r="B7" s="28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29"/>
    </row>
    <row r="8" spans="2:31" x14ac:dyDescent="0.25">
      <c r="B8" s="28"/>
      <c r="C8" s="41" t="s">
        <v>63</v>
      </c>
      <c r="D8" s="42" t="s">
        <v>96</v>
      </c>
      <c r="E8" s="13"/>
      <c r="F8" s="23"/>
      <c r="G8" s="24"/>
      <c r="H8" s="24"/>
      <c r="I8" s="24"/>
      <c r="J8" s="24"/>
      <c r="K8" s="24"/>
      <c r="L8" s="24"/>
      <c r="M8" s="25"/>
      <c r="N8" s="13"/>
      <c r="O8" s="23"/>
      <c r="P8" s="24"/>
      <c r="Q8" s="24"/>
      <c r="R8" s="24"/>
      <c r="S8" s="24"/>
      <c r="T8" s="24"/>
      <c r="U8" s="24"/>
      <c r="V8" s="25"/>
      <c r="W8" s="13"/>
      <c r="X8" s="13"/>
      <c r="Y8" s="13"/>
      <c r="Z8" s="13"/>
      <c r="AA8" s="13"/>
      <c r="AB8" s="13"/>
      <c r="AC8" s="13"/>
      <c r="AD8" s="13"/>
      <c r="AE8" s="29"/>
    </row>
    <row r="9" spans="2:31" ht="15.75" x14ac:dyDescent="0.25">
      <c r="B9" s="28"/>
      <c r="C9" s="50" t="s">
        <v>65</v>
      </c>
      <c r="D9" s="43">
        <v>0.42299999999999999</v>
      </c>
      <c r="E9" s="13"/>
      <c r="F9" s="28"/>
      <c r="G9" s="3" t="s">
        <v>8</v>
      </c>
      <c r="H9" s="70" t="s">
        <v>9</v>
      </c>
      <c r="I9" s="70" t="s">
        <v>10</v>
      </c>
      <c r="J9" s="70" t="s">
        <v>11</v>
      </c>
      <c r="K9" s="70" t="s">
        <v>12</v>
      </c>
      <c r="L9" s="4" t="s">
        <v>13</v>
      </c>
      <c r="M9" s="29"/>
      <c r="N9" s="13"/>
      <c r="O9" s="28"/>
      <c r="P9" s="112" t="s">
        <v>14</v>
      </c>
      <c r="Q9" s="112"/>
      <c r="R9" s="112"/>
      <c r="S9" s="112"/>
      <c r="T9" s="13"/>
      <c r="U9" s="13"/>
      <c r="V9" s="29"/>
      <c r="W9" s="13"/>
      <c r="X9" s="13"/>
      <c r="Y9" s="13"/>
      <c r="Z9" s="13"/>
      <c r="AA9" s="51" t="s">
        <v>8</v>
      </c>
      <c r="AB9" s="51" t="s">
        <v>97</v>
      </c>
      <c r="AC9" s="13"/>
      <c r="AD9" s="13"/>
      <c r="AE9" s="29"/>
    </row>
    <row r="10" spans="2:31" ht="15.75" x14ac:dyDescent="0.25">
      <c r="B10" s="28"/>
      <c r="C10" s="50" t="s">
        <v>66</v>
      </c>
      <c r="D10" s="43">
        <v>0.29299999999999998</v>
      </c>
      <c r="E10" s="13"/>
      <c r="F10" s="28"/>
      <c r="G10" s="3" t="s">
        <v>15</v>
      </c>
      <c r="H10" s="89">
        <f>D9</f>
        <v>0.42299999999999999</v>
      </c>
      <c r="I10" s="89">
        <f>D10</f>
        <v>0.29299999999999998</v>
      </c>
      <c r="J10" s="89">
        <f>D11</f>
        <v>0.44800000000000001</v>
      </c>
      <c r="K10" s="89">
        <f>SUM(H10:J10)</f>
        <v>1.1639999999999999</v>
      </c>
      <c r="L10" s="44">
        <f>K10/3</f>
        <v>0.38799999999999996</v>
      </c>
      <c r="M10" s="29"/>
      <c r="N10" s="13"/>
      <c r="O10" s="28"/>
      <c r="P10" s="109" t="s">
        <v>17</v>
      </c>
      <c r="Q10" s="113" t="s">
        <v>18</v>
      </c>
      <c r="R10" s="113"/>
      <c r="S10" s="113"/>
      <c r="T10" s="109" t="s">
        <v>12</v>
      </c>
      <c r="U10" s="13"/>
      <c r="V10" s="29"/>
      <c r="W10" s="13"/>
      <c r="X10" s="13"/>
      <c r="Y10" s="13"/>
      <c r="Z10" s="13"/>
      <c r="AA10" s="14" t="s">
        <v>25</v>
      </c>
      <c r="AB10" s="15">
        <f>U12</f>
        <v>0.30399999999999999</v>
      </c>
      <c r="AC10" s="13"/>
      <c r="AD10" s="13"/>
      <c r="AE10" s="29"/>
    </row>
    <row r="11" spans="2:31" ht="15.75" x14ac:dyDescent="0.25">
      <c r="B11" s="28"/>
      <c r="C11" s="50" t="s">
        <v>67</v>
      </c>
      <c r="D11" s="43">
        <v>0.44800000000000001</v>
      </c>
      <c r="E11" s="13"/>
      <c r="F11" s="28"/>
      <c r="G11" s="3" t="s">
        <v>21</v>
      </c>
      <c r="H11" s="89">
        <f>D12</f>
        <v>0.20100000000000001</v>
      </c>
      <c r="I11" s="89">
        <f>D13</f>
        <v>0.247</v>
      </c>
      <c r="J11" s="89">
        <f>D14</f>
        <v>0.313</v>
      </c>
      <c r="K11" s="89">
        <f t="shared" ref="K11:K18" si="0">SUM(H11:J11)</f>
        <v>0.76100000000000001</v>
      </c>
      <c r="L11" s="44">
        <f>K11/3</f>
        <v>0.25366666666666665</v>
      </c>
      <c r="M11" s="29"/>
      <c r="N11" s="13"/>
      <c r="O11" s="28"/>
      <c r="P11" s="110"/>
      <c r="Q11" s="79" t="s">
        <v>22</v>
      </c>
      <c r="R11" s="79" t="s">
        <v>23</v>
      </c>
      <c r="S11" s="79" t="s">
        <v>24</v>
      </c>
      <c r="T11" s="110"/>
      <c r="U11" s="13"/>
      <c r="V11" s="29"/>
      <c r="W11" s="13"/>
      <c r="X11" s="13"/>
      <c r="Y11" s="13"/>
      <c r="Z11" s="13"/>
      <c r="AA11" s="14" t="s">
        <v>31</v>
      </c>
      <c r="AB11" s="15">
        <f>U13</f>
        <v>0.30666666666666664</v>
      </c>
      <c r="AC11" s="13"/>
      <c r="AD11" s="13"/>
      <c r="AE11" s="29"/>
    </row>
    <row r="12" spans="2:31" ht="15.75" x14ac:dyDescent="0.25">
      <c r="B12" s="28"/>
      <c r="C12" s="50" t="s">
        <v>68</v>
      </c>
      <c r="D12" s="45">
        <v>0.20100000000000001</v>
      </c>
      <c r="E12" s="13"/>
      <c r="F12" s="28"/>
      <c r="G12" s="3" t="s">
        <v>29</v>
      </c>
      <c r="H12" s="89">
        <f>D15</f>
        <v>0.27100000000000002</v>
      </c>
      <c r="I12" s="89">
        <f>D16</f>
        <v>0.23799999999999999</v>
      </c>
      <c r="J12" s="89">
        <f>D17</f>
        <v>0.30199999999999999</v>
      </c>
      <c r="K12" s="89">
        <f t="shared" si="0"/>
        <v>0.81099999999999994</v>
      </c>
      <c r="L12" s="44">
        <f t="shared" ref="L12:L18" si="1">K12/3</f>
        <v>0.27033333333333331</v>
      </c>
      <c r="M12" s="29"/>
      <c r="N12" s="13"/>
      <c r="O12" s="28"/>
      <c r="P12" s="14" t="s">
        <v>30</v>
      </c>
      <c r="Q12" s="55">
        <f>K10</f>
        <v>1.1639999999999999</v>
      </c>
      <c r="R12" s="55">
        <f>K11</f>
        <v>0.76100000000000001</v>
      </c>
      <c r="S12" s="55">
        <f>K12</f>
        <v>0.81099999999999994</v>
      </c>
      <c r="T12" s="55">
        <f>SUM(Q12:S12)</f>
        <v>2.7359999999999998</v>
      </c>
      <c r="U12" s="46">
        <f>T12/9</f>
        <v>0.30399999999999999</v>
      </c>
      <c r="V12" s="29"/>
      <c r="W12" s="13"/>
      <c r="X12" s="13"/>
      <c r="Y12" s="13"/>
      <c r="Z12" s="13"/>
      <c r="AA12" s="14" t="s">
        <v>36</v>
      </c>
      <c r="AB12" s="15">
        <f>U14</f>
        <v>0.35855555555555557</v>
      </c>
      <c r="AC12" s="13"/>
      <c r="AD12" s="13"/>
      <c r="AE12" s="29"/>
    </row>
    <row r="13" spans="2:31" ht="15.75" x14ac:dyDescent="0.25">
      <c r="B13" s="28"/>
      <c r="C13" s="50" t="s">
        <v>69</v>
      </c>
      <c r="D13" s="45">
        <v>0.247</v>
      </c>
      <c r="E13" s="13"/>
      <c r="F13" s="28"/>
      <c r="G13" s="3" t="s">
        <v>34</v>
      </c>
      <c r="H13" s="89">
        <f>D18</f>
        <v>0.44900000000000001</v>
      </c>
      <c r="I13" s="89">
        <f>D19</f>
        <v>0.35399999999999998</v>
      </c>
      <c r="J13" s="89">
        <f>D20</f>
        <v>0.36199999999999999</v>
      </c>
      <c r="K13" s="89">
        <f>SUM(H13:J13)</f>
        <v>1.165</v>
      </c>
      <c r="L13" s="44">
        <f t="shared" si="1"/>
        <v>0.38833333333333336</v>
      </c>
      <c r="M13" s="29"/>
      <c r="N13" s="13"/>
      <c r="O13" s="28"/>
      <c r="P13" s="14" t="s">
        <v>35</v>
      </c>
      <c r="Q13" s="55">
        <f>K13</f>
        <v>1.165</v>
      </c>
      <c r="R13" s="55">
        <f>K14</f>
        <v>0.66900000000000004</v>
      </c>
      <c r="S13" s="55">
        <f>K15</f>
        <v>0.92599999999999993</v>
      </c>
      <c r="T13" s="55">
        <f>SUM(Q13:S13)</f>
        <v>2.76</v>
      </c>
      <c r="U13" s="46">
        <f>T13/9</f>
        <v>0.30666666666666664</v>
      </c>
      <c r="V13" s="29"/>
      <c r="W13" s="13"/>
      <c r="X13" s="13"/>
      <c r="Y13" s="13"/>
      <c r="Z13" s="13"/>
      <c r="AA13" s="16" t="s">
        <v>39</v>
      </c>
      <c r="AB13" s="17" t="s">
        <v>59</v>
      </c>
      <c r="AC13" s="13"/>
      <c r="AD13" s="13"/>
      <c r="AE13" s="29"/>
    </row>
    <row r="14" spans="2:31" ht="15.75" x14ac:dyDescent="0.25">
      <c r="B14" s="28"/>
      <c r="C14" s="50" t="s">
        <v>70</v>
      </c>
      <c r="D14" s="45">
        <v>0.313</v>
      </c>
      <c r="E14" s="13"/>
      <c r="F14" s="28"/>
      <c r="G14" s="3" t="s">
        <v>37</v>
      </c>
      <c r="H14" s="89">
        <f>D21</f>
        <v>0.23300000000000001</v>
      </c>
      <c r="I14" s="89">
        <f>D22</f>
        <v>0.26600000000000001</v>
      </c>
      <c r="J14" s="89">
        <f>D23</f>
        <v>0.17</v>
      </c>
      <c r="K14" s="89">
        <f t="shared" si="0"/>
        <v>0.66900000000000004</v>
      </c>
      <c r="L14" s="44">
        <f t="shared" si="1"/>
        <v>0.223</v>
      </c>
      <c r="M14" s="29"/>
      <c r="N14" s="13"/>
      <c r="O14" s="28"/>
      <c r="P14" s="14" t="s">
        <v>38</v>
      </c>
      <c r="Q14" s="55">
        <f>K16</f>
        <v>1.508</v>
      </c>
      <c r="R14" s="55">
        <f>K17</f>
        <v>0.84600000000000009</v>
      </c>
      <c r="S14" s="55">
        <f>K18</f>
        <v>0.873</v>
      </c>
      <c r="T14" s="55">
        <f>SUM(Q14:S14)</f>
        <v>3.2270000000000003</v>
      </c>
      <c r="U14" s="46">
        <f>T14/9</f>
        <v>0.35855555555555557</v>
      </c>
      <c r="V14" s="29"/>
      <c r="W14" s="13"/>
      <c r="X14" s="13"/>
      <c r="Y14" s="13"/>
      <c r="Z14" s="13"/>
      <c r="AA14" s="40" t="s">
        <v>95</v>
      </c>
      <c r="AB14" s="17" t="s">
        <v>97</v>
      </c>
      <c r="AC14" s="13"/>
      <c r="AD14" s="13"/>
      <c r="AE14" s="29"/>
    </row>
    <row r="15" spans="2:31" ht="15.75" x14ac:dyDescent="0.25">
      <c r="B15" s="28"/>
      <c r="C15" s="50" t="s">
        <v>71</v>
      </c>
      <c r="D15" s="43">
        <v>0.27100000000000002</v>
      </c>
      <c r="E15" s="13"/>
      <c r="F15" s="28"/>
      <c r="G15" s="3" t="s">
        <v>40</v>
      </c>
      <c r="H15" s="89">
        <f>D24</f>
        <v>0.29599999999999999</v>
      </c>
      <c r="I15" s="89">
        <f>D25</f>
        <v>0.30199999999999999</v>
      </c>
      <c r="J15" s="89">
        <f>D26</f>
        <v>0.32800000000000001</v>
      </c>
      <c r="K15" s="89">
        <f t="shared" si="0"/>
        <v>0.92599999999999993</v>
      </c>
      <c r="L15" s="44">
        <f t="shared" si="1"/>
        <v>0.30866666666666664</v>
      </c>
      <c r="M15" s="29"/>
      <c r="N15" s="13"/>
      <c r="O15" s="28"/>
      <c r="P15" s="18" t="s">
        <v>12</v>
      </c>
      <c r="Q15" s="81">
        <f>SUM(Q12:Q14)</f>
        <v>3.8369999999999997</v>
      </c>
      <c r="R15" s="81">
        <f>SUM(R12:R14)</f>
        <v>2.2760000000000002</v>
      </c>
      <c r="S15" s="81">
        <f>SUM(S12:S14)</f>
        <v>2.61</v>
      </c>
      <c r="T15" s="81">
        <f>SUM(T12:T14)</f>
        <v>8.722999999999999</v>
      </c>
      <c r="U15" s="46"/>
      <c r="V15" s="29"/>
      <c r="W15" s="13"/>
      <c r="X15" s="13"/>
      <c r="Y15" s="13"/>
      <c r="Z15" s="13"/>
      <c r="AA15" s="14" t="s">
        <v>43</v>
      </c>
      <c r="AB15" s="15">
        <f>Q16</f>
        <v>0.42633333333333329</v>
      </c>
      <c r="AC15" s="13" t="s">
        <v>26</v>
      </c>
      <c r="AD15" s="13"/>
      <c r="AE15" s="29"/>
    </row>
    <row r="16" spans="2:31" ht="15.75" x14ac:dyDescent="0.25">
      <c r="B16" s="28"/>
      <c r="C16" s="50" t="s">
        <v>72</v>
      </c>
      <c r="D16" s="47">
        <v>0.23799999999999999</v>
      </c>
      <c r="E16" s="13"/>
      <c r="F16" s="28"/>
      <c r="G16" s="3" t="s">
        <v>42</v>
      </c>
      <c r="H16" s="89">
        <f>D27</f>
        <v>0.49</v>
      </c>
      <c r="I16" s="89">
        <f>D28</f>
        <v>0.59799999999999998</v>
      </c>
      <c r="J16" s="89">
        <f>D29</f>
        <v>0.42</v>
      </c>
      <c r="K16" s="89">
        <f t="shared" si="0"/>
        <v>1.508</v>
      </c>
      <c r="L16" s="44">
        <f t="shared" si="1"/>
        <v>0.50266666666666671</v>
      </c>
      <c r="M16" s="29"/>
      <c r="N16" s="13"/>
      <c r="O16" s="28"/>
      <c r="P16" s="13"/>
      <c r="Q16" s="46">
        <f>Q15/9</f>
        <v>0.42633333333333329</v>
      </c>
      <c r="R16" s="46">
        <f>R15/9</f>
        <v>0.25288888888888894</v>
      </c>
      <c r="S16" s="46">
        <f>S15/9</f>
        <v>0.28999999999999998</v>
      </c>
      <c r="T16" s="46"/>
      <c r="U16" s="46"/>
      <c r="V16" s="29"/>
      <c r="W16" s="13"/>
      <c r="X16" s="13"/>
      <c r="Y16" s="13"/>
      <c r="Z16" s="13"/>
      <c r="AA16" s="14" t="s">
        <v>45</v>
      </c>
      <c r="AB16" s="15">
        <f>R16</f>
        <v>0.25288888888888894</v>
      </c>
      <c r="AC16" s="13" t="s">
        <v>27</v>
      </c>
      <c r="AD16" s="13"/>
      <c r="AE16" s="29"/>
    </row>
    <row r="17" spans="2:31" ht="16.5" thickBot="1" x14ac:dyDescent="0.3">
      <c r="B17" s="28"/>
      <c r="C17" s="50" t="s">
        <v>73</v>
      </c>
      <c r="D17" s="43">
        <v>0.30199999999999999</v>
      </c>
      <c r="E17" s="13"/>
      <c r="F17" s="28"/>
      <c r="G17" s="3" t="s">
        <v>44</v>
      </c>
      <c r="H17" s="89">
        <f>D30</f>
        <v>0.38900000000000001</v>
      </c>
      <c r="I17" s="89">
        <f>D31</f>
        <v>0.28000000000000003</v>
      </c>
      <c r="J17" s="89">
        <f>D32</f>
        <v>0.17699999999999999</v>
      </c>
      <c r="K17" s="89">
        <f t="shared" si="0"/>
        <v>0.84600000000000009</v>
      </c>
      <c r="L17" s="44">
        <f t="shared" si="1"/>
        <v>0.28200000000000003</v>
      </c>
      <c r="M17" s="29"/>
      <c r="N17" s="13"/>
      <c r="O17" s="34"/>
      <c r="P17" s="35"/>
      <c r="Q17" s="35"/>
      <c r="R17" s="35"/>
      <c r="S17" s="35"/>
      <c r="T17" s="35"/>
      <c r="U17" s="35"/>
      <c r="V17" s="36"/>
      <c r="W17" s="13"/>
      <c r="X17" s="13"/>
      <c r="Y17" s="13"/>
      <c r="Z17" s="13"/>
      <c r="AA17" s="14" t="s">
        <v>47</v>
      </c>
      <c r="AB17" s="15">
        <f>S16</f>
        <v>0.28999999999999998</v>
      </c>
      <c r="AC17" s="13" t="s">
        <v>32</v>
      </c>
      <c r="AD17" s="13"/>
      <c r="AE17" s="29"/>
    </row>
    <row r="18" spans="2:31" ht="16.5" thickBot="1" x14ac:dyDescent="0.3">
      <c r="B18" s="28"/>
      <c r="C18" s="50" t="s">
        <v>74</v>
      </c>
      <c r="D18" s="45">
        <v>0.44900000000000001</v>
      </c>
      <c r="E18" s="13"/>
      <c r="F18" s="28"/>
      <c r="G18" s="3" t="s">
        <v>46</v>
      </c>
      <c r="H18" s="89">
        <f>D33</f>
        <v>0.32500000000000001</v>
      </c>
      <c r="I18" s="89">
        <f>D34</f>
        <v>0.20599999999999999</v>
      </c>
      <c r="J18" s="89">
        <f>D35</f>
        <v>0.34200000000000003</v>
      </c>
      <c r="K18" s="89">
        <f t="shared" si="0"/>
        <v>0.873</v>
      </c>
      <c r="L18" s="44">
        <f t="shared" si="1"/>
        <v>0.29099999999999998</v>
      </c>
      <c r="M18" s="29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6" t="s">
        <v>39</v>
      </c>
      <c r="AB18" s="17">
        <f>AB20</f>
        <v>8.4681814569628255E-2</v>
      </c>
      <c r="AC18" s="13"/>
      <c r="AD18" s="13"/>
      <c r="AE18" s="29"/>
    </row>
    <row r="19" spans="2:31" ht="15.75" x14ac:dyDescent="0.25">
      <c r="B19" s="28"/>
      <c r="C19" s="50" t="s">
        <v>75</v>
      </c>
      <c r="D19" s="45">
        <v>0.35399999999999998</v>
      </c>
      <c r="E19" s="13"/>
      <c r="F19" s="28"/>
      <c r="G19" s="3" t="s">
        <v>12</v>
      </c>
      <c r="H19" s="89">
        <f>SUM(H10:H18)</f>
        <v>3.0770000000000008</v>
      </c>
      <c r="I19" s="89">
        <f>SUM(I10:I18)</f>
        <v>2.7840000000000003</v>
      </c>
      <c r="J19" s="89">
        <f>SUM(J10:J18)</f>
        <v>2.8620000000000001</v>
      </c>
      <c r="K19" s="89">
        <f>SUM(H19:J19)</f>
        <v>8.7230000000000008</v>
      </c>
      <c r="L19" s="48"/>
      <c r="M19" s="29"/>
      <c r="N19" s="13"/>
      <c r="O19" s="23"/>
      <c r="P19" s="24"/>
      <c r="Q19" s="24"/>
      <c r="R19" s="24"/>
      <c r="S19" s="24"/>
      <c r="T19" s="24"/>
      <c r="U19" s="24"/>
      <c r="V19" s="24"/>
      <c r="W19" s="24"/>
      <c r="X19" s="25"/>
      <c r="Y19" s="13"/>
      <c r="Z19" s="13"/>
      <c r="AA19" s="13"/>
      <c r="AB19" s="13"/>
      <c r="AC19" s="13"/>
      <c r="AD19" s="13"/>
      <c r="AE19" s="29"/>
    </row>
    <row r="20" spans="2:31" ht="15.75" x14ac:dyDescent="0.25">
      <c r="B20" s="28"/>
      <c r="C20" s="50" t="s">
        <v>76</v>
      </c>
      <c r="D20" s="45">
        <v>0.36199999999999999</v>
      </c>
      <c r="E20" s="13"/>
      <c r="F20" s="28"/>
      <c r="G20" s="13"/>
      <c r="H20" s="13"/>
      <c r="I20" s="13"/>
      <c r="J20" s="13"/>
      <c r="K20" s="13"/>
      <c r="L20" s="13"/>
      <c r="M20" s="29"/>
      <c r="N20" s="13"/>
      <c r="O20" s="28"/>
      <c r="P20" s="37" t="s">
        <v>48</v>
      </c>
      <c r="Q20" s="38">
        <f>K19^2/27</f>
        <v>2.8181751481481485</v>
      </c>
      <c r="R20" s="13"/>
      <c r="S20" s="13"/>
      <c r="T20" s="13"/>
      <c r="U20" s="13"/>
      <c r="V20" s="13"/>
      <c r="W20" s="13"/>
      <c r="X20" s="29"/>
      <c r="Y20" s="13"/>
      <c r="Z20" s="13"/>
      <c r="AA20" s="14" t="s">
        <v>39</v>
      </c>
      <c r="AB20" s="46">
        <f>3.649*SQRT(S28/9)</f>
        <v>8.4681814569628255E-2</v>
      </c>
      <c r="AC20" s="13"/>
      <c r="AD20" s="13"/>
      <c r="AE20" s="29"/>
    </row>
    <row r="21" spans="2:31" ht="16.5" thickBot="1" x14ac:dyDescent="0.3">
      <c r="B21" s="28"/>
      <c r="C21" s="50" t="s">
        <v>77</v>
      </c>
      <c r="D21" s="43">
        <v>0.23300000000000001</v>
      </c>
      <c r="E21" s="13"/>
      <c r="F21" s="34"/>
      <c r="G21" s="35"/>
      <c r="H21" s="35"/>
      <c r="I21" s="35"/>
      <c r="J21" s="35"/>
      <c r="K21" s="35"/>
      <c r="L21" s="35"/>
      <c r="M21" s="36"/>
      <c r="N21" s="13"/>
      <c r="O21" s="28"/>
      <c r="P21" s="14" t="s">
        <v>49</v>
      </c>
      <c r="Q21" s="14"/>
      <c r="R21" s="14"/>
      <c r="S21" s="14"/>
      <c r="T21" s="14"/>
      <c r="U21" s="14"/>
      <c r="V21" s="14"/>
      <c r="W21" s="14"/>
      <c r="X21" s="29"/>
      <c r="Y21" s="13"/>
      <c r="Z21" s="13"/>
      <c r="AA21" s="13"/>
      <c r="AB21" s="13"/>
      <c r="AC21" s="13"/>
      <c r="AD21" s="13"/>
      <c r="AE21" s="29"/>
    </row>
    <row r="22" spans="2:31" ht="15.75" x14ac:dyDescent="0.25">
      <c r="B22" s="28"/>
      <c r="C22" s="50" t="s">
        <v>78</v>
      </c>
      <c r="D22" s="43">
        <v>0.26600000000000001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28"/>
      <c r="P22" s="71" t="s">
        <v>50</v>
      </c>
      <c r="Q22" s="71" t="s">
        <v>51</v>
      </c>
      <c r="R22" s="71" t="s">
        <v>52</v>
      </c>
      <c r="S22" s="71" t="s">
        <v>53</v>
      </c>
      <c r="T22" s="71" t="s">
        <v>54</v>
      </c>
      <c r="U22" s="71"/>
      <c r="V22" s="71" t="s">
        <v>55</v>
      </c>
      <c r="W22" s="71" t="s">
        <v>56</v>
      </c>
      <c r="X22" s="29"/>
      <c r="Y22" s="13"/>
      <c r="Z22" s="13"/>
      <c r="AA22" s="63">
        <v>0.30399999999999999</v>
      </c>
      <c r="AB22" s="65">
        <f>AB10+AB$20</f>
        <v>0.38868181456962825</v>
      </c>
      <c r="AC22" s="64"/>
      <c r="AD22" s="58"/>
      <c r="AE22" s="29"/>
    </row>
    <row r="23" spans="2:31" ht="15.75" x14ac:dyDescent="0.25">
      <c r="B23" s="28"/>
      <c r="C23" s="50" t="s">
        <v>79</v>
      </c>
      <c r="D23" s="43">
        <v>0.17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28"/>
      <c r="P23" s="14" t="s">
        <v>58</v>
      </c>
      <c r="Q23" s="78">
        <v>2</v>
      </c>
      <c r="R23" s="55">
        <f>SUMSQ(H19:J19)/9-Q20</f>
        <v>5.1169629629628233E-3</v>
      </c>
      <c r="S23" s="55">
        <f t="shared" ref="S23:S28" si="2">R23/Q23</f>
        <v>2.5584814814814116E-3</v>
      </c>
      <c r="T23" s="55">
        <f>S23/S28</f>
        <v>0.52784593827635284</v>
      </c>
      <c r="U23" s="75" t="s">
        <v>59</v>
      </c>
      <c r="V23" s="78">
        <v>3.63</v>
      </c>
      <c r="W23" s="78">
        <v>6.23</v>
      </c>
      <c r="X23" s="29"/>
      <c r="Y23" s="13"/>
      <c r="Z23" s="13"/>
      <c r="AA23" s="59">
        <v>0.307</v>
      </c>
      <c r="AB23" s="46">
        <f>AB11+AB$20</f>
        <v>0.3913484812362949</v>
      </c>
      <c r="AC23" s="13"/>
      <c r="AD23" s="60"/>
      <c r="AE23" s="29"/>
    </row>
    <row r="24" spans="2:31" ht="15.75" x14ac:dyDescent="0.25">
      <c r="B24" s="28"/>
      <c r="C24" s="50" t="s">
        <v>80</v>
      </c>
      <c r="D24" s="45">
        <v>0.29599999999999999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28"/>
      <c r="P24" s="14" t="s">
        <v>8</v>
      </c>
      <c r="Q24" s="78">
        <v>8</v>
      </c>
      <c r="R24" s="55">
        <f>SUMSQ(K10:K18)/3-Q20</f>
        <v>0.18379451851851858</v>
      </c>
      <c r="S24" s="55">
        <f t="shared" si="2"/>
        <v>2.2974314814814822E-2</v>
      </c>
      <c r="T24" s="55">
        <f>S24/S28</f>
        <v>4.7398813895891587</v>
      </c>
      <c r="U24" s="75" t="s">
        <v>60</v>
      </c>
      <c r="V24" s="78">
        <v>2.59</v>
      </c>
      <c r="W24" s="78">
        <v>3.89</v>
      </c>
      <c r="X24" s="29"/>
      <c r="Y24" s="13"/>
      <c r="Z24" s="13"/>
      <c r="AA24" s="59">
        <v>0.35899999999999999</v>
      </c>
      <c r="AB24" s="46">
        <f>AB12+AB$20</f>
        <v>0.44323737012518383</v>
      </c>
      <c r="AC24" s="13"/>
      <c r="AD24" s="60"/>
      <c r="AE24" s="29"/>
    </row>
    <row r="25" spans="2:31" ht="15.75" x14ac:dyDescent="0.25">
      <c r="B25" s="28"/>
      <c r="C25" s="50" t="s">
        <v>81</v>
      </c>
      <c r="D25" s="45">
        <v>0.30199999999999999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28"/>
      <c r="P25" s="14" t="s">
        <v>17</v>
      </c>
      <c r="Q25" s="78">
        <v>2</v>
      </c>
      <c r="R25" s="55">
        <f>SUMSQ(T12:T14)/9-Q20</f>
        <v>1.7027629629629004E-2</v>
      </c>
      <c r="S25" s="55">
        <f t="shared" si="2"/>
        <v>8.5138148148145021E-3</v>
      </c>
      <c r="T25" s="55">
        <f>S25/S28</f>
        <v>1.7565038487731279</v>
      </c>
      <c r="U25" s="75" t="s">
        <v>59</v>
      </c>
      <c r="V25" s="78">
        <v>3.63</v>
      </c>
      <c r="W25" s="78">
        <v>6.23</v>
      </c>
      <c r="X25" s="29"/>
      <c r="Y25" s="13"/>
      <c r="Z25" s="13"/>
      <c r="AA25" s="59"/>
      <c r="AB25" s="13"/>
      <c r="AC25" s="13"/>
      <c r="AD25" s="60"/>
      <c r="AE25" s="29"/>
    </row>
    <row r="26" spans="2:31" ht="15.75" x14ac:dyDescent="0.25">
      <c r="B26" s="28"/>
      <c r="C26" s="50" t="s">
        <v>82</v>
      </c>
      <c r="D26" s="45">
        <v>0.32800000000000001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28"/>
      <c r="P26" s="14" t="s">
        <v>18</v>
      </c>
      <c r="Q26" s="78">
        <v>2</v>
      </c>
      <c r="R26" s="55">
        <f>SUMSQ(Q15:S15)/9-Q20</f>
        <v>0.1501409629629622</v>
      </c>
      <c r="S26" s="55">
        <f t="shared" si="2"/>
        <v>7.5070481481481099E-2</v>
      </c>
      <c r="T26" s="55">
        <f>S26/S28</f>
        <v>15.487956047860827</v>
      </c>
      <c r="U26" s="75" t="s">
        <v>60</v>
      </c>
      <c r="V26" s="78">
        <v>3.63</v>
      </c>
      <c r="W26" s="78">
        <v>6.23</v>
      </c>
      <c r="X26" s="29"/>
      <c r="Y26" s="13"/>
      <c r="Z26" s="13"/>
      <c r="AA26" s="59">
        <v>0.253</v>
      </c>
      <c r="AB26" s="46">
        <f>AB15+AB$20</f>
        <v>0.51101514790296154</v>
      </c>
      <c r="AC26" s="46">
        <f>AB27</f>
        <v>0.3375707034585172</v>
      </c>
      <c r="AD26" s="60" t="s">
        <v>27</v>
      </c>
      <c r="AE26" s="29"/>
    </row>
    <row r="27" spans="2:31" ht="15.75" x14ac:dyDescent="0.25">
      <c r="B27" s="28"/>
      <c r="C27" s="50" t="s">
        <v>83</v>
      </c>
      <c r="D27" s="43">
        <v>0.49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28"/>
      <c r="P27" s="14" t="s">
        <v>98</v>
      </c>
      <c r="Q27" s="78">
        <v>4</v>
      </c>
      <c r="R27" s="55">
        <f>R24-R25-R26</f>
        <v>1.6625925925927376E-2</v>
      </c>
      <c r="S27" s="55">
        <f t="shared" si="2"/>
        <v>4.156481481481844E-3</v>
      </c>
      <c r="T27" s="55">
        <f>S27/S28</f>
        <v>0.85753283086133958</v>
      </c>
      <c r="U27" s="75" t="s">
        <v>59</v>
      </c>
      <c r="V27" s="78">
        <v>3.01</v>
      </c>
      <c r="W27" s="78">
        <v>4.7699999999999996</v>
      </c>
      <c r="X27" s="29"/>
      <c r="Y27" s="13"/>
      <c r="Z27" s="13"/>
      <c r="AA27" s="66">
        <v>0.28999999999999998</v>
      </c>
      <c r="AB27" s="46">
        <f>AB16+AB$20</f>
        <v>0.3375707034585172</v>
      </c>
      <c r="AC27" s="46">
        <f>AB28</f>
        <v>0.37468181456962824</v>
      </c>
      <c r="AD27" s="60" t="s">
        <v>32</v>
      </c>
      <c r="AE27" s="29"/>
    </row>
    <row r="28" spans="2:31" ht="15.75" x14ac:dyDescent="0.25">
      <c r="B28" s="28"/>
      <c r="C28" s="50" t="s">
        <v>84</v>
      </c>
      <c r="D28" s="43">
        <v>0.59799999999999998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28"/>
      <c r="P28" s="14" t="s">
        <v>62</v>
      </c>
      <c r="Q28" s="78">
        <f>Q29-Q23-Q24</f>
        <v>16</v>
      </c>
      <c r="R28" s="55">
        <f>R29-R23-R24</f>
        <v>7.7552370370368884E-2</v>
      </c>
      <c r="S28" s="55">
        <f t="shared" si="2"/>
        <v>4.8470231481480552E-3</v>
      </c>
      <c r="T28" s="82"/>
      <c r="U28" s="76"/>
      <c r="V28" s="76"/>
      <c r="W28" s="76"/>
      <c r="X28" s="29"/>
      <c r="Y28" s="13"/>
      <c r="Z28" s="13"/>
      <c r="AA28" s="61">
        <v>0.42599999999999999</v>
      </c>
      <c r="AB28" s="67">
        <f>AB17+AB$20</f>
        <v>0.37468181456962824</v>
      </c>
      <c r="AC28" s="67">
        <f>AB26</f>
        <v>0.51101514790296154</v>
      </c>
      <c r="AD28" s="62" t="s">
        <v>26</v>
      </c>
      <c r="AE28" s="29"/>
    </row>
    <row r="29" spans="2:31" ht="15.75" x14ac:dyDescent="0.25">
      <c r="B29" s="28"/>
      <c r="C29" s="50" t="s">
        <v>85</v>
      </c>
      <c r="D29" s="43">
        <v>0.42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28"/>
      <c r="P29" s="18" t="s">
        <v>12</v>
      </c>
      <c r="Q29" s="40">
        <v>26</v>
      </c>
      <c r="R29" s="81">
        <f>SUMSQ(H10:J18)/1-Q20</f>
        <v>0.26646385185185029</v>
      </c>
      <c r="S29" s="83"/>
      <c r="T29" s="83"/>
      <c r="U29" s="77"/>
      <c r="V29" s="77"/>
      <c r="W29" s="77"/>
      <c r="X29" s="29"/>
      <c r="Y29" s="13"/>
      <c r="Z29" s="13"/>
      <c r="AA29" s="13"/>
      <c r="AB29" s="13"/>
      <c r="AC29" s="13"/>
      <c r="AD29" s="13"/>
      <c r="AE29" s="29"/>
    </row>
    <row r="30" spans="2:31" ht="16.5" thickBot="1" x14ac:dyDescent="0.3">
      <c r="B30" s="28"/>
      <c r="C30" s="50" t="s">
        <v>86</v>
      </c>
      <c r="D30" s="45">
        <v>0.38900000000000001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34"/>
      <c r="P30" s="35"/>
      <c r="Q30" s="35"/>
      <c r="R30" s="35"/>
      <c r="S30" s="35"/>
      <c r="T30" s="35"/>
      <c r="U30" s="35"/>
      <c r="V30" s="35"/>
      <c r="W30" s="35"/>
      <c r="X30" s="36"/>
      <c r="Y30" s="13"/>
      <c r="Z30" s="13"/>
      <c r="AA30" s="13"/>
      <c r="AB30" s="13"/>
      <c r="AC30" s="13"/>
      <c r="AD30" s="13"/>
      <c r="AE30" s="29"/>
    </row>
    <row r="31" spans="2:31" ht="15.75" x14ac:dyDescent="0.25">
      <c r="B31" s="28"/>
      <c r="C31" s="50" t="s">
        <v>87</v>
      </c>
      <c r="D31" s="45">
        <v>0.28000000000000003</v>
      </c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29"/>
    </row>
    <row r="32" spans="2:31" ht="15.75" x14ac:dyDescent="0.25">
      <c r="B32" s="28"/>
      <c r="C32" s="50" t="s">
        <v>88</v>
      </c>
      <c r="D32" s="45">
        <v>0.17699999999999999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29"/>
    </row>
    <row r="33" spans="2:31" ht="15.75" x14ac:dyDescent="0.25">
      <c r="B33" s="28"/>
      <c r="C33" s="50" t="s">
        <v>89</v>
      </c>
      <c r="D33" s="43">
        <v>0.32500000000000001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29"/>
    </row>
    <row r="34" spans="2:31" ht="15.75" x14ac:dyDescent="0.25">
      <c r="B34" s="28"/>
      <c r="C34" s="50" t="s">
        <v>90</v>
      </c>
      <c r="D34" s="43">
        <v>0.20599999999999999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29"/>
    </row>
    <row r="35" spans="2:31" ht="15.75" x14ac:dyDescent="0.25">
      <c r="B35" s="28"/>
      <c r="C35" s="50" t="s">
        <v>91</v>
      </c>
      <c r="D35" s="43">
        <v>0.34200000000000003</v>
      </c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29"/>
    </row>
    <row r="36" spans="2:31" x14ac:dyDescent="0.25">
      <c r="B36" s="2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29"/>
    </row>
    <row r="37" spans="2:31" ht="15.75" thickBo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6"/>
    </row>
  </sheetData>
  <mergeCells count="6">
    <mergeCell ref="P9:S9"/>
    <mergeCell ref="P10:P11"/>
    <mergeCell ref="Q10:S10"/>
    <mergeCell ref="T10:T11"/>
    <mergeCell ref="I3:O3"/>
    <mergeCell ref="I4:O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VITAMIN C</vt:lpstr>
      <vt:lpstr>ANTIOKSIDAN</vt:lpstr>
      <vt:lpstr>Sheet1</vt:lpstr>
      <vt:lpstr>TOTAL KAROTEN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AGUS</dc:creator>
  <cp:lastModifiedBy>ACER</cp:lastModifiedBy>
  <dcterms:created xsi:type="dcterms:W3CDTF">2022-06-19T03:58:53Z</dcterms:created>
  <dcterms:modified xsi:type="dcterms:W3CDTF">2022-12-04T13:04:50Z</dcterms:modified>
</cp:coreProperties>
</file>