
<file path=[Content_Types].xml><?xml version="1.0" encoding="utf-8"?>
<Types xmlns="http://schemas.openxmlformats.org/package/2006/content-types">
  <Default Extension="tmp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925" yWindow="2340" windowWidth="12240" windowHeight="7485"/>
  </bookViews>
  <sheets>
    <sheet name="RAK Warna L" sheetId="10" r:id="rId1"/>
    <sheet name="RAK Warna a" sheetId="9" r:id="rId2"/>
    <sheet name="RAK Warna b" sheetId="8" r:id="rId3"/>
  </sheets>
  <calcPr calcId="144525"/>
</workbook>
</file>

<file path=xl/calcChain.xml><?xml version="1.0" encoding="utf-8"?>
<calcChain xmlns="http://schemas.openxmlformats.org/spreadsheetml/2006/main">
  <c r="J38" i="9" l="1"/>
  <c r="D38" i="9"/>
  <c r="D39" i="9"/>
  <c r="D40" i="9"/>
  <c r="L12" i="9"/>
  <c r="L11" i="9"/>
  <c r="L10" i="9"/>
  <c r="L9" i="9"/>
  <c r="L8" i="9"/>
  <c r="R56" i="8" l="1"/>
  <c r="R71" i="8"/>
  <c r="R68" i="8"/>
  <c r="R65" i="8"/>
  <c r="R62" i="8"/>
  <c r="R59" i="8"/>
  <c r="I6" i="9"/>
  <c r="I7" i="9"/>
  <c r="I8" i="9"/>
  <c r="I9" i="9"/>
  <c r="I10" i="9"/>
  <c r="I11" i="9"/>
  <c r="I12" i="9"/>
  <c r="I13" i="9"/>
  <c r="I5" i="9"/>
  <c r="I6" i="10"/>
  <c r="I7" i="10"/>
  <c r="I8" i="10"/>
  <c r="I9" i="10"/>
  <c r="I10" i="10"/>
  <c r="I11" i="10"/>
  <c r="I12" i="10"/>
  <c r="I13" i="10"/>
  <c r="I5" i="10"/>
  <c r="J40" i="10" l="1"/>
  <c r="J39" i="10"/>
  <c r="D39" i="10"/>
  <c r="J29" i="8" l="1"/>
  <c r="H14" i="8"/>
  <c r="L39" i="8" l="1"/>
  <c r="L40" i="8"/>
  <c r="L38" i="8"/>
  <c r="J40" i="8"/>
  <c r="J39" i="8"/>
  <c r="J38" i="8"/>
  <c r="F39" i="8"/>
  <c r="F40" i="8"/>
  <c r="F38" i="8"/>
  <c r="D40" i="8" l="1"/>
  <c r="D39" i="8"/>
  <c r="L27" i="10" l="1"/>
  <c r="L26" i="10"/>
  <c r="L25" i="10"/>
  <c r="Q25" i="10" s="1"/>
  <c r="Q24" i="10"/>
  <c r="L24" i="10"/>
  <c r="P24" i="10" s="1"/>
  <c r="L23" i="10"/>
  <c r="Q23" i="10" s="1"/>
  <c r="L22" i="10"/>
  <c r="Q22" i="10" s="1"/>
  <c r="Q21" i="10"/>
  <c r="L21" i="10"/>
  <c r="P21" i="10" s="1"/>
  <c r="F14" i="10"/>
  <c r="E14" i="10"/>
  <c r="D14" i="10"/>
  <c r="H13" i="10"/>
  <c r="G13" i="10"/>
  <c r="F23" i="10" s="1"/>
  <c r="H12" i="10"/>
  <c r="G12" i="10"/>
  <c r="E23" i="10" s="1"/>
  <c r="H11" i="10"/>
  <c r="G11" i="10"/>
  <c r="D23" i="10" s="1"/>
  <c r="H10" i="10"/>
  <c r="G10" i="10"/>
  <c r="F22" i="10" s="1"/>
  <c r="H9" i="10"/>
  <c r="G9" i="10"/>
  <c r="E22" i="10" s="1"/>
  <c r="H8" i="10"/>
  <c r="G8" i="10"/>
  <c r="D22" i="10" s="1"/>
  <c r="H7" i="10"/>
  <c r="G7" i="10"/>
  <c r="F21" i="10" s="1"/>
  <c r="H6" i="10"/>
  <c r="G6" i="10"/>
  <c r="E21" i="10" s="1"/>
  <c r="H5" i="10"/>
  <c r="H14" i="10" s="1"/>
  <c r="G5" i="10"/>
  <c r="D21" i="10" s="1"/>
  <c r="L27" i="9"/>
  <c r="L26" i="9"/>
  <c r="L25" i="9"/>
  <c r="Q25" i="9" s="1"/>
  <c r="Q24" i="9"/>
  <c r="L24" i="9"/>
  <c r="P24" i="9" s="1"/>
  <c r="L23" i="9"/>
  <c r="Q23" i="9" s="1"/>
  <c r="Q22" i="9"/>
  <c r="L22" i="9"/>
  <c r="P22" i="9" s="1"/>
  <c r="L21" i="9"/>
  <c r="Q21" i="9" s="1"/>
  <c r="F14" i="9"/>
  <c r="E14" i="9"/>
  <c r="D14" i="9"/>
  <c r="H13" i="9"/>
  <c r="G13" i="9"/>
  <c r="F23" i="9" s="1"/>
  <c r="H12" i="9"/>
  <c r="G12" i="9"/>
  <c r="E23" i="9" s="1"/>
  <c r="H11" i="9"/>
  <c r="G11" i="9"/>
  <c r="D23" i="9" s="1"/>
  <c r="H10" i="9"/>
  <c r="G10" i="9"/>
  <c r="F22" i="9" s="1"/>
  <c r="H9" i="9"/>
  <c r="G9" i="9"/>
  <c r="E22" i="9" s="1"/>
  <c r="H8" i="9"/>
  <c r="G8" i="9"/>
  <c r="D22" i="9" s="1"/>
  <c r="H7" i="9"/>
  <c r="G7" i="9"/>
  <c r="F21" i="9" s="1"/>
  <c r="H6" i="9"/>
  <c r="G6" i="9"/>
  <c r="E21" i="9" s="1"/>
  <c r="H5" i="9"/>
  <c r="G5" i="9"/>
  <c r="D21" i="9" s="1"/>
  <c r="L27" i="8"/>
  <c r="L26" i="8"/>
  <c r="L25" i="8"/>
  <c r="Q25" i="8" s="1"/>
  <c r="L24" i="8"/>
  <c r="P24" i="8" s="1"/>
  <c r="L23" i="8"/>
  <c r="Q23" i="8" s="1"/>
  <c r="Q22" i="8"/>
  <c r="L22" i="8"/>
  <c r="P22" i="8" s="1"/>
  <c r="L21" i="8"/>
  <c r="P21" i="8" s="1"/>
  <c r="F14" i="8"/>
  <c r="E14" i="8"/>
  <c r="D14" i="8"/>
  <c r="H13" i="8"/>
  <c r="G13" i="8"/>
  <c r="F23" i="8" s="1"/>
  <c r="H12" i="8"/>
  <c r="G12" i="8"/>
  <c r="E23" i="8" s="1"/>
  <c r="H11" i="8"/>
  <c r="G11" i="8"/>
  <c r="D23" i="8" s="1"/>
  <c r="H10" i="8"/>
  <c r="G10" i="8"/>
  <c r="F22" i="8" s="1"/>
  <c r="H9" i="8"/>
  <c r="G9" i="8"/>
  <c r="E22" i="8" s="1"/>
  <c r="H8" i="8"/>
  <c r="G8" i="8"/>
  <c r="D22" i="8" s="1"/>
  <c r="H7" i="8"/>
  <c r="G7" i="8"/>
  <c r="F21" i="8" s="1"/>
  <c r="H6" i="8"/>
  <c r="G6" i="8"/>
  <c r="E21" i="8" s="1"/>
  <c r="H5" i="8"/>
  <c r="G5" i="8"/>
  <c r="D21" i="8" s="1"/>
  <c r="H14" i="9" l="1"/>
  <c r="F24" i="8"/>
  <c r="F25" i="8" s="1"/>
  <c r="G22" i="8"/>
  <c r="H22" i="8" s="1"/>
  <c r="G23" i="9"/>
  <c r="H23" i="9" s="1"/>
  <c r="F24" i="9"/>
  <c r="F25" i="9" s="1"/>
  <c r="G23" i="10"/>
  <c r="H23" i="10" s="1"/>
  <c r="E24" i="10"/>
  <c r="E25" i="10" s="1"/>
  <c r="D24" i="10"/>
  <c r="D25" i="10" s="1"/>
  <c r="J38" i="10" s="1"/>
  <c r="G21" i="10"/>
  <c r="F24" i="10"/>
  <c r="F25" i="10" s="1"/>
  <c r="G22" i="10"/>
  <c r="H22" i="10" s="1"/>
  <c r="D40" i="10" s="1"/>
  <c r="G14" i="10"/>
  <c r="L7" i="10" s="1"/>
  <c r="P25" i="10"/>
  <c r="P23" i="10"/>
  <c r="P22" i="10"/>
  <c r="D24" i="9"/>
  <c r="D25" i="9" s="1"/>
  <c r="J40" i="9" s="1"/>
  <c r="G21" i="9"/>
  <c r="G22" i="9"/>
  <c r="H22" i="9" s="1"/>
  <c r="E24" i="9"/>
  <c r="E25" i="9" s="1"/>
  <c r="J39" i="9" s="1"/>
  <c r="P21" i="9"/>
  <c r="G14" i="9"/>
  <c r="L7" i="9" s="1"/>
  <c r="P25" i="9"/>
  <c r="P23" i="9"/>
  <c r="G21" i="8"/>
  <c r="D24" i="8"/>
  <c r="D25" i="8" s="1"/>
  <c r="G23" i="8"/>
  <c r="H23" i="8" s="1"/>
  <c r="E24" i="8"/>
  <c r="E25" i="8" s="1"/>
  <c r="G14" i="8"/>
  <c r="L7" i="8" s="1"/>
  <c r="Q21" i="8"/>
  <c r="Q24" i="8"/>
  <c r="P25" i="8"/>
  <c r="P23" i="8"/>
  <c r="G24" i="10" l="1"/>
  <c r="H21" i="10"/>
  <c r="D38" i="10" s="1"/>
  <c r="L10" i="10"/>
  <c r="L11" i="10"/>
  <c r="M23" i="10" s="1"/>
  <c r="N23" i="10" s="1"/>
  <c r="L12" i="10"/>
  <c r="M24" i="10" s="1"/>
  <c r="N24" i="10" s="1"/>
  <c r="L8" i="10"/>
  <c r="L9" i="10"/>
  <c r="M21" i="10" s="1"/>
  <c r="N21" i="10" s="1"/>
  <c r="M23" i="9"/>
  <c r="N23" i="9" s="1"/>
  <c r="M24" i="9"/>
  <c r="N24" i="9" s="1"/>
  <c r="M21" i="9"/>
  <c r="N21" i="9" s="1"/>
  <c r="G24" i="9"/>
  <c r="H21" i="9"/>
  <c r="L11" i="8"/>
  <c r="M23" i="8" s="1"/>
  <c r="N23" i="8" s="1"/>
  <c r="L10" i="8"/>
  <c r="L12" i="8"/>
  <c r="M24" i="8" s="1"/>
  <c r="N24" i="8" s="1"/>
  <c r="L8" i="8"/>
  <c r="L9" i="8"/>
  <c r="M21" i="8" s="1"/>
  <c r="N21" i="8" s="1"/>
  <c r="G24" i="8"/>
  <c r="H21" i="8"/>
  <c r="D38" i="8" s="1"/>
  <c r="M22" i="10" l="1"/>
  <c r="N22" i="10" s="1"/>
  <c r="L13" i="10"/>
  <c r="M25" i="10" s="1"/>
  <c r="N25" i="10" s="1"/>
  <c r="M27" i="10"/>
  <c r="L14" i="10"/>
  <c r="M26" i="10" s="1"/>
  <c r="N26" i="10" s="1"/>
  <c r="L13" i="9"/>
  <c r="M25" i="9" s="1"/>
  <c r="N25" i="9" s="1"/>
  <c r="M22" i="9"/>
  <c r="N22" i="9" s="1"/>
  <c r="M27" i="9"/>
  <c r="L14" i="9"/>
  <c r="M26" i="9" s="1"/>
  <c r="N26" i="9" s="1"/>
  <c r="M27" i="8"/>
  <c r="L14" i="8"/>
  <c r="M26" i="8" s="1"/>
  <c r="N26" i="8" s="1"/>
  <c r="F32" i="8" s="1"/>
  <c r="M22" i="8"/>
  <c r="N22" i="8" s="1"/>
  <c r="L13" i="8"/>
  <c r="M25" i="8" s="1"/>
  <c r="N25" i="8" s="1"/>
  <c r="O21" i="9" l="1"/>
  <c r="J29" i="9"/>
  <c r="Q32" i="9"/>
  <c r="O33" i="9" s="1"/>
  <c r="O47" i="9" s="1"/>
  <c r="F32" i="9"/>
  <c r="D33" i="9" s="1"/>
  <c r="O21" i="10"/>
  <c r="J29" i="10"/>
  <c r="O24" i="10"/>
  <c r="Q32" i="10"/>
  <c r="O33" i="10" s="1"/>
  <c r="O47" i="10" s="1"/>
  <c r="Q38" i="10" s="1"/>
  <c r="O24" i="9"/>
  <c r="O23" i="9"/>
  <c r="O22" i="10"/>
  <c r="O25" i="10"/>
  <c r="F32" i="10"/>
  <c r="D33" i="10" s="1"/>
  <c r="O23" i="10"/>
  <c r="O22" i="9"/>
  <c r="O25" i="9"/>
  <c r="O25" i="8"/>
  <c r="D33" i="8"/>
  <c r="O22" i="8"/>
  <c r="O23" i="8"/>
  <c r="O24" i="8"/>
  <c r="O21" i="8"/>
  <c r="Q44" i="9" l="1"/>
  <c r="Q38" i="9"/>
  <c r="Q42" i="9"/>
  <c r="Q46" i="9"/>
  <c r="Q45" i="9"/>
  <c r="Q40" i="9"/>
  <c r="Q39" i="9"/>
  <c r="Q41" i="9"/>
  <c r="Q43" i="9"/>
  <c r="Q42" i="10"/>
  <c r="Q46" i="10"/>
  <c r="Q39" i="10"/>
  <c r="Q43" i="10"/>
  <c r="Q40" i="10"/>
  <c r="Q44" i="10"/>
  <c r="Q41" i="10"/>
  <c r="Q45" i="10"/>
  <c r="D41" i="10"/>
  <c r="J41" i="10"/>
  <c r="D41" i="9"/>
  <c r="F38" i="9" s="1"/>
  <c r="J41" i="9"/>
  <c r="D41" i="8"/>
  <c r="J41" i="8"/>
  <c r="F38" i="10" l="1"/>
  <c r="F39" i="10"/>
  <c r="F40" i="10"/>
  <c r="L39" i="10"/>
  <c r="L40" i="10"/>
  <c r="L38" i="10"/>
  <c r="L40" i="9"/>
  <c r="L38" i="9"/>
  <c r="L39" i="9"/>
  <c r="F40" i="9"/>
  <c r="F39" i="9"/>
</calcChain>
</file>

<file path=xl/sharedStrings.xml><?xml version="1.0" encoding="utf-8"?>
<sst xmlns="http://schemas.openxmlformats.org/spreadsheetml/2006/main" count="405" uniqueCount="101">
  <si>
    <t>Perlakuan</t>
  </si>
  <si>
    <t>I</t>
  </si>
  <si>
    <t>II</t>
  </si>
  <si>
    <t>III</t>
  </si>
  <si>
    <t>Total</t>
  </si>
  <si>
    <t>Rata-rata</t>
  </si>
  <si>
    <t>P1T1</t>
  </si>
  <si>
    <t>P1T2</t>
  </si>
  <si>
    <t>P1T3</t>
  </si>
  <si>
    <t>P2T1</t>
  </si>
  <si>
    <t>P2T2</t>
  </si>
  <si>
    <t>P2T3</t>
  </si>
  <si>
    <t>P3T1</t>
  </si>
  <si>
    <t>P3T2</t>
  </si>
  <si>
    <t>P3T3</t>
  </si>
  <si>
    <t>Ulangan</t>
  </si>
  <si>
    <t>Tabel Dua Arah</t>
  </si>
  <si>
    <t>P</t>
  </si>
  <si>
    <t>T</t>
  </si>
  <si>
    <t>P1</t>
  </si>
  <si>
    <t>P2</t>
  </si>
  <si>
    <t>P3</t>
  </si>
  <si>
    <t>T1</t>
  </si>
  <si>
    <t>T2</t>
  </si>
  <si>
    <t>T3</t>
  </si>
  <si>
    <t>FK</t>
  </si>
  <si>
    <t>r</t>
  </si>
  <si>
    <t>Tabel ANOVA</t>
  </si>
  <si>
    <t>SK</t>
  </si>
  <si>
    <t>DB</t>
  </si>
  <si>
    <t>JK</t>
  </si>
  <si>
    <t>KT</t>
  </si>
  <si>
    <t>F Hit</t>
  </si>
  <si>
    <t>F Tab</t>
  </si>
  <si>
    <t>Notasi</t>
  </si>
  <si>
    <t>Kelompok</t>
  </si>
  <si>
    <t>Galat/Sisa</t>
  </si>
  <si>
    <t>P x T</t>
  </si>
  <si>
    <t>tn</t>
  </si>
  <si>
    <t>*</t>
  </si>
  <si>
    <t>Keterangan</t>
  </si>
  <si>
    <t>JKT</t>
  </si>
  <si>
    <t>JKK</t>
  </si>
  <si>
    <t>JKP</t>
  </si>
  <si>
    <t>JKG</t>
  </si>
  <si>
    <t>JKP P</t>
  </si>
  <si>
    <t>JKP T</t>
  </si>
  <si>
    <t>JK PxT</t>
  </si>
  <si>
    <t>Keterangan :</t>
  </si>
  <si>
    <t>**</t>
  </si>
  <si>
    <t>tidak nyata</t>
  </si>
  <si>
    <t>nyata</t>
  </si>
  <si>
    <t>sangat nyata</t>
  </si>
  <si>
    <t>Uji Lanjut</t>
  </si>
  <si>
    <t>BNJ</t>
  </si>
  <si>
    <t xml:space="preserve"> Q (5%) (t; d.b. galat) x akar(KTG/n)</t>
  </si>
  <si>
    <t>d.b.=DF</t>
  </si>
  <si>
    <t>J.K = Adj SS</t>
  </si>
  <si>
    <t>K.T = Adj MS</t>
  </si>
  <si>
    <t>F hitung = F</t>
  </si>
  <si>
    <t>Uji Lanjut Faktor T</t>
  </si>
  <si>
    <t>Rerata</t>
  </si>
  <si>
    <t>a</t>
  </si>
  <si>
    <t>ab</t>
  </si>
  <si>
    <t>b</t>
  </si>
  <si>
    <t>x</t>
  </si>
  <si>
    <t>Ket :</t>
  </si>
  <si>
    <t>Interaksi = BNJ Tabel (9;16) dan akar KTG/3</t>
  </si>
  <si>
    <t>Perlakuan = BNJ Tabel (3;16) dan akar KTG/9</t>
  </si>
  <si>
    <t>BNJ (faktor P dan T) =</t>
  </si>
  <si>
    <t>BNJ (faktor P xT) =</t>
  </si>
  <si>
    <t>Uji Lanjut Faktor P</t>
  </si>
  <si>
    <t>c</t>
  </si>
  <si>
    <t>Uji Lanjut Faktot P x T</t>
  </si>
  <si>
    <t>bc</t>
  </si>
  <si>
    <t>d</t>
  </si>
  <si>
    <t>cd</t>
  </si>
  <si>
    <t>Warna L</t>
  </si>
  <si>
    <t>Warna a (Merah-Hijau)</t>
  </si>
  <si>
    <t>Warna b (Kuning-Biru)</t>
  </si>
  <si>
    <t>Q (5%) (3;16) x akar (2,052/3*3)</t>
  </si>
  <si>
    <t>bcd</t>
  </si>
  <si>
    <t>Q (5%) (3;16) x akar (0,968/3*3)</t>
  </si>
  <si>
    <t>Q (5%) (9;16) x akar (0,968/3)</t>
  </si>
  <si>
    <t>Q (5%) (9;16) x akar (1,183/3)</t>
  </si>
  <si>
    <t>Q (5%) (3;16) x akar (1,183/3*3)</t>
  </si>
  <si>
    <t>abc</t>
  </si>
  <si>
    <t>KK</t>
  </si>
  <si>
    <t>Standar Devisiasi</t>
  </si>
  <si>
    <t>Karagenan</t>
  </si>
  <si>
    <r>
      <t xml:space="preserve">50 </t>
    </r>
    <r>
      <rPr>
        <sz val="12"/>
        <color theme="1"/>
        <rFont val="Calibri"/>
        <family val="2"/>
      </rPr>
      <t>°C</t>
    </r>
  </si>
  <si>
    <t>Tepung Tapioka</t>
  </si>
  <si>
    <t>CMC</t>
  </si>
  <si>
    <r>
      <t xml:space="preserve">70 </t>
    </r>
    <r>
      <rPr>
        <sz val="12"/>
        <color theme="1"/>
        <rFont val="Calibri"/>
        <family val="2"/>
      </rPr>
      <t>°C</t>
    </r>
  </si>
  <si>
    <r>
      <t xml:space="preserve">60 </t>
    </r>
    <r>
      <rPr>
        <sz val="12"/>
        <color theme="1"/>
        <rFont val="Calibri"/>
        <family val="2"/>
      </rPr>
      <t>°C</t>
    </r>
  </si>
  <si>
    <t>50 °C</t>
  </si>
  <si>
    <t>60 °C</t>
  </si>
  <si>
    <t>70 °C</t>
  </si>
  <si>
    <t>Suhu Pengeringan</t>
  </si>
  <si>
    <t>Jenis Bahan Penstabil</t>
  </si>
  <si>
    <t>STANDAR DEVISIASI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</si>
</sst>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2060"/>
      <name val="Arial"/>
      <family val="2"/>
    </font>
    <font>
      <sz val="12"/>
      <name val="Times New Roman"/>
      <family val="1"/>
    </font>
    <font>
      <sz val="12"/>
      <color theme="1"/>
      <name val="Calibri"/>
      <family val="2"/>
    </font>
    <font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5" fontId="1" fillId="5" borderId="1" xfId="0" applyNumberFormat="1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2" fontId="1" fillId="6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2" fontId="1" fillId="6" borderId="0" xfId="0" applyNumberFormat="1" applyFont="1" applyFill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'RAK Warna L'!$U$10</c:f>
              <c:strCache>
                <c:ptCount val="1"/>
                <c:pt idx="0">
                  <c:v>50 °C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4</a:t>
                    </a:r>
                    <a:r>
                      <a:rPr lang="id-ID"/>
                      <a:t>9,26</a:t>
                    </a:r>
                    <a:r>
                      <a:rPr lang="id-ID" baseline="0"/>
                      <a:t> a</a:t>
                    </a:r>
                    <a:r>
                      <a:rPr lang="id-ID"/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5</a:t>
                    </a:r>
                    <a:r>
                      <a:rPr lang="id-ID"/>
                      <a:t>2,64</a:t>
                    </a:r>
                    <a:r>
                      <a:rPr lang="id-ID" baseline="0"/>
                      <a:t> bc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5</a:t>
                    </a:r>
                    <a:r>
                      <a:rPr lang="id-ID"/>
                      <a:t>0,69</a:t>
                    </a:r>
                    <a:r>
                      <a:rPr lang="id-ID" baseline="0"/>
                      <a:t> ab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;\-#,##0" sourceLinked="0"/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'RAK Warna L'!$V$9:$X$9</c:f>
              <c:strCache>
                <c:ptCount val="3"/>
                <c:pt idx="0">
                  <c:v>Karagenan</c:v>
                </c:pt>
                <c:pt idx="1">
                  <c:v>Tepung Tapioka</c:v>
                </c:pt>
                <c:pt idx="2">
                  <c:v>CMC</c:v>
                </c:pt>
              </c:strCache>
            </c:strRef>
          </c:cat>
          <c:val>
            <c:numRef>
              <c:f>'RAK Warna L'!$V$10:$X$10</c:f>
              <c:numCache>
                <c:formatCode>0.00</c:formatCode>
                <c:ptCount val="3"/>
                <c:pt idx="0">
                  <c:v>49.26</c:v>
                </c:pt>
                <c:pt idx="1">
                  <c:v>52.64</c:v>
                </c:pt>
                <c:pt idx="2">
                  <c:v>50.69</c:v>
                </c:pt>
              </c:numCache>
            </c:numRef>
          </c:val>
        </c:ser>
        <c:ser>
          <c:idx val="1"/>
          <c:order val="1"/>
          <c:tx>
            <c:strRef>
              <c:f>'RAK Warna L'!$U$11</c:f>
              <c:strCache>
                <c:ptCount val="1"/>
                <c:pt idx="0">
                  <c:v>60 °C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50,26 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55,81 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54,19 cd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'RAK Warna L'!$V$9:$X$9</c:f>
              <c:strCache>
                <c:ptCount val="3"/>
                <c:pt idx="0">
                  <c:v>Karagenan</c:v>
                </c:pt>
                <c:pt idx="1">
                  <c:v>Tepung Tapioka</c:v>
                </c:pt>
                <c:pt idx="2">
                  <c:v>CMC</c:v>
                </c:pt>
              </c:strCache>
            </c:strRef>
          </c:cat>
          <c:val>
            <c:numRef>
              <c:f>'RAK Warna L'!$V$11:$X$11</c:f>
              <c:numCache>
                <c:formatCode>0.00</c:formatCode>
                <c:ptCount val="3"/>
                <c:pt idx="0">
                  <c:v>50.26</c:v>
                </c:pt>
                <c:pt idx="1">
                  <c:v>55.81</c:v>
                </c:pt>
                <c:pt idx="2">
                  <c:v>54.19</c:v>
                </c:pt>
              </c:numCache>
            </c:numRef>
          </c:val>
        </c:ser>
        <c:ser>
          <c:idx val="2"/>
          <c:order val="2"/>
          <c:tx>
            <c:strRef>
              <c:f>'RAK Warna L'!$U$12</c:f>
              <c:strCache>
                <c:ptCount val="1"/>
                <c:pt idx="0">
                  <c:v>70 °C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id-ID"/>
                      <a:t>52,95</a:t>
                    </a:r>
                    <a:r>
                      <a:rPr lang="id-ID" baseline="0"/>
                      <a:t> bcd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54,28 cd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31481481481481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54,95</a:t>
                    </a:r>
                    <a:r>
                      <a:rPr lang="id-ID"/>
                      <a:t> cd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'RAK Warna L'!$V$9:$X$9</c:f>
              <c:strCache>
                <c:ptCount val="3"/>
                <c:pt idx="0">
                  <c:v>Karagenan</c:v>
                </c:pt>
                <c:pt idx="1">
                  <c:v>Tepung Tapioka</c:v>
                </c:pt>
                <c:pt idx="2">
                  <c:v>CMC</c:v>
                </c:pt>
              </c:strCache>
            </c:strRef>
          </c:cat>
          <c:val>
            <c:numRef>
              <c:f>'RAK Warna L'!$V$12:$X$12</c:f>
              <c:numCache>
                <c:formatCode>0.00</c:formatCode>
                <c:ptCount val="3"/>
                <c:pt idx="0">
                  <c:v>52.95</c:v>
                </c:pt>
                <c:pt idx="1">
                  <c:v>54.28</c:v>
                </c:pt>
                <c:pt idx="2">
                  <c:v>54.95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04113664"/>
        <c:axId val="104115584"/>
      </c:barChart>
      <c:catAx>
        <c:axId val="10411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>
                    <a:latin typeface="Times New Roman" pitchFamily="18" charset="0"/>
                    <a:cs typeface="Times New Roman" pitchFamily="18" charset="0"/>
                  </a:rPr>
                  <a:t>Jenis Bahan Penstabil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104115584"/>
        <c:crosses val="autoZero"/>
        <c:auto val="1"/>
        <c:lblAlgn val="ctr"/>
        <c:lblOffset val="100"/>
        <c:noMultiLvlLbl val="0"/>
      </c:catAx>
      <c:valAx>
        <c:axId val="104115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>
                    <a:latin typeface="Times New Roman" pitchFamily="18" charset="0"/>
                    <a:cs typeface="Times New Roman" pitchFamily="18" charset="0"/>
                  </a:rPr>
                  <a:t>Rerata Nilai Warna Ligtness 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1041136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id-ID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'RAK Warna a'!$V$9</c:f>
              <c:strCache>
                <c:ptCount val="1"/>
                <c:pt idx="0">
                  <c:v>50 °C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23,22 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777777777777779E-3"/>
                  <c:y val="-3.70370370370370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21,67 bc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1.388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18,72 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;\-#,##0" sourceLinked="0"/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'RAK Warna a'!$W$8:$Y$8</c:f>
              <c:strCache>
                <c:ptCount val="3"/>
                <c:pt idx="0">
                  <c:v>Karagenan</c:v>
                </c:pt>
                <c:pt idx="1">
                  <c:v>Tepung Tapioka</c:v>
                </c:pt>
                <c:pt idx="2">
                  <c:v>CMC</c:v>
                </c:pt>
              </c:strCache>
            </c:strRef>
          </c:cat>
          <c:val>
            <c:numRef>
              <c:f>'RAK Warna a'!$W$9:$Y$9</c:f>
              <c:numCache>
                <c:formatCode>0.00</c:formatCode>
                <c:ptCount val="3"/>
                <c:pt idx="0">
                  <c:v>23.22</c:v>
                </c:pt>
                <c:pt idx="1">
                  <c:v>21.67</c:v>
                </c:pt>
                <c:pt idx="2">
                  <c:v>18.72</c:v>
                </c:pt>
              </c:numCache>
            </c:numRef>
          </c:val>
        </c:ser>
        <c:ser>
          <c:idx val="1"/>
          <c:order val="1"/>
          <c:tx>
            <c:strRef>
              <c:f>'RAK Warna a'!$V$10</c:f>
              <c:strCache>
                <c:ptCount val="1"/>
                <c:pt idx="0">
                  <c:v>60 °C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388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 </a:t>
                    </a:r>
                    <a:r>
                      <a:rPr lang="id-ID"/>
                      <a:t>20,95</a:t>
                    </a:r>
                    <a:r>
                      <a:rPr lang="en-US"/>
                      <a:t>ab</a:t>
                    </a:r>
                    <a:r>
                      <a:rPr lang="id-ID"/>
                      <a:t>c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777777777777779E-3"/>
                  <c:y val="-3.7037037037037049E-2"/>
                </c:manualLayout>
              </c:layout>
              <c:tx>
                <c:rich>
                  <a:bodyPr/>
                  <a:lstStyle/>
                  <a:p>
                    <a:r>
                      <a:rPr lang="id-ID"/>
                      <a:t>19,37</a:t>
                    </a:r>
                    <a:r>
                      <a:rPr lang="en-US"/>
                      <a:t> 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779965004374454E-3"/>
                  <c:y val="-4.62966608340623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19,37 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'RAK Warna a'!$W$8:$Y$8</c:f>
              <c:strCache>
                <c:ptCount val="3"/>
                <c:pt idx="0">
                  <c:v>Karagenan</c:v>
                </c:pt>
                <c:pt idx="1">
                  <c:v>Tepung Tapioka</c:v>
                </c:pt>
                <c:pt idx="2">
                  <c:v>CMC</c:v>
                </c:pt>
              </c:strCache>
            </c:strRef>
          </c:cat>
          <c:val>
            <c:numRef>
              <c:f>'RAK Warna a'!$W$10:$Y$10</c:f>
              <c:numCache>
                <c:formatCode>0.00</c:formatCode>
                <c:ptCount val="3"/>
                <c:pt idx="0">
                  <c:v>20.95</c:v>
                </c:pt>
                <c:pt idx="1">
                  <c:v>19.37</c:v>
                </c:pt>
                <c:pt idx="2">
                  <c:v>19.37</c:v>
                </c:pt>
              </c:numCache>
            </c:numRef>
          </c:val>
        </c:ser>
        <c:ser>
          <c:idx val="2"/>
          <c:order val="2"/>
          <c:tx>
            <c:strRef>
              <c:f>'RAK Warna a'!$V$11</c:f>
              <c:strCache>
                <c:ptCount val="1"/>
                <c:pt idx="0">
                  <c:v>70 °C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9.2592592592592587E-3"/>
                </c:manualLayout>
              </c:layout>
              <c:tx>
                <c:rich>
                  <a:bodyPr/>
                  <a:lstStyle/>
                  <a:p>
                    <a:r>
                      <a:rPr lang="id-ID"/>
                      <a:t>20,09</a:t>
                    </a:r>
                    <a:r>
                      <a:rPr lang="en-US"/>
                      <a:t>a</a:t>
                    </a:r>
                    <a:r>
                      <a:rPr lang="id-ID"/>
                      <a:t>b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3888888888888888E-2"/>
                </c:manualLayout>
              </c:layout>
              <c:tx>
                <c:rich>
                  <a:bodyPr/>
                  <a:lstStyle/>
                  <a:p>
                    <a:r>
                      <a:rPr lang="id-ID"/>
                      <a:t>18,49</a:t>
                    </a:r>
                    <a:r>
                      <a:rPr lang="en-US"/>
                      <a:t> 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19,47 ab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'RAK Warna a'!$W$8:$Y$8</c:f>
              <c:strCache>
                <c:ptCount val="3"/>
                <c:pt idx="0">
                  <c:v>Karagenan</c:v>
                </c:pt>
                <c:pt idx="1">
                  <c:v>Tepung Tapioka</c:v>
                </c:pt>
                <c:pt idx="2">
                  <c:v>CMC</c:v>
                </c:pt>
              </c:strCache>
            </c:strRef>
          </c:cat>
          <c:val>
            <c:numRef>
              <c:f>'RAK Warna a'!$W$11:$Y$11</c:f>
              <c:numCache>
                <c:formatCode>0.00</c:formatCode>
                <c:ptCount val="3"/>
                <c:pt idx="0">
                  <c:v>20.09</c:v>
                </c:pt>
                <c:pt idx="1">
                  <c:v>18.489999999999998</c:v>
                </c:pt>
                <c:pt idx="2">
                  <c:v>19.47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05154816"/>
        <c:axId val="105181568"/>
      </c:barChart>
      <c:catAx>
        <c:axId val="10515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>
                    <a:latin typeface="Times New Roman" pitchFamily="18" charset="0"/>
                    <a:cs typeface="Times New Roman" pitchFamily="18" charset="0"/>
                  </a:rPr>
                  <a:t>Jenis Bahan Penstabil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105181568"/>
        <c:crosses val="autoZero"/>
        <c:auto val="1"/>
        <c:lblAlgn val="ctr"/>
        <c:lblOffset val="100"/>
        <c:noMultiLvlLbl val="0"/>
      </c:catAx>
      <c:valAx>
        <c:axId val="105181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>
                    <a:latin typeface="Times New Roman" pitchFamily="18" charset="0"/>
                    <a:cs typeface="Times New Roman" pitchFamily="18" charset="0"/>
                  </a:rPr>
                  <a:t>Rerata Warna Redness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1051548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id-ID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7,91 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11,35 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9,35 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;\-#,##0" sourceLinked="0"/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'RAK Warna b'!$N$34:$N$36</c:f>
              <c:strCache>
                <c:ptCount val="3"/>
                <c:pt idx="0">
                  <c:v>Karagenan</c:v>
                </c:pt>
                <c:pt idx="1">
                  <c:v>Tepung Tapioka</c:v>
                </c:pt>
                <c:pt idx="2">
                  <c:v>CMC</c:v>
                </c:pt>
              </c:strCache>
            </c:strRef>
          </c:cat>
          <c:val>
            <c:numRef>
              <c:f>'RAK Warna b'!$O$34:$O$36</c:f>
              <c:numCache>
                <c:formatCode>General</c:formatCode>
                <c:ptCount val="3"/>
                <c:pt idx="0">
                  <c:v>7.91</c:v>
                </c:pt>
                <c:pt idx="1">
                  <c:v>11.35</c:v>
                </c:pt>
                <c:pt idx="2">
                  <c:v>9.35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05205120"/>
        <c:axId val="105232640"/>
      </c:barChart>
      <c:catAx>
        <c:axId val="1052051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105232640"/>
        <c:crosses val="autoZero"/>
        <c:auto val="1"/>
        <c:lblAlgn val="ctr"/>
        <c:lblOffset val="100"/>
        <c:noMultiLvlLbl val="0"/>
      </c:catAx>
      <c:valAx>
        <c:axId val="105232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id-ID"/>
          </a:p>
        </c:txPr>
        <c:crossAx val="1052051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cat>
            <c:strRef>
              <c:f>'RAK Warna b'!$S$33:$S$35</c:f>
              <c:strCache>
                <c:ptCount val="3"/>
                <c:pt idx="0">
                  <c:v>50 °C</c:v>
                </c:pt>
                <c:pt idx="1">
                  <c:v>60 °C</c:v>
                </c:pt>
                <c:pt idx="2">
                  <c:v>70 °C</c:v>
                </c:pt>
              </c:strCache>
            </c:strRef>
          </c:cat>
          <c:val>
            <c:numRef>
              <c:f>'RAK Warna b'!$T$33:$T$35</c:f>
              <c:numCache>
                <c:formatCode>General</c:formatCode>
                <c:ptCount val="3"/>
                <c:pt idx="0">
                  <c:v>10.11</c:v>
                </c:pt>
                <c:pt idx="1">
                  <c:v>9.5299999999999994</c:v>
                </c:pt>
                <c:pt idx="2">
                  <c:v>8.9700000000000006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05245312"/>
        <c:axId val="105783680"/>
      </c:barChart>
      <c:catAx>
        <c:axId val="1052453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783680"/>
        <c:crosses val="autoZero"/>
        <c:auto val="1"/>
        <c:lblAlgn val="ctr"/>
        <c:lblOffset val="100"/>
        <c:noMultiLvlLbl val="0"/>
      </c:catAx>
      <c:valAx>
        <c:axId val="105783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052453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Relationship Id="rId4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tmp"/><Relationship Id="rId2" Type="http://schemas.openxmlformats.org/officeDocument/2006/relationships/image" Target="../media/image5.tmp"/><Relationship Id="rId1" Type="http://schemas.openxmlformats.org/officeDocument/2006/relationships/image" Target="../media/image4.tmp"/><Relationship Id="rId4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8.tmp"/><Relationship Id="rId1" Type="http://schemas.openxmlformats.org/officeDocument/2006/relationships/image" Target="../media/image7.tmp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1047750</xdr:colOff>
      <xdr:row>6</xdr:row>
      <xdr:rowOff>15875</xdr:rowOff>
    </xdr:from>
    <xdr:to>
      <xdr:col>18</xdr:col>
      <xdr:colOff>682625</xdr:colOff>
      <xdr:row>15</xdr:row>
      <xdr:rowOff>193675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6875" y="1254125"/>
          <a:ext cx="5969000" cy="203517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48</xdr:row>
      <xdr:rowOff>0</xdr:rowOff>
    </xdr:from>
    <xdr:to>
      <xdr:col>19</xdr:col>
      <xdr:colOff>857250</xdr:colOff>
      <xdr:row>63</xdr:row>
      <xdr:rowOff>142875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1125" y="9906000"/>
          <a:ext cx="6064250" cy="3238500"/>
        </a:xfrm>
        <a:prstGeom prst="rect">
          <a:avLst/>
        </a:prstGeom>
      </xdr:spPr>
    </xdr:pic>
    <xdr:clientData/>
  </xdr:twoCellAnchor>
  <xdr:twoCellAnchor editAs="oneCell">
    <xdr:from>
      <xdr:col>1</xdr:col>
      <xdr:colOff>460374</xdr:colOff>
      <xdr:row>41</xdr:row>
      <xdr:rowOff>206374</xdr:rowOff>
    </xdr:from>
    <xdr:to>
      <xdr:col>11</xdr:col>
      <xdr:colOff>428624</xdr:colOff>
      <xdr:row>62</xdr:row>
      <xdr:rowOff>142874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624" y="8667749"/>
          <a:ext cx="7604125" cy="4270375"/>
        </a:xfrm>
        <a:prstGeom prst="rect">
          <a:avLst/>
        </a:prstGeom>
      </xdr:spPr>
    </xdr:pic>
    <xdr:clientData/>
  </xdr:twoCellAnchor>
  <xdr:twoCellAnchor>
    <xdr:from>
      <xdr:col>20</xdr:col>
      <xdr:colOff>55562</xdr:colOff>
      <xdr:row>15</xdr:row>
      <xdr:rowOff>1587</xdr:rowOff>
    </xdr:from>
    <xdr:to>
      <xdr:col>27</xdr:col>
      <xdr:colOff>404812</xdr:colOff>
      <xdr:row>28</xdr:row>
      <xdr:rowOff>61912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17318</xdr:colOff>
      <xdr:row>5</xdr:row>
      <xdr:rowOff>1</xdr:rowOff>
    </xdr:from>
    <xdr:to>
      <xdr:col>19</xdr:col>
      <xdr:colOff>1004455</xdr:colOff>
      <xdr:row>15</xdr:row>
      <xdr:rowOff>170585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78636" y="1039092"/>
          <a:ext cx="7187046" cy="2248766"/>
        </a:xfrm>
        <a:prstGeom prst="rect">
          <a:avLst/>
        </a:prstGeom>
      </xdr:spPr>
    </xdr:pic>
    <xdr:clientData/>
  </xdr:twoCellAnchor>
  <xdr:twoCellAnchor editAs="oneCell">
    <xdr:from>
      <xdr:col>1</xdr:col>
      <xdr:colOff>467590</xdr:colOff>
      <xdr:row>44</xdr:row>
      <xdr:rowOff>207817</xdr:rowOff>
    </xdr:from>
    <xdr:to>
      <xdr:col>11</xdr:col>
      <xdr:colOff>1056408</xdr:colOff>
      <xdr:row>67</xdr:row>
      <xdr:rowOff>69272</xdr:rowOff>
    </xdr:to>
    <xdr:pic>
      <xdr:nvPicPr>
        <xdr:cNvPr id="5" name="Picture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3726" y="9351817"/>
          <a:ext cx="8087591" cy="4641273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49</xdr:row>
      <xdr:rowOff>0</xdr:rowOff>
    </xdr:from>
    <xdr:to>
      <xdr:col>19</xdr:col>
      <xdr:colOff>848591</xdr:colOff>
      <xdr:row>67</xdr:row>
      <xdr:rowOff>69273</xdr:rowOff>
    </xdr:to>
    <xdr:pic>
      <xdr:nvPicPr>
        <xdr:cNvPr id="6" name="Picture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1136" y="10183091"/>
          <a:ext cx="6078682" cy="3810000"/>
        </a:xfrm>
        <a:prstGeom prst="rect">
          <a:avLst/>
        </a:prstGeom>
      </xdr:spPr>
    </xdr:pic>
    <xdr:clientData/>
  </xdr:twoCellAnchor>
  <xdr:twoCellAnchor>
    <xdr:from>
      <xdr:col>20</xdr:col>
      <xdr:colOff>325437</xdr:colOff>
      <xdr:row>16</xdr:row>
      <xdr:rowOff>49212</xdr:rowOff>
    </xdr:from>
    <xdr:to>
      <xdr:col>28</xdr:col>
      <xdr:colOff>71437</xdr:colOff>
      <xdr:row>29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412749</xdr:colOff>
      <xdr:row>58</xdr:row>
      <xdr:rowOff>190500</xdr:rowOff>
    </xdr:from>
    <xdr:to>
      <xdr:col>11</xdr:col>
      <xdr:colOff>968374</xdr:colOff>
      <xdr:row>84</xdr:row>
      <xdr:rowOff>95250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999" y="12160250"/>
          <a:ext cx="8016875" cy="5270500"/>
        </a:xfrm>
        <a:prstGeom prst="rect">
          <a:avLst/>
        </a:prstGeom>
      </xdr:spPr>
    </xdr:pic>
    <xdr:clientData/>
  </xdr:twoCellAnchor>
  <xdr:twoCellAnchor editAs="oneCell">
    <xdr:from>
      <xdr:col>12</xdr:col>
      <xdr:colOff>63500</xdr:colOff>
      <xdr:row>6</xdr:row>
      <xdr:rowOff>63500</xdr:rowOff>
    </xdr:from>
    <xdr:to>
      <xdr:col>19</xdr:col>
      <xdr:colOff>95250</xdr:colOff>
      <xdr:row>16</xdr:row>
      <xdr:rowOff>15875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1625" y="1301750"/>
          <a:ext cx="6207125" cy="2016125"/>
        </a:xfrm>
        <a:prstGeom prst="rect">
          <a:avLst/>
        </a:prstGeom>
      </xdr:spPr>
    </xdr:pic>
    <xdr:clientData/>
  </xdr:twoCellAnchor>
  <xdr:twoCellAnchor>
    <xdr:from>
      <xdr:col>12</xdr:col>
      <xdr:colOff>627062</xdr:colOff>
      <xdr:row>37</xdr:row>
      <xdr:rowOff>65087</xdr:rowOff>
    </xdr:from>
    <xdr:to>
      <xdr:col>17</xdr:col>
      <xdr:colOff>801687</xdr:colOff>
      <xdr:row>50</xdr:row>
      <xdr:rowOff>125412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127000</xdr:colOff>
      <xdr:row>37</xdr:row>
      <xdr:rowOff>49212</xdr:rowOff>
    </xdr:from>
    <xdr:to>
      <xdr:col>24</xdr:col>
      <xdr:colOff>365125</xdr:colOff>
      <xdr:row>50</xdr:row>
      <xdr:rowOff>109537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X47"/>
  <sheetViews>
    <sheetView tabSelected="1" zoomScale="60" zoomScaleNormal="60" workbookViewId="0">
      <selection activeCell="J19" sqref="J19"/>
    </sheetView>
  </sheetViews>
  <sheetFormatPr defaultRowHeight="15.75" x14ac:dyDescent="0.25"/>
  <cols>
    <col min="1" max="1" width="9.140625" style="22"/>
    <col min="2" max="2" width="7" style="22" customWidth="1"/>
    <col min="3" max="3" width="22.28515625" style="22" customWidth="1"/>
    <col min="4" max="6" width="9.28515625" style="22" bestFit="1" customWidth="1"/>
    <col min="7" max="7" width="11.85546875" style="22" customWidth="1"/>
    <col min="8" max="8" width="10.5703125" style="22" bestFit="1" customWidth="1"/>
    <col min="9" max="9" width="11.7109375" style="22" customWidth="1"/>
    <col min="10" max="10" width="10" style="22" customWidth="1"/>
    <col min="11" max="11" width="13.28515625" style="22" customWidth="1"/>
    <col min="12" max="12" width="15.85546875" style="22" customWidth="1"/>
    <col min="13" max="13" width="14.5703125" style="22" customWidth="1"/>
    <col min="14" max="14" width="17.5703125" style="22" customWidth="1"/>
    <col min="15" max="15" width="14.140625" style="22" customWidth="1"/>
    <col min="16" max="16" width="10.5703125" style="22" bestFit="1" customWidth="1"/>
    <col min="17" max="17" width="9.28515625" style="22" bestFit="1" customWidth="1"/>
    <col min="18" max="18" width="13.140625" style="22" customWidth="1"/>
    <col min="19" max="19" width="13.5703125" style="22" customWidth="1"/>
    <col min="20" max="20" width="15.28515625" style="22" customWidth="1"/>
    <col min="21" max="16384" width="9.140625" style="22"/>
  </cols>
  <sheetData>
    <row r="1" spans="3:24" x14ac:dyDescent="0.25">
      <c r="C1" s="52" t="s">
        <v>77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3" spans="3:24" x14ac:dyDescent="0.25">
      <c r="C3" s="53" t="s">
        <v>0</v>
      </c>
      <c r="D3" s="54" t="s">
        <v>15</v>
      </c>
      <c r="E3" s="54"/>
      <c r="F3" s="54"/>
      <c r="G3" s="53" t="s">
        <v>4</v>
      </c>
      <c r="H3" s="53" t="s">
        <v>5</v>
      </c>
      <c r="I3" s="60" t="s">
        <v>88</v>
      </c>
      <c r="K3" s="22" t="s">
        <v>17</v>
      </c>
      <c r="L3" s="22">
        <v>3</v>
      </c>
    </row>
    <row r="4" spans="3:24" x14ac:dyDescent="0.25">
      <c r="C4" s="53"/>
      <c r="D4" s="21" t="s">
        <v>1</v>
      </c>
      <c r="E4" s="21" t="s">
        <v>2</v>
      </c>
      <c r="F4" s="21" t="s">
        <v>3</v>
      </c>
      <c r="G4" s="53"/>
      <c r="H4" s="53"/>
      <c r="I4" s="61"/>
      <c r="K4" s="22" t="s">
        <v>18</v>
      </c>
      <c r="L4" s="22">
        <v>3</v>
      </c>
    </row>
    <row r="5" spans="3:24" x14ac:dyDescent="0.25">
      <c r="C5" s="2" t="s">
        <v>6</v>
      </c>
      <c r="D5" s="3">
        <v>49.63</v>
      </c>
      <c r="E5" s="3">
        <v>48.17</v>
      </c>
      <c r="F5" s="3">
        <v>49.97</v>
      </c>
      <c r="G5" s="3">
        <f>SUM(D5:F5)</f>
        <v>147.77000000000001</v>
      </c>
      <c r="H5" s="3">
        <f>AVERAGE(D5:F5)</f>
        <v>49.256666666666668</v>
      </c>
      <c r="I5" s="3">
        <f>STDEV(D5:F5)</f>
        <v>0.9563123618009608</v>
      </c>
      <c r="K5" s="22" t="s">
        <v>26</v>
      </c>
      <c r="L5" s="22">
        <v>3</v>
      </c>
    </row>
    <row r="6" spans="3:24" x14ac:dyDescent="0.25">
      <c r="C6" s="2" t="s">
        <v>7</v>
      </c>
      <c r="D6" s="3">
        <v>49.85</v>
      </c>
      <c r="E6" s="3">
        <v>50.45</v>
      </c>
      <c r="F6" s="3">
        <v>50.49</v>
      </c>
      <c r="G6" s="3">
        <f t="shared" ref="G6:G13" si="0">SUM(D6:F6)</f>
        <v>150.79000000000002</v>
      </c>
      <c r="H6" s="3">
        <f t="shared" ref="H6:H13" si="1">AVERAGE(D6:F6)</f>
        <v>50.263333333333343</v>
      </c>
      <c r="I6" s="3">
        <f t="shared" ref="I6:I13" si="2">STDEV(D6:F6)</f>
        <v>0.35851545759330061</v>
      </c>
    </row>
    <row r="7" spans="3:24" x14ac:dyDescent="0.25">
      <c r="C7" s="2" t="s">
        <v>8</v>
      </c>
      <c r="D7" s="3">
        <v>54.13</v>
      </c>
      <c r="E7" s="3">
        <v>50.57</v>
      </c>
      <c r="F7" s="3">
        <v>54.14</v>
      </c>
      <c r="G7" s="3">
        <f t="shared" si="0"/>
        <v>158.84</v>
      </c>
      <c r="H7" s="3">
        <f t="shared" si="1"/>
        <v>52.946666666666665</v>
      </c>
      <c r="I7" s="3">
        <f t="shared" si="2"/>
        <v>2.0582597827614801</v>
      </c>
      <c r="K7" s="22" t="s">
        <v>25</v>
      </c>
      <c r="L7" s="10">
        <f>(G14^2)/(L3*L4*L5)</f>
        <v>75216.77801481483</v>
      </c>
    </row>
    <row r="8" spans="3:24" x14ac:dyDescent="0.25">
      <c r="C8" s="2" t="s">
        <v>9</v>
      </c>
      <c r="D8" s="3">
        <v>52.96</v>
      </c>
      <c r="E8" s="3">
        <v>52.41</v>
      </c>
      <c r="F8" s="3">
        <v>52.55</v>
      </c>
      <c r="G8" s="3">
        <f t="shared" si="0"/>
        <v>157.92000000000002</v>
      </c>
      <c r="H8" s="3">
        <f t="shared" si="1"/>
        <v>52.640000000000008</v>
      </c>
      <c r="I8" s="3">
        <f t="shared" si="2"/>
        <v>0.28583211855913132</v>
      </c>
      <c r="K8" s="22" t="s">
        <v>41</v>
      </c>
      <c r="L8" s="11">
        <f>SUMSQ(D5:F13)-L7</f>
        <v>147.33698518514575</v>
      </c>
    </row>
    <row r="9" spans="3:24" x14ac:dyDescent="0.25">
      <c r="C9" s="2" t="s">
        <v>10</v>
      </c>
      <c r="D9" s="3">
        <v>56.48</v>
      </c>
      <c r="E9" s="3">
        <v>55.6</v>
      </c>
      <c r="F9" s="3">
        <v>55.34</v>
      </c>
      <c r="G9" s="3">
        <f t="shared" si="0"/>
        <v>167.42000000000002</v>
      </c>
      <c r="H9" s="3">
        <f t="shared" si="1"/>
        <v>55.806666666666672</v>
      </c>
      <c r="I9" s="3">
        <f t="shared" si="2"/>
        <v>0.59743897875291774</v>
      </c>
      <c r="K9" s="22" t="s">
        <v>42</v>
      </c>
      <c r="L9" s="11">
        <f>SUMSQ(D14:F14)/(L3*L4)-L7</f>
        <v>4.5876962962793186</v>
      </c>
      <c r="U9" s="44" t="s">
        <v>72</v>
      </c>
      <c r="V9" s="44" t="s">
        <v>89</v>
      </c>
      <c r="W9" s="44" t="s">
        <v>91</v>
      </c>
      <c r="X9" s="44" t="s">
        <v>92</v>
      </c>
    </row>
    <row r="10" spans="3:24" x14ac:dyDescent="0.25">
      <c r="C10" s="2" t="s">
        <v>11</v>
      </c>
      <c r="D10" s="3">
        <v>54.02</v>
      </c>
      <c r="E10" s="3">
        <v>54.49</v>
      </c>
      <c r="F10" s="3">
        <v>54.34</v>
      </c>
      <c r="G10" s="3">
        <f t="shared" si="0"/>
        <v>162.85000000000002</v>
      </c>
      <c r="H10" s="3">
        <f t="shared" si="1"/>
        <v>54.283333333333339</v>
      </c>
      <c r="I10" s="3">
        <f t="shared" si="2"/>
        <v>0.24006943440041073</v>
      </c>
      <c r="K10" s="22" t="s">
        <v>43</v>
      </c>
      <c r="L10" s="11">
        <f>SUMSQ(G5:G13)/L5-L7</f>
        <v>123.82691851850541</v>
      </c>
      <c r="U10" s="44" t="s">
        <v>90</v>
      </c>
      <c r="V10" s="16">
        <v>49.26</v>
      </c>
      <c r="W10" s="16">
        <v>52.64</v>
      </c>
      <c r="X10" s="16">
        <v>50.69</v>
      </c>
    </row>
    <row r="11" spans="3:24" x14ac:dyDescent="0.25">
      <c r="C11" s="2" t="s">
        <v>12</v>
      </c>
      <c r="D11" s="3">
        <v>52.87</v>
      </c>
      <c r="E11" s="3">
        <v>49.94</v>
      </c>
      <c r="F11" s="3">
        <v>49.26</v>
      </c>
      <c r="G11" s="3">
        <f t="shared" si="0"/>
        <v>152.07</v>
      </c>
      <c r="H11" s="3">
        <f t="shared" si="1"/>
        <v>50.69</v>
      </c>
      <c r="I11" s="3">
        <f t="shared" si="2"/>
        <v>1.9183065448462608</v>
      </c>
      <c r="K11" s="22" t="s">
        <v>45</v>
      </c>
      <c r="L11" s="11">
        <f>SUMSQ(G21:G23)/(L3*L5)-L7</f>
        <v>55.988229629641864</v>
      </c>
      <c r="U11" s="44" t="s">
        <v>94</v>
      </c>
      <c r="V11" s="16">
        <v>50.26</v>
      </c>
      <c r="W11" s="16">
        <v>55.81</v>
      </c>
      <c r="X11" s="16">
        <v>54.19</v>
      </c>
    </row>
    <row r="12" spans="3:24" x14ac:dyDescent="0.25">
      <c r="C12" s="2" t="s">
        <v>13</v>
      </c>
      <c r="D12" s="3">
        <v>54.35</v>
      </c>
      <c r="E12" s="3">
        <v>54</v>
      </c>
      <c r="F12" s="3">
        <v>54.23</v>
      </c>
      <c r="G12" s="3">
        <f t="shared" si="0"/>
        <v>162.57999999999998</v>
      </c>
      <c r="H12" s="3">
        <f t="shared" si="1"/>
        <v>54.193333333333328</v>
      </c>
      <c r="I12" s="3">
        <f t="shared" si="2"/>
        <v>0.17785762095938831</v>
      </c>
      <c r="K12" s="22" t="s">
        <v>46</v>
      </c>
      <c r="L12" s="11">
        <f>SUMSQ(D24:F24)/(L4*L5)-L7</f>
        <v>51.520051851839526</v>
      </c>
      <c r="U12" s="44" t="s">
        <v>93</v>
      </c>
      <c r="V12" s="16">
        <v>52.95</v>
      </c>
      <c r="W12" s="16">
        <v>54.28</v>
      </c>
      <c r="X12" s="16">
        <v>54.95</v>
      </c>
    </row>
    <row r="13" spans="3:24" x14ac:dyDescent="0.25">
      <c r="C13" s="2" t="s">
        <v>14</v>
      </c>
      <c r="D13" s="3">
        <v>53.96</v>
      </c>
      <c r="E13" s="3">
        <v>54.2</v>
      </c>
      <c r="F13" s="3">
        <v>56.68</v>
      </c>
      <c r="G13" s="3">
        <f t="shared" si="0"/>
        <v>164.84</v>
      </c>
      <c r="H13" s="3">
        <f t="shared" si="1"/>
        <v>54.946666666666665</v>
      </c>
      <c r="I13" s="3">
        <f t="shared" si="2"/>
        <v>1.5058995097061856</v>
      </c>
      <c r="K13" s="22" t="s">
        <v>47</v>
      </c>
      <c r="L13" s="11">
        <f>(L10-L11-L12)</f>
        <v>16.318637037024018</v>
      </c>
    </row>
    <row r="14" spans="3:24" x14ac:dyDescent="0.25">
      <c r="C14" s="21" t="s">
        <v>4</v>
      </c>
      <c r="D14" s="3">
        <f>SUM(D5:D13)</f>
        <v>478.25</v>
      </c>
      <c r="E14" s="3">
        <f t="shared" ref="E14" si="3">SUM(E5:E13)</f>
        <v>469.83</v>
      </c>
      <c r="F14" s="3">
        <f>SUM(F5:F13)</f>
        <v>477.00000000000006</v>
      </c>
      <c r="G14" s="4">
        <f>SUM(G5:G13)</f>
        <v>1425.0800000000002</v>
      </c>
      <c r="H14" s="3">
        <f>AVERAGE(H5:H13)</f>
        <v>52.780740740740747</v>
      </c>
      <c r="K14" s="22" t="s">
        <v>44</v>
      </c>
      <c r="L14" s="11">
        <f>(L8-L9-L10)</f>
        <v>18.922370370361023</v>
      </c>
    </row>
    <row r="18" spans="3:20" x14ac:dyDescent="0.25">
      <c r="C18" s="55" t="s">
        <v>16</v>
      </c>
      <c r="D18" s="55"/>
      <c r="E18" s="55"/>
      <c r="F18" s="55"/>
      <c r="G18" s="55"/>
      <c r="H18" s="55"/>
      <c r="K18" s="55" t="s">
        <v>27</v>
      </c>
      <c r="L18" s="55"/>
      <c r="M18" s="55"/>
      <c r="N18" s="55"/>
      <c r="O18" s="55"/>
      <c r="P18" s="55"/>
      <c r="Q18" s="55"/>
      <c r="R18" s="55"/>
    </row>
    <row r="19" spans="3:20" x14ac:dyDescent="0.25">
      <c r="C19" s="53" t="s">
        <v>17</v>
      </c>
      <c r="D19" s="54" t="s">
        <v>18</v>
      </c>
      <c r="E19" s="54"/>
      <c r="F19" s="54"/>
      <c r="G19" s="53" t="s">
        <v>4</v>
      </c>
      <c r="H19" s="53" t="s">
        <v>5</v>
      </c>
      <c r="K19" s="53" t="s">
        <v>28</v>
      </c>
      <c r="L19" s="53" t="s">
        <v>29</v>
      </c>
      <c r="M19" s="53" t="s">
        <v>30</v>
      </c>
      <c r="N19" s="53" t="s">
        <v>31</v>
      </c>
      <c r="O19" s="53" t="s">
        <v>32</v>
      </c>
      <c r="P19" s="53" t="s">
        <v>33</v>
      </c>
      <c r="Q19" s="53"/>
      <c r="R19" s="53" t="s">
        <v>40</v>
      </c>
    </row>
    <row r="20" spans="3:20" x14ac:dyDescent="0.25">
      <c r="C20" s="53"/>
      <c r="D20" s="21" t="s">
        <v>22</v>
      </c>
      <c r="E20" s="21" t="s">
        <v>23</v>
      </c>
      <c r="F20" s="21" t="s">
        <v>24</v>
      </c>
      <c r="G20" s="53"/>
      <c r="H20" s="53"/>
      <c r="K20" s="53"/>
      <c r="L20" s="53"/>
      <c r="M20" s="53"/>
      <c r="N20" s="53"/>
      <c r="O20" s="53"/>
      <c r="P20" s="20">
        <v>0.05</v>
      </c>
      <c r="Q20" s="20">
        <v>0.01</v>
      </c>
      <c r="R20" s="53"/>
    </row>
    <row r="21" spans="3:20" x14ac:dyDescent="0.25">
      <c r="C21" s="2" t="s">
        <v>19</v>
      </c>
      <c r="D21" s="3">
        <f>G5</f>
        <v>147.77000000000001</v>
      </c>
      <c r="E21" s="3">
        <f>G6</f>
        <v>150.79000000000002</v>
      </c>
      <c r="F21" s="3">
        <f>G7</f>
        <v>158.84</v>
      </c>
      <c r="G21" s="8">
        <f>SUM(D21:F21)</f>
        <v>457.40000000000009</v>
      </c>
      <c r="H21" s="6">
        <f>G21/9</f>
        <v>50.82222222222223</v>
      </c>
      <c r="K21" s="2" t="s">
        <v>35</v>
      </c>
      <c r="L21" s="2">
        <f>(L5-1)</f>
        <v>2</v>
      </c>
      <c r="M21" s="12">
        <f t="shared" ref="M21:M26" si="4">L9</f>
        <v>4.5876962962793186</v>
      </c>
      <c r="N21" s="12">
        <f>M21/L21</f>
        <v>2.2938481481396593</v>
      </c>
      <c r="O21" s="12">
        <f>N21/N26</f>
        <v>1.939586301921344</v>
      </c>
      <c r="P21" s="12">
        <f>FINV(P20,L21,L26)</f>
        <v>3.6337234675916301</v>
      </c>
      <c r="Q21" s="12">
        <f>FINV(Q20,L21,L26)</f>
        <v>6.2262352803113821</v>
      </c>
      <c r="R21" s="2" t="s">
        <v>38</v>
      </c>
      <c r="S21" s="22" t="s">
        <v>48</v>
      </c>
    </row>
    <row r="22" spans="3:20" x14ac:dyDescent="0.25">
      <c r="C22" s="2" t="s">
        <v>20</v>
      </c>
      <c r="D22" s="3">
        <f>G8</f>
        <v>157.92000000000002</v>
      </c>
      <c r="E22" s="3">
        <f>G9</f>
        <v>167.42000000000002</v>
      </c>
      <c r="F22" s="3">
        <f>G10</f>
        <v>162.85000000000002</v>
      </c>
      <c r="G22" s="8">
        <f t="shared" ref="G22:G23" si="5">SUM(D22:F22)</f>
        <v>488.19000000000005</v>
      </c>
      <c r="H22" s="6">
        <f t="shared" ref="H22:H23" si="6">G22/9</f>
        <v>54.243333333333339</v>
      </c>
      <c r="K22" s="2" t="s">
        <v>0</v>
      </c>
      <c r="L22" s="2">
        <f>(L3*L4-1)</f>
        <v>8</v>
      </c>
      <c r="M22" s="12">
        <f t="shared" si="4"/>
        <v>123.82691851850541</v>
      </c>
      <c r="N22" s="12">
        <f t="shared" ref="N22:N26" si="7">M22/L22</f>
        <v>15.478364814813176</v>
      </c>
      <c r="O22" s="12">
        <f>N22/N26</f>
        <v>13.087886569693319</v>
      </c>
      <c r="P22" s="12">
        <f>FINV(P20,L22,L26)</f>
        <v>2.5910961798744014</v>
      </c>
      <c r="Q22" s="12">
        <f>FINV(Q20,L22,L26)</f>
        <v>3.8895721399261927</v>
      </c>
      <c r="R22" s="2" t="s">
        <v>49</v>
      </c>
      <c r="S22" s="22" t="s">
        <v>38</v>
      </c>
      <c r="T22" s="22" t="s">
        <v>50</v>
      </c>
    </row>
    <row r="23" spans="3:20" x14ac:dyDescent="0.25">
      <c r="C23" s="2" t="s">
        <v>21</v>
      </c>
      <c r="D23" s="3">
        <f>G11</f>
        <v>152.07</v>
      </c>
      <c r="E23" s="3">
        <f>G12</f>
        <v>162.57999999999998</v>
      </c>
      <c r="F23" s="3">
        <f>G13</f>
        <v>164.84</v>
      </c>
      <c r="G23" s="8">
        <f t="shared" si="5"/>
        <v>479.49</v>
      </c>
      <c r="H23" s="6">
        <f t="shared" si="6"/>
        <v>53.276666666666671</v>
      </c>
      <c r="K23" s="2" t="s">
        <v>17</v>
      </c>
      <c r="L23" s="2">
        <f>(L3-1)</f>
        <v>2</v>
      </c>
      <c r="M23" s="12">
        <f t="shared" si="4"/>
        <v>55.988229629641864</v>
      </c>
      <c r="N23" s="12">
        <f t="shared" si="7"/>
        <v>27.994114814820932</v>
      </c>
      <c r="O23" s="12">
        <f>N23/N26</f>
        <v>23.670704476787453</v>
      </c>
      <c r="P23" s="12">
        <f>FINV(P20,L23,L26)</f>
        <v>3.6337234675916301</v>
      </c>
      <c r="Q23" s="12">
        <f>FINV(Q20,L23,L26)</f>
        <v>6.2262352803113821</v>
      </c>
      <c r="R23" s="2" t="s">
        <v>49</v>
      </c>
      <c r="S23" s="22" t="s">
        <v>39</v>
      </c>
      <c r="T23" s="22" t="s">
        <v>51</v>
      </c>
    </row>
    <row r="24" spans="3:20" x14ac:dyDescent="0.25">
      <c r="C24" s="7" t="s">
        <v>4</v>
      </c>
      <c r="D24" s="8">
        <f>SUM(D21:D23)</f>
        <v>457.76000000000005</v>
      </c>
      <c r="E24" s="8">
        <f t="shared" ref="E24" si="8">SUM(E21:E23)</f>
        <v>480.79</v>
      </c>
      <c r="F24" s="8">
        <f>SUM(F21:F23)</f>
        <v>486.53000000000009</v>
      </c>
      <c r="G24" s="4">
        <f>SUM(G21:G23)</f>
        <v>1425.0800000000002</v>
      </c>
      <c r="H24" s="3"/>
      <c r="K24" s="2" t="s">
        <v>18</v>
      </c>
      <c r="L24" s="2">
        <f>(L4-1)</f>
        <v>2</v>
      </c>
      <c r="M24" s="12">
        <f t="shared" si="4"/>
        <v>51.520051851839526</v>
      </c>
      <c r="N24" s="12">
        <f t="shared" si="7"/>
        <v>25.760025925919763</v>
      </c>
      <c r="O24" s="12">
        <f>N24/N26</f>
        <v>21.781648215717308</v>
      </c>
      <c r="P24" s="12">
        <f>FINV(P20,L24,L26)</f>
        <v>3.6337234675916301</v>
      </c>
      <c r="Q24" s="12">
        <f>FINV(Q20,L24,L26)</f>
        <v>6.2262352803113821</v>
      </c>
      <c r="R24" s="2" t="s">
        <v>49</v>
      </c>
      <c r="S24" s="22" t="s">
        <v>49</v>
      </c>
      <c r="T24" s="22" t="s">
        <v>52</v>
      </c>
    </row>
    <row r="25" spans="3:20" x14ac:dyDescent="0.25">
      <c r="C25" s="5" t="s">
        <v>5</v>
      </c>
      <c r="D25" s="6">
        <f>D24/9</f>
        <v>50.862222222222229</v>
      </c>
      <c r="E25" s="6">
        <f t="shared" ref="E25" si="9">E24/9</f>
        <v>53.421111111111117</v>
      </c>
      <c r="F25" s="6">
        <f>F24/9</f>
        <v>54.058888888888902</v>
      </c>
      <c r="G25" s="2"/>
      <c r="H25" s="2"/>
      <c r="K25" s="2" t="s">
        <v>37</v>
      </c>
      <c r="L25" s="2">
        <f>(L3-1)*(L4-1)</f>
        <v>4</v>
      </c>
      <c r="M25" s="12">
        <f t="shared" si="4"/>
        <v>16.318637037024018</v>
      </c>
      <c r="N25" s="12">
        <f t="shared" si="7"/>
        <v>4.0796592592560046</v>
      </c>
      <c r="O25" s="12">
        <f>N25/N26</f>
        <v>3.4495967931342575</v>
      </c>
      <c r="P25" s="12">
        <f>FINV(P20,L25,L26)</f>
        <v>3.0069172799243447</v>
      </c>
      <c r="Q25" s="12">
        <f>FINV(Q20,L25,L26)</f>
        <v>4.772577999723211</v>
      </c>
      <c r="R25" s="2" t="s">
        <v>49</v>
      </c>
    </row>
    <row r="26" spans="3:20" x14ac:dyDescent="0.25">
      <c r="K26" s="2" t="s">
        <v>36</v>
      </c>
      <c r="L26" s="2">
        <f>(L3*L4-1)*(L5-1)</f>
        <v>16</v>
      </c>
      <c r="M26" s="12">
        <f t="shared" si="4"/>
        <v>18.922370370361023</v>
      </c>
      <c r="N26" s="12">
        <f t="shared" si="7"/>
        <v>1.1826481481475639</v>
      </c>
      <c r="O26" s="14"/>
      <c r="P26" s="14"/>
      <c r="Q26" s="14"/>
      <c r="R26" s="9"/>
    </row>
    <row r="27" spans="3:20" x14ac:dyDescent="0.25">
      <c r="K27" s="2" t="s">
        <v>4</v>
      </c>
      <c r="L27" s="2">
        <f>(L3*L4*L5-1)</f>
        <v>26</v>
      </c>
      <c r="M27" s="12">
        <f>L8</f>
        <v>147.33698518514575</v>
      </c>
      <c r="N27" s="14"/>
      <c r="O27" s="14"/>
      <c r="P27" s="14"/>
      <c r="Q27" s="14"/>
      <c r="R27" s="9"/>
    </row>
    <row r="28" spans="3:20" x14ac:dyDescent="0.25">
      <c r="L28" s="13" t="s">
        <v>56</v>
      </c>
      <c r="M28" s="13" t="s">
        <v>57</v>
      </c>
      <c r="N28" s="13" t="s">
        <v>58</v>
      </c>
      <c r="O28" s="13" t="s">
        <v>59</v>
      </c>
    </row>
    <row r="29" spans="3:20" x14ac:dyDescent="0.25">
      <c r="C29" s="19" t="s">
        <v>53</v>
      </c>
      <c r="I29" s="22" t="s">
        <v>87</v>
      </c>
      <c r="J29" s="22">
        <f>(SQRT(N26)/H14)*100</f>
        <v>2.0604035861220322</v>
      </c>
      <c r="N29" s="19" t="s">
        <v>53</v>
      </c>
    </row>
    <row r="30" spans="3:20" x14ac:dyDescent="0.25">
      <c r="C30" s="22" t="s">
        <v>69</v>
      </c>
      <c r="D30" s="56" t="s">
        <v>55</v>
      </c>
      <c r="E30" s="56"/>
      <c r="F30" s="56"/>
      <c r="G30" s="56"/>
      <c r="N30" s="22" t="s">
        <v>70</v>
      </c>
      <c r="O30" s="56" t="s">
        <v>55</v>
      </c>
      <c r="P30" s="56"/>
      <c r="Q30" s="56"/>
      <c r="R30" s="56"/>
    </row>
    <row r="31" spans="3:20" x14ac:dyDescent="0.25">
      <c r="D31" s="56" t="s">
        <v>85</v>
      </c>
      <c r="E31" s="56"/>
      <c r="F31" s="56"/>
      <c r="G31" s="56"/>
      <c r="I31" s="22" t="s">
        <v>66</v>
      </c>
      <c r="O31" s="56" t="s">
        <v>84</v>
      </c>
      <c r="P31" s="56"/>
      <c r="Q31" s="56"/>
      <c r="R31" s="56"/>
    </row>
    <row r="32" spans="3:20" x14ac:dyDescent="0.25">
      <c r="D32" s="22">
        <v>3.65</v>
      </c>
      <c r="E32" s="22" t="s">
        <v>65</v>
      </c>
      <c r="F32" s="22">
        <f>SQRT(N26/9)</f>
        <v>0.36249875833466488</v>
      </c>
      <c r="I32" s="58" t="s">
        <v>68</v>
      </c>
      <c r="J32" s="58"/>
      <c r="K32" s="58"/>
      <c r="L32" s="58"/>
      <c r="M32" s="58"/>
      <c r="O32" s="22">
        <v>5.03</v>
      </c>
      <c r="P32" s="22" t="s">
        <v>65</v>
      </c>
      <c r="Q32" s="22">
        <f>SQRT(N26/3)</f>
        <v>0.62786626711627158</v>
      </c>
    </row>
    <row r="33" spans="3:18" x14ac:dyDescent="0.25">
      <c r="D33" s="16">
        <f>D32*F32</f>
        <v>1.3231204679215267</v>
      </c>
      <c r="I33" s="58" t="s">
        <v>67</v>
      </c>
      <c r="J33" s="58"/>
      <c r="K33" s="58"/>
      <c r="L33" s="58"/>
      <c r="M33" s="58"/>
      <c r="O33" s="16">
        <f>O32*Q32</f>
        <v>3.1581673235948462</v>
      </c>
    </row>
    <row r="34" spans="3:18" x14ac:dyDescent="0.25">
      <c r="K34" s="17"/>
      <c r="L34" s="17"/>
      <c r="M34" s="17"/>
    </row>
    <row r="36" spans="3:18" x14ac:dyDescent="0.25">
      <c r="C36" s="57" t="s">
        <v>71</v>
      </c>
      <c r="D36" s="57"/>
      <c r="E36" s="57"/>
      <c r="I36" s="56" t="s">
        <v>60</v>
      </c>
      <c r="J36" s="56"/>
      <c r="K36" s="56"/>
      <c r="N36" s="59" t="s">
        <v>73</v>
      </c>
      <c r="O36" s="59"/>
      <c r="P36" s="59"/>
      <c r="Q36" s="26"/>
      <c r="R36" s="26"/>
    </row>
    <row r="37" spans="3:18" x14ac:dyDescent="0.25">
      <c r="C37" s="2" t="s">
        <v>0</v>
      </c>
      <c r="D37" s="2" t="s">
        <v>61</v>
      </c>
      <c r="E37" s="2" t="s">
        <v>34</v>
      </c>
      <c r="I37" s="2" t="s">
        <v>0</v>
      </c>
      <c r="J37" s="2" t="s">
        <v>61</v>
      </c>
      <c r="K37" s="2" t="s">
        <v>34</v>
      </c>
      <c r="N37" s="20" t="s">
        <v>0</v>
      </c>
      <c r="O37" s="1" t="s">
        <v>61</v>
      </c>
      <c r="P37" s="1" t="s">
        <v>34</v>
      </c>
      <c r="Q37" s="26"/>
      <c r="R37" s="26"/>
    </row>
    <row r="38" spans="3:18" x14ac:dyDescent="0.25">
      <c r="C38" s="2" t="s">
        <v>19</v>
      </c>
      <c r="D38" s="3">
        <f>H21</f>
        <v>50.82222222222223</v>
      </c>
      <c r="E38" s="2" t="s">
        <v>62</v>
      </c>
      <c r="F38" s="16">
        <f>(D38+D$41)</f>
        <v>52.145342690143757</v>
      </c>
      <c r="H38" s="16"/>
      <c r="I38" s="2" t="s">
        <v>22</v>
      </c>
      <c r="J38" s="3">
        <f>D25</f>
        <v>50.862222222222229</v>
      </c>
      <c r="K38" s="2" t="s">
        <v>62</v>
      </c>
      <c r="L38" s="16">
        <f>(J38+J$41)</f>
        <v>52.185342690143756</v>
      </c>
      <c r="N38" s="2" t="s">
        <v>6</v>
      </c>
      <c r="O38" s="35">
        <v>49.256666666666668</v>
      </c>
      <c r="P38" s="1" t="s">
        <v>62</v>
      </c>
      <c r="Q38" s="27">
        <f>(O38+O$47)</f>
        <v>52.414833990261513</v>
      </c>
      <c r="R38" s="27"/>
    </row>
    <row r="39" spans="3:18" x14ac:dyDescent="0.25">
      <c r="C39" s="2" t="s">
        <v>21</v>
      </c>
      <c r="D39" s="3">
        <f>H23</f>
        <v>53.276666666666671</v>
      </c>
      <c r="E39" s="2" t="s">
        <v>64</v>
      </c>
      <c r="F39" s="16">
        <f t="shared" ref="F39:F40" si="10">(D39+D$41)</f>
        <v>54.599787134588198</v>
      </c>
      <c r="G39" s="16"/>
      <c r="H39" s="16"/>
      <c r="I39" s="2" t="s">
        <v>23</v>
      </c>
      <c r="J39" s="3">
        <f>E25</f>
        <v>53.421111111111117</v>
      </c>
      <c r="K39" s="2" t="s">
        <v>64</v>
      </c>
      <c r="L39" s="16">
        <f t="shared" ref="L39:L40" si="11">(J39+J$41)</f>
        <v>54.744231579032643</v>
      </c>
      <c r="M39" s="16"/>
      <c r="N39" s="2" t="s">
        <v>7</v>
      </c>
      <c r="O39" s="35">
        <v>50.263333333333343</v>
      </c>
      <c r="P39" s="1" t="s">
        <v>63</v>
      </c>
      <c r="Q39" s="27">
        <f t="shared" ref="Q39:Q46" si="12">(O39+O$47)</f>
        <v>53.421500656928188</v>
      </c>
      <c r="R39" s="27"/>
    </row>
    <row r="40" spans="3:18" x14ac:dyDescent="0.25">
      <c r="C40" s="2" t="s">
        <v>20</v>
      </c>
      <c r="D40" s="3">
        <f>H22</f>
        <v>54.243333333333339</v>
      </c>
      <c r="E40" s="2" t="s">
        <v>64</v>
      </c>
      <c r="F40" s="16">
        <f t="shared" si="10"/>
        <v>55.566453801254866</v>
      </c>
      <c r="H40" s="16"/>
      <c r="I40" s="2" t="s">
        <v>24</v>
      </c>
      <c r="J40" s="3">
        <f>F25</f>
        <v>54.058888888888902</v>
      </c>
      <c r="K40" s="2" t="s">
        <v>64</v>
      </c>
      <c r="L40" s="16">
        <f t="shared" si="11"/>
        <v>55.382009356810428</v>
      </c>
      <c r="N40" s="2" t="s">
        <v>12</v>
      </c>
      <c r="O40" s="35">
        <v>50.69</v>
      </c>
      <c r="P40" s="1" t="s">
        <v>63</v>
      </c>
      <c r="Q40" s="27">
        <f t="shared" si="12"/>
        <v>53.848167323594843</v>
      </c>
      <c r="R40" s="27"/>
    </row>
    <row r="41" spans="3:18" x14ac:dyDescent="0.25">
      <c r="C41" s="15" t="s">
        <v>54</v>
      </c>
      <c r="D41" s="18">
        <f>D33</f>
        <v>1.3231204679215267</v>
      </c>
      <c r="H41" s="16"/>
      <c r="I41" s="15" t="s">
        <v>54</v>
      </c>
      <c r="J41" s="18">
        <f>D33</f>
        <v>1.3231204679215267</v>
      </c>
      <c r="N41" s="2" t="s">
        <v>9</v>
      </c>
      <c r="O41" s="35">
        <v>52.640000000000008</v>
      </c>
      <c r="P41" s="1" t="s">
        <v>74</v>
      </c>
      <c r="Q41" s="27">
        <f t="shared" si="12"/>
        <v>55.798167323594853</v>
      </c>
      <c r="R41" s="27"/>
    </row>
    <row r="42" spans="3:18" x14ac:dyDescent="0.25">
      <c r="H42" s="23"/>
      <c r="N42" s="2" t="s">
        <v>8</v>
      </c>
      <c r="O42" s="35">
        <v>52.946666666666665</v>
      </c>
      <c r="P42" s="1" t="s">
        <v>81</v>
      </c>
      <c r="Q42" s="27">
        <f t="shared" si="12"/>
        <v>56.104833990261511</v>
      </c>
      <c r="R42" s="27"/>
    </row>
    <row r="43" spans="3:18" x14ac:dyDescent="0.25"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" t="s">
        <v>13</v>
      </c>
      <c r="O43" s="35">
        <v>54.193333333333328</v>
      </c>
      <c r="P43" s="29" t="s">
        <v>76</v>
      </c>
      <c r="Q43" s="27">
        <f t="shared" si="12"/>
        <v>57.351500656928174</v>
      </c>
      <c r="R43" s="28"/>
    </row>
    <row r="44" spans="3:18" x14ac:dyDescent="0.25">
      <c r="N44" s="2" t="s">
        <v>11</v>
      </c>
      <c r="O44" s="36">
        <v>54.283333333333339</v>
      </c>
      <c r="P44" s="1" t="s">
        <v>76</v>
      </c>
      <c r="Q44" s="27">
        <f t="shared" si="12"/>
        <v>57.441500656928184</v>
      </c>
      <c r="R44" s="27"/>
    </row>
    <row r="45" spans="3:18" x14ac:dyDescent="0.25">
      <c r="N45" s="2" t="s">
        <v>14</v>
      </c>
      <c r="O45" s="35">
        <v>54.946666666666665</v>
      </c>
      <c r="P45" s="1" t="s">
        <v>76</v>
      </c>
      <c r="Q45" s="27">
        <f t="shared" si="12"/>
        <v>58.104833990261511</v>
      </c>
      <c r="R45" s="26"/>
    </row>
    <row r="46" spans="3:18" x14ac:dyDescent="0.25">
      <c r="N46" s="2" t="s">
        <v>10</v>
      </c>
      <c r="O46" s="35">
        <v>55.806666666666672</v>
      </c>
      <c r="P46" s="1" t="s">
        <v>75</v>
      </c>
      <c r="Q46" s="27">
        <f t="shared" si="12"/>
        <v>58.964833990261518</v>
      </c>
      <c r="R46" s="26"/>
    </row>
    <row r="47" spans="3:18" x14ac:dyDescent="0.25">
      <c r="N47" s="30" t="s">
        <v>54</v>
      </c>
      <c r="O47" s="31">
        <f>O33</f>
        <v>3.1581673235948462</v>
      </c>
      <c r="P47" s="26"/>
      <c r="Q47" s="26"/>
      <c r="R47" s="26"/>
    </row>
  </sheetData>
  <sortState ref="N38:O46">
    <sortCondition ref="O38:O46"/>
  </sortState>
  <mergeCells count="28">
    <mergeCell ref="C18:H18"/>
    <mergeCell ref="K18:R18"/>
    <mergeCell ref="C1:S1"/>
    <mergeCell ref="C3:C4"/>
    <mergeCell ref="D3:F3"/>
    <mergeCell ref="G3:G4"/>
    <mergeCell ref="H3:H4"/>
    <mergeCell ref="I3:I4"/>
    <mergeCell ref="D30:G30"/>
    <mergeCell ref="O30:R30"/>
    <mergeCell ref="C19:C20"/>
    <mergeCell ref="D19:F19"/>
    <mergeCell ref="G19:G20"/>
    <mergeCell ref="H19:H20"/>
    <mergeCell ref="K19:K20"/>
    <mergeCell ref="L19:L20"/>
    <mergeCell ref="M19:M20"/>
    <mergeCell ref="N19:N20"/>
    <mergeCell ref="O19:O20"/>
    <mergeCell ref="P19:Q19"/>
    <mergeCell ref="R19:R20"/>
    <mergeCell ref="D31:G31"/>
    <mergeCell ref="O31:R31"/>
    <mergeCell ref="I32:M32"/>
    <mergeCell ref="I33:M33"/>
    <mergeCell ref="C36:E36"/>
    <mergeCell ref="I36:K36"/>
    <mergeCell ref="N36:P3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47"/>
  <sheetViews>
    <sheetView zoomScale="60" zoomScaleNormal="60" workbookViewId="0">
      <selection activeCell="I17" sqref="I17"/>
    </sheetView>
  </sheetViews>
  <sheetFormatPr defaultRowHeight="15.75" x14ac:dyDescent="0.25"/>
  <cols>
    <col min="1" max="1" width="9.140625" style="22"/>
    <col min="2" max="2" width="7" style="22" customWidth="1"/>
    <col min="3" max="3" width="22.28515625" style="22" customWidth="1"/>
    <col min="4" max="7" width="9.28515625" style="22" bestFit="1" customWidth="1"/>
    <col min="8" max="8" width="10.5703125" style="22" bestFit="1" customWidth="1"/>
    <col min="9" max="9" width="11.7109375" style="22" customWidth="1"/>
    <col min="10" max="10" width="10" style="22" customWidth="1"/>
    <col min="11" max="11" width="13.28515625" style="22" customWidth="1"/>
    <col min="12" max="12" width="15.85546875" style="22" customWidth="1"/>
    <col min="13" max="13" width="14.5703125" style="22" customWidth="1"/>
    <col min="14" max="14" width="17.5703125" style="22" customWidth="1"/>
    <col min="15" max="15" width="14.140625" style="22" customWidth="1"/>
    <col min="16" max="16" width="10.5703125" style="22" bestFit="1" customWidth="1"/>
    <col min="17" max="17" width="9.28515625" style="22" bestFit="1" customWidth="1"/>
    <col min="18" max="18" width="13.140625" style="22" customWidth="1"/>
    <col min="19" max="19" width="13.5703125" style="22" customWidth="1"/>
    <col min="20" max="20" width="15.28515625" style="22" customWidth="1"/>
    <col min="21" max="16384" width="9.140625" style="22"/>
  </cols>
  <sheetData>
    <row r="1" spans="3:25" x14ac:dyDescent="0.25">
      <c r="C1" s="52" t="s">
        <v>78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3" spans="3:25" x14ac:dyDescent="0.25">
      <c r="C3" s="53" t="s">
        <v>0</v>
      </c>
      <c r="D3" s="54" t="s">
        <v>15</v>
      </c>
      <c r="E3" s="54"/>
      <c r="F3" s="54"/>
      <c r="G3" s="53" t="s">
        <v>4</v>
      </c>
      <c r="H3" s="53" t="s">
        <v>5</v>
      </c>
      <c r="I3" s="60" t="s">
        <v>88</v>
      </c>
      <c r="K3" s="22" t="s">
        <v>17</v>
      </c>
      <c r="L3" s="22">
        <v>3</v>
      </c>
    </row>
    <row r="4" spans="3:25" x14ac:dyDescent="0.25">
      <c r="C4" s="53"/>
      <c r="D4" s="21" t="s">
        <v>1</v>
      </c>
      <c r="E4" s="21" t="s">
        <v>2</v>
      </c>
      <c r="F4" s="21" t="s">
        <v>3</v>
      </c>
      <c r="G4" s="53"/>
      <c r="H4" s="53"/>
      <c r="I4" s="61"/>
      <c r="K4" s="22" t="s">
        <v>18</v>
      </c>
      <c r="L4" s="22">
        <v>3</v>
      </c>
    </row>
    <row r="5" spans="3:25" x14ac:dyDescent="0.25">
      <c r="C5" s="2" t="s">
        <v>6</v>
      </c>
      <c r="D5" s="3">
        <v>22.74</v>
      </c>
      <c r="E5" s="3">
        <v>22.16</v>
      </c>
      <c r="F5" s="3">
        <v>24.76</v>
      </c>
      <c r="G5" s="3">
        <f>SUM(D5:F5)</f>
        <v>69.66</v>
      </c>
      <c r="H5" s="3">
        <f>AVERAGE(D5:F5)</f>
        <v>23.22</v>
      </c>
      <c r="I5" s="3">
        <f>STDEV(D5:F5)</f>
        <v>1.3648443134658264</v>
      </c>
      <c r="K5" s="22" t="s">
        <v>26</v>
      </c>
      <c r="L5" s="22">
        <v>3</v>
      </c>
    </row>
    <row r="6" spans="3:25" x14ac:dyDescent="0.25">
      <c r="C6" s="2" t="s">
        <v>7</v>
      </c>
      <c r="D6" s="3">
        <v>20.16</v>
      </c>
      <c r="E6" s="3">
        <v>20.39</v>
      </c>
      <c r="F6" s="3">
        <v>22.31</v>
      </c>
      <c r="G6" s="3">
        <f t="shared" ref="G6:G13" si="0">SUM(D6:F6)</f>
        <v>62.86</v>
      </c>
      <c r="H6" s="3">
        <f t="shared" ref="H6:H13" si="1">AVERAGE(D6:F6)</f>
        <v>20.953333333333333</v>
      </c>
      <c r="I6" s="3">
        <f t="shared" ref="I6:I13" si="2">STDEV(D6:F6)</f>
        <v>1.1805224831968815</v>
      </c>
    </row>
    <row r="7" spans="3:25" x14ac:dyDescent="0.25">
      <c r="C7" s="2" t="s">
        <v>8</v>
      </c>
      <c r="D7" s="3">
        <v>20.170000000000002</v>
      </c>
      <c r="E7" s="3">
        <v>20.010000000000002</v>
      </c>
      <c r="F7" s="3">
        <v>20.100000000000001</v>
      </c>
      <c r="G7" s="3">
        <f t="shared" si="0"/>
        <v>60.280000000000008</v>
      </c>
      <c r="H7" s="3">
        <f t="shared" si="1"/>
        <v>20.093333333333337</v>
      </c>
      <c r="I7" s="3">
        <f t="shared" si="2"/>
        <v>8.0208062770106503E-2</v>
      </c>
      <c r="K7" s="22" t="s">
        <v>25</v>
      </c>
      <c r="L7" s="10">
        <f>(G14^2)/(L3*L4*L5)</f>
        <v>10963.413514814813</v>
      </c>
    </row>
    <row r="8" spans="3:25" x14ac:dyDescent="0.25">
      <c r="C8" s="2" t="s">
        <v>9</v>
      </c>
      <c r="D8" s="3">
        <v>22.28</v>
      </c>
      <c r="E8" s="3">
        <v>21.12</v>
      </c>
      <c r="F8" s="3">
        <v>21.6</v>
      </c>
      <c r="G8" s="3">
        <f t="shared" si="0"/>
        <v>65</v>
      </c>
      <c r="H8" s="3">
        <f t="shared" si="1"/>
        <v>21.666666666666668</v>
      </c>
      <c r="I8" s="3">
        <f t="shared" si="2"/>
        <v>0.58286647985051721</v>
      </c>
      <c r="K8" s="22" t="s">
        <v>41</v>
      </c>
      <c r="L8" s="11">
        <f>SUMSQ(D5:F13)-L7</f>
        <v>72.435985185189566</v>
      </c>
      <c r="V8" s="45"/>
      <c r="W8" s="45" t="s">
        <v>89</v>
      </c>
      <c r="X8" s="45" t="s">
        <v>91</v>
      </c>
      <c r="Y8" s="45" t="s">
        <v>92</v>
      </c>
    </row>
    <row r="9" spans="3:25" x14ac:dyDescent="0.25">
      <c r="C9" s="2" t="s">
        <v>10</v>
      </c>
      <c r="D9" s="3">
        <v>17.78</v>
      </c>
      <c r="E9" s="3">
        <v>20.29</v>
      </c>
      <c r="F9" s="3">
        <v>20.05</v>
      </c>
      <c r="G9" s="3">
        <f t="shared" si="0"/>
        <v>58.120000000000005</v>
      </c>
      <c r="H9" s="3">
        <f t="shared" si="1"/>
        <v>19.373333333333335</v>
      </c>
      <c r="I9" s="3">
        <f t="shared" si="2"/>
        <v>1.3850752085476554</v>
      </c>
      <c r="K9" s="22" t="s">
        <v>42</v>
      </c>
      <c r="L9" s="11">
        <f>SUMSQ(D14:F14)/(L3*L4)-L7</f>
        <v>0.39327407407654391</v>
      </c>
      <c r="V9" s="45" t="s">
        <v>90</v>
      </c>
      <c r="W9" s="16">
        <v>23.22</v>
      </c>
      <c r="X9" s="16">
        <v>21.67</v>
      </c>
      <c r="Y9" s="16">
        <v>18.72</v>
      </c>
    </row>
    <row r="10" spans="3:25" x14ac:dyDescent="0.25">
      <c r="C10" s="2" t="s">
        <v>11</v>
      </c>
      <c r="D10" s="3">
        <v>19.88</v>
      </c>
      <c r="E10" s="3">
        <v>17.690000000000001</v>
      </c>
      <c r="F10" s="3">
        <v>17.899999999999999</v>
      </c>
      <c r="G10" s="3">
        <f t="shared" si="0"/>
        <v>55.47</v>
      </c>
      <c r="H10" s="3">
        <f t="shared" si="1"/>
        <v>18.489999999999998</v>
      </c>
      <c r="I10" s="3">
        <f t="shared" si="2"/>
        <v>1.2083459769453442</v>
      </c>
      <c r="K10" s="22" t="s">
        <v>43</v>
      </c>
      <c r="L10" s="11">
        <f>SUMSQ(G5:G13)/L5-L7</f>
        <v>56.557785185186731</v>
      </c>
      <c r="V10" s="45" t="s">
        <v>94</v>
      </c>
      <c r="W10" s="16">
        <v>20.95</v>
      </c>
      <c r="X10" s="16">
        <v>19.37</v>
      </c>
      <c r="Y10" s="16">
        <v>19.37</v>
      </c>
    </row>
    <row r="11" spans="3:25" x14ac:dyDescent="0.25">
      <c r="C11" s="2" t="s">
        <v>12</v>
      </c>
      <c r="D11" s="3">
        <v>18.64</v>
      </c>
      <c r="E11" s="3">
        <v>19.3</v>
      </c>
      <c r="F11" s="3">
        <v>18.21</v>
      </c>
      <c r="G11" s="3">
        <f t="shared" si="0"/>
        <v>56.15</v>
      </c>
      <c r="H11" s="3">
        <f t="shared" si="1"/>
        <v>18.716666666666665</v>
      </c>
      <c r="I11" s="3">
        <f t="shared" si="2"/>
        <v>0.54902944669055165</v>
      </c>
      <c r="K11" s="22" t="s">
        <v>45</v>
      </c>
      <c r="L11" s="11">
        <f>SUMSQ(G21:G23)/(L3*L5)-L7</f>
        <v>23.765429629631399</v>
      </c>
      <c r="V11" s="45" t="s">
        <v>93</v>
      </c>
      <c r="W11" s="16">
        <v>20.09</v>
      </c>
      <c r="X11" s="16">
        <v>18.489999999999998</v>
      </c>
      <c r="Y11" s="16">
        <v>19.47</v>
      </c>
    </row>
    <row r="12" spans="3:25" x14ac:dyDescent="0.25">
      <c r="C12" s="2" t="s">
        <v>13</v>
      </c>
      <c r="D12" s="3">
        <v>18.989999999999998</v>
      </c>
      <c r="E12" s="3">
        <v>20.149999999999999</v>
      </c>
      <c r="F12" s="3">
        <v>18.98</v>
      </c>
      <c r="G12" s="3">
        <f t="shared" si="0"/>
        <v>58.120000000000005</v>
      </c>
      <c r="H12" s="3">
        <f t="shared" si="1"/>
        <v>19.373333333333335</v>
      </c>
      <c r="I12" s="3">
        <f t="shared" si="2"/>
        <v>0.67263164758531302</v>
      </c>
      <c r="K12" s="22" t="s">
        <v>46</v>
      </c>
      <c r="L12" s="11">
        <f>SUMSQ(D24:F24)/(L4*L5)-L7</f>
        <v>16.250007407410521</v>
      </c>
    </row>
    <row r="13" spans="3:25" x14ac:dyDescent="0.25">
      <c r="C13" s="2" t="s">
        <v>14</v>
      </c>
      <c r="D13" s="3">
        <v>19.87</v>
      </c>
      <c r="E13" s="3">
        <v>19.559999999999999</v>
      </c>
      <c r="F13" s="3">
        <v>18.98</v>
      </c>
      <c r="G13" s="3">
        <f t="shared" si="0"/>
        <v>58.41</v>
      </c>
      <c r="H13" s="3">
        <f t="shared" si="1"/>
        <v>19.47</v>
      </c>
      <c r="I13" s="3">
        <f t="shared" si="2"/>
        <v>0.45177427992306074</v>
      </c>
      <c r="K13" s="22" t="s">
        <v>47</v>
      </c>
      <c r="L13" s="11">
        <f>(L10-L11-L12)</f>
        <v>16.542348148144811</v>
      </c>
    </row>
    <row r="14" spans="3:25" x14ac:dyDescent="0.25">
      <c r="C14" s="21" t="s">
        <v>4</v>
      </c>
      <c r="D14" s="3">
        <f>SUM(D5:D13)</f>
        <v>180.51</v>
      </c>
      <c r="E14" s="3">
        <f t="shared" ref="E14" si="3">SUM(E5:E13)</f>
        <v>180.67000000000002</v>
      </c>
      <c r="F14" s="3">
        <f>SUM(F5:F13)</f>
        <v>182.89</v>
      </c>
      <c r="G14" s="4">
        <f>SUM(G5:G13)</f>
        <v>544.06999999999994</v>
      </c>
      <c r="H14" s="3">
        <f>AVERAGE(H5:H13)</f>
        <v>20.150740740740741</v>
      </c>
      <c r="K14" s="22" t="s">
        <v>44</v>
      </c>
      <c r="L14" s="11">
        <f>(L8-L9-L10)</f>
        <v>15.484925925926291</v>
      </c>
    </row>
    <row r="16" spans="3:25" x14ac:dyDescent="0.25">
      <c r="D16" s="32"/>
      <c r="E16" s="32"/>
      <c r="F16" s="32"/>
      <c r="G16" s="32"/>
      <c r="H16" s="32"/>
    </row>
    <row r="18" spans="3:20" x14ac:dyDescent="0.25">
      <c r="C18" s="55" t="s">
        <v>16</v>
      </c>
      <c r="D18" s="55"/>
      <c r="E18" s="55"/>
      <c r="F18" s="55"/>
      <c r="G18" s="55"/>
      <c r="H18" s="55"/>
      <c r="K18" s="55" t="s">
        <v>27</v>
      </c>
      <c r="L18" s="55"/>
      <c r="M18" s="55"/>
      <c r="N18" s="55"/>
      <c r="O18" s="55"/>
      <c r="P18" s="55"/>
      <c r="Q18" s="55"/>
      <c r="R18" s="55"/>
    </row>
    <row r="19" spans="3:20" x14ac:dyDescent="0.25">
      <c r="C19" s="53" t="s">
        <v>17</v>
      </c>
      <c r="D19" s="54" t="s">
        <v>18</v>
      </c>
      <c r="E19" s="54"/>
      <c r="F19" s="54"/>
      <c r="G19" s="53" t="s">
        <v>4</v>
      </c>
      <c r="H19" s="53" t="s">
        <v>5</v>
      </c>
      <c r="K19" s="53" t="s">
        <v>28</v>
      </c>
      <c r="L19" s="53" t="s">
        <v>29</v>
      </c>
      <c r="M19" s="53" t="s">
        <v>30</v>
      </c>
      <c r="N19" s="53" t="s">
        <v>31</v>
      </c>
      <c r="O19" s="53" t="s">
        <v>32</v>
      </c>
      <c r="P19" s="53" t="s">
        <v>33</v>
      </c>
      <c r="Q19" s="53"/>
      <c r="R19" s="53" t="s">
        <v>40</v>
      </c>
    </row>
    <row r="20" spans="3:20" x14ac:dyDescent="0.25">
      <c r="C20" s="53"/>
      <c r="D20" s="21" t="s">
        <v>22</v>
      </c>
      <c r="E20" s="21" t="s">
        <v>23</v>
      </c>
      <c r="F20" s="21" t="s">
        <v>24</v>
      </c>
      <c r="G20" s="53"/>
      <c r="H20" s="53"/>
      <c r="K20" s="53"/>
      <c r="L20" s="53"/>
      <c r="M20" s="53"/>
      <c r="N20" s="53"/>
      <c r="O20" s="53"/>
      <c r="P20" s="20">
        <v>0.05</v>
      </c>
      <c r="Q20" s="20">
        <v>0.01</v>
      </c>
      <c r="R20" s="53"/>
    </row>
    <row r="21" spans="3:20" x14ac:dyDescent="0.25">
      <c r="C21" s="2" t="s">
        <v>19</v>
      </c>
      <c r="D21" s="3">
        <f>G5</f>
        <v>69.66</v>
      </c>
      <c r="E21" s="3">
        <f>G6</f>
        <v>62.86</v>
      </c>
      <c r="F21" s="3">
        <f>G7</f>
        <v>60.280000000000008</v>
      </c>
      <c r="G21" s="8">
        <f>SUM(D21:F21)</f>
        <v>192.79999999999998</v>
      </c>
      <c r="H21" s="6">
        <f>G21/9</f>
        <v>21.422222222222221</v>
      </c>
      <c r="K21" s="2" t="s">
        <v>35</v>
      </c>
      <c r="L21" s="2">
        <f>(L5-1)</f>
        <v>2</v>
      </c>
      <c r="M21" s="12">
        <f t="shared" ref="M21:M26" si="4">L9</f>
        <v>0.39327407407654391</v>
      </c>
      <c r="N21" s="12">
        <f>M21/L21</f>
        <v>0.19663703703827196</v>
      </c>
      <c r="O21" s="12">
        <f>N21/N26</f>
        <v>0.20317776188678471</v>
      </c>
      <c r="P21" s="12">
        <f>FINV(P20,L21,L26)</f>
        <v>3.6337234675916301</v>
      </c>
      <c r="Q21" s="12">
        <f>FINV(Q20,L21,L26)</f>
        <v>6.2262352803113821</v>
      </c>
      <c r="R21" s="2" t="s">
        <v>38</v>
      </c>
      <c r="S21" s="22" t="s">
        <v>48</v>
      </c>
    </row>
    <row r="22" spans="3:20" x14ac:dyDescent="0.25">
      <c r="C22" s="2" t="s">
        <v>20</v>
      </c>
      <c r="D22" s="3">
        <f>G8</f>
        <v>65</v>
      </c>
      <c r="E22" s="3">
        <f>G9</f>
        <v>58.120000000000005</v>
      </c>
      <c r="F22" s="3">
        <f>G10</f>
        <v>55.47</v>
      </c>
      <c r="G22" s="8">
        <f t="shared" ref="G22:G23" si="5">SUM(D22:F22)</f>
        <v>178.59</v>
      </c>
      <c r="H22" s="6">
        <f t="shared" ref="H22:H23" si="6">G22/9</f>
        <v>19.843333333333334</v>
      </c>
      <c r="K22" s="2" t="s">
        <v>0</v>
      </c>
      <c r="L22" s="2">
        <f>(L3*L4-1)</f>
        <v>8</v>
      </c>
      <c r="M22" s="12">
        <f t="shared" si="4"/>
        <v>56.557785185186731</v>
      </c>
      <c r="N22" s="12">
        <f t="shared" ref="N22:N26" si="7">M22/L22</f>
        <v>7.0697231481483414</v>
      </c>
      <c r="O22" s="12">
        <f>N22/N26</f>
        <v>7.3048828849084089</v>
      </c>
      <c r="P22" s="12">
        <f>FINV(P20,L22,L26)</f>
        <v>2.5910961798744014</v>
      </c>
      <c r="Q22" s="12">
        <f>FINV(Q20,L22,L26)</f>
        <v>3.8895721399261927</v>
      </c>
      <c r="R22" s="2" t="s">
        <v>49</v>
      </c>
      <c r="S22" s="22" t="s">
        <v>38</v>
      </c>
      <c r="T22" s="22" t="s">
        <v>50</v>
      </c>
    </row>
    <row r="23" spans="3:20" x14ac:dyDescent="0.25">
      <c r="C23" s="2" t="s">
        <v>21</v>
      </c>
      <c r="D23" s="3">
        <f>G11</f>
        <v>56.15</v>
      </c>
      <c r="E23" s="3">
        <f>G12</f>
        <v>58.120000000000005</v>
      </c>
      <c r="F23" s="3">
        <f>G13</f>
        <v>58.41</v>
      </c>
      <c r="G23" s="8">
        <f t="shared" si="5"/>
        <v>172.68</v>
      </c>
      <c r="H23" s="6">
        <f t="shared" si="6"/>
        <v>19.186666666666667</v>
      </c>
      <c r="K23" s="2" t="s">
        <v>17</v>
      </c>
      <c r="L23" s="2">
        <f>(L3-1)</f>
        <v>2</v>
      </c>
      <c r="M23" s="12">
        <f t="shared" si="4"/>
        <v>23.765429629631399</v>
      </c>
      <c r="N23" s="12">
        <f t="shared" si="7"/>
        <v>11.882714814815699</v>
      </c>
      <c r="O23" s="12">
        <f>N23/N26</f>
        <v>12.277968777282235</v>
      </c>
      <c r="P23" s="12">
        <f>FINV(P20,L23,L26)</f>
        <v>3.6337234675916301</v>
      </c>
      <c r="Q23" s="12">
        <f>FINV(Q20,L23,L26)</f>
        <v>6.2262352803113821</v>
      </c>
      <c r="R23" s="2" t="s">
        <v>49</v>
      </c>
      <c r="S23" s="22" t="s">
        <v>39</v>
      </c>
      <c r="T23" s="22" t="s">
        <v>51</v>
      </c>
    </row>
    <row r="24" spans="3:20" x14ac:dyDescent="0.25">
      <c r="C24" s="7" t="s">
        <v>4</v>
      </c>
      <c r="D24" s="8">
        <f>SUM(D21:D23)</f>
        <v>190.81</v>
      </c>
      <c r="E24" s="8">
        <f t="shared" ref="E24" si="8">SUM(E21:E23)</f>
        <v>179.10000000000002</v>
      </c>
      <c r="F24" s="8">
        <f>SUM(F21:F23)</f>
        <v>174.16</v>
      </c>
      <c r="G24" s="4">
        <f>SUM(G21:G23)</f>
        <v>544.06999999999994</v>
      </c>
      <c r="H24" s="3"/>
      <c r="K24" s="2" t="s">
        <v>18</v>
      </c>
      <c r="L24" s="2">
        <f>(L4-1)</f>
        <v>2</v>
      </c>
      <c r="M24" s="12">
        <f t="shared" si="4"/>
        <v>16.250007407410521</v>
      </c>
      <c r="N24" s="12">
        <f t="shared" si="7"/>
        <v>8.1250037037052607</v>
      </c>
      <c r="O24" s="12">
        <f>N24/N26</f>
        <v>8.3952651682773691</v>
      </c>
      <c r="P24" s="12">
        <f>FINV(P20,L24,L26)</f>
        <v>3.6337234675916301</v>
      </c>
      <c r="Q24" s="12">
        <f>FINV(Q20,L24,L26)</f>
        <v>6.2262352803113821</v>
      </c>
      <c r="R24" s="2" t="s">
        <v>49</v>
      </c>
      <c r="S24" s="22" t="s">
        <v>49</v>
      </c>
      <c r="T24" s="22" t="s">
        <v>52</v>
      </c>
    </row>
    <row r="25" spans="3:20" x14ac:dyDescent="0.25">
      <c r="C25" s="5" t="s">
        <v>5</v>
      </c>
      <c r="D25" s="6">
        <f>D24/9</f>
        <v>21.201111111111111</v>
      </c>
      <c r="E25" s="6">
        <f t="shared" ref="E25" si="9">E24/9</f>
        <v>19.900000000000002</v>
      </c>
      <c r="F25" s="6">
        <f>F24/9</f>
        <v>19.351111111111109</v>
      </c>
      <c r="G25" s="2"/>
      <c r="H25" s="2"/>
      <c r="K25" s="2" t="s">
        <v>37</v>
      </c>
      <c r="L25" s="2">
        <f>(L3-1)*(L4-1)</f>
        <v>4</v>
      </c>
      <c r="M25" s="12">
        <f t="shared" si="4"/>
        <v>16.542348148144811</v>
      </c>
      <c r="N25" s="12">
        <f t="shared" si="7"/>
        <v>4.1355870370362027</v>
      </c>
      <c r="O25" s="12">
        <f>N25/N26</f>
        <v>4.2731487970370168</v>
      </c>
      <c r="P25" s="12">
        <f>FINV(P20,L25,L26)</f>
        <v>3.0069172799243447</v>
      </c>
      <c r="Q25" s="12">
        <f>FINV(Q20,L25,L26)</f>
        <v>4.772577999723211</v>
      </c>
      <c r="R25" s="2" t="s">
        <v>49</v>
      </c>
    </row>
    <row r="26" spans="3:20" x14ac:dyDescent="0.25">
      <c r="K26" s="2" t="s">
        <v>36</v>
      </c>
      <c r="L26" s="2">
        <f>(L3*L4-1)*(L5-1)</f>
        <v>16</v>
      </c>
      <c r="M26" s="12">
        <f t="shared" si="4"/>
        <v>15.484925925926291</v>
      </c>
      <c r="N26" s="12">
        <f t="shared" si="7"/>
        <v>0.96780787037039318</v>
      </c>
      <c r="O26" s="14"/>
      <c r="P26" s="14"/>
      <c r="Q26" s="14"/>
      <c r="R26" s="9"/>
    </row>
    <row r="27" spans="3:20" x14ac:dyDescent="0.25">
      <c r="K27" s="2" t="s">
        <v>4</v>
      </c>
      <c r="L27" s="2">
        <f>(L3*L4*L5-1)</f>
        <v>26</v>
      </c>
      <c r="M27" s="12">
        <f>L8</f>
        <v>72.435985185189566</v>
      </c>
      <c r="N27" s="14"/>
      <c r="O27" s="14"/>
      <c r="P27" s="14"/>
      <c r="Q27" s="14"/>
      <c r="R27" s="9"/>
    </row>
    <row r="28" spans="3:20" x14ac:dyDescent="0.25">
      <c r="L28" s="13" t="s">
        <v>56</v>
      </c>
      <c r="M28" s="13" t="s">
        <v>57</v>
      </c>
      <c r="N28" s="13" t="s">
        <v>58</v>
      </c>
      <c r="O28" s="13" t="s">
        <v>59</v>
      </c>
    </row>
    <row r="29" spans="3:20" x14ac:dyDescent="0.25">
      <c r="C29" s="19" t="s">
        <v>53</v>
      </c>
      <c r="I29" s="22" t="s">
        <v>87</v>
      </c>
      <c r="J29" s="22">
        <f>(SQRT(N26)/H14)*100</f>
        <v>4.8820650226159366</v>
      </c>
      <c r="N29" s="41" t="s">
        <v>53</v>
      </c>
      <c r="O29" s="40"/>
      <c r="P29" s="40"/>
      <c r="Q29" s="40"/>
      <c r="R29" s="40"/>
    </row>
    <row r="30" spans="3:20" x14ac:dyDescent="0.25">
      <c r="C30" s="22" t="s">
        <v>69</v>
      </c>
      <c r="D30" s="56" t="s">
        <v>55</v>
      </c>
      <c r="E30" s="56"/>
      <c r="F30" s="56"/>
      <c r="G30" s="56"/>
      <c r="N30" s="40" t="s">
        <v>70</v>
      </c>
      <c r="O30" s="56" t="s">
        <v>55</v>
      </c>
      <c r="P30" s="56"/>
      <c r="Q30" s="56"/>
      <c r="R30" s="56"/>
    </row>
    <row r="31" spans="3:20" x14ac:dyDescent="0.25">
      <c r="D31" s="56" t="s">
        <v>82</v>
      </c>
      <c r="E31" s="56"/>
      <c r="F31" s="56"/>
      <c r="G31" s="56"/>
      <c r="I31" s="22" t="s">
        <v>66</v>
      </c>
      <c r="N31" s="40"/>
      <c r="O31" s="56" t="s">
        <v>83</v>
      </c>
      <c r="P31" s="56"/>
      <c r="Q31" s="56"/>
      <c r="R31" s="56"/>
    </row>
    <row r="32" spans="3:20" x14ac:dyDescent="0.25">
      <c r="D32" s="22">
        <v>3.65</v>
      </c>
      <c r="E32" s="22" t="s">
        <v>65</v>
      </c>
      <c r="F32" s="22">
        <f>SQRT(N26/9)</f>
        <v>0.32792408850057442</v>
      </c>
      <c r="I32" s="58" t="s">
        <v>68</v>
      </c>
      <c r="J32" s="58"/>
      <c r="K32" s="58"/>
      <c r="L32" s="58"/>
      <c r="M32" s="58"/>
      <c r="N32" s="40"/>
      <c r="O32" s="40">
        <v>5.03</v>
      </c>
      <c r="P32" s="40" t="s">
        <v>65</v>
      </c>
      <c r="Q32" s="40">
        <f>SQRT(N26/3)</f>
        <v>0.56798118230870798</v>
      </c>
      <c r="R32" s="40"/>
    </row>
    <row r="33" spans="3:20" x14ac:dyDescent="0.25">
      <c r="D33" s="16">
        <f>D32*F32</f>
        <v>1.1969229230270966</v>
      </c>
      <c r="I33" s="58" t="s">
        <v>67</v>
      </c>
      <c r="J33" s="58"/>
      <c r="K33" s="58"/>
      <c r="L33" s="58"/>
      <c r="M33" s="58"/>
      <c r="N33" s="40"/>
      <c r="O33" s="16">
        <f>O32*Q32</f>
        <v>2.8569453470128012</v>
      </c>
      <c r="P33" s="40"/>
      <c r="Q33" s="40"/>
      <c r="R33" s="40"/>
    </row>
    <row r="34" spans="3:20" x14ac:dyDescent="0.25">
      <c r="K34" s="17"/>
      <c r="L34" s="17"/>
      <c r="M34" s="17"/>
    </row>
    <row r="35" spans="3:20" x14ac:dyDescent="0.25">
      <c r="N35" s="43"/>
      <c r="O35" s="43"/>
      <c r="P35" s="43"/>
      <c r="Q35" s="43"/>
      <c r="R35" s="43"/>
      <c r="S35" s="43"/>
    </row>
    <row r="36" spans="3:20" x14ac:dyDescent="0.25">
      <c r="C36" s="57" t="s">
        <v>71</v>
      </c>
      <c r="D36" s="57"/>
      <c r="E36" s="57"/>
      <c r="I36" s="57" t="s">
        <v>60</v>
      </c>
      <c r="J36" s="57"/>
      <c r="K36" s="57"/>
      <c r="N36" s="59" t="s">
        <v>73</v>
      </c>
      <c r="O36" s="59"/>
      <c r="P36" s="59"/>
      <c r="Q36" s="26"/>
      <c r="R36" s="26"/>
      <c r="S36" s="43"/>
    </row>
    <row r="37" spans="3:20" x14ac:dyDescent="0.25">
      <c r="C37" s="2" t="s">
        <v>0</v>
      </c>
      <c r="D37" s="2" t="s">
        <v>61</v>
      </c>
      <c r="E37" s="2" t="s">
        <v>34</v>
      </c>
      <c r="I37" s="2" t="s">
        <v>0</v>
      </c>
      <c r="J37" s="2" t="s">
        <v>61</v>
      </c>
      <c r="K37" s="2" t="s">
        <v>34</v>
      </c>
      <c r="N37" s="42" t="s">
        <v>0</v>
      </c>
      <c r="O37" s="1" t="s">
        <v>61</v>
      </c>
      <c r="P37" s="1" t="s">
        <v>34</v>
      </c>
      <c r="Q37" s="26"/>
      <c r="R37" s="26"/>
      <c r="S37" s="43"/>
      <c r="T37" s="39"/>
    </row>
    <row r="38" spans="3:20" x14ac:dyDescent="0.25">
      <c r="C38" s="2" t="s">
        <v>21</v>
      </c>
      <c r="D38" s="3">
        <f>H23</f>
        <v>19.186666666666667</v>
      </c>
      <c r="E38" s="2" t="s">
        <v>62</v>
      </c>
      <c r="F38" s="16">
        <f>(D38+D$41)</f>
        <v>20.383589589693763</v>
      </c>
      <c r="H38" s="16"/>
      <c r="I38" s="2" t="s">
        <v>24</v>
      </c>
      <c r="J38" s="3">
        <f>F25</f>
        <v>19.351111111111109</v>
      </c>
      <c r="K38" s="2" t="s">
        <v>62</v>
      </c>
      <c r="L38" s="16">
        <f>(J38+J$41)</f>
        <v>20.548034034138205</v>
      </c>
      <c r="N38" s="2" t="s">
        <v>11</v>
      </c>
      <c r="O38" s="35">
        <v>18.489999999999998</v>
      </c>
      <c r="P38" s="1" t="s">
        <v>62</v>
      </c>
      <c r="Q38" s="27">
        <f>(O38+O$47)</f>
        <v>21.346945347012799</v>
      </c>
      <c r="R38" s="27"/>
      <c r="S38" s="43"/>
      <c r="T38" s="39"/>
    </row>
    <row r="39" spans="3:20" x14ac:dyDescent="0.25">
      <c r="C39" s="2" t="s">
        <v>20</v>
      </c>
      <c r="D39" s="3">
        <f>H22</f>
        <v>19.843333333333334</v>
      </c>
      <c r="E39" s="2" t="s">
        <v>63</v>
      </c>
      <c r="F39" s="16">
        <f t="shared" ref="F39:F40" si="10">(D39+D$41)</f>
        <v>21.040256256360429</v>
      </c>
      <c r="G39" s="16"/>
      <c r="H39" s="16"/>
      <c r="I39" s="2" t="s">
        <v>23</v>
      </c>
      <c r="J39" s="3">
        <f>E25</f>
        <v>19.900000000000002</v>
      </c>
      <c r="K39" s="2" t="s">
        <v>63</v>
      </c>
      <c r="L39" s="16">
        <f t="shared" ref="L39:L40" si="11">(J39+J$41)</f>
        <v>21.096922923027098</v>
      </c>
      <c r="M39" s="16"/>
      <c r="N39" s="2" t="s">
        <v>12</v>
      </c>
      <c r="O39" s="35">
        <v>18.716666666666665</v>
      </c>
      <c r="P39" s="1" t="s">
        <v>62</v>
      </c>
      <c r="Q39" s="27">
        <f t="shared" ref="Q39:Q46" si="12">(O39+O$47)</f>
        <v>21.573612013679465</v>
      </c>
      <c r="R39" s="27"/>
      <c r="S39" s="43"/>
      <c r="T39" s="39"/>
    </row>
    <row r="40" spans="3:20" x14ac:dyDescent="0.25">
      <c r="C40" s="2" t="s">
        <v>19</v>
      </c>
      <c r="D40" s="3">
        <f>H21</f>
        <v>21.422222222222221</v>
      </c>
      <c r="E40" s="2" t="s">
        <v>64</v>
      </c>
      <c r="F40" s="16">
        <f t="shared" si="10"/>
        <v>22.619145145249316</v>
      </c>
      <c r="H40" s="16"/>
      <c r="I40" s="2" t="s">
        <v>22</v>
      </c>
      <c r="J40" s="3">
        <f>D25</f>
        <v>21.201111111111111</v>
      </c>
      <c r="K40" s="2" t="s">
        <v>64</v>
      </c>
      <c r="L40" s="16">
        <f t="shared" si="11"/>
        <v>22.398034034138206</v>
      </c>
      <c r="N40" s="2" t="s">
        <v>10</v>
      </c>
      <c r="O40" s="35">
        <v>19.373333333333335</v>
      </c>
      <c r="P40" s="1" t="s">
        <v>63</v>
      </c>
      <c r="Q40" s="27">
        <f t="shared" si="12"/>
        <v>22.230278680346135</v>
      </c>
      <c r="R40" s="27"/>
      <c r="S40" s="43"/>
      <c r="T40" s="39"/>
    </row>
    <row r="41" spans="3:20" x14ac:dyDescent="0.25">
      <c r="C41" s="15" t="s">
        <v>54</v>
      </c>
      <c r="D41" s="18">
        <f>D33</f>
        <v>1.1969229230270966</v>
      </c>
      <c r="H41" s="16"/>
      <c r="I41" s="15" t="s">
        <v>54</v>
      </c>
      <c r="J41" s="18">
        <f>D33</f>
        <v>1.1969229230270966</v>
      </c>
      <c r="N41" s="2" t="s">
        <v>13</v>
      </c>
      <c r="O41" s="36">
        <v>19.373333333333335</v>
      </c>
      <c r="P41" s="1" t="s">
        <v>63</v>
      </c>
      <c r="Q41" s="27">
        <f t="shared" si="12"/>
        <v>22.230278680346135</v>
      </c>
      <c r="R41" s="27"/>
      <c r="S41" s="43"/>
      <c r="T41" s="39"/>
    </row>
    <row r="42" spans="3:20" x14ac:dyDescent="0.25">
      <c r="H42" s="23"/>
      <c r="N42" s="2" t="s">
        <v>14</v>
      </c>
      <c r="O42" s="35">
        <v>19.47</v>
      </c>
      <c r="P42" s="1" t="s">
        <v>63</v>
      </c>
      <c r="Q42" s="27">
        <f t="shared" si="12"/>
        <v>22.326945347012799</v>
      </c>
      <c r="R42" s="27"/>
      <c r="S42" s="43"/>
      <c r="T42" s="39"/>
    </row>
    <row r="43" spans="3:20" x14ac:dyDescent="0.25"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" t="s">
        <v>8</v>
      </c>
      <c r="O43" s="35">
        <v>20.093333333333337</v>
      </c>
      <c r="P43" s="29" t="s">
        <v>63</v>
      </c>
      <c r="Q43" s="27">
        <f t="shared" si="12"/>
        <v>22.950278680346138</v>
      </c>
      <c r="R43" s="28"/>
      <c r="S43" s="43"/>
      <c r="T43" s="39"/>
    </row>
    <row r="44" spans="3:20" x14ac:dyDescent="0.25">
      <c r="N44" s="2" t="s">
        <v>7</v>
      </c>
      <c r="O44" s="35">
        <v>20.953333333333333</v>
      </c>
      <c r="P44" s="1" t="s">
        <v>86</v>
      </c>
      <c r="Q44" s="27">
        <f t="shared" si="12"/>
        <v>23.810278680346133</v>
      </c>
      <c r="R44" s="27"/>
      <c r="S44" s="43"/>
      <c r="T44" s="39"/>
    </row>
    <row r="45" spans="3:20" x14ac:dyDescent="0.25">
      <c r="N45" s="2" t="s">
        <v>9</v>
      </c>
      <c r="O45" s="35">
        <v>21.666666666666668</v>
      </c>
      <c r="P45" s="1" t="s">
        <v>74</v>
      </c>
      <c r="Q45" s="27">
        <f t="shared" si="12"/>
        <v>24.523612013679468</v>
      </c>
      <c r="R45" s="26"/>
      <c r="S45" s="43"/>
      <c r="T45" s="39"/>
    </row>
    <row r="46" spans="3:20" x14ac:dyDescent="0.25">
      <c r="N46" s="2" t="s">
        <v>6</v>
      </c>
      <c r="O46" s="35">
        <v>23.22</v>
      </c>
      <c r="P46" s="1" t="s">
        <v>72</v>
      </c>
      <c r="Q46" s="27">
        <f t="shared" si="12"/>
        <v>26.076945347012799</v>
      </c>
      <c r="R46" s="26"/>
      <c r="S46" s="43"/>
      <c r="T46" s="39"/>
    </row>
    <row r="47" spans="3:20" x14ac:dyDescent="0.25">
      <c r="N47" s="30" t="s">
        <v>54</v>
      </c>
      <c r="O47" s="31">
        <f>O33</f>
        <v>2.8569453470128012</v>
      </c>
      <c r="P47" s="26"/>
      <c r="Q47" s="26"/>
      <c r="R47" s="26"/>
      <c r="S47" s="43"/>
      <c r="T47" s="39"/>
    </row>
  </sheetData>
  <sortState ref="N38:O46">
    <sortCondition ref="O38:O46"/>
  </sortState>
  <mergeCells count="28">
    <mergeCell ref="C18:H18"/>
    <mergeCell ref="K18:R18"/>
    <mergeCell ref="C1:S1"/>
    <mergeCell ref="C3:C4"/>
    <mergeCell ref="D3:F3"/>
    <mergeCell ref="G3:G4"/>
    <mergeCell ref="H3:H4"/>
    <mergeCell ref="I3:I4"/>
    <mergeCell ref="D30:G30"/>
    <mergeCell ref="O30:R30"/>
    <mergeCell ref="C19:C20"/>
    <mergeCell ref="D19:F19"/>
    <mergeCell ref="G19:G20"/>
    <mergeCell ref="H19:H20"/>
    <mergeCell ref="K19:K20"/>
    <mergeCell ref="L19:L20"/>
    <mergeCell ref="M19:M20"/>
    <mergeCell ref="N19:N20"/>
    <mergeCell ref="O19:O20"/>
    <mergeCell ref="P19:Q19"/>
    <mergeCell ref="R19:R20"/>
    <mergeCell ref="D31:G31"/>
    <mergeCell ref="O31:R31"/>
    <mergeCell ref="I32:M32"/>
    <mergeCell ref="I33:M33"/>
    <mergeCell ref="C36:E36"/>
    <mergeCell ref="I36:K36"/>
    <mergeCell ref="N36:P3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T73"/>
  <sheetViews>
    <sheetView topLeftCell="A17" zoomScale="60" zoomScaleNormal="60" workbookViewId="0">
      <selection activeCell="N33" sqref="N33:O36"/>
    </sheetView>
  </sheetViews>
  <sheetFormatPr defaultRowHeight="15.75" x14ac:dyDescent="0.25"/>
  <cols>
    <col min="1" max="1" width="9.140625" style="22"/>
    <col min="2" max="2" width="7" style="22" customWidth="1"/>
    <col min="3" max="3" width="22.28515625" style="22" customWidth="1"/>
    <col min="4" max="7" width="9.28515625" style="22" bestFit="1" customWidth="1"/>
    <col min="8" max="8" width="10.5703125" style="22" bestFit="1" customWidth="1"/>
    <col min="9" max="9" width="11.7109375" style="22" customWidth="1"/>
    <col min="10" max="10" width="10" style="22" customWidth="1"/>
    <col min="11" max="11" width="13.28515625" style="22" customWidth="1"/>
    <col min="12" max="12" width="15.85546875" style="22" customWidth="1"/>
    <col min="13" max="13" width="14.5703125" style="22" customWidth="1"/>
    <col min="14" max="14" width="17.5703125" style="22" customWidth="1"/>
    <col min="15" max="15" width="14.140625" style="22" customWidth="1"/>
    <col min="16" max="16" width="10.5703125" style="22" bestFit="1" customWidth="1"/>
    <col min="17" max="17" width="9.28515625" style="22" bestFit="1" customWidth="1"/>
    <col min="18" max="18" width="13.140625" style="22" customWidth="1"/>
    <col min="19" max="19" width="13.5703125" style="22" customWidth="1"/>
    <col min="20" max="20" width="15.28515625" style="22" customWidth="1"/>
    <col min="21" max="16384" width="9.140625" style="22"/>
  </cols>
  <sheetData>
    <row r="1" spans="3:19" x14ac:dyDescent="0.25">
      <c r="C1" s="52" t="s">
        <v>79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3" spans="3:19" x14ac:dyDescent="0.25">
      <c r="C3" s="53" t="s">
        <v>0</v>
      </c>
      <c r="D3" s="54" t="s">
        <v>15</v>
      </c>
      <c r="E3" s="54"/>
      <c r="F3" s="54"/>
      <c r="G3" s="53" t="s">
        <v>4</v>
      </c>
      <c r="H3" s="53" t="s">
        <v>5</v>
      </c>
      <c r="K3" s="22" t="s">
        <v>17</v>
      </c>
      <c r="L3" s="22">
        <v>3</v>
      </c>
    </row>
    <row r="4" spans="3:19" x14ac:dyDescent="0.25">
      <c r="C4" s="53"/>
      <c r="D4" s="21" t="s">
        <v>1</v>
      </c>
      <c r="E4" s="21" t="s">
        <v>2</v>
      </c>
      <c r="F4" s="21" t="s">
        <v>3</v>
      </c>
      <c r="G4" s="53"/>
      <c r="H4" s="53"/>
      <c r="K4" s="22" t="s">
        <v>18</v>
      </c>
      <c r="L4" s="22">
        <v>3</v>
      </c>
    </row>
    <row r="5" spans="3:19" x14ac:dyDescent="0.25">
      <c r="C5" s="2" t="s">
        <v>6</v>
      </c>
      <c r="D5" s="3">
        <v>11.54</v>
      </c>
      <c r="E5" s="3">
        <v>7.15</v>
      </c>
      <c r="F5" s="3">
        <v>9.73</v>
      </c>
      <c r="G5" s="3">
        <f>SUM(D5:F5)</f>
        <v>28.419999999999998</v>
      </c>
      <c r="H5" s="3">
        <f>AVERAGE(D5:F5)</f>
        <v>9.4733333333333327</v>
      </c>
      <c r="K5" s="22" t="s">
        <v>26</v>
      </c>
      <c r="L5" s="22">
        <v>3</v>
      </c>
    </row>
    <row r="6" spans="3:19" x14ac:dyDescent="0.25">
      <c r="C6" s="2" t="s">
        <v>7</v>
      </c>
      <c r="D6" s="3">
        <v>7.59</v>
      </c>
      <c r="E6" s="3">
        <v>6.01</v>
      </c>
      <c r="F6" s="3">
        <v>7</v>
      </c>
      <c r="G6" s="3">
        <f t="shared" ref="G6:G13" si="0">SUM(D6:F6)</f>
        <v>20.6</v>
      </c>
      <c r="H6" s="3">
        <f t="shared" ref="H6:H13" si="1">AVERAGE(D6:F6)</f>
        <v>6.8666666666666671</v>
      </c>
    </row>
    <row r="7" spans="3:19" x14ac:dyDescent="0.25">
      <c r="C7" s="2" t="s">
        <v>8</v>
      </c>
      <c r="D7" s="3">
        <v>8.41</v>
      </c>
      <c r="E7" s="3">
        <v>6.66</v>
      </c>
      <c r="F7" s="3">
        <v>7.08</v>
      </c>
      <c r="G7" s="3">
        <f t="shared" si="0"/>
        <v>22.15</v>
      </c>
      <c r="H7" s="3">
        <f t="shared" si="1"/>
        <v>7.3833333333333329</v>
      </c>
      <c r="K7" s="22" t="s">
        <v>25</v>
      </c>
      <c r="L7" s="10">
        <f>(G14^2)/(L3*L4*L5)</f>
        <v>2455.9777814814815</v>
      </c>
    </row>
    <row r="8" spans="3:19" x14ac:dyDescent="0.25">
      <c r="C8" s="2" t="s">
        <v>9</v>
      </c>
      <c r="D8" s="3">
        <v>12.59</v>
      </c>
      <c r="E8" s="3">
        <v>14.95</v>
      </c>
      <c r="F8" s="3">
        <v>9.99</v>
      </c>
      <c r="G8" s="3">
        <f t="shared" si="0"/>
        <v>37.53</v>
      </c>
      <c r="H8" s="3">
        <f t="shared" si="1"/>
        <v>12.51</v>
      </c>
      <c r="K8" s="22" t="s">
        <v>41</v>
      </c>
      <c r="L8" s="11">
        <f>SUMSQ(D5:F13)-L7</f>
        <v>129.44611851851823</v>
      </c>
    </row>
    <row r="9" spans="3:19" x14ac:dyDescent="0.25">
      <c r="C9" s="2" t="s">
        <v>10</v>
      </c>
      <c r="D9" s="3">
        <v>11.84</v>
      </c>
      <c r="E9" s="3">
        <v>10.43</v>
      </c>
      <c r="F9" s="3">
        <v>12.47</v>
      </c>
      <c r="G9" s="3">
        <f t="shared" si="0"/>
        <v>34.74</v>
      </c>
      <c r="H9" s="3">
        <f t="shared" si="1"/>
        <v>11.58</v>
      </c>
      <c r="K9" s="22" t="s">
        <v>42</v>
      </c>
      <c r="L9" s="11">
        <f>SUMSQ(D14:F14)/(L3*L4)-L7</f>
        <v>16.380229629629866</v>
      </c>
    </row>
    <row r="10" spans="3:19" x14ac:dyDescent="0.25">
      <c r="C10" s="2" t="s">
        <v>11</v>
      </c>
      <c r="D10" s="3">
        <v>10.050000000000001</v>
      </c>
      <c r="E10" s="3">
        <v>9.0399999999999991</v>
      </c>
      <c r="F10" s="3">
        <v>10.82</v>
      </c>
      <c r="G10" s="3">
        <f t="shared" si="0"/>
        <v>29.91</v>
      </c>
      <c r="H10" s="3">
        <f t="shared" si="1"/>
        <v>9.9700000000000006</v>
      </c>
      <c r="K10" s="22" t="s">
        <v>43</v>
      </c>
      <c r="L10" s="11">
        <f>SUMSQ(G5:G13)/L5-L7</f>
        <v>80.250251851851772</v>
      </c>
    </row>
    <row r="11" spans="3:19" x14ac:dyDescent="0.25">
      <c r="C11" s="2" t="s">
        <v>12</v>
      </c>
      <c r="D11" s="3">
        <v>10.7</v>
      </c>
      <c r="E11" s="3">
        <v>7.73</v>
      </c>
      <c r="F11" s="3">
        <v>6.63</v>
      </c>
      <c r="G11" s="3">
        <f t="shared" si="0"/>
        <v>25.06</v>
      </c>
      <c r="H11" s="3">
        <f t="shared" si="1"/>
        <v>8.3533333333333335</v>
      </c>
      <c r="K11" s="22" t="s">
        <v>45</v>
      </c>
      <c r="L11" s="11">
        <f>SUMSQ(G21:G23)/(L3*L5)-L7</f>
        <v>53.891874074073712</v>
      </c>
    </row>
    <row r="12" spans="3:19" x14ac:dyDescent="0.25">
      <c r="C12" s="2" t="s">
        <v>13</v>
      </c>
      <c r="D12" s="3">
        <v>12.78</v>
      </c>
      <c r="E12" s="3">
        <v>9.31</v>
      </c>
      <c r="F12" s="3">
        <v>8.36</v>
      </c>
      <c r="G12" s="3">
        <f t="shared" si="0"/>
        <v>30.45</v>
      </c>
      <c r="H12" s="3">
        <f t="shared" si="1"/>
        <v>10.15</v>
      </c>
      <c r="K12" s="22" t="s">
        <v>46</v>
      </c>
      <c r="L12" s="11">
        <f>SUMSQ(D24:F24)/(L4*L5)-L7</f>
        <v>5.8942518518520046</v>
      </c>
    </row>
    <row r="13" spans="3:19" x14ac:dyDescent="0.25">
      <c r="C13" s="2" t="s">
        <v>14</v>
      </c>
      <c r="D13" s="3">
        <v>10.23</v>
      </c>
      <c r="E13" s="3">
        <v>9.06</v>
      </c>
      <c r="F13" s="3">
        <v>9.36</v>
      </c>
      <c r="G13" s="3">
        <f t="shared" si="0"/>
        <v>28.65</v>
      </c>
      <c r="H13" s="3">
        <f t="shared" si="1"/>
        <v>9.5499999999999989</v>
      </c>
      <c r="K13" s="22" t="s">
        <v>47</v>
      </c>
      <c r="L13" s="11">
        <f>(L10-L11-L12)</f>
        <v>20.464125925926055</v>
      </c>
    </row>
    <row r="14" spans="3:19" x14ac:dyDescent="0.25">
      <c r="C14" s="21" t="s">
        <v>4</v>
      </c>
      <c r="D14" s="3">
        <f>SUM(D5:D13)</f>
        <v>95.73</v>
      </c>
      <c r="E14" s="3">
        <f t="shared" ref="E14" si="2">SUM(E5:E13)</f>
        <v>80.34</v>
      </c>
      <c r="F14" s="3">
        <f>SUM(F5:F13)</f>
        <v>81.440000000000012</v>
      </c>
      <c r="G14" s="4">
        <f>SUM(G5:G13)</f>
        <v>257.51</v>
      </c>
      <c r="H14" s="3">
        <f>AVERAGE(H5:H13)</f>
        <v>9.5374074074074073</v>
      </c>
      <c r="K14" s="22" t="s">
        <v>44</v>
      </c>
      <c r="L14" s="11">
        <f>(L8-L9-L10)</f>
        <v>32.815637037036595</v>
      </c>
    </row>
    <row r="18" spans="3:20" x14ac:dyDescent="0.25">
      <c r="C18" s="55" t="s">
        <v>16</v>
      </c>
      <c r="D18" s="55"/>
      <c r="E18" s="55"/>
      <c r="F18" s="55"/>
      <c r="G18" s="55"/>
      <c r="H18" s="55"/>
      <c r="K18" s="55" t="s">
        <v>27</v>
      </c>
      <c r="L18" s="55"/>
      <c r="M18" s="55"/>
      <c r="N18" s="55"/>
      <c r="O18" s="55"/>
      <c r="P18" s="55"/>
      <c r="Q18" s="55"/>
      <c r="R18" s="55"/>
    </row>
    <row r="19" spans="3:20" x14ac:dyDescent="0.25">
      <c r="C19" s="53" t="s">
        <v>17</v>
      </c>
      <c r="D19" s="54" t="s">
        <v>18</v>
      </c>
      <c r="E19" s="54"/>
      <c r="F19" s="54"/>
      <c r="G19" s="53" t="s">
        <v>4</v>
      </c>
      <c r="H19" s="53" t="s">
        <v>5</v>
      </c>
      <c r="K19" s="53" t="s">
        <v>28</v>
      </c>
      <c r="L19" s="53" t="s">
        <v>29</v>
      </c>
      <c r="M19" s="53" t="s">
        <v>30</v>
      </c>
      <c r="N19" s="53" t="s">
        <v>31</v>
      </c>
      <c r="O19" s="53" t="s">
        <v>32</v>
      </c>
      <c r="P19" s="53" t="s">
        <v>33</v>
      </c>
      <c r="Q19" s="53"/>
      <c r="R19" s="53" t="s">
        <v>40</v>
      </c>
    </row>
    <row r="20" spans="3:20" x14ac:dyDescent="0.25">
      <c r="C20" s="53"/>
      <c r="D20" s="21" t="s">
        <v>22</v>
      </c>
      <c r="E20" s="21" t="s">
        <v>23</v>
      </c>
      <c r="F20" s="21" t="s">
        <v>24</v>
      </c>
      <c r="G20" s="53"/>
      <c r="H20" s="53"/>
      <c r="K20" s="53"/>
      <c r="L20" s="53"/>
      <c r="M20" s="53"/>
      <c r="N20" s="53"/>
      <c r="O20" s="53"/>
      <c r="P20" s="20">
        <v>0.05</v>
      </c>
      <c r="Q20" s="20">
        <v>0.01</v>
      </c>
      <c r="R20" s="53"/>
    </row>
    <row r="21" spans="3:20" x14ac:dyDescent="0.25">
      <c r="C21" s="2" t="s">
        <v>19</v>
      </c>
      <c r="D21" s="3">
        <f>G5</f>
        <v>28.419999999999998</v>
      </c>
      <c r="E21" s="3">
        <f>G6</f>
        <v>20.6</v>
      </c>
      <c r="F21" s="3">
        <f>G7</f>
        <v>22.15</v>
      </c>
      <c r="G21" s="8">
        <f>SUM(D21:F21)</f>
        <v>71.169999999999987</v>
      </c>
      <c r="H21" s="6">
        <f>G21/9</f>
        <v>7.9077777777777767</v>
      </c>
      <c r="K21" s="2" t="s">
        <v>35</v>
      </c>
      <c r="L21" s="2">
        <f>(L5-1)</f>
        <v>2</v>
      </c>
      <c r="M21" s="12">
        <f t="shared" ref="M21:M26" si="3">L9</f>
        <v>16.380229629629866</v>
      </c>
      <c r="N21" s="12">
        <f>M21/L21</f>
        <v>8.1901148148149332</v>
      </c>
      <c r="O21" s="12">
        <f>N21/N26</f>
        <v>3.9932742091564961</v>
      </c>
      <c r="P21" s="12">
        <f>FINV(P20,L21,L26)</f>
        <v>3.6337234675916301</v>
      </c>
      <c r="Q21" s="12">
        <f>FINV(Q20,L21,L26)</f>
        <v>6.2262352803113821</v>
      </c>
      <c r="R21" s="2" t="s">
        <v>39</v>
      </c>
      <c r="S21" s="22" t="s">
        <v>48</v>
      </c>
    </row>
    <row r="22" spans="3:20" x14ac:dyDescent="0.25">
      <c r="C22" s="2" t="s">
        <v>20</v>
      </c>
      <c r="D22" s="3">
        <f>G8</f>
        <v>37.53</v>
      </c>
      <c r="E22" s="3">
        <f>G9</f>
        <v>34.74</v>
      </c>
      <c r="F22" s="3">
        <f>G10</f>
        <v>29.91</v>
      </c>
      <c r="G22" s="8">
        <f t="shared" ref="G22:G23" si="4">SUM(D22:F22)</f>
        <v>102.18</v>
      </c>
      <c r="H22" s="6">
        <f t="shared" ref="H22:H23" si="5">G22/9</f>
        <v>11.353333333333333</v>
      </c>
      <c r="K22" s="2" t="s">
        <v>0</v>
      </c>
      <c r="L22" s="2">
        <f>(L3*L4-1)</f>
        <v>8</v>
      </c>
      <c r="M22" s="12">
        <f t="shared" si="3"/>
        <v>80.250251851851772</v>
      </c>
      <c r="N22" s="12">
        <f t="shared" ref="N22:N26" si="6">M22/L22</f>
        <v>10.031281481481471</v>
      </c>
      <c r="O22" s="12">
        <f>N22/N26</f>
        <v>4.8909763209094015</v>
      </c>
      <c r="P22" s="12">
        <f>FINV(P20,L22,L26)</f>
        <v>2.5910961798744014</v>
      </c>
      <c r="Q22" s="12">
        <f>FINV(Q20,L22,L26)</f>
        <v>3.8895721399261927</v>
      </c>
      <c r="R22" s="2" t="s">
        <v>49</v>
      </c>
      <c r="S22" s="22" t="s">
        <v>38</v>
      </c>
      <c r="T22" s="22" t="s">
        <v>50</v>
      </c>
    </row>
    <row r="23" spans="3:20" x14ac:dyDescent="0.25">
      <c r="C23" s="2" t="s">
        <v>21</v>
      </c>
      <c r="D23" s="3">
        <f>G11</f>
        <v>25.06</v>
      </c>
      <c r="E23" s="3">
        <f>G12</f>
        <v>30.45</v>
      </c>
      <c r="F23" s="3">
        <f>G13</f>
        <v>28.65</v>
      </c>
      <c r="G23" s="8">
        <f t="shared" si="4"/>
        <v>84.16</v>
      </c>
      <c r="H23" s="6">
        <f t="shared" si="5"/>
        <v>9.3511111111111109</v>
      </c>
      <c r="K23" s="2" t="s">
        <v>17</v>
      </c>
      <c r="L23" s="2">
        <f>(L3-1)</f>
        <v>2</v>
      </c>
      <c r="M23" s="12">
        <f t="shared" si="3"/>
        <v>53.891874074073712</v>
      </c>
      <c r="N23" s="12">
        <f t="shared" si="6"/>
        <v>26.945937037036856</v>
      </c>
      <c r="O23" s="12">
        <f>N23/N26</f>
        <v>13.138096088337379</v>
      </c>
      <c r="P23" s="12">
        <f>FINV(P20,L23,L26)</f>
        <v>3.6337234675916301</v>
      </c>
      <c r="Q23" s="12">
        <f>FINV(Q20,L23,L26)</f>
        <v>6.2262352803113821</v>
      </c>
      <c r="R23" s="2" t="s">
        <v>49</v>
      </c>
      <c r="S23" s="22" t="s">
        <v>39</v>
      </c>
      <c r="T23" s="22" t="s">
        <v>51</v>
      </c>
    </row>
    <row r="24" spans="3:20" x14ac:dyDescent="0.25">
      <c r="C24" s="7" t="s">
        <v>4</v>
      </c>
      <c r="D24" s="8">
        <f>SUM(D21:D23)</f>
        <v>91.01</v>
      </c>
      <c r="E24" s="8">
        <f t="shared" ref="E24" si="7">SUM(E21:E23)</f>
        <v>85.79</v>
      </c>
      <c r="F24" s="8">
        <f>SUM(F21:F23)</f>
        <v>80.710000000000008</v>
      </c>
      <c r="G24" s="4">
        <f>SUM(G21:G23)</f>
        <v>257.51</v>
      </c>
      <c r="H24" s="3"/>
      <c r="K24" s="2" t="s">
        <v>18</v>
      </c>
      <c r="L24" s="2">
        <f>(L4-1)</f>
        <v>2</v>
      </c>
      <c r="M24" s="12">
        <f t="shared" si="3"/>
        <v>5.8942518518520046</v>
      </c>
      <c r="N24" s="12">
        <f t="shared" si="6"/>
        <v>2.9471259259260023</v>
      </c>
      <c r="O24" s="12">
        <f>N24/N26</f>
        <v>1.4369373589059622</v>
      </c>
      <c r="P24" s="12">
        <f>FINV(P20,L24,L26)</f>
        <v>3.6337234675916301</v>
      </c>
      <c r="Q24" s="12">
        <f>FINV(Q20,L24,L26)</f>
        <v>6.2262352803113821</v>
      </c>
      <c r="R24" s="2" t="s">
        <v>38</v>
      </c>
      <c r="S24" s="22" t="s">
        <v>49</v>
      </c>
      <c r="T24" s="22" t="s">
        <v>52</v>
      </c>
    </row>
    <row r="25" spans="3:20" x14ac:dyDescent="0.25">
      <c r="C25" s="5" t="s">
        <v>5</v>
      </c>
      <c r="D25" s="6">
        <f>D24/9</f>
        <v>10.112222222222222</v>
      </c>
      <c r="E25" s="6">
        <f t="shared" ref="E25" si="8">E24/9</f>
        <v>9.5322222222222237</v>
      </c>
      <c r="F25" s="6">
        <f>F24/9</f>
        <v>8.9677777777777781</v>
      </c>
      <c r="G25" s="2"/>
      <c r="H25" s="2"/>
      <c r="K25" s="2" t="s">
        <v>37</v>
      </c>
      <c r="L25" s="2">
        <f>(L3-1)*(L4-1)</f>
        <v>4</v>
      </c>
      <c r="M25" s="12">
        <f t="shared" si="3"/>
        <v>20.464125925926055</v>
      </c>
      <c r="N25" s="12">
        <f t="shared" si="6"/>
        <v>5.1160314814815138</v>
      </c>
      <c r="O25" s="12">
        <f>N25/N26</f>
        <v>2.4944359181971327</v>
      </c>
      <c r="P25" s="12">
        <f>FINV(P20,L25,L26)</f>
        <v>3.0069172799243447</v>
      </c>
      <c r="Q25" s="12">
        <f>FINV(Q20,L25,L26)</f>
        <v>4.772577999723211</v>
      </c>
      <c r="R25" s="2" t="s">
        <v>38</v>
      </c>
    </row>
    <row r="26" spans="3:20" x14ac:dyDescent="0.25">
      <c r="K26" s="2" t="s">
        <v>36</v>
      </c>
      <c r="L26" s="2">
        <f>(L3*L4-1)*(L5-1)</f>
        <v>16</v>
      </c>
      <c r="M26" s="12">
        <f t="shared" si="3"/>
        <v>32.815637037036595</v>
      </c>
      <c r="N26" s="12">
        <f t="shared" si="6"/>
        <v>2.0509773148147872</v>
      </c>
      <c r="O26" s="14"/>
      <c r="P26" s="14"/>
      <c r="Q26" s="14"/>
      <c r="R26" s="9"/>
    </row>
    <row r="27" spans="3:20" x14ac:dyDescent="0.25">
      <c r="K27" s="2" t="s">
        <v>4</v>
      </c>
      <c r="L27" s="2">
        <f>(L3*L4*L5-1)</f>
        <v>26</v>
      </c>
      <c r="M27" s="12">
        <f>L8</f>
        <v>129.44611851851823</v>
      </c>
      <c r="N27" s="14"/>
      <c r="O27" s="14"/>
      <c r="P27" s="14"/>
      <c r="Q27" s="14"/>
      <c r="R27" s="9"/>
    </row>
    <row r="28" spans="3:20" x14ac:dyDescent="0.25">
      <c r="L28" s="13" t="s">
        <v>56</v>
      </c>
      <c r="M28" s="13" t="s">
        <v>57</v>
      </c>
      <c r="N28" s="13" t="s">
        <v>58</v>
      </c>
      <c r="O28" s="13" t="s">
        <v>59</v>
      </c>
    </row>
    <row r="29" spans="3:20" x14ac:dyDescent="0.25">
      <c r="C29" s="19" t="s">
        <v>53</v>
      </c>
      <c r="I29" s="22" t="s">
        <v>87</v>
      </c>
      <c r="J29" s="22">
        <f>(SQRT(N26)/H14)*100</f>
        <v>15.015855961921973</v>
      </c>
      <c r="N29" s="19"/>
    </row>
    <row r="30" spans="3:20" x14ac:dyDescent="0.25">
      <c r="C30" s="22" t="s">
        <v>69</v>
      </c>
      <c r="D30" s="56" t="s">
        <v>55</v>
      </c>
      <c r="E30" s="56"/>
      <c r="F30" s="56"/>
      <c r="G30" s="56"/>
      <c r="O30" s="56"/>
      <c r="P30" s="56"/>
      <c r="Q30" s="56"/>
      <c r="R30" s="56"/>
    </row>
    <row r="31" spans="3:20" x14ac:dyDescent="0.25">
      <c r="D31" s="56" t="s">
        <v>80</v>
      </c>
      <c r="E31" s="56"/>
      <c r="F31" s="56"/>
      <c r="G31" s="56"/>
      <c r="I31" s="22" t="s">
        <v>66</v>
      </c>
      <c r="O31" s="56"/>
      <c r="P31" s="56"/>
      <c r="Q31" s="56"/>
      <c r="R31" s="56"/>
    </row>
    <row r="32" spans="3:20" x14ac:dyDescent="0.25">
      <c r="D32" s="22">
        <v>3.65</v>
      </c>
      <c r="E32" s="22" t="s">
        <v>65</v>
      </c>
      <c r="F32" s="22">
        <f>SQRT(N26/9)</f>
        <v>0.47737445293265762</v>
      </c>
      <c r="I32" s="58" t="s">
        <v>68</v>
      </c>
      <c r="J32" s="58"/>
      <c r="K32" s="58"/>
      <c r="L32" s="58"/>
      <c r="M32" s="58"/>
      <c r="S32" s="51" t="s">
        <v>98</v>
      </c>
      <c r="T32" s="51" t="s">
        <v>61</v>
      </c>
    </row>
    <row r="33" spans="3:20" x14ac:dyDescent="0.25">
      <c r="D33" s="16">
        <f>D32*F32</f>
        <v>1.7424167532042003</v>
      </c>
      <c r="I33" s="58" t="s">
        <v>67</v>
      </c>
      <c r="J33" s="58"/>
      <c r="K33" s="58"/>
      <c r="L33" s="58"/>
      <c r="M33" s="58"/>
      <c r="N33" s="46" t="s">
        <v>99</v>
      </c>
      <c r="O33" s="46" t="s">
        <v>61</v>
      </c>
      <c r="S33" s="47" t="s">
        <v>95</v>
      </c>
      <c r="T33" s="51">
        <v>10.11</v>
      </c>
    </row>
    <row r="34" spans="3:20" x14ac:dyDescent="0.25">
      <c r="K34" s="17"/>
      <c r="L34" s="17"/>
      <c r="M34" s="17"/>
      <c r="N34" s="46" t="s">
        <v>89</v>
      </c>
      <c r="O34" s="46">
        <v>7.91</v>
      </c>
      <c r="S34" s="47" t="s">
        <v>96</v>
      </c>
      <c r="T34" s="26">
        <v>9.5299999999999994</v>
      </c>
    </row>
    <row r="35" spans="3:20" x14ac:dyDescent="0.25">
      <c r="N35" s="46" t="s">
        <v>91</v>
      </c>
      <c r="O35" s="46">
        <v>11.35</v>
      </c>
      <c r="S35" s="47" t="s">
        <v>97</v>
      </c>
      <c r="T35" s="37">
        <v>8.9700000000000006</v>
      </c>
    </row>
    <row r="36" spans="3:20" x14ac:dyDescent="0.25">
      <c r="C36" s="56" t="s">
        <v>71</v>
      </c>
      <c r="D36" s="56"/>
      <c r="E36" s="56"/>
      <c r="I36" s="56" t="s">
        <v>60</v>
      </c>
      <c r="J36" s="56"/>
      <c r="K36" s="56"/>
      <c r="N36" s="46" t="s">
        <v>92</v>
      </c>
      <c r="O36" s="46">
        <v>9.35</v>
      </c>
      <c r="P36" s="26"/>
      <c r="Q36" s="26"/>
      <c r="R36" s="26"/>
    </row>
    <row r="37" spans="3:20" x14ac:dyDescent="0.25">
      <c r="C37" s="2" t="s">
        <v>0</v>
      </c>
      <c r="D37" s="2" t="s">
        <v>61</v>
      </c>
      <c r="E37" s="2" t="s">
        <v>34</v>
      </c>
      <c r="I37" s="2" t="s">
        <v>0</v>
      </c>
      <c r="J37" s="2" t="s">
        <v>61</v>
      </c>
      <c r="K37" s="2" t="s">
        <v>34</v>
      </c>
      <c r="N37" s="34"/>
      <c r="O37" s="37"/>
      <c r="P37" s="37"/>
      <c r="Q37" s="37"/>
      <c r="R37" s="37"/>
      <c r="S37" s="43"/>
    </row>
    <row r="38" spans="3:20" x14ac:dyDescent="0.25">
      <c r="C38" s="2" t="s">
        <v>19</v>
      </c>
      <c r="D38" s="3">
        <f>H21</f>
        <v>7.9077777777777767</v>
      </c>
      <c r="E38" s="2" t="s">
        <v>62</v>
      </c>
      <c r="F38" s="16">
        <f>(D38+D$41)</f>
        <v>9.6501945309819774</v>
      </c>
      <c r="H38" s="16"/>
      <c r="I38" s="2" t="s">
        <v>24</v>
      </c>
      <c r="J38" s="3">
        <f>F25</f>
        <v>8.9677777777777781</v>
      </c>
      <c r="K38" s="2" t="s">
        <v>62</v>
      </c>
      <c r="L38" s="16">
        <f>(J38+J$41)</f>
        <v>10.710194530981978</v>
      </c>
      <c r="N38" s="43"/>
      <c r="O38" s="33"/>
      <c r="P38" s="37"/>
      <c r="Q38" s="33"/>
      <c r="R38" s="37"/>
      <c r="S38" s="43"/>
    </row>
    <row r="39" spans="3:20" x14ac:dyDescent="0.25">
      <c r="C39" s="2" t="s">
        <v>21</v>
      </c>
      <c r="D39" s="3">
        <f>H23</f>
        <v>9.3511111111111109</v>
      </c>
      <c r="E39" s="2" t="s">
        <v>62</v>
      </c>
      <c r="F39" s="16">
        <f t="shared" ref="F39:F40" si="9">(D39+D$41)</f>
        <v>11.093527864315311</v>
      </c>
      <c r="G39" s="16"/>
      <c r="H39" s="16"/>
      <c r="I39" s="2" t="s">
        <v>23</v>
      </c>
      <c r="J39" s="3">
        <f>E25</f>
        <v>9.5322222222222237</v>
      </c>
      <c r="K39" s="2" t="s">
        <v>62</v>
      </c>
      <c r="L39" s="16">
        <f t="shared" ref="L39:L40" si="10">(J39+J$41)</f>
        <v>11.274638975426424</v>
      </c>
      <c r="M39" s="16"/>
      <c r="N39" s="43"/>
      <c r="O39" s="33"/>
      <c r="P39" s="37"/>
      <c r="Q39" s="33"/>
      <c r="R39" s="33"/>
      <c r="S39" s="43"/>
    </row>
    <row r="40" spans="3:20" x14ac:dyDescent="0.25">
      <c r="C40" s="2" t="s">
        <v>20</v>
      </c>
      <c r="D40" s="3">
        <f>H22</f>
        <v>11.353333333333333</v>
      </c>
      <c r="E40" s="2" t="s">
        <v>64</v>
      </c>
      <c r="F40" s="16">
        <f t="shared" si="9"/>
        <v>13.095750086537533</v>
      </c>
      <c r="H40" s="16"/>
      <c r="I40" s="2" t="s">
        <v>22</v>
      </c>
      <c r="J40" s="3">
        <f>D25</f>
        <v>10.112222222222222</v>
      </c>
      <c r="K40" s="2" t="s">
        <v>62</v>
      </c>
      <c r="L40" s="16">
        <f t="shared" si="10"/>
        <v>11.854638975426422</v>
      </c>
      <c r="N40" s="43"/>
      <c r="O40" s="33"/>
      <c r="P40" s="37"/>
      <c r="Q40" s="33"/>
      <c r="R40" s="33"/>
      <c r="S40" s="43"/>
    </row>
    <row r="41" spans="3:20" x14ac:dyDescent="0.25">
      <c r="C41" s="15" t="s">
        <v>54</v>
      </c>
      <c r="D41" s="18">
        <f>D33</f>
        <v>1.7424167532042003</v>
      </c>
      <c r="H41" s="16"/>
      <c r="I41" s="15" t="s">
        <v>54</v>
      </c>
      <c r="J41" s="18">
        <f>D33</f>
        <v>1.7424167532042003</v>
      </c>
      <c r="N41" s="43"/>
      <c r="O41" s="33"/>
      <c r="P41" s="37"/>
      <c r="Q41" s="33"/>
      <c r="R41" s="37"/>
      <c r="S41" s="43"/>
    </row>
    <row r="42" spans="3:20" x14ac:dyDescent="0.25">
      <c r="H42" s="23"/>
      <c r="N42" s="43"/>
      <c r="O42" s="33"/>
      <c r="P42" s="37"/>
      <c r="Q42" s="33"/>
      <c r="R42" s="33"/>
      <c r="S42" s="43"/>
    </row>
    <row r="43" spans="3:20" x14ac:dyDescent="0.25"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43"/>
      <c r="O43" s="33"/>
      <c r="P43" s="25"/>
      <c r="Q43" s="33"/>
      <c r="R43" s="25"/>
      <c r="S43" s="43"/>
    </row>
    <row r="44" spans="3:20" x14ac:dyDescent="0.25">
      <c r="C44" s="2" t="s">
        <v>0</v>
      </c>
      <c r="D44" s="2" t="s">
        <v>61</v>
      </c>
      <c r="N44" s="43"/>
      <c r="O44" s="33"/>
      <c r="P44" s="37"/>
      <c r="Q44" s="33"/>
      <c r="R44" s="33"/>
      <c r="S44" s="43"/>
    </row>
    <row r="45" spans="3:20" x14ac:dyDescent="0.25">
      <c r="C45" s="2" t="s">
        <v>19</v>
      </c>
      <c r="D45" s="3">
        <v>7.91</v>
      </c>
      <c r="N45" s="43"/>
      <c r="O45" s="33"/>
      <c r="P45" s="37"/>
      <c r="Q45" s="33"/>
      <c r="R45" s="37"/>
      <c r="S45" s="43"/>
    </row>
    <row r="46" spans="3:20" x14ac:dyDescent="0.25">
      <c r="C46" s="2" t="s">
        <v>20</v>
      </c>
      <c r="D46" s="3">
        <v>11.35</v>
      </c>
      <c r="N46" s="43"/>
      <c r="O46" s="38"/>
      <c r="P46" s="37"/>
      <c r="Q46" s="33"/>
      <c r="R46" s="37"/>
      <c r="S46" s="43"/>
    </row>
    <row r="47" spans="3:20" x14ac:dyDescent="0.25">
      <c r="C47" s="2" t="s">
        <v>21</v>
      </c>
      <c r="D47" s="3">
        <v>9.35</v>
      </c>
      <c r="N47" s="34"/>
      <c r="O47" s="33"/>
      <c r="P47" s="37"/>
      <c r="Q47" s="37"/>
      <c r="R47" s="37"/>
      <c r="S47" s="43"/>
    </row>
    <row r="54" spans="14:18" x14ac:dyDescent="0.25">
      <c r="N54" s="52" t="s">
        <v>100</v>
      </c>
      <c r="O54" s="52"/>
      <c r="P54" s="52"/>
      <c r="Q54" s="52"/>
      <c r="R54" s="52"/>
    </row>
    <row r="56" spans="14:18" x14ac:dyDescent="0.25">
      <c r="N56" s="49" t="s">
        <v>19</v>
      </c>
      <c r="O56" s="32">
        <v>11.54</v>
      </c>
      <c r="P56" s="32">
        <v>7.15</v>
      </c>
      <c r="Q56" s="32">
        <v>9.73</v>
      </c>
      <c r="R56" s="50">
        <f>STDEV(O56:Q58)</f>
        <v>1.7359707498815942</v>
      </c>
    </row>
    <row r="57" spans="14:18" x14ac:dyDescent="0.25">
      <c r="N57" s="48"/>
      <c r="O57" s="32">
        <v>7.59</v>
      </c>
      <c r="P57" s="32">
        <v>6.01</v>
      </c>
      <c r="Q57" s="32">
        <v>7</v>
      </c>
      <c r="R57" s="16"/>
    </row>
    <row r="58" spans="14:18" x14ac:dyDescent="0.25">
      <c r="N58" s="48"/>
      <c r="O58" s="32">
        <v>8.41</v>
      </c>
      <c r="P58" s="32">
        <v>6.66</v>
      </c>
      <c r="Q58" s="32">
        <v>7.08</v>
      </c>
      <c r="R58" s="16"/>
    </row>
    <row r="59" spans="14:18" x14ac:dyDescent="0.25">
      <c r="N59" s="48" t="s">
        <v>20</v>
      </c>
      <c r="O59" s="32">
        <v>12.59</v>
      </c>
      <c r="P59" s="32">
        <v>14.95</v>
      </c>
      <c r="Q59" s="32">
        <v>9.99</v>
      </c>
      <c r="R59" s="16">
        <f>STDEV(O59:Q61)</f>
        <v>1.802602285586032</v>
      </c>
    </row>
    <row r="60" spans="14:18" x14ac:dyDescent="0.25">
      <c r="N60" s="48"/>
      <c r="O60" s="32">
        <v>11.84</v>
      </c>
      <c r="P60" s="32">
        <v>10.43</v>
      </c>
      <c r="Q60" s="32">
        <v>12.47</v>
      </c>
      <c r="R60" s="16"/>
    </row>
    <row r="61" spans="14:18" x14ac:dyDescent="0.25">
      <c r="N61" s="48"/>
      <c r="O61" s="32">
        <v>10.050000000000001</v>
      </c>
      <c r="P61" s="32">
        <v>9.0399999999999991</v>
      </c>
      <c r="Q61" s="32">
        <v>10.82</v>
      </c>
      <c r="R61" s="16"/>
    </row>
    <row r="62" spans="14:18" x14ac:dyDescent="0.25">
      <c r="N62" s="48" t="s">
        <v>21</v>
      </c>
      <c r="O62" s="32">
        <v>10.7</v>
      </c>
      <c r="P62" s="32">
        <v>7.73</v>
      </c>
      <c r="Q62" s="32">
        <v>6.63</v>
      </c>
      <c r="R62" s="16">
        <f>STDEV(O62:Q64)</f>
        <v>1.783623029429461</v>
      </c>
    </row>
    <row r="63" spans="14:18" x14ac:dyDescent="0.25">
      <c r="N63" s="48"/>
      <c r="O63" s="32">
        <v>12.78</v>
      </c>
      <c r="P63" s="32">
        <v>9.31</v>
      </c>
      <c r="Q63" s="32">
        <v>8.36</v>
      </c>
      <c r="R63" s="16"/>
    </row>
    <row r="64" spans="14:18" x14ac:dyDescent="0.25">
      <c r="N64" s="48"/>
      <c r="O64" s="32">
        <v>10.23</v>
      </c>
      <c r="P64" s="32">
        <v>9.06</v>
      </c>
      <c r="Q64" s="32">
        <v>9.36</v>
      </c>
      <c r="R64" s="16"/>
    </row>
    <row r="65" spans="14:18" x14ac:dyDescent="0.25">
      <c r="N65" s="48" t="s">
        <v>22</v>
      </c>
      <c r="O65" s="32">
        <v>11.54</v>
      </c>
      <c r="P65" s="32">
        <v>7.15</v>
      </c>
      <c r="Q65" s="32">
        <v>9.73</v>
      </c>
      <c r="R65" s="16">
        <f>STDEV(O65:Q67)</f>
        <v>2.7079548453481386</v>
      </c>
    </row>
    <row r="66" spans="14:18" x14ac:dyDescent="0.25">
      <c r="N66" s="48"/>
      <c r="O66" s="32">
        <v>12.59</v>
      </c>
      <c r="P66" s="32">
        <v>14.95</v>
      </c>
      <c r="Q66" s="32">
        <v>9.99</v>
      </c>
      <c r="R66" s="16"/>
    </row>
    <row r="67" spans="14:18" x14ac:dyDescent="0.25">
      <c r="N67" s="48"/>
      <c r="O67" s="32">
        <v>10.7</v>
      </c>
      <c r="P67" s="32">
        <v>7.73</v>
      </c>
      <c r="Q67" s="32">
        <v>6.63</v>
      </c>
      <c r="R67" s="16"/>
    </row>
    <row r="68" spans="14:18" x14ac:dyDescent="0.25">
      <c r="N68" s="48" t="s">
        <v>23</v>
      </c>
      <c r="O68" s="32">
        <v>7.59</v>
      </c>
      <c r="P68" s="32">
        <v>6.01</v>
      </c>
      <c r="Q68" s="32">
        <v>7</v>
      </c>
      <c r="R68" s="16">
        <f>STDEV(O68:Q70)</f>
        <v>2.483051438139062</v>
      </c>
    </row>
    <row r="69" spans="14:18" x14ac:dyDescent="0.25">
      <c r="N69" s="48"/>
      <c r="O69" s="32">
        <v>11.84</v>
      </c>
      <c r="P69" s="32">
        <v>10.43</v>
      </c>
      <c r="Q69" s="32">
        <v>12.47</v>
      </c>
      <c r="R69" s="16"/>
    </row>
    <row r="70" spans="14:18" x14ac:dyDescent="0.25">
      <c r="N70" s="48"/>
      <c r="O70" s="32">
        <v>12.78</v>
      </c>
      <c r="P70" s="32">
        <v>9.31</v>
      </c>
      <c r="Q70" s="32">
        <v>8.36</v>
      </c>
      <c r="R70" s="16"/>
    </row>
    <row r="71" spans="14:18" x14ac:dyDescent="0.25">
      <c r="N71" s="48" t="s">
        <v>24</v>
      </c>
      <c r="O71" s="32">
        <v>8.41</v>
      </c>
      <c r="P71" s="32">
        <v>6.66</v>
      </c>
      <c r="Q71" s="32">
        <v>7.08</v>
      </c>
      <c r="R71" s="16">
        <f>STDEV(O71:Q73)</f>
        <v>1.3947829381105956</v>
      </c>
    </row>
    <row r="72" spans="14:18" x14ac:dyDescent="0.25">
      <c r="N72" s="48"/>
      <c r="O72" s="32">
        <v>10.050000000000001</v>
      </c>
      <c r="P72" s="32">
        <v>9.0399999999999991</v>
      </c>
      <c r="Q72" s="32">
        <v>10.82</v>
      </c>
      <c r="R72" s="16"/>
    </row>
    <row r="73" spans="14:18" x14ac:dyDescent="0.25">
      <c r="N73" s="48"/>
      <c r="O73" s="32">
        <v>10.23</v>
      </c>
      <c r="P73" s="32">
        <v>9.06</v>
      </c>
      <c r="Q73" s="32">
        <v>9.36</v>
      </c>
      <c r="R73" s="48"/>
    </row>
  </sheetData>
  <sortState ref="N38:O46">
    <sortCondition ref="O38:O46"/>
  </sortState>
  <mergeCells count="27">
    <mergeCell ref="N54:R54"/>
    <mergeCell ref="C18:H18"/>
    <mergeCell ref="K18:R18"/>
    <mergeCell ref="C1:S1"/>
    <mergeCell ref="C3:C4"/>
    <mergeCell ref="D3:F3"/>
    <mergeCell ref="G3:G4"/>
    <mergeCell ref="H3:H4"/>
    <mergeCell ref="D30:G30"/>
    <mergeCell ref="O30:R30"/>
    <mergeCell ref="C19:C20"/>
    <mergeCell ref="D19:F19"/>
    <mergeCell ref="G19:G20"/>
    <mergeCell ref="H19:H20"/>
    <mergeCell ref="K19:K20"/>
    <mergeCell ref="L19:L20"/>
    <mergeCell ref="M19:M20"/>
    <mergeCell ref="N19:N20"/>
    <mergeCell ref="O19:O20"/>
    <mergeCell ref="P19:Q19"/>
    <mergeCell ref="R19:R20"/>
    <mergeCell ref="D31:G31"/>
    <mergeCell ref="O31:R31"/>
    <mergeCell ref="I32:M32"/>
    <mergeCell ref="I33:M33"/>
    <mergeCell ref="C36:E36"/>
    <mergeCell ref="I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RAK Warna L</vt:lpstr>
      <vt:lpstr>RAK Warna a</vt:lpstr>
      <vt:lpstr>RAK Warna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TRIBUDI</dc:creator>
  <cp:lastModifiedBy>TRIBUDI</cp:lastModifiedBy>
  <dcterms:created xsi:type="dcterms:W3CDTF">2023-11-05T11:58:11Z</dcterms:created>
  <dcterms:modified xsi:type="dcterms:W3CDTF">2024-05-26T09:29:21Z</dcterms:modified>
</cp:coreProperties>
</file>