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TIKEL\"/>
    </mc:Choice>
  </mc:AlternateContent>
  <xr:revisionPtr revIDLastSave="0" documentId="13_ncr:1_{99BCE6B3-BE67-47A8-9932-A4FDAC06B3C3}" xr6:coauthVersionLast="47" xr6:coauthVersionMax="47" xr10:uidLastSave="{00000000-0000-0000-0000-000000000000}"/>
  <bookViews>
    <workbookView xWindow="-120" yWindow="-120" windowWidth="20730" windowHeight="11040" tabRatio="846" firstSheet="3" activeTab="10" xr2:uid="{00000000-000D-0000-FFFF-FFFF00000000}"/>
  </bookViews>
  <sheets>
    <sheet name="KELARUTAN" sheetId="25" r:id="rId1"/>
    <sheet name="WARNA L" sheetId="16" r:id="rId2"/>
    <sheet name="WARNA A" sheetId="17" r:id="rId3"/>
    <sheet name="WARNA B" sheetId="18" r:id="rId4"/>
    <sheet name="TEKSTUR" sheetId="15" r:id="rId5"/>
    <sheet name="KETEBALAN" sheetId="22" r:id="rId6"/>
    <sheet name="KADAR AIR" sheetId="2" r:id="rId7"/>
    <sheet name="GULA REDUKSI" sheetId="20" r:id="rId8"/>
    <sheet name="ORLEP AROMA" sheetId="7" r:id="rId9"/>
    <sheet name="orlep warna" sheetId="8" r:id="rId10"/>
    <sheet name="orlep tekstur" sheetId="9" r:id="rId11"/>
    <sheet name="orlep rasa" sheetId="10" r:id="rId12"/>
    <sheet name="Perlakuan Terbaik" sheetId="2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5" i="8" l="1"/>
  <c r="I28" i="2"/>
  <c r="E34" i="2"/>
  <c r="F28" i="2"/>
  <c r="E28" i="18"/>
  <c r="H28" i="18"/>
  <c r="H29" i="17"/>
  <c r="E36" i="17"/>
  <c r="F29" i="17"/>
  <c r="C45" i="7" l="1"/>
  <c r="J39" i="10"/>
  <c r="J38" i="10"/>
  <c r="E24" i="2" l="1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D14" i="2"/>
  <c r="E14" i="2"/>
  <c r="F14" i="2"/>
  <c r="G14" i="2"/>
  <c r="E20" i="22"/>
  <c r="G20" i="18"/>
  <c r="E21" i="18"/>
  <c r="L5" i="18"/>
  <c r="E20" i="17"/>
  <c r="M17" i="17"/>
  <c r="G23" i="16"/>
  <c r="G22" i="16"/>
  <c r="E20" i="16"/>
  <c r="M18" i="15"/>
  <c r="M19" i="15"/>
  <c r="M20" i="15"/>
  <c r="M21" i="15"/>
  <c r="M22" i="15"/>
  <c r="M23" i="15"/>
  <c r="M24" i="15"/>
  <c r="M17" i="15"/>
  <c r="M23" i="18"/>
  <c r="M22" i="18"/>
  <c r="M21" i="18"/>
  <c r="M20" i="18"/>
  <c r="M19" i="18"/>
  <c r="M18" i="18"/>
  <c r="M23" i="17"/>
  <c r="M22" i="17"/>
  <c r="M21" i="17"/>
  <c r="M20" i="17"/>
  <c r="M19" i="17"/>
  <c r="M18" i="17"/>
  <c r="M24" i="16"/>
  <c r="M23" i="16"/>
  <c r="M22" i="16"/>
  <c r="M21" i="16"/>
  <c r="M20" i="16"/>
  <c r="M19" i="16"/>
  <c r="M18" i="16"/>
  <c r="M17" i="16"/>
  <c r="E25" i="25"/>
  <c r="E23" i="25"/>
  <c r="E22" i="25"/>
  <c r="E21" i="25"/>
  <c r="E20" i="25"/>
  <c r="E26" i="25"/>
  <c r="K11" i="25"/>
  <c r="G14" i="16"/>
  <c r="N8" i="16"/>
  <c r="N8" i="25"/>
  <c r="D26" i="25" l="1"/>
  <c r="D23" i="25"/>
  <c r="D22" i="25"/>
  <c r="D21" i="25"/>
  <c r="D20" i="25"/>
  <c r="F14" i="25"/>
  <c r="E14" i="25"/>
  <c r="D14" i="25"/>
  <c r="H13" i="25"/>
  <c r="G13" i="25"/>
  <c r="H12" i="25"/>
  <c r="G12" i="25"/>
  <c r="H11" i="25"/>
  <c r="G11" i="25"/>
  <c r="H10" i="25"/>
  <c r="G10" i="25"/>
  <c r="H9" i="25"/>
  <c r="G9" i="25"/>
  <c r="H8" i="25"/>
  <c r="G8" i="25"/>
  <c r="M7" i="25"/>
  <c r="L7" i="25"/>
  <c r="K7" i="25"/>
  <c r="N7" i="25" s="1"/>
  <c r="O7" i="25" s="1"/>
  <c r="H7" i="25"/>
  <c r="G7" i="25"/>
  <c r="M6" i="25"/>
  <c r="L6" i="25"/>
  <c r="K6" i="25"/>
  <c r="N6" i="25" s="1"/>
  <c r="O6" i="25" s="1"/>
  <c r="H6" i="25"/>
  <c r="G6" i="25"/>
  <c r="M5" i="25"/>
  <c r="M8" i="25" s="1"/>
  <c r="M9" i="25" s="1"/>
  <c r="L5" i="25"/>
  <c r="L8" i="25" s="1"/>
  <c r="L9" i="25" s="1"/>
  <c r="H5" i="25"/>
  <c r="G5" i="25"/>
  <c r="G14" i="25" l="1"/>
  <c r="K5" i="25"/>
  <c r="F20" i="25"/>
  <c r="D25" i="25"/>
  <c r="I20" i="25"/>
  <c r="H20" i="25"/>
  <c r="I21" i="25"/>
  <c r="H21" i="25"/>
  <c r="D24" i="25"/>
  <c r="I22" i="25"/>
  <c r="H22" i="25"/>
  <c r="I23" i="25"/>
  <c r="H23" i="25"/>
  <c r="I24" i="25" l="1"/>
  <c r="H24" i="25"/>
  <c r="K8" i="25"/>
  <c r="N5" i="25"/>
  <c r="F21" i="25" l="1"/>
  <c r="F26" i="25"/>
  <c r="F25" i="25"/>
  <c r="G20" i="25" s="1"/>
  <c r="J20" i="25" s="1"/>
  <c r="O5" i="25"/>
  <c r="F23" i="25"/>
  <c r="G23" i="25" s="1"/>
  <c r="J23" i="25" s="1"/>
  <c r="K9" i="25"/>
  <c r="F22" i="25" l="1"/>
  <c r="G22" i="25" s="1"/>
  <c r="J22" i="25" s="1"/>
  <c r="E24" i="25"/>
  <c r="F24" i="25" s="1"/>
  <c r="G24" i="25" s="1"/>
  <c r="J24" i="25" s="1"/>
  <c r="G21" i="25"/>
  <c r="J21" i="25" s="1"/>
  <c r="K8" i="17" l="1"/>
  <c r="E22" i="24"/>
  <c r="D33" i="24" l="1"/>
  <c r="D32" i="24"/>
  <c r="D31" i="24"/>
  <c r="D30" i="24"/>
  <c r="D29" i="24"/>
  <c r="D28" i="24"/>
  <c r="D27" i="24"/>
  <c r="D26" i="24"/>
  <c r="D25" i="24"/>
  <c r="D24" i="24"/>
  <c r="D23" i="24"/>
  <c r="D22" i="24"/>
  <c r="N17" i="24"/>
  <c r="N16" i="24"/>
  <c r="N15" i="24"/>
  <c r="S31" i="24" s="1"/>
  <c r="N14" i="24"/>
  <c r="N13" i="24"/>
  <c r="N12" i="24"/>
  <c r="N11" i="24"/>
  <c r="N10" i="24"/>
  <c r="N9" i="24"/>
  <c r="N8" i="24"/>
  <c r="N7" i="24"/>
  <c r="N6" i="24"/>
  <c r="G5" i="16"/>
  <c r="N45" i="10"/>
  <c r="N46" i="10"/>
  <c r="N47" i="10"/>
  <c r="N48" i="10"/>
  <c r="N49" i="10"/>
  <c r="N50" i="10"/>
  <c r="N51" i="10"/>
  <c r="N52" i="10"/>
  <c r="N44" i="10"/>
  <c r="N46" i="9"/>
  <c r="N47" i="9"/>
  <c r="N48" i="9"/>
  <c r="N49" i="9"/>
  <c r="N50" i="9"/>
  <c r="N51" i="9"/>
  <c r="N52" i="9"/>
  <c r="N53" i="9"/>
  <c r="N45" i="9"/>
  <c r="Q46" i="8"/>
  <c r="Q47" i="8"/>
  <c r="Q48" i="8"/>
  <c r="Q49" i="8"/>
  <c r="Q50" i="8"/>
  <c r="Q51" i="8"/>
  <c r="Q52" i="8"/>
  <c r="Q53" i="8"/>
  <c r="X47" i="8"/>
  <c r="X48" i="8"/>
  <c r="X49" i="8"/>
  <c r="X50" i="8"/>
  <c r="X51" i="8"/>
  <c r="X52" i="8"/>
  <c r="X53" i="8"/>
  <c r="X45" i="8"/>
  <c r="X46" i="8"/>
  <c r="U22" i="24" l="1"/>
  <c r="V22" i="24" s="1"/>
  <c r="S22" i="24"/>
  <c r="T22" i="24" s="1"/>
  <c r="Q22" i="24"/>
  <c r="R22" i="24" s="1"/>
  <c r="O22" i="24"/>
  <c r="P22" i="24" s="1"/>
  <c r="M22" i="24"/>
  <c r="N22" i="24" s="1"/>
  <c r="K22" i="24"/>
  <c r="L22" i="24" s="1"/>
  <c r="I22" i="24"/>
  <c r="J22" i="24" s="1"/>
  <c r="G22" i="24"/>
  <c r="H22" i="24" s="1"/>
  <c r="F22" i="24"/>
  <c r="U23" i="24"/>
  <c r="V23" i="24" s="1"/>
  <c r="S23" i="24"/>
  <c r="T23" i="24" s="1"/>
  <c r="Q23" i="24"/>
  <c r="R23" i="24" s="1"/>
  <c r="O23" i="24"/>
  <c r="P23" i="24" s="1"/>
  <c r="M23" i="24"/>
  <c r="N23" i="24" s="1"/>
  <c r="K23" i="24"/>
  <c r="L23" i="24" s="1"/>
  <c r="I23" i="24"/>
  <c r="J23" i="24" s="1"/>
  <c r="G23" i="24"/>
  <c r="H23" i="24" s="1"/>
  <c r="E23" i="24"/>
  <c r="F23" i="24" s="1"/>
  <c r="U24" i="24"/>
  <c r="V24" i="24" s="1"/>
  <c r="S24" i="24"/>
  <c r="T24" i="24" s="1"/>
  <c r="Q24" i="24"/>
  <c r="R24" i="24" s="1"/>
  <c r="O24" i="24"/>
  <c r="P24" i="24" s="1"/>
  <c r="M24" i="24"/>
  <c r="N24" i="24" s="1"/>
  <c r="K24" i="24"/>
  <c r="L24" i="24" s="1"/>
  <c r="I24" i="24"/>
  <c r="J24" i="24" s="1"/>
  <c r="G24" i="24"/>
  <c r="H24" i="24" s="1"/>
  <c r="E24" i="24"/>
  <c r="F24" i="24" s="1"/>
  <c r="U25" i="24"/>
  <c r="V25" i="24" s="1"/>
  <c r="S25" i="24"/>
  <c r="T25" i="24" s="1"/>
  <c r="Q25" i="24"/>
  <c r="R25" i="24" s="1"/>
  <c r="O25" i="24"/>
  <c r="P25" i="24" s="1"/>
  <c r="M25" i="24"/>
  <c r="N25" i="24" s="1"/>
  <c r="K25" i="24"/>
  <c r="L25" i="24" s="1"/>
  <c r="I25" i="24"/>
  <c r="J25" i="24" s="1"/>
  <c r="G25" i="24"/>
  <c r="H25" i="24" s="1"/>
  <c r="E25" i="24"/>
  <c r="F25" i="24" s="1"/>
  <c r="U26" i="24"/>
  <c r="V26" i="24" s="1"/>
  <c r="S26" i="24"/>
  <c r="T26" i="24" s="1"/>
  <c r="Q26" i="24"/>
  <c r="R26" i="24" s="1"/>
  <c r="O26" i="24"/>
  <c r="P26" i="24" s="1"/>
  <c r="M26" i="24"/>
  <c r="N26" i="24" s="1"/>
  <c r="K26" i="24"/>
  <c r="L26" i="24" s="1"/>
  <c r="I26" i="24"/>
  <c r="J26" i="24" s="1"/>
  <c r="G26" i="24"/>
  <c r="H26" i="24" s="1"/>
  <c r="E26" i="24"/>
  <c r="F26" i="24" s="1"/>
  <c r="U27" i="24"/>
  <c r="V27" i="24" s="1"/>
  <c r="S27" i="24"/>
  <c r="T27" i="24" s="1"/>
  <c r="Q27" i="24"/>
  <c r="R27" i="24" s="1"/>
  <c r="O27" i="24"/>
  <c r="P27" i="24" s="1"/>
  <c r="M27" i="24"/>
  <c r="N27" i="24" s="1"/>
  <c r="K27" i="24"/>
  <c r="L27" i="24" s="1"/>
  <c r="I27" i="24"/>
  <c r="J27" i="24" s="1"/>
  <c r="G27" i="24"/>
  <c r="H27" i="24" s="1"/>
  <c r="E27" i="24"/>
  <c r="F27" i="24" s="1"/>
  <c r="U28" i="24"/>
  <c r="V28" i="24" s="1"/>
  <c r="S28" i="24"/>
  <c r="T28" i="24" s="1"/>
  <c r="Q28" i="24"/>
  <c r="R28" i="24" s="1"/>
  <c r="O28" i="24"/>
  <c r="P28" i="24" s="1"/>
  <c r="M28" i="24"/>
  <c r="N28" i="24" s="1"/>
  <c r="K28" i="24"/>
  <c r="L28" i="24" s="1"/>
  <c r="I28" i="24"/>
  <c r="J28" i="24" s="1"/>
  <c r="G28" i="24"/>
  <c r="H28" i="24" s="1"/>
  <c r="E28" i="24"/>
  <c r="F28" i="24" s="1"/>
  <c r="U29" i="24"/>
  <c r="V29" i="24" s="1"/>
  <c r="S29" i="24"/>
  <c r="T29" i="24" s="1"/>
  <c r="Q29" i="24"/>
  <c r="R29" i="24" s="1"/>
  <c r="O29" i="24"/>
  <c r="P29" i="24" s="1"/>
  <c r="M29" i="24"/>
  <c r="N29" i="24" s="1"/>
  <c r="K29" i="24"/>
  <c r="L29" i="24" s="1"/>
  <c r="I29" i="24"/>
  <c r="J29" i="24" s="1"/>
  <c r="G29" i="24"/>
  <c r="H29" i="24" s="1"/>
  <c r="E29" i="24"/>
  <c r="F29" i="24" s="1"/>
  <c r="U30" i="24"/>
  <c r="V30" i="24" s="1"/>
  <c r="S30" i="24"/>
  <c r="T30" i="24" s="1"/>
  <c r="Q30" i="24"/>
  <c r="R30" i="24" s="1"/>
  <c r="O30" i="24"/>
  <c r="P30" i="24" s="1"/>
  <c r="M30" i="24"/>
  <c r="N30" i="24" s="1"/>
  <c r="K30" i="24"/>
  <c r="L30" i="24" s="1"/>
  <c r="I30" i="24"/>
  <c r="J30" i="24" s="1"/>
  <c r="G30" i="24"/>
  <c r="H30" i="24" s="1"/>
  <c r="E30" i="24"/>
  <c r="F30" i="24" s="1"/>
  <c r="U31" i="24"/>
  <c r="V31" i="24" s="1"/>
  <c r="T31" i="24"/>
  <c r="Q31" i="24"/>
  <c r="R31" i="24" s="1"/>
  <c r="O31" i="24"/>
  <c r="P31" i="24" s="1"/>
  <c r="M31" i="24"/>
  <c r="N31" i="24" s="1"/>
  <c r="K31" i="24"/>
  <c r="L31" i="24" s="1"/>
  <c r="I31" i="24"/>
  <c r="J31" i="24" s="1"/>
  <c r="G31" i="24"/>
  <c r="H31" i="24" s="1"/>
  <c r="E31" i="24"/>
  <c r="F31" i="24" s="1"/>
  <c r="U32" i="24"/>
  <c r="V32" i="24" s="1"/>
  <c r="S32" i="24"/>
  <c r="T32" i="24" s="1"/>
  <c r="Q32" i="24"/>
  <c r="R32" i="24" s="1"/>
  <c r="O32" i="24"/>
  <c r="P32" i="24" s="1"/>
  <c r="M32" i="24"/>
  <c r="N32" i="24" s="1"/>
  <c r="K32" i="24"/>
  <c r="L32" i="24" s="1"/>
  <c r="I32" i="24"/>
  <c r="J32" i="24" s="1"/>
  <c r="G32" i="24"/>
  <c r="H32" i="24" s="1"/>
  <c r="E32" i="24"/>
  <c r="F32" i="24" s="1"/>
  <c r="U33" i="24"/>
  <c r="V33" i="24" s="1"/>
  <c r="S33" i="24"/>
  <c r="T33" i="24" s="1"/>
  <c r="Q33" i="24"/>
  <c r="R33" i="24" s="1"/>
  <c r="O33" i="24"/>
  <c r="P33" i="24" s="1"/>
  <c r="M33" i="24"/>
  <c r="N33" i="24" s="1"/>
  <c r="K33" i="24"/>
  <c r="L33" i="24" s="1"/>
  <c r="I33" i="24"/>
  <c r="J33" i="24" s="1"/>
  <c r="G33" i="24"/>
  <c r="H33" i="24" s="1"/>
  <c r="E33" i="24"/>
  <c r="F33" i="24" s="1"/>
  <c r="M52" i="10"/>
  <c r="M51" i="10"/>
  <c r="M50" i="10"/>
  <c r="M49" i="10"/>
  <c r="M48" i="10"/>
  <c r="M47" i="10"/>
  <c r="M46" i="10"/>
  <c r="M45" i="10"/>
  <c r="M44" i="10"/>
  <c r="M53" i="9"/>
  <c r="M52" i="9"/>
  <c r="M51" i="9"/>
  <c r="M50" i="9"/>
  <c r="M49" i="9"/>
  <c r="M48" i="9"/>
  <c r="M47" i="9"/>
  <c r="M46" i="9"/>
  <c r="M45" i="9"/>
  <c r="P53" i="8"/>
  <c r="P52" i="8"/>
  <c r="P51" i="8"/>
  <c r="P50" i="8"/>
  <c r="P49" i="8"/>
  <c r="P48" i="8"/>
  <c r="P47" i="8"/>
  <c r="P46" i="8"/>
  <c r="P45" i="8"/>
  <c r="K43" i="8"/>
  <c r="H50" i="10"/>
  <c r="H49" i="10"/>
  <c r="H48" i="10"/>
  <c r="H47" i="10"/>
  <c r="H46" i="10"/>
  <c r="H45" i="10"/>
  <c r="H44" i="10"/>
  <c r="H43" i="10"/>
  <c r="H42" i="10"/>
  <c r="C46" i="7"/>
  <c r="H50" i="9"/>
  <c r="H49" i="9"/>
  <c r="H48" i="9"/>
  <c r="H47" i="9"/>
  <c r="H46" i="9"/>
  <c r="H45" i="9"/>
  <c r="H44" i="9"/>
  <c r="H43" i="9"/>
  <c r="H42" i="9"/>
  <c r="C35" i="9"/>
  <c r="J52" i="8"/>
  <c r="J51" i="8"/>
  <c r="J50" i="8"/>
  <c r="J49" i="8"/>
  <c r="J48" i="8"/>
  <c r="J47" i="8"/>
  <c r="J46" i="8"/>
  <c r="J45" i="8"/>
  <c r="J44" i="8"/>
  <c r="J43" i="8"/>
  <c r="L52" i="7"/>
  <c r="L51" i="7"/>
  <c r="L50" i="7"/>
  <c r="L49" i="7"/>
  <c r="L48" i="7"/>
  <c r="L47" i="7"/>
  <c r="L46" i="7"/>
  <c r="L45" i="7"/>
  <c r="L44" i="7"/>
  <c r="H22" i="15"/>
  <c r="G32" i="20"/>
  <c r="G33" i="20"/>
  <c r="G31" i="20"/>
  <c r="E33" i="20"/>
  <c r="E32" i="20"/>
  <c r="E31" i="20"/>
  <c r="E34" i="20"/>
  <c r="G36" i="20"/>
  <c r="G37" i="20"/>
  <c r="G35" i="20"/>
  <c r="E38" i="20"/>
  <c r="E37" i="20"/>
  <c r="E36" i="20"/>
  <c r="E35" i="20"/>
  <c r="H28" i="20"/>
  <c r="E28" i="20"/>
  <c r="E37" i="18"/>
  <c r="E36" i="18"/>
  <c r="E35" i="18"/>
  <c r="E33" i="18"/>
  <c r="E32" i="18"/>
  <c r="E31" i="18"/>
  <c r="O5" i="18"/>
  <c r="E39" i="17"/>
  <c r="E38" i="17"/>
  <c r="E35" i="17"/>
  <c r="E34" i="17"/>
  <c r="E33" i="17"/>
  <c r="O5" i="17"/>
  <c r="F34" i="24" l="1"/>
  <c r="H34" i="24"/>
  <c r="J34" i="24"/>
  <c r="L34" i="24"/>
  <c r="N34" i="24"/>
  <c r="P34" i="24"/>
  <c r="R34" i="24"/>
  <c r="T34" i="24"/>
  <c r="V34" i="24"/>
  <c r="L9" i="17"/>
  <c r="M9" i="17"/>
  <c r="K9" i="17"/>
  <c r="E37" i="17" s="1"/>
  <c r="O6" i="17"/>
  <c r="O7" i="17"/>
  <c r="H5" i="17"/>
  <c r="L14" i="10" l="1"/>
  <c r="D26" i="17"/>
  <c r="D25" i="17"/>
  <c r="G11" i="22" l="1"/>
  <c r="D26" i="22"/>
  <c r="D23" i="22"/>
  <c r="D22" i="22"/>
  <c r="D21" i="22"/>
  <c r="D20" i="22"/>
  <c r="F14" i="22"/>
  <c r="E14" i="22"/>
  <c r="D14" i="22"/>
  <c r="H13" i="22"/>
  <c r="G13" i="22"/>
  <c r="H12" i="22"/>
  <c r="G12" i="22"/>
  <c r="H11" i="22"/>
  <c r="H10" i="22"/>
  <c r="G10" i="22"/>
  <c r="H9" i="22"/>
  <c r="G9" i="22"/>
  <c r="H8" i="22"/>
  <c r="G8" i="22"/>
  <c r="M7" i="22"/>
  <c r="L7" i="22"/>
  <c r="K7" i="22"/>
  <c r="N7" i="22" s="1"/>
  <c r="O7" i="22" s="1"/>
  <c r="H7" i="22"/>
  <c r="G7" i="22"/>
  <c r="M6" i="22"/>
  <c r="L6" i="22"/>
  <c r="K6" i="22"/>
  <c r="N6" i="22" s="1"/>
  <c r="O6" i="22" s="1"/>
  <c r="H6" i="22"/>
  <c r="G6" i="22"/>
  <c r="M5" i="22"/>
  <c r="M8" i="22" s="1"/>
  <c r="M9" i="22" s="1"/>
  <c r="L5" i="22"/>
  <c r="L8" i="22" s="1"/>
  <c r="L9" i="22" s="1"/>
  <c r="H5" i="22"/>
  <c r="G5" i="22"/>
  <c r="G9" i="18"/>
  <c r="G8" i="16"/>
  <c r="D36" i="10"/>
  <c r="E36" i="10"/>
  <c r="F36" i="10"/>
  <c r="G36" i="10"/>
  <c r="H36" i="10"/>
  <c r="I36" i="10"/>
  <c r="J36" i="10"/>
  <c r="K36" i="10"/>
  <c r="C36" i="10"/>
  <c r="D36" i="9"/>
  <c r="E36" i="9"/>
  <c r="F36" i="9"/>
  <c r="G36" i="9"/>
  <c r="H36" i="9"/>
  <c r="I36" i="9"/>
  <c r="J36" i="9"/>
  <c r="K36" i="9"/>
  <c r="C36" i="9"/>
  <c r="D36" i="8"/>
  <c r="E36" i="8"/>
  <c r="F36" i="8"/>
  <c r="G36" i="8"/>
  <c r="H36" i="8"/>
  <c r="I36" i="8"/>
  <c r="J36" i="8"/>
  <c r="K36" i="8"/>
  <c r="C36" i="8"/>
  <c r="G14" i="22" l="1"/>
  <c r="K11" i="22" s="1"/>
  <c r="K5" i="22"/>
  <c r="F20" i="22"/>
  <c r="D25" i="22"/>
  <c r="I20" i="22"/>
  <c r="H20" i="22"/>
  <c r="I21" i="22"/>
  <c r="H21" i="22"/>
  <c r="D24" i="22"/>
  <c r="I22" i="22"/>
  <c r="H22" i="22"/>
  <c r="I23" i="22"/>
  <c r="H23" i="22"/>
  <c r="X35" i="8"/>
  <c r="O36" i="7"/>
  <c r="O35" i="7"/>
  <c r="H5" i="20"/>
  <c r="I24" i="22" l="1"/>
  <c r="H24" i="22"/>
  <c r="K8" i="22"/>
  <c r="N5" i="22"/>
  <c r="E26" i="22"/>
  <c r="E21" i="22"/>
  <c r="F21" i="22" l="1"/>
  <c r="F26" i="22"/>
  <c r="E25" i="22"/>
  <c r="F25" i="22" s="1"/>
  <c r="G20" i="22" s="1"/>
  <c r="J20" i="22" s="1"/>
  <c r="E22" i="22"/>
  <c r="O5" i="22"/>
  <c r="E23" i="22"/>
  <c r="F23" i="22" s="1"/>
  <c r="G23" i="22" s="1"/>
  <c r="J23" i="22" s="1"/>
  <c r="K9" i="22"/>
  <c r="N8" i="22"/>
  <c r="P36" i="7"/>
  <c r="Q36" i="7"/>
  <c r="R36" i="7"/>
  <c r="S36" i="7"/>
  <c r="T36" i="7"/>
  <c r="U36" i="7"/>
  <c r="V36" i="7"/>
  <c r="W36" i="7"/>
  <c r="P35" i="7"/>
  <c r="Q35" i="7"/>
  <c r="M46" i="7" s="1"/>
  <c r="R35" i="7"/>
  <c r="M47" i="7" s="1"/>
  <c r="S35" i="7"/>
  <c r="M48" i="7" s="1"/>
  <c r="T35" i="7"/>
  <c r="M49" i="7" s="1"/>
  <c r="U35" i="7"/>
  <c r="M50" i="7" s="1"/>
  <c r="V35" i="7"/>
  <c r="M51" i="7" s="1"/>
  <c r="W35" i="7"/>
  <c r="M52" i="7" s="1"/>
  <c r="M44" i="7"/>
  <c r="C34" i="7"/>
  <c r="D34" i="7"/>
  <c r="E34" i="7"/>
  <c r="F34" i="7"/>
  <c r="G34" i="7"/>
  <c r="H34" i="7"/>
  <c r="I34" i="7"/>
  <c r="J34" i="7"/>
  <c r="K34" i="7"/>
  <c r="D35" i="7"/>
  <c r="E35" i="7"/>
  <c r="F35" i="7"/>
  <c r="G35" i="7"/>
  <c r="H35" i="7"/>
  <c r="I35" i="7"/>
  <c r="J35" i="7"/>
  <c r="K35" i="7"/>
  <c r="C35" i="7"/>
  <c r="D26" i="20"/>
  <c r="D23" i="20"/>
  <c r="D22" i="20"/>
  <c r="D21" i="20"/>
  <c r="D20" i="20"/>
  <c r="F14" i="20"/>
  <c r="E14" i="20"/>
  <c r="D14" i="20"/>
  <c r="H13" i="20"/>
  <c r="G13" i="20"/>
  <c r="M6" i="20" s="1"/>
  <c r="H12" i="20"/>
  <c r="G12" i="20"/>
  <c r="L6" i="20" s="1"/>
  <c r="H11" i="20"/>
  <c r="G11" i="20"/>
  <c r="K6" i="20" s="1"/>
  <c r="H10" i="20"/>
  <c r="G10" i="20"/>
  <c r="M5" i="20" s="1"/>
  <c r="H9" i="20"/>
  <c r="G9" i="20"/>
  <c r="L5" i="20" s="1"/>
  <c r="H8" i="20"/>
  <c r="G8" i="20"/>
  <c r="K5" i="20" s="1"/>
  <c r="H7" i="20"/>
  <c r="G7" i="20"/>
  <c r="M4" i="20" s="1"/>
  <c r="H6" i="20"/>
  <c r="G6" i="20"/>
  <c r="L4" i="20" s="1"/>
  <c r="G5" i="20"/>
  <c r="D26" i="18"/>
  <c r="D23" i="18"/>
  <c r="D22" i="18"/>
  <c r="D24" i="18" s="1"/>
  <c r="D21" i="18"/>
  <c r="D20" i="18"/>
  <c r="F14" i="18"/>
  <c r="E14" i="18"/>
  <c r="D14" i="18"/>
  <c r="H13" i="18"/>
  <c r="G13" i="18"/>
  <c r="M7" i="18" s="1"/>
  <c r="H12" i="18"/>
  <c r="G12" i="18"/>
  <c r="L7" i="18" s="1"/>
  <c r="H11" i="18"/>
  <c r="G11" i="18"/>
  <c r="K7" i="18" s="1"/>
  <c r="H10" i="18"/>
  <c r="G10" i="18"/>
  <c r="H9" i="18"/>
  <c r="L6" i="18"/>
  <c r="H8" i="18"/>
  <c r="G8" i="18"/>
  <c r="K6" i="18" s="1"/>
  <c r="H7" i="18"/>
  <c r="G7" i="18"/>
  <c r="M5" i="18" s="1"/>
  <c r="M6" i="18"/>
  <c r="H6" i="18"/>
  <c r="G6" i="18"/>
  <c r="H5" i="18"/>
  <c r="G5" i="18"/>
  <c r="D23" i="17"/>
  <c r="D22" i="17"/>
  <c r="D21" i="17"/>
  <c r="D20" i="17"/>
  <c r="F14" i="17"/>
  <c r="E14" i="17"/>
  <c r="D14" i="17"/>
  <c r="H13" i="17"/>
  <c r="G13" i="17"/>
  <c r="M7" i="17" s="1"/>
  <c r="H12" i="17"/>
  <c r="G12" i="17"/>
  <c r="L7" i="17" s="1"/>
  <c r="H11" i="17"/>
  <c r="G11" i="17"/>
  <c r="K7" i="17" s="1"/>
  <c r="H10" i="17"/>
  <c r="G10" i="17"/>
  <c r="M6" i="17" s="1"/>
  <c r="H9" i="17"/>
  <c r="G9" i="17"/>
  <c r="L6" i="17" s="1"/>
  <c r="H8" i="17"/>
  <c r="G8" i="17"/>
  <c r="K6" i="17" s="1"/>
  <c r="H7" i="17"/>
  <c r="G7" i="17"/>
  <c r="M5" i="17" s="1"/>
  <c r="H6" i="17"/>
  <c r="G6" i="17"/>
  <c r="L5" i="17"/>
  <c r="G5" i="17"/>
  <c r="G14" i="17" s="1"/>
  <c r="K10" i="17" s="1"/>
  <c r="D26" i="16"/>
  <c r="D23" i="16"/>
  <c r="D22" i="16"/>
  <c r="D21" i="16"/>
  <c r="D20" i="16"/>
  <c r="F14" i="16"/>
  <c r="E14" i="16"/>
  <c r="D14" i="16"/>
  <c r="H13" i="16"/>
  <c r="G13" i="16"/>
  <c r="M7" i="16" s="1"/>
  <c r="H12" i="16"/>
  <c r="G12" i="16"/>
  <c r="L7" i="16" s="1"/>
  <c r="H11" i="16"/>
  <c r="G11" i="16"/>
  <c r="K7" i="16" s="1"/>
  <c r="H10" i="16"/>
  <c r="G10" i="16"/>
  <c r="M6" i="16" s="1"/>
  <c r="H9" i="16"/>
  <c r="G9" i="16"/>
  <c r="L6" i="16" s="1"/>
  <c r="H8" i="16"/>
  <c r="H7" i="16"/>
  <c r="G7" i="16"/>
  <c r="K6" i="16"/>
  <c r="H6" i="16"/>
  <c r="G6" i="16"/>
  <c r="M5" i="16"/>
  <c r="L5" i="16"/>
  <c r="H5" i="16"/>
  <c r="D26" i="15"/>
  <c r="D23" i="15"/>
  <c r="D22" i="15"/>
  <c r="D21" i="15"/>
  <c r="D20" i="15"/>
  <c r="F14" i="15"/>
  <c r="E14" i="15"/>
  <c r="D14" i="15"/>
  <c r="H13" i="15"/>
  <c r="G13" i="15"/>
  <c r="M7" i="15" s="1"/>
  <c r="H12" i="15"/>
  <c r="G12" i="15"/>
  <c r="H11" i="15"/>
  <c r="G11" i="15"/>
  <c r="K7" i="15" s="1"/>
  <c r="H10" i="15"/>
  <c r="G10" i="15"/>
  <c r="H9" i="15"/>
  <c r="G9" i="15"/>
  <c r="L6" i="15" s="1"/>
  <c r="H8" i="15"/>
  <c r="G8" i="15"/>
  <c r="L7" i="15"/>
  <c r="H7" i="15"/>
  <c r="G7" i="15"/>
  <c r="M6" i="15"/>
  <c r="K6" i="15"/>
  <c r="H6" i="15"/>
  <c r="G6" i="15"/>
  <c r="M5" i="15"/>
  <c r="L5" i="15"/>
  <c r="H5" i="15"/>
  <c r="G5" i="15"/>
  <c r="D26" i="2"/>
  <c r="D23" i="2"/>
  <c r="D22" i="2"/>
  <c r="D21" i="2"/>
  <c r="D20" i="2"/>
  <c r="F22" i="22" l="1"/>
  <c r="G22" i="22" s="1"/>
  <c r="J22" i="22" s="1"/>
  <c r="E24" i="22"/>
  <c r="F24" i="22" s="1"/>
  <c r="G24" i="22" s="1"/>
  <c r="J24" i="22" s="1"/>
  <c r="G21" i="22"/>
  <c r="J21" i="22" s="1"/>
  <c r="N6" i="15"/>
  <c r="O6" i="15" s="1"/>
  <c r="N7" i="15"/>
  <c r="O7" i="15" s="1"/>
  <c r="M45" i="7"/>
  <c r="D24" i="16"/>
  <c r="K11" i="16"/>
  <c r="N6" i="16"/>
  <c r="O6" i="16" s="1"/>
  <c r="N7" i="18"/>
  <c r="O7" i="18" s="1"/>
  <c r="G14" i="15"/>
  <c r="K11" i="15" s="1"/>
  <c r="D24" i="15"/>
  <c r="G14" i="18"/>
  <c r="H21" i="17"/>
  <c r="N6" i="20"/>
  <c r="O6" i="20" s="1"/>
  <c r="G14" i="20"/>
  <c r="K10" i="20" s="1"/>
  <c r="E20" i="20" s="1"/>
  <c r="D24" i="20"/>
  <c r="M7" i="20"/>
  <c r="M8" i="20" s="1"/>
  <c r="L7" i="20"/>
  <c r="L8" i="20" s="1"/>
  <c r="N5" i="20"/>
  <c r="O5" i="20" s="1"/>
  <c r="K4" i="20"/>
  <c r="D25" i="20"/>
  <c r="M8" i="18"/>
  <c r="M9" i="18" s="1"/>
  <c r="L8" i="18"/>
  <c r="L9" i="18" s="1"/>
  <c r="N6" i="18"/>
  <c r="O6" i="18" s="1"/>
  <c r="K5" i="18"/>
  <c r="D25" i="18"/>
  <c r="N6" i="17"/>
  <c r="L8" i="17"/>
  <c r="N7" i="17"/>
  <c r="M8" i="17"/>
  <c r="I23" i="17"/>
  <c r="I21" i="17"/>
  <c r="D24" i="17"/>
  <c r="K5" i="17"/>
  <c r="L8" i="16"/>
  <c r="L9" i="16" s="1"/>
  <c r="N7" i="16"/>
  <c r="O7" i="16" s="1"/>
  <c r="M8" i="16"/>
  <c r="M9" i="16" s="1"/>
  <c r="D25" i="16"/>
  <c r="H20" i="16" s="1"/>
  <c r="K5" i="16"/>
  <c r="L8" i="15"/>
  <c r="L9" i="15" s="1"/>
  <c r="M8" i="15"/>
  <c r="M9" i="15" s="1"/>
  <c r="D25" i="15"/>
  <c r="H20" i="15" s="1"/>
  <c r="K5" i="15"/>
  <c r="D25" i="2"/>
  <c r="H21" i="2" s="1"/>
  <c r="D24" i="2"/>
  <c r="H24" i="18" l="1"/>
  <c r="I23" i="18"/>
  <c r="H23" i="18"/>
  <c r="I23" i="20"/>
  <c r="H20" i="20"/>
  <c r="I23" i="15"/>
  <c r="H23" i="15"/>
  <c r="I24" i="15"/>
  <c r="H20" i="2"/>
  <c r="H22" i="16"/>
  <c r="I24" i="16"/>
  <c r="H22" i="17"/>
  <c r="H22" i="18"/>
  <c r="I22" i="17"/>
  <c r="H23" i="16"/>
  <c r="I23" i="16"/>
  <c r="H20" i="17"/>
  <c r="H23" i="17"/>
  <c r="I20" i="17"/>
  <c r="H22" i="20"/>
  <c r="H23" i="20"/>
  <c r="H24" i="20"/>
  <c r="N4" i="20"/>
  <c r="O4" i="20" s="1"/>
  <c r="K7" i="20"/>
  <c r="I22" i="20"/>
  <c r="I20" i="20"/>
  <c r="H21" i="20"/>
  <c r="I24" i="20"/>
  <c r="I21" i="20"/>
  <c r="N5" i="18"/>
  <c r="K8" i="18"/>
  <c r="I22" i="18"/>
  <c r="I20" i="18"/>
  <c r="H21" i="18"/>
  <c r="I24" i="18"/>
  <c r="H20" i="18"/>
  <c r="I21" i="18"/>
  <c r="I24" i="17"/>
  <c r="H24" i="17"/>
  <c r="N8" i="17"/>
  <c r="N5" i="17"/>
  <c r="K8" i="16"/>
  <c r="E23" i="16" s="1"/>
  <c r="N5" i="16"/>
  <c r="I22" i="16"/>
  <c r="I20" i="16"/>
  <c r="H21" i="16"/>
  <c r="H24" i="16"/>
  <c r="I21" i="16"/>
  <c r="K8" i="15"/>
  <c r="N5" i="15"/>
  <c r="O5" i="15" s="1"/>
  <c r="I22" i="15"/>
  <c r="I20" i="15"/>
  <c r="H21" i="15"/>
  <c r="H24" i="15"/>
  <c r="I21" i="15"/>
  <c r="O5" i="16" l="1"/>
  <c r="E22" i="16"/>
  <c r="F22" i="16" s="1"/>
  <c r="N8" i="15"/>
  <c r="K9" i="15"/>
  <c r="K9" i="16"/>
  <c r="N8" i="18"/>
  <c r="K11" i="18" s="1"/>
  <c r="K9" i="18"/>
  <c r="N7" i="20"/>
  <c r="K8" i="20"/>
  <c r="E23" i="20"/>
  <c r="F23" i="20" s="1"/>
  <c r="E21" i="20"/>
  <c r="E26" i="20"/>
  <c r="E22" i="20"/>
  <c r="F22" i="20" s="1"/>
  <c r="F20" i="20"/>
  <c r="E23" i="18"/>
  <c r="F23" i="18" s="1"/>
  <c r="E26" i="18"/>
  <c r="E22" i="18"/>
  <c r="F22" i="18" s="1"/>
  <c r="E20" i="18"/>
  <c r="F20" i="18" s="1"/>
  <c r="E26" i="17"/>
  <c r="E22" i="17"/>
  <c r="F22" i="17" s="1"/>
  <c r="F20" i="17"/>
  <c r="E23" i="17"/>
  <c r="F23" i="17" s="1"/>
  <c r="E21" i="17"/>
  <c r="F23" i="16"/>
  <c r="E21" i="16"/>
  <c r="E26" i="16"/>
  <c r="F20" i="16"/>
  <c r="E23" i="15"/>
  <c r="F23" i="15" s="1"/>
  <c r="E21" i="15"/>
  <c r="E26" i="15"/>
  <c r="E22" i="15"/>
  <c r="F22" i="15" s="1"/>
  <c r="E20" i="15"/>
  <c r="F20" i="15" s="1"/>
  <c r="E24" i="20" l="1"/>
  <c r="F24" i="20" s="1"/>
  <c r="F21" i="20"/>
  <c r="F26" i="20"/>
  <c r="E25" i="20"/>
  <c r="F25" i="20" s="1"/>
  <c r="E24" i="18"/>
  <c r="F21" i="18"/>
  <c r="F26" i="18"/>
  <c r="E25" i="18"/>
  <c r="E24" i="17"/>
  <c r="F24" i="17" s="1"/>
  <c r="F21" i="17"/>
  <c r="E25" i="17"/>
  <c r="F26" i="17"/>
  <c r="E24" i="16"/>
  <c r="F24" i="16" s="1"/>
  <c r="F21" i="16"/>
  <c r="F26" i="16"/>
  <c r="E25" i="16"/>
  <c r="E24" i="15"/>
  <c r="F24" i="15" s="1"/>
  <c r="F21" i="15"/>
  <c r="F26" i="15"/>
  <c r="E25" i="15"/>
  <c r="F25" i="15" s="1"/>
  <c r="F25" i="18" l="1"/>
  <c r="M25" i="18"/>
  <c r="F24" i="18"/>
  <c r="M24" i="18"/>
  <c r="F25" i="17"/>
  <c r="M24" i="17"/>
  <c r="F25" i="16"/>
  <c r="M25" i="16"/>
  <c r="G20" i="20"/>
  <c r="G22" i="20"/>
  <c r="J22" i="20" s="1"/>
  <c r="J20" i="20"/>
  <c r="G24" i="20"/>
  <c r="J24" i="20" s="1"/>
  <c r="G23" i="20"/>
  <c r="J23" i="20" s="1"/>
  <c r="G21" i="20"/>
  <c r="J21" i="20" s="1"/>
  <c r="J20" i="18"/>
  <c r="G24" i="18"/>
  <c r="J24" i="18" s="1"/>
  <c r="G23" i="18"/>
  <c r="J23" i="18" s="1"/>
  <c r="G21" i="18"/>
  <c r="J21" i="18" s="1"/>
  <c r="G21" i="17"/>
  <c r="J21" i="17" s="1"/>
  <c r="G22" i="17"/>
  <c r="J22" i="17" s="1"/>
  <c r="G20" i="17"/>
  <c r="J20" i="17" s="1"/>
  <c r="G24" i="17"/>
  <c r="J24" i="17" s="1"/>
  <c r="G20" i="16"/>
  <c r="J20" i="16" s="1"/>
  <c r="G24" i="16"/>
  <c r="J24" i="16" s="1"/>
  <c r="J23" i="16"/>
  <c r="G21" i="16"/>
  <c r="J21" i="16" s="1"/>
  <c r="J22" i="16"/>
  <c r="G20" i="15"/>
  <c r="J20" i="15" s="1"/>
  <c r="G24" i="15"/>
  <c r="J24" i="15" s="1"/>
  <c r="G23" i="15"/>
  <c r="J23" i="15" s="1"/>
  <c r="G21" i="15"/>
  <c r="J21" i="15" s="1"/>
  <c r="G22" i="15"/>
  <c r="J22" i="15" s="1"/>
  <c r="G22" i="18" l="1"/>
  <c r="J22" i="18" s="1"/>
  <c r="G23" i="17"/>
  <c r="J23" i="17" s="1"/>
  <c r="G36" i="18" l="1"/>
  <c r="G37" i="18"/>
  <c r="G35" i="18"/>
  <c r="G32" i="18"/>
  <c r="G33" i="18"/>
  <c r="G31" i="18"/>
  <c r="E38" i="18"/>
  <c r="E34" i="18"/>
  <c r="H37" i="17"/>
  <c r="E40" i="17"/>
  <c r="H38" i="17"/>
  <c r="H39" i="17"/>
  <c r="H35" i="17"/>
  <c r="H34" i="17"/>
  <c r="H33" i="17"/>
  <c r="K5" i="2"/>
  <c r="L5" i="7"/>
  <c r="L6" i="7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4" i="7"/>
  <c r="L34" i="7" l="1"/>
  <c r="L5" i="2"/>
  <c r="K7" i="2"/>
  <c r="K6" i="2"/>
  <c r="K10" i="2"/>
  <c r="K8" i="2" l="1"/>
  <c r="K9" i="2" s="1"/>
  <c r="E35" i="2" s="1"/>
  <c r="L17" i="10" l="1"/>
  <c r="I50" i="10"/>
  <c r="I49" i="10"/>
  <c r="I48" i="10"/>
  <c r="I47" i="10"/>
  <c r="I46" i="10"/>
  <c r="I45" i="10"/>
  <c r="I44" i="10"/>
  <c r="I43" i="10"/>
  <c r="I42" i="10"/>
  <c r="W37" i="10"/>
  <c r="V37" i="10"/>
  <c r="U37" i="10"/>
  <c r="T37" i="10"/>
  <c r="S37" i="10"/>
  <c r="R37" i="10"/>
  <c r="Q37" i="10"/>
  <c r="P37" i="10"/>
  <c r="O37" i="10"/>
  <c r="W36" i="10"/>
  <c r="V36" i="10"/>
  <c r="U36" i="10"/>
  <c r="T36" i="10"/>
  <c r="S36" i="10"/>
  <c r="R36" i="10"/>
  <c r="Q36" i="10"/>
  <c r="P36" i="10"/>
  <c r="O36" i="10"/>
  <c r="X35" i="10"/>
  <c r="K35" i="10"/>
  <c r="J35" i="10"/>
  <c r="I35" i="10"/>
  <c r="H35" i="10"/>
  <c r="G35" i="10"/>
  <c r="F35" i="10"/>
  <c r="E35" i="10"/>
  <c r="D35" i="10"/>
  <c r="C35" i="10"/>
  <c r="X34" i="10"/>
  <c r="L34" i="10"/>
  <c r="X33" i="10"/>
  <c r="L33" i="10"/>
  <c r="X32" i="10"/>
  <c r="L32" i="10"/>
  <c r="X31" i="10"/>
  <c r="L31" i="10"/>
  <c r="X30" i="10"/>
  <c r="L30" i="10"/>
  <c r="X29" i="10"/>
  <c r="L29" i="10"/>
  <c r="X28" i="10"/>
  <c r="L28" i="10"/>
  <c r="X27" i="10"/>
  <c r="L27" i="10"/>
  <c r="X26" i="10"/>
  <c r="L26" i="10"/>
  <c r="X25" i="10"/>
  <c r="L25" i="10"/>
  <c r="X24" i="10"/>
  <c r="L24" i="10"/>
  <c r="X23" i="10"/>
  <c r="L23" i="10"/>
  <c r="X22" i="10"/>
  <c r="L22" i="10"/>
  <c r="X21" i="10"/>
  <c r="L21" i="10"/>
  <c r="X20" i="10"/>
  <c r="L20" i="10"/>
  <c r="X19" i="10"/>
  <c r="L19" i="10"/>
  <c r="X18" i="10"/>
  <c r="L18" i="10"/>
  <c r="X17" i="10"/>
  <c r="X16" i="10"/>
  <c r="L16" i="10"/>
  <c r="X15" i="10"/>
  <c r="L15" i="10"/>
  <c r="X14" i="10"/>
  <c r="X13" i="10"/>
  <c r="L13" i="10"/>
  <c r="X12" i="10"/>
  <c r="L12" i="10"/>
  <c r="X11" i="10"/>
  <c r="L11" i="10"/>
  <c r="X10" i="10"/>
  <c r="L10" i="10"/>
  <c r="X9" i="10"/>
  <c r="L9" i="10"/>
  <c r="X8" i="10"/>
  <c r="L8" i="10"/>
  <c r="X7" i="10"/>
  <c r="L7" i="10"/>
  <c r="X6" i="10"/>
  <c r="L6" i="10"/>
  <c r="L5" i="10"/>
  <c r="I50" i="9"/>
  <c r="I49" i="9"/>
  <c r="I48" i="9"/>
  <c r="I47" i="9"/>
  <c r="I46" i="9"/>
  <c r="I45" i="9"/>
  <c r="I44" i="9"/>
  <c r="I43" i="9"/>
  <c r="I42" i="9"/>
  <c r="I39" i="9"/>
  <c r="W37" i="9"/>
  <c r="V37" i="9"/>
  <c r="U37" i="9"/>
  <c r="T37" i="9"/>
  <c r="S37" i="9"/>
  <c r="R37" i="9"/>
  <c r="Q37" i="9"/>
  <c r="P37" i="9"/>
  <c r="O37" i="9"/>
  <c r="W36" i="9"/>
  <c r="V36" i="9"/>
  <c r="U36" i="9"/>
  <c r="T36" i="9"/>
  <c r="S36" i="9"/>
  <c r="R36" i="9"/>
  <c r="Q36" i="9"/>
  <c r="P36" i="9"/>
  <c r="O36" i="9"/>
  <c r="I38" i="9" s="1"/>
  <c r="X35" i="9"/>
  <c r="K35" i="9"/>
  <c r="J35" i="9"/>
  <c r="I35" i="9"/>
  <c r="H35" i="9"/>
  <c r="G35" i="9"/>
  <c r="F35" i="9"/>
  <c r="E35" i="9"/>
  <c r="D35" i="9"/>
  <c r="X34" i="9"/>
  <c r="L34" i="9"/>
  <c r="X33" i="9"/>
  <c r="L33" i="9"/>
  <c r="X32" i="9"/>
  <c r="L32" i="9"/>
  <c r="X31" i="9"/>
  <c r="L31" i="9"/>
  <c r="X30" i="9"/>
  <c r="L30" i="9"/>
  <c r="X29" i="9"/>
  <c r="L29" i="9"/>
  <c r="X28" i="9"/>
  <c r="L28" i="9"/>
  <c r="X27" i="9"/>
  <c r="L27" i="9"/>
  <c r="X26" i="9"/>
  <c r="L26" i="9"/>
  <c r="X25" i="9"/>
  <c r="L25" i="9"/>
  <c r="X24" i="9"/>
  <c r="L24" i="9"/>
  <c r="X23" i="9"/>
  <c r="L23" i="9"/>
  <c r="X22" i="9"/>
  <c r="L22" i="9"/>
  <c r="X21" i="9"/>
  <c r="L21" i="9"/>
  <c r="X20" i="9"/>
  <c r="L20" i="9"/>
  <c r="X19" i="9"/>
  <c r="L19" i="9"/>
  <c r="X18" i="9"/>
  <c r="L18" i="9"/>
  <c r="X17" i="9"/>
  <c r="L17" i="9"/>
  <c r="X16" i="9"/>
  <c r="L16" i="9"/>
  <c r="X15" i="9"/>
  <c r="L15" i="9"/>
  <c r="X14" i="9"/>
  <c r="L14" i="9"/>
  <c r="X13" i="9"/>
  <c r="L13" i="9"/>
  <c r="X12" i="9"/>
  <c r="L12" i="9"/>
  <c r="X11" i="9"/>
  <c r="L11" i="9"/>
  <c r="X10" i="9"/>
  <c r="L10" i="9"/>
  <c r="X9" i="9"/>
  <c r="L9" i="9"/>
  <c r="X8" i="9"/>
  <c r="L8" i="9"/>
  <c r="X7" i="9"/>
  <c r="L7" i="9"/>
  <c r="X6" i="9"/>
  <c r="L6" i="9"/>
  <c r="L5" i="9"/>
  <c r="K51" i="8"/>
  <c r="K50" i="8"/>
  <c r="K49" i="8"/>
  <c r="K48" i="8"/>
  <c r="K47" i="8"/>
  <c r="K46" i="8"/>
  <c r="K45" i="8"/>
  <c r="K44" i="8"/>
  <c r="C43" i="8"/>
  <c r="W37" i="8"/>
  <c r="V37" i="8"/>
  <c r="U37" i="8"/>
  <c r="T37" i="8"/>
  <c r="S37" i="8"/>
  <c r="R37" i="8"/>
  <c r="Q37" i="8"/>
  <c r="P37" i="8"/>
  <c r="O37" i="8"/>
  <c r="W36" i="8"/>
  <c r="V36" i="8"/>
  <c r="U36" i="8"/>
  <c r="T36" i="8"/>
  <c r="S36" i="8"/>
  <c r="R36" i="8"/>
  <c r="Q36" i="8"/>
  <c r="P36" i="8"/>
  <c r="O36" i="8"/>
  <c r="K35" i="8"/>
  <c r="J35" i="8"/>
  <c r="I35" i="8"/>
  <c r="H35" i="8"/>
  <c r="G35" i="8"/>
  <c r="F35" i="8"/>
  <c r="E35" i="8"/>
  <c r="D35" i="8"/>
  <c r="C35" i="8"/>
  <c r="X34" i="8"/>
  <c r="L34" i="8"/>
  <c r="X33" i="8"/>
  <c r="L33" i="8"/>
  <c r="X32" i="8"/>
  <c r="L32" i="8"/>
  <c r="X31" i="8"/>
  <c r="L31" i="8"/>
  <c r="X30" i="8"/>
  <c r="L30" i="8"/>
  <c r="X29" i="8"/>
  <c r="L29" i="8"/>
  <c r="X28" i="8"/>
  <c r="L28" i="8"/>
  <c r="X27" i="8"/>
  <c r="L27" i="8"/>
  <c r="X26" i="8"/>
  <c r="L26" i="8"/>
  <c r="X25" i="8"/>
  <c r="L25" i="8"/>
  <c r="X24" i="8"/>
  <c r="L24" i="8"/>
  <c r="X23" i="8"/>
  <c r="L23" i="8"/>
  <c r="X22" i="8"/>
  <c r="L22" i="8"/>
  <c r="X21" i="8"/>
  <c r="L21" i="8"/>
  <c r="X20" i="8"/>
  <c r="L20" i="8"/>
  <c r="X19" i="8"/>
  <c r="L19" i="8"/>
  <c r="X18" i="8"/>
  <c r="L18" i="8"/>
  <c r="X17" i="8"/>
  <c r="L17" i="8"/>
  <c r="X16" i="8"/>
  <c r="L16" i="8"/>
  <c r="X15" i="8"/>
  <c r="L15" i="8"/>
  <c r="X14" i="8"/>
  <c r="L14" i="8"/>
  <c r="X13" i="8"/>
  <c r="L13" i="8"/>
  <c r="X12" i="8"/>
  <c r="L12" i="8"/>
  <c r="X11" i="8"/>
  <c r="L11" i="8"/>
  <c r="X10" i="8"/>
  <c r="L10" i="8"/>
  <c r="X9" i="8"/>
  <c r="L9" i="8"/>
  <c r="X8" i="8"/>
  <c r="L8" i="8"/>
  <c r="X7" i="8"/>
  <c r="L7" i="8"/>
  <c r="X6" i="8"/>
  <c r="L6" i="8"/>
  <c r="L5" i="8"/>
  <c r="X34" i="7"/>
  <c r="X33" i="7"/>
  <c r="X32" i="7"/>
  <c r="X31" i="7"/>
  <c r="X30" i="7"/>
  <c r="X29" i="7"/>
  <c r="X28" i="7"/>
  <c r="X27" i="7"/>
  <c r="X26" i="7"/>
  <c r="X25" i="7"/>
  <c r="X24" i="7"/>
  <c r="X23" i="7"/>
  <c r="X22" i="7"/>
  <c r="X21" i="7"/>
  <c r="X20" i="7"/>
  <c r="X19" i="7"/>
  <c r="X18" i="7"/>
  <c r="X17" i="7"/>
  <c r="X16" i="7"/>
  <c r="X15" i="7"/>
  <c r="X14" i="7"/>
  <c r="X13" i="7"/>
  <c r="X12" i="7"/>
  <c r="X11" i="7"/>
  <c r="X10" i="7"/>
  <c r="X9" i="7"/>
  <c r="X8" i="7"/>
  <c r="X7" i="7"/>
  <c r="X6" i="7"/>
  <c r="X5" i="7"/>
  <c r="C42" i="8" l="1"/>
  <c r="M7" i="2" l="1"/>
  <c r="M5" i="2" l="1"/>
  <c r="L6" i="2"/>
  <c r="H23" i="2"/>
  <c r="M6" i="2"/>
  <c r="N6" i="2" s="1"/>
  <c r="O6" i="2" s="1"/>
  <c r="E32" i="2" s="1"/>
  <c r="L7" i="2"/>
  <c r="M8" i="2" l="1"/>
  <c r="M9" i="2" s="1"/>
  <c r="E37" i="2" s="1"/>
  <c r="N5" i="2"/>
  <c r="O5" i="2" s="1"/>
  <c r="E31" i="2" s="1"/>
  <c r="L8" i="2"/>
  <c r="L9" i="2" s="1"/>
  <c r="E36" i="2" s="1"/>
  <c r="I20" i="2"/>
  <c r="I21" i="2"/>
  <c r="I24" i="2"/>
  <c r="H24" i="2"/>
  <c r="H22" i="2"/>
  <c r="I22" i="2"/>
  <c r="I23" i="2"/>
  <c r="N7" i="2"/>
  <c r="O7" i="2" s="1"/>
  <c r="E33" i="2" s="1"/>
  <c r="N8" i="2" l="1"/>
  <c r="E26" i="2" l="1"/>
  <c r="E21" i="2"/>
  <c r="E20" i="2"/>
  <c r="F20" i="2" s="1"/>
  <c r="E23" i="2"/>
  <c r="F23" i="2" s="1"/>
  <c r="E22" i="2"/>
  <c r="F22" i="2" s="1"/>
  <c r="F21" i="2" l="1"/>
  <c r="F24" i="2"/>
  <c r="F26" i="2"/>
  <c r="E25" i="2"/>
  <c r="F25" i="2" s="1"/>
  <c r="E38" i="2" l="1"/>
  <c r="G35" i="2"/>
  <c r="G32" i="2"/>
  <c r="G33" i="2"/>
  <c r="G36" i="2"/>
  <c r="G31" i="2"/>
  <c r="G37" i="2"/>
  <c r="G24" i="2"/>
  <c r="J24" i="2" s="1"/>
  <c r="G23" i="2"/>
  <c r="J23" i="2" s="1"/>
  <c r="G22" i="2"/>
  <c r="J22" i="2" s="1"/>
  <c r="G20" i="2"/>
  <c r="J20" i="2" s="1"/>
  <c r="G21" i="2"/>
  <c r="J21" i="2" s="1"/>
</calcChain>
</file>

<file path=xl/sharedStrings.xml><?xml version="1.0" encoding="utf-8"?>
<sst xmlns="http://schemas.openxmlformats.org/spreadsheetml/2006/main" count="812" uniqueCount="171">
  <si>
    <t>t (perlakuan)</t>
  </si>
  <si>
    <t>r (ulangan)</t>
  </si>
  <si>
    <t>total</t>
  </si>
  <si>
    <t>TOTAL</t>
  </si>
  <si>
    <t>BNJ 5%</t>
  </si>
  <si>
    <t>SK</t>
  </si>
  <si>
    <t>DB</t>
  </si>
  <si>
    <t>JK</t>
  </si>
  <si>
    <t>KT</t>
  </si>
  <si>
    <t>F Hit</t>
  </si>
  <si>
    <t>F Tab</t>
  </si>
  <si>
    <t>KET</t>
  </si>
  <si>
    <t>Kelompok</t>
  </si>
  <si>
    <t>Perlakuan</t>
  </si>
  <si>
    <t>Galat/sisa</t>
  </si>
  <si>
    <t>Total</t>
  </si>
  <si>
    <t xml:space="preserve">total </t>
  </si>
  <si>
    <t>perlakuan</t>
  </si>
  <si>
    <t>FK</t>
  </si>
  <si>
    <t>rata-rata</t>
  </si>
  <si>
    <t>a</t>
  </si>
  <si>
    <t>b</t>
  </si>
  <si>
    <t>panelis</t>
  </si>
  <si>
    <t xml:space="preserve">kode sampel </t>
  </si>
  <si>
    <t>RANK</t>
  </si>
  <si>
    <t>Panelis</t>
  </si>
  <si>
    <t>Rata-Rata</t>
  </si>
  <si>
    <t>T</t>
  </si>
  <si>
    <t xml:space="preserve">Rerata </t>
  </si>
  <si>
    <t>X2</t>
  </si>
  <si>
    <t>total rangking</t>
  </si>
  <si>
    <t>Titik Kritis</t>
  </si>
  <si>
    <t>Organoleptik Warna</t>
  </si>
  <si>
    <t>Rata-rata</t>
  </si>
  <si>
    <t>Organoleptik Tekstur</t>
  </si>
  <si>
    <t>Organolanoleptik Rasa</t>
  </si>
  <si>
    <t>SAMPEL</t>
  </si>
  <si>
    <t>PERLAKUAN</t>
  </si>
  <si>
    <t>ULANGAN</t>
  </si>
  <si>
    <t>RERATA</t>
  </si>
  <si>
    <t>TABEL 2 ARAH</t>
  </si>
  <si>
    <t>TABEL ANOVA RAK FAKTORIAL UJI KADAR AIR</t>
  </si>
  <si>
    <t>GRAND TOTAL</t>
  </si>
  <si>
    <t>TABEL ANOVA RAK FAKTORIAL UJI TEKSTUR</t>
  </si>
  <si>
    <t>TABEL ANOVA RAK FAKTORIAL UJI WARNA L</t>
  </si>
  <si>
    <t>ab</t>
  </si>
  <si>
    <t>TABEL ANOVA RAK FAKTORIAL UJI WARNA A</t>
  </si>
  <si>
    <t>TABEL ANOVA RAK FAKTORIAL UJI WARNA B</t>
  </si>
  <si>
    <t>TABEL ANOVA RAK FAKTORIAL UJI GULA REDUKSI</t>
  </si>
  <si>
    <t>PANELIS</t>
  </si>
  <si>
    <t>KODE SAMPEL</t>
  </si>
  <si>
    <t>RATA-RATA</t>
  </si>
  <si>
    <t>TOTAL RANKING</t>
  </si>
  <si>
    <t>T &lt; X2</t>
  </si>
  <si>
    <t>Keterangan : angka-angka yang diikuti oleh huruf yang sama menunjukkan berbeda tidak nyata berdasarkan uji BNJ 5%</t>
  </si>
  <si>
    <t>TABEL DI FILE WORD SKRIPSI</t>
  </si>
  <si>
    <t xml:space="preserve">rata-rata </t>
  </si>
  <si>
    <t xml:space="preserve">H0 ditolak </t>
  </si>
  <si>
    <t xml:space="preserve">tn </t>
  </si>
  <si>
    <t>Rerata</t>
  </si>
  <si>
    <t>A1B1</t>
  </si>
  <si>
    <t>A1B2</t>
  </si>
  <si>
    <t>A1B3</t>
  </si>
  <si>
    <t>A2B1</t>
  </si>
  <si>
    <t>A2B2</t>
  </si>
  <si>
    <t>A2B3</t>
  </si>
  <si>
    <t>A3B1</t>
  </si>
  <si>
    <t>A3B2</t>
  </si>
  <si>
    <t>A3B3</t>
  </si>
  <si>
    <t>A1</t>
  </si>
  <si>
    <t>A2</t>
  </si>
  <si>
    <t>A3</t>
  </si>
  <si>
    <t>B1</t>
  </si>
  <si>
    <t>B2</t>
  </si>
  <si>
    <t>B3</t>
  </si>
  <si>
    <t>FAKTOR A</t>
  </si>
  <si>
    <t>FAKTOR B</t>
  </si>
  <si>
    <t>TABEL ANOVA RAK FAKTORIAL UJI KETEBALAN</t>
  </si>
  <si>
    <t>TABEL ANOVA RAK FAKTORIAL UJI KELARUTAN</t>
  </si>
  <si>
    <t>A</t>
  </si>
  <si>
    <t>B</t>
  </si>
  <si>
    <t>AB</t>
  </si>
  <si>
    <t>notasi</t>
  </si>
  <si>
    <t>TN</t>
  </si>
  <si>
    <t xml:space="preserve">BNJ </t>
  </si>
  <si>
    <t>BNJ</t>
  </si>
  <si>
    <t>Akar KTG</t>
  </si>
  <si>
    <t>A1B1 ( pati jagung 2% : pektin 2%)</t>
  </si>
  <si>
    <t>A1B2 ( pati jagung 2% : CMC 2%)</t>
  </si>
  <si>
    <t>A1B3 ( pati jagung 2% : karagenan 2%)</t>
  </si>
  <si>
    <t>A2B1 ( pati jagung 4% : pektin 2%)</t>
  </si>
  <si>
    <t>A2B2 ( pati jagung 4% : CMC 2%)</t>
  </si>
  <si>
    <t>A3B1 ( pati jagung 6% : pektin 2%)</t>
  </si>
  <si>
    <t>A3B3 ( pati jagung 6% : karagenan 2%)</t>
  </si>
  <si>
    <t>A3B2 ( pati jagung 6% : CMC 2%)</t>
  </si>
  <si>
    <t>A2B3 ( pati jagung 4% : karagenan 2%)</t>
  </si>
  <si>
    <t>A1B1 ( pati jagung 2% : pektin  2%)</t>
  </si>
  <si>
    <t>bc</t>
  </si>
  <si>
    <t>c</t>
  </si>
  <si>
    <t>bcd</t>
  </si>
  <si>
    <t>abc</t>
  </si>
  <si>
    <t>e</t>
  </si>
  <si>
    <t>de</t>
  </si>
  <si>
    <t>Parameter</t>
  </si>
  <si>
    <t>Nilai Perlakuan</t>
  </si>
  <si>
    <t>Nilai Terbaik</t>
  </si>
  <si>
    <t>Nilai Terjelek</t>
  </si>
  <si>
    <t>Selisih</t>
  </si>
  <si>
    <t xml:space="preserve">Kelompok A </t>
  </si>
  <si>
    <t>Kelompok B</t>
  </si>
  <si>
    <t>Kelarutan</t>
  </si>
  <si>
    <t>Kadar air</t>
  </si>
  <si>
    <t xml:space="preserve">Tekstur </t>
  </si>
  <si>
    <t>ketebalan</t>
  </si>
  <si>
    <t>Ketebalan</t>
  </si>
  <si>
    <t>Warna L</t>
  </si>
  <si>
    <t>Tekstur</t>
  </si>
  <si>
    <t>Organoleptik</t>
  </si>
  <si>
    <t>Gula Reduksi</t>
  </si>
  <si>
    <t>Warna a</t>
  </si>
  <si>
    <t>Kadar Air</t>
  </si>
  <si>
    <t>Warna b</t>
  </si>
  <si>
    <t>Warna (L)</t>
  </si>
  <si>
    <t>Warna (a)</t>
  </si>
  <si>
    <t>Warna (b)</t>
  </si>
  <si>
    <t>Organoleptik Aroma</t>
  </si>
  <si>
    <t>Organoleptik Rasa</t>
  </si>
  <si>
    <t>Bobot Parameter</t>
  </si>
  <si>
    <t>Bobot Normal</t>
  </si>
  <si>
    <t>A1U1</t>
  </si>
  <si>
    <t>A1U2</t>
  </si>
  <si>
    <t>A1U3</t>
  </si>
  <si>
    <t>A2U1</t>
  </si>
  <si>
    <t>A2U2</t>
  </si>
  <si>
    <t>A2U3</t>
  </si>
  <si>
    <t>A3U1</t>
  </si>
  <si>
    <t>A3U2</t>
  </si>
  <si>
    <t>A3U3</t>
  </si>
  <si>
    <t>Nilai Efektif</t>
  </si>
  <si>
    <t>Nilai Normal</t>
  </si>
  <si>
    <t>**</t>
  </si>
  <si>
    <t>Kesimpulan :</t>
  </si>
  <si>
    <t xml:space="preserve">jadi, perlakuan terbaik adalah Edible Film dengan perlakuan A2U2 (Pati Jagung 2%;CMC) </t>
  </si>
  <si>
    <t>A1 (P. Jagung 2%)</t>
  </si>
  <si>
    <t>A2 (P. Jagung 4%)</t>
  </si>
  <si>
    <t>A3 (P. Jagung 6%)</t>
  </si>
  <si>
    <t>tn</t>
  </si>
  <si>
    <t>B1 (Pektin 2%)</t>
  </si>
  <si>
    <t>B2 (CMC 2%)</t>
  </si>
  <si>
    <t>B3 (Karagenan 2%)</t>
  </si>
  <si>
    <t>JKT</t>
  </si>
  <si>
    <t>JKK</t>
  </si>
  <si>
    <t>JKP</t>
  </si>
  <si>
    <t>JKP A</t>
  </si>
  <si>
    <t>JKP B</t>
  </si>
  <si>
    <t>JK AXB</t>
  </si>
  <si>
    <t>JKG</t>
  </si>
  <si>
    <t>111 A3B3</t>
  </si>
  <si>
    <t>212 A2B1</t>
  </si>
  <si>
    <t>313 A1B2</t>
  </si>
  <si>
    <t>414 A2B3</t>
  </si>
  <si>
    <t>515 A3B2</t>
  </si>
  <si>
    <t>616 A1B3</t>
  </si>
  <si>
    <t>717 A1B1</t>
  </si>
  <si>
    <t>818 A3B1</t>
  </si>
  <si>
    <t>919 A2B2</t>
  </si>
  <si>
    <t>Tolak H0/H1 diterima</t>
  </si>
  <si>
    <t>Tolak H0/H1 Diterima</t>
  </si>
  <si>
    <t xml:space="preserve">T&gt;X2 </t>
  </si>
  <si>
    <t>T&gt; X2</t>
  </si>
  <si>
    <t>cde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</si>
</sst>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20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strike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20"/>
      <color theme="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34DC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00B05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/>
    <xf numFmtId="0" fontId="0" fillId="0" borderId="18" xfId="0" applyBorder="1"/>
    <xf numFmtId="0" fontId="0" fillId="0" borderId="18" xfId="0" applyBorder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1" fillId="0" borderId="1" xfId="0" applyNumberFormat="1" applyFont="1" applyBorder="1"/>
    <xf numFmtId="0" fontId="3" fillId="0" borderId="0" xfId="0" applyFont="1"/>
    <xf numFmtId="0" fontId="3" fillId="0" borderId="1" xfId="0" applyFont="1" applyBorder="1"/>
    <xf numFmtId="0" fontId="6" fillId="0" borderId="14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6" fillId="8" borderId="14" xfId="0" applyNumberFormat="1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3" fillId="0" borderId="18" xfId="0" applyFont="1" applyBorder="1"/>
    <xf numFmtId="0" fontId="3" fillId="0" borderId="18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20" xfId="0" applyFont="1" applyBorder="1"/>
    <xf numFmtId="0" fontId="3" fillId="8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0" borderId="4" xfId="0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/>
    </xf>
    <xf numFmtId="2" fontId="3" fillId="0" borderId="0" xfId="0" applyNumberFormat="1" applyFont="1" applyAlignment="1">
      <alignment horizontal="right" vertical="center"/>
    </xf>
    <xf numFmtId="0" fontId="3" fillId="0" borderId="24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top" wrapText="1"/>
    </xf>
    <xf numFmtId="0" fontId="3" fillId="0" borderId="14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0" xfId="0" applyFont="1" applyAlignment="1">
      <alignment vertical="top" wrapText="1"/>
    </xf>
    <xf numFmtId="0" fontId="3" fillId="7" borderId="1" xfId="0" applyFont="1" applyFill="1" applyBorder="1" applyAlignment="1">
      <alignment vertical="center"/>
    </xf>
    <xf numFmtId="2" fontId="3" fillId="7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2" fontId="3" fillId="3" borderId="1" xfId="0" applyNumberFormat="1" applyFont="1" applyFill="1" applyBorder="1" applyAlignment="1">
      <alignment vertical="center"/>
    </xf>
    <xf numFmtId="0" fontId="3" fillId="6" borderId="1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1" xfId="0" applyFont="1" applyBorder="1"/>
    <xf numFmtId="0" fontId="3" fillId="0" borderId="22" xfId="0" applyFont="1" applyBorder="1"/>
    <xf numFmtId="0" fontId="3" fillId="0" borderId="12" xfId="0" applyFont="1" applyBorder="1" applyAlignment="1">
      <alignment horizontal="center" vertical="center"/>
    </xf>
    <xf numFmtId="0" fontId="3" fillId="0" borderId="23" xfId="0" applyFont="1" applyBorder="1"/>
    <xf numFmtId="0" fontId="1" fillId="0" borderId="17" xfId="0" applyFont="1" applyBorder="1"/>
    <xf numFmtId="0" fontId="1" fillId="0" borderId="17" xfId="0" applyFont="1" applyBorder="1" applyAlignment="1">
      <alignment horizontal="center" vertical="center"/>
    </xf>
    <xf numFmtId="2" fontId="1" fillId="0" borderId="17" xfId="0" applyNumberFormat="1" applyFont="1" applyBorder="1"/>
    <xf numFmtId="0" fontId="3" fillId="0" borderId="24" xfId="0" applyFont="1" applyBorder="1"/>
    <xf numFmtId="0" fontId="3" fillId="0" borderId="8" xfId="0" applyFont="1" applyBorder="1"/>
    <xf numFmtId="2" fontId="3" fillId="0" borderId="0" xfId="0" applyNumberFormat="1" applyFont="1" applyAlignment="1">
      <alignment horizontal="left" vertical="center"/>
    </xf>
    <xf numFmtId="0" fontId="3" fillId="0" borderId="2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7" xfId="0" applyFont="1" applyBorder="1"/>
    <xf numFmtId="0" fontId="3" fillId="0" borderId="23" xfId="0" applyFont="1" applyBorder="1" applyAlignment="1">
      <alignment horizontal="center" vertical="center"/>
    </xf>
    <xf numFmtId="0" fontId="3" fillId="0" borderId="14" xfId="0" applyFont="1" applyBorder="1"/>
    <xf numFmtId="0" fontId="3" fillId="0" borderId="20" xfId="0" applyFont="1" applyBorder="1" applyAlignment="1">
      <alignment horizontal="center" vertical="center"/>
    </xf>
    <xf numFmtId="2" fontId="3" fillId="10" borderId="1" xfId="0" applyNumberFormat="1" applyFont="1" applyFill="1" applyBorder="1" applyAlignment="1">
      <alignment vertical="center"/>
    </xf>
    <xf numFmtId="2" fontId="3" fillId="11" borderId="1" xfId="0" applyNumberFormat="1" applyFont="1" applyFill="1" applyBorder="1" applyAlignment="1">
      <alignment vertical="center"/>
    </xf>
    <xf numFmtId="2" fontId="3" fillId="10" borderId="1" xfId="0" applyNumberFormat="1" applyFont="1" applyFill="1" applyBorder="1" applyAlignment="1">
      <alignment horizontal="center" vertical="center"/>
    </xf>
    <xf numFmtId="2" fontId="3" fillId="10" borderId="3" xfId="0" applyNumberFormat="1" applyFont="1" applyFill="1" applyBorder="1" applyAlignment="1">
      <alignment horizontal="center" vertical="center"/>
    </xf>
    <xf numFmtId="2" fontId="3" fillId="10" borderId="14" xfId="0" applyNumberFormat="1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vertical="center"/>
    </xf>
    <xf numFmtId="0" fontId="3" fillId="11" borderId="1" xfId="0" applyFont="1" applyFill="1" applyBorder="1" applyAlignment="1">
      <alignment vertical="center"/>
    </xf>
    <xf numFmtId="0" fontId="3" fillId="11" borderId="14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3" fillId="12" borderId="1" xfId="0" applyFont="1" applyFill="1" applyBorder="1" applyAlignment="1">
      <alignment vertical="center"/>
    </xf>
    <xf numFmtId="0" fontId="8" fillId="0" borderId="0" xfId="0" applyFont="1"/>
    <xf numFmtId="0" fontId="8" fillId="0" borderId="18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5" borderId="1" xfId="0" applyFont="1" applyFill="1" applyBorder="1"/>
    <xf numFmtId="0" fontId="8" fillId="0" borderId="1" xfId="0" applyFont="1" applyBorder="1"/>
    <xf numFmtId="0" fontId="4" fillId="0" borderId="1" xfId="0" applyFont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8" fillId="3" borderId="0" xfId="0" applyFont="1" applyFill="1"/>
    <xf numFmtId="0" fontId="8" fillId="2" borderId="0" xfId="0" applyFont="1" applyFill="1"/>
    <xf numFmtId="0" fontId="8" fillId="0" borderId="4" xfId="0" applyFont="1" applyBorder="1"/>
    <xf numFmtId="2" fontId="8" fillId="0" borderId="0" xfId="0" applyNumberFormat="1" applyFont="1"/>
    <xf numFmtId="2" fontId="8" fillId="0" borderId="4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18" xfId="0" applyFont="1" applyBorder="1" applyAlignment="1">
      <alignment wrapText="1"/>
    </xf>
    <xf numFmtId="2" fontId="8" fillId="0" borderId="4" xfId="0" applyNumberFormat="1" applyFont="1" applyBorder="1" applyAlignment="1">
      <alignment horizontal="center"/>
    </xf>
    <xf numFmtId="0" fontId="1" fillId="12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/>
    </xf>
    <xf numFmtId="0" fontId="5" fillId="10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2" fontId="3" fillId="13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2" fontId="3" fillId="9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8" fillId="13" borderId="1" xfId="0" applyFont="1" applyFill="1" applyBorder="1"/>
    <xf numFmtId="2" fontId="8" fillId="13" borderId="1" xfId="0" applyNumberFormat="1" applyFont="1" applyFill="1" applyBorder="1"/>
    <xf numFmtId="0" fontId="8" fillId="13" borderId="0" xfId="0" applyFont="1" applyFill="1"/>
    <xf numFmtId="2" fontId="8" fillId="0" borderId="0" xfId="0" applyNumberFormat="1" applyFont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0" fontId="1" fillId="13" borderId="1" xfId="0" applyFont="1" applyFill="1" applyBorder="1"/>
    <xf numFmtId="0" fontId="1" fillId="13" borderId="1" xfId="0" applyFont="1" applyFill="1" applyBorder="1" applyAlignment="1">
      <alignment horizontal="center"/>
    </xf>
    <xf numFmtId="2" fontId="1" fillId="13" borderId="1" xfId="0" applyNumberFormat="1" applyFont="1" applyFill="1" applyBorder="1" applyAlignment="1">
      <alignment horizontal="center"/>
    </xf>
    <xf numFmtId="0" fontId="0" fillId="2" borderId="0" xfId="0" applyFill="1"/>
    <xf numFmtId="0" fontId="3" fillId="10" borderId="1" xfId="0" applyFont="1" applyFill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vertical="center"/>
    </xf>
    <xf numFmtId="2" fontId="3" fillId="4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vertical="center"/>
    </xf>
    <xf numFmtId="2" fontId="3" fillId="0" borderId="4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1" fillId="5" borderId="1" xfId="0" applyFont="1" applyFill="1" applyBorder="1" applyAlignment="1">
      <alignment horizontal="center"/>
    </xf>
    <xf numFmtId="2" fontId="8" fillId="13" borderId="1" xfId="0" applyNumberFormat="1" applyFont="1" applyFill="1" applyBorder="1" applyAlignment="1">
      <alignment horizontal="center"/>
    </xf>
    <xf numFmtId="2" fontId="8" fillId="13" borderId="1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/>
    </xf>
    <xf numFmtId="0" fontId="3" fillId="9" borderId="14" xfId="0" applyFont="1" applyFill="1" applyBorder="1" applyAlignment="1">
      <alignment horizontal="center" vertical="center" wrapText="1"/>
    </xf>
    <xf numFmtId="2" fontId="3" fillId="9" borderId="1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12" borderId="8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10" borderId="3" xfId="0" applyNumberFormat="1" applyFont="1" applyFill="1" applyBorder="1" applyAlignment="1">
      <alignment horizontal="center" vertical="center"/>
    </xf>
    <xf numFmtId="2" fontId="3" fillId="10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19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/>
    </xf>
    <xf numFmtId="0" fontId="3" fillId="9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D34D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23813</xdr:colOff>
      <xdr:row>35</xdr:row>
      <xdr:rowOff>166376</xdr:rowOff>
    </xdr:from>
    <xdr:to>
      <xdr:col>6</xdr:col>
      <xdr:colOff>484585</xdr:colOff>
      <xdr:row>40</xdr:row>
      <xdr:rowOff>32350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4C6A6266-B5B7-42D3-A639-62B51C64CA3D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34390" y="7004838"/>
          <a:ext cx="4527214" cy="842897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335076</xdr:colOff>
      <xdr:row>38</xdr:row>
      <xdr:rowOff>42522</xdr:rowOff>
    </xdr:from>
    <xdr:to>
      <xdr:col>18</xdr:col>
      <xdr:colOff>87362</xdr:colOff>
      <xdr:row>42</xdr:row>
      <xdr:rowOff>112604</xdr:rowOff>
    </xdr:to>
    <xdr:pic>
      <xdr:nvPicPr>
        <xdr:cNvPr id="3" name="Picture 2" descr=" ">
          <a:extLst>
            <a:ext uri="{FF2B5EF4-FFF2-40B4-BE49-F238E27FC236}">
              <a16:creationId xmlns:a16="http://schemas.microsoft.com/office/drawing/2014/main" id="{60B95DDF-CAD1-4DD0-A607-9F51CE6FFF41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682933" y="7907451"/>
          <a:ext cx="3426215" cy="845689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149045</xdr:colOff>
      <xdr:row>37</xdr:row>
      <xdr:rowOff>79427</xdr:rowOff>
    </xdr:from>
    <xdr:to>
      <xdr:col>16</xdr:col>
      <xdr:colOff>562300</xdr:colOff>
      <xdr:row>41</xdr:row>
      <xdr:rowOff>76902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FE71C64F-A5BE-4B50-9C43-371DCDB04222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84581" y="7753856"/>
          <a:ext cx="3474862" cy="773082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577522</xdr:colOff>
      <xdr:row>37</xdr:row>
      <xdr:rowOff>148349</xdr:rowOff>
    </xdr:from>
    <xdr:to>
      <xdr:col>18</xdr:col>
      <xdr:colOff>376154</xdr:colOff>
      <xdr:row>41</xdr:row>
      <xdr:rowOff>108619</xdr:rowOff>
    </xdr:to>
    <xdr:pic>
      <xdr:nvPicPr>
        <xdr:cNvPr id="2" name="Picture 1" descr=" ">
          <a:extLst>
            <a:ext uri="{FF2B5EF4-FFF2-40B4-BE49-F238E27FC236}">
              <a16:creationId xmlns:a16="http://schemas.microsoft.com/office/drawing/2014/main" id="{3FEE14B1-131E-4D29-9202-48733941055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7213272" y="7895349"/>
          <a:ext cx="4021382" cy="738145"/>
        </a:xfrm>
        <a:prstGeom prst="rect">
          <a:avLst/>
        </a:prstGeom>
        <a:solidFill>
          <a:srgbClr val="599BD5"/>
        </a:solidFill>
        <a:ln w="9525" cap="flat" cmpd="sng">
          <a:noFill/>
          <a:prstDash val="solid"/>
          <a:miter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340178</xdr:colOff>
      <xdr:row>3</xdr:row>
      <xdr:rowOff>0</xdr:rowOff>
    </xdr:from>
    <xdr:to>
      <xdr:col>17</xdr:col>
      <xdr:colOff>340178</xdr:colOff>
      <xdr:row>3</xdr:row>
      <xdr:rowOff>190500</xdr:rowOff>
    </xdr:to>
    <xdr:cxnSp macro="">
      <xdr:nvCxnSpPr>
        <xdr:cNvPr id="2" name="Straight Arrow Connector 1">
          <a:extLst>
            <a:ext uri="{FF2B5EF4-FFF2-40B4-BE49-F238E27FC236}">
              <a16:creationId xmlns:a16="http://schemas.microsoft.com/office/drawing/2014/main" id="{AC5EB5D5-1EC9-4C3B-9645-5BA46F3C5DD6}"/>
            </a:ext>
          </a:extLst>
        </xdr:cNvPr>
        <xdr:cNvCxnSpPr/>
      </xdr:nvCxnSpPr>
      <xdr:spPr>
        <a:xfrm flipV="1">
          <a:off x="11532053" y="571500"/>
          <a:ext cx="0" cy="1905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312964</xdr:colOff>
      <xdr:row>3</xdr:row>
      <xdr:rowOff>13608</xdr:rowOff>
    </xdr:from>
    <xdr:to>
      <xdr:col>21</xdr:col>
      <xdr:colOff>312964</xdr:colOff>
      <xdr:row>3</xdr:row>
      <xdr:rowOff>190500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31149D7C-6857-425E-8DD4-3B9B392E6FB8}"/>
            </a:ext>
          </a:extLst>
        </xdr:cNvPr>
        <xdr:cNvCxnSpPr/>
      </xdr:nvCxnSpPr>
      <xdr:spPr>
        <a:xfrm>
          <a:off x="13943239" y="585108"/>
          <a:ext cx="0" cy="17689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9BE25-6BB0-43DF-8DD4-0CCF9E6A35CF}">
  <dimension ref="A1:R27"/>
  <sheetViews>
    <sheetView zoomScale="70" zoomScaleNormal="70" workbookViewId="0">
      <selection activeCell="N8" sqref="N8"/>
    </sheetView>
  </sheetViews>
  <sheetFormatPr defaultRowHeight="15" x14ac:dyDescent="0.25"/>
  <cols>
    <col min="2" max="2" width="9.5703125" customWidth="1"/>
    <col min="3" max="3" width="15.85546875" customWidth="1"/>
    <col min="17" max="17" width="12.5703125" bestFit="1" customWidth="1"/>
  </cols>
  <sheetData>
    <row r="1" spans="1:18" ht="15.75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8" ht="15.75" x14ac:dyDescent="0.25">
      <c r="A2" s="17"/>
      <c r="B2" s="17"/>
      <c r="C2" s="136" t="s">
        <v>36</v>
      </c>
      <c r="D2" s="136"/>
      <c r="E2" s="136"/>
      <c r="F2" s="136"/>
      <c r="G2" s="136" t="s">
        <v>3</v>
      </c>
      <c r="H2" s="137" t="s">
        <v>39</v>
      </c>
      <c r="I2" s="17"/>
      <c r="J2" s="140" t="s">
        <v>40</v>
      </c>
      <c r="K2" s="134"/>
      <c r="L2" s="134"/>
      <c r="M2" s="134"/>
      <c r="N2" s="141"/>
      <c r="O2" s="17"/>
    </row>
    <row r="3" spans="1:18" ht="15.75" x14ac:dyDescent="0.25">
      <c r="A3" s="17"/>
      <c r="B3" s="17"/>
      <c r="C3" s="136" t="s">
        <v>37</v>
      </c>
      <c r="D3" s="136" t="s">
        <v>38</v>
      </c>
      <c r="E3" s="136"/>
      <c r="F3" s="136"/>
      <c r="G3" s="136"/>
      <c r="H3" s="138"/>
      <c r="I3" s="17"/>
      <c r="J3" s="137" t="s">
        <v>75</v>
      </c>
      <c r="K3" s="140" t="s">
        <v>76</v>
      </c>
      <c r="L3" s="134"/>
      <c r="M3" s="134"/>
      <c r="N3" s="136" t="s">
        <v>3</v>
      </c>
      <c r="O3" s="142" t="s">
        <v>59</v>
      </c>
    </row>
    <row r="4" spans="1:18" ht="15.75" x14ac:dyDescent="0.25">
      <c r="A4" s="17"/>
      <c r="B4" s="17"/>
      <c r="C4" s="136"/>
      <c r="D4" s="4">
        <v>1</v>
      </c>
      <c r="E4" s="4">
        <v>2</v>
      </c>
      <c r="F4" s="4">
        <v>3</v>
      </c>
      <c r="G4" s="136"/>
      <c r="H4" s="139"/>
      <c r="I4" s="17"/>
      <c r="J4" s="139"/>
      <c r="K4" s="4" t="s">
        <v>72</v>
      </c>
      <c r="L4" s="4" t="s">
        <v>73</v>
      </c>
      <c r="M4" s="11" t="s">
        <v>74</v>
      </c>
      <c r="N4" s="136"/>
      <c r="O4" s="142"/>
    </row>
    <row r="5" spans="1:18" ht="15.75" x14ac:dyDescent="0.25">
      <c r="A5" s="17"/>
      <c r="B5" s="17"/>
      <c r="C5" s="4" t="s">
        <v>60</v>
      </c>
      <c r="D5" s="18">
        <v>12.21</v>
      </c>
      <c r="E5" s="18">
        <v>12.36</v>
      </c>
      <c r="F5" s="18">
        <v>12.83</v>
      </c>
      <c r="G5" s="123">
        <f>SUM(D5:F5)</f>
        <v>37.4</v>
      </c>
      <c r="H5" s="19">
        <f>AVERAGE(D5:F5)</f>
        <v>12.466666666666667</v>
      </c>
      <c r="I5" s="17"/>
      <c r="J5" s="4" t="s">
        <v>69</v>
      </c>
      <c r="K5" s="70">
        <f>G5</f>
        <v>37.4</v>
      </c>
      <c r="L5" s="70">
        <f>G6</f>
        <v>20.98</v>
      </c>
      <c r="M5" s="71">
        <f>G7</f>
        <v>27.61</v>
      </c>
      <c r="N5" s="19">
        <f>SUM(K5:M5)</f>
        <v>85.99</v>
      </c>
      <c r="O5" s="21">
        <f>N5/9</f>
        <v>9.5544444444444441</v>
      </c>
    </row>
    <row r="6" spans="1:18" ht="15.75" x14ac:dyDescent="0.25">
      <c r="A6" s="17"/>
      <c r="B6" s="17"/>
      <c r="C6" s="4" t="s">
        <v>61</v>
      </c>
      <c r="D6" s="18">
        <v>6.06</v>
      </c>
      <c r="E6" s="18">
        <v>7.4</v>
      </c>
      <c r="F6" s="18">
        <v>7.52</v>
      </c>
      <c r="G6" s="123">
        <f t="shared" ref="G6:G13" si="0">SUM(D6:F6)</f>
        <v>20.98</v>
      </c>
      <c r="H6" s="19">
        <f t="shared" ref="H6:H13" si="1">AVERAGE(D6:F6)</f>
        <v>6.9933333333333332</v>
      </c>
      <c r="I6" s="17"/>
      <c r="J6" s="4" t="s">
        <v>70</v>
      </c>
      <c r="K6" s="70">
        <f>G8</f>
        <v>31.22</v>
      </c>
      <c r="L6" s="70">
        <f>G9</f>
        <v>25.650000000000002</v>
      </c>
      <c r="M6" s="71">
        <f>G10</f>
        <v>21.89</v>
      </c>
      <c r="N6" s="19">
        <f t="shared" ref="N6:N7" si="2">SUM(K6:M6)</f>
        <v>78.760000000000005</v>
      </c>
      <c r="O6" s="21">
        <f t="shared" ref="O6:O7" si="3">N6/9</f>
        <v>8.7511111111111113</v>
      </c>
    </row>
    <row r="7" spans="1:18" ht="15.75" x14ac:dyDescent="0.25">
      <c r="A7" s="17"/>
      <c r="B7" s="17"/>
      <c r="C7" s="4" t="s">
        <v>62</v>
      </c>
      <c r="D7" s="18">
        <v>6.93</v>
      </c>
      <c r="E7" s="18">
        <v>10.31</v>
      </c>
      <c r="F7" s="18">
        <v>10.37</v>
      </c>
      <c r="G7" s="123">
        <f t="shared" si="0"/>
        <v>27.61</v>
      </c>
      <c r="H7" s="19">
        <f t="shared" si="1"/>
        <v>9.2033333333333331</v>
      </c>
      <c r="I7" s="17"/>
      <c r="J7" s="4" t="s">
        <v>71</v>
      </c>
      <c r="K7" s="70">
        <f>G11</f>
        <v>25.6</v>
      </c>
      <c r="L7" s="70">
        <f>G12</f>
        <v>50.879999999999995</v>
      </c>
      <c r="M7" s="71">
        <f>G13</f>
        <v>22.73</v>
      </c>
      <c r="N7" s="19">
        <f t="shared" si="2"/>
        <v>99.21</v>
      </c>
      <c r="O7" s="21">
        <f t="shared" si="3"/>
        <v>11.023333333333333</v>
      </c>
    </row>
    <row r="8" spans="1:18" ht="15.75" x14ac:dyDescent="0.25">
      <c r="A8" s="17"/>
      <c r="B8" s="17"/>
      <c r="C8" s="4" t="s">
        <v>63</v>
      </c>
      <c r="D8" s="18">
        <v>10.37</v>
      </c>
      <c r="E8" s="18">
        <v>8.64</v>
      </c>
      <c r="F8" s="18">
        <v>12.21</v>
      </c>
      <c r="G8" s="123">
        <f t="shared" si="0"/>
        <v>31.22</v>
      </c>
      <c r="H8" s="19">
        <f t="shared" si="1"/>
        <v>10.406666666666666</v>
      </c>
      <c r="I8" s="17"/>
      <c r="J8" s="4" t="s">
        <v>3</v>
      </c>
      <c r="K8" s="18">
        <f>SUM(K5:K7)</f>
        <v>94.22</v>
      </c>
      <c r="L8" s="18">
        <f t="shared" ref="L8:M8" si="4">SUM(L5:L7)</f>
        <v>97.509999999999991</v>
      </c>
      <c r="M8" s="18">
        <f t="shared" si="4"/>
        <v>72.23</v>
      </c>
      <c r="N8" s="133">
        <f>SUM(K8:M8)</f>
        <v>263.95999999999998</v>
      </c>
      <c r="O8" s="21"/>
      <c r="Q8" s="2"/>
    </row>
    <row r="9" spans="1:18" ht="15.75" x14ac:dyDescent="0.25">
      <c r="A9" s="17"/>
      <c r="B9" s="17"/>
      <c r="C9" s="4" t="s">
        <v>64</v>
      </c>
      <c r="D9" s="18">
        <v>9.8000000000000007</v>
      </c>
      <c r="E9" s="18">
        <v>8.1199999999999992</v>
      </c>
      <c r="F9" s="18">
        <v>7.73</v>
      </c>
      <c r="G9" s="123">
        <f t="shared" si="0"/>
        <v>25.650000000000002</v>
      </c>
      <c r="H9" s="19">
        <f t="shared" si="1"/>
        <v>8.5500000000000007</v>
      </c>
      <c r="I9" s="17"/>
      <c r="J9" s="10" t="s">
        <v>59</v>
      </c>
      <c r="K9" s="24">
        <f>K8/9</f>
        <v>10.468888888888889</v>
      </c>
      <c r="L9" s="24">
        <f t="shared" ref="L9:M9" si="5">L8/9</f>
        <v>10.834444444444443</v>
      </c>
      <c r="M9" s="24">
        <f t="shared" si="5"/>
        <v>8.025555555555556</v>
      </c>
      <c r="N9" s="21"/>
      <c r="O9" s="21"/>
    </row>
    <row r="10" spans="1:18" ht="15.75" x14ac:dyDescent="0.25">
      <c r="A10" s="17"/>
      <c r="B10" s="17"/>
      <c r="C10" s="4" t="s">
        <v>65</v>
      </c>
      <c r="D10" s="18">
        <v>7.31</v>
      </c>
      <c r="E10" s="18">
        <v>6.64</v>
      </c>
      <c r="F10" s="18">
        <v>7.94</v>
      </c>
      <c r="G10" s="123">
        <f t="shared" si="0"/>
        <v>21.89</v>
      </c>
      <c r="H10" s="19">
        <f t="shared" si="1"/>
        <v>7.2966666666666669</v>
      </c>
      <c r="I10" s="17"/>
      <c r="J10" s="17"/>
      <c r="K10" s="17"/>
      <c r="L10" s="17"/>
      <c r="M10" s="17"/>
      <c r="N10" s="17"/>
      <c r="O10" s="17"/>
      <c r="P10" s="134" t="s">
        <v>13</v>
      </c>
      <c r="Q10" s="134"/>
      <c r="R10" s="125" t="s">
        <v>114</v>
      </c>
    </row>
    <row r="11" spans="1:18" ht="15.75" x14ac:dyDescent="0.25">
      <c r="A11" s="17"/>
      <c r="B11" s="17"/>
      <c r="C11" s="4" t="s">
        <v>66</v>
      </c>
      <c r="D11" s="18">
        <v>12.66</v>
      </c>
      <c r="E11" s="18">
        <v>6.26</v>
      </c>
      <c r="F11" s="18">
        <v>6.68</v>
      </c>
      <c r="G11" s="123">
        <f t="shared" si="0"/>
        <v>25.6</v>
      </c>
      <c r="H11" s="19">
        <f t="shared" si="1"/>
        <v>8.5333333333333332</v>
      </c>
      <c r="I11" s="17"/>
      <c r="J11" s="44" t="s">
        <v>18</v>
      </c>
      <c r="K11" s="45">
        <f>G14^2/(K14*K15*K13)</f>
        <v>2580.5511703703701</v>
      </c>
      <c r="L11" s="17"/>
      <c r="M11" s="21"/>
      <c r="N11" s="21"/>
      <c r="O11" s="21"/>
      <c r="P11" s="80" t="s">
        <v>143</v>
      </c>
      <c r="Q11" s="80"/>
      <c r="R11" s="21">
        <v>9.5500000000000007</v>
      </c>
    </row>
    <row r="12" spans="1:18" ht="15.75" x14ac:dyDescent="0.25">
      <c r="A12" s="17"/>
      <c r="B12" s="17"/>
      <c r="C12" s="4" t="s">
        <v>67</v>
      </c>
      <c r="D12" s="18">
        <v>10.24</v>
      </c>
      <c r="E12" s="18">
        <v>6.92</v>
      </c>
      <c r="F12" s="18">
        <v>33.72</v>
      </c>
      <c r="G12" s="123">
        <f t="shared" si="0"/>
        <v>50.879999999999995</v>
      </c>
      <c r="H12" s="19">
        <f t="shared" si="1"/>
        <v>16.959999999999997</v>
      </c>
      <c r="I12" s="17"/>
      <c r="J12" s="20" t="s">
        <v>0</v>
      </c>
      <c r="K12" s="20">
        <v>9</v>
      </c>
      <c r="L12" s="17"/>
      <c r="M12" s="17"/>
      <c r="N12" s="17"/>
      <c r="O12" s="17"/>
      <c r="P12" s="80" t="s">
        <v>144</v>
      </c>
      <c r="Q12" s="80"/>
      <c r="R12" s="21">
        <v>8.75</v>
      </c>
    </row>
    <row r="13" spans="1:18" ht="15.75" x14ac:dyDescent="0.25">
      <c r="A13" s="17"/>
      <c r="B13" s="17"/>
      <c r="C13" s="4" t="s">
        <v>68</v>
      </c>
      <c r="D13" s="18">
        <v>7.41</v>
      </c>
      <c r="E13" s="18">
        <v>8.43</v>
      </c>
      <c r="F13" s="18">
        <v>6.89</v>
      </c>
      <c r="G13" s="123">
        <f t="shared" si="0"/>
        <v>22.73</v>
      </c>
      <c r="H13" s="19">
        <f t="shared" si="1"/>
        <v>7.5766666666666671</v>
      </c>
      <c r="I13" s="17"/>
      <c r="J13" s="20" t="s">
        <v>1</v>
      </c>
      <c r="K13" s="20">
        <v>3</v>
      </c>
      <c r="L13" s="17"/>
      <c r="M13" s="17"/>
      <c r="N13" s="17"/>
      <c r="O13" s="17"/>
      <c r="P13" s="80" t="s">
        <v>145</v>
      </c>
      <c r="Q13" s="80"/>
      <c r="R13" s="21">
        <v>11.02</v>
      </c>
    </row>
    <row r="14" spans="1:18" ht="15.75" x14ac:dyDescent="0.25">
      <c r="A14" s="17"/>
      <c r="B14" s="17"/>
      <c r="C14" s="4" t="s">
        <v>42</v>
      </c>
      <c r="D14" s="18">
        <f>SUM(D5:D13)</f>
        <v>82.99</v>
      </c>
      <c r="E14" s="18">
        <f>SUM(E5:E13)</f>
        <v>75.079999999999984</v>
      </c>
      <c r="F14" s="18">
        <f>SUM(F5:F13)</f>
        <v>105.89</v>
      </c>
      <c r="G14" s="124">
        <f>SUM(G5:G13)</f>
        <v>263.95999999999998</v>
      </c>
      <c r="H14" s="19"/>
      <c r="I14" s="17"/>
      <c r="J14" s="20" t="s">
        <v>79</v>
      </c>
      <c r="K14" s="20">
        <v>3</v>
      </c>
      <c r="L14" s="17"/>
      <c r="M14" s="17"/>
      <c r="N14" s="17"/>
      <c r="O14" s="17"/>
      <c r="P14" s="135" t="s">
        <v>4</v>
      </c>
      <c r="Q14" s="135"/>
      <c r="R14" s="126" t="s">
        <v>146</v>
      </c>
    </row>
    <row r="15" spans="1:18" ht="15.75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20" t="s">
        <v>80</v>
      </c>
      <c r="K15" s="20">
        <v>3</v>
      </c>
      <c r="L15" s="17"/>
      <c r="M15" s="143"/>
      <c r="N15" s="143"/>
      <c r="O15" s="17"/>
      <c r="P15" s="80" t="s">
        <v>147</v>
      </c>
      <c r="Q15" s="80"/>
      <c r="R15" s="21">
        <v>10.47</v>
      </c>
    </row>
    <row r="16" spans="1:18" ht="15.75" x14ac:dyDescent="0.25">
      <c r="A16" s="17"/>
      <c r="B16" s="17"/>
      <c r="C16" s="21"/>
      <c r="D16" s="17"/>
      <c r="E16" s="17"/>
      <c r="F16" s="17"/>
      <c r="G16" s="17"/>
      <c r="H16" s="17"/>
      <c r="I16" s="17"/>
      <c r="J16" s="17"/>
      <c r="K16" s="17"/>
      <c r="L16" s="17"/>
      <c r="M16" s="80"/>
      <c r="N16" s="80"/>
      <c r="O16" s="21"/>
      <c r="P16" s="80" t="s">
        <v>148</v>
      </c>
      <c r="Q16" s="80"/>
      <c r="R16" s="21">
        <v>10.83</v>
      </c>
    </row>
    <row r="17" spans="1:18" ht="16.5" thickBot="1" x14ac:dyDescent="0.3">
      <c r="A17" s="17"/>
      <c r="B17" s="17"/>
      <c r="C17" s="144" t="s">
        <v>78</v>
      </c>
      <c r="D17" s="144"/>
      <c r="E17" s="144"/>
      <c r="F17" s="144"/>
      <c r="G17" s="144"/>
      <c r="H17" s="144"/>
      <c r="I17" s="144"/>
      <c r="J17" s="144"/>
      <c r="K17" s="17"/>
      <c r="L17" s="17"/>
      <c r="M17" s="80"/>
      <c r="N17" s="80"/>
      <c r="O17" s="21"/>
      <c r="P17" s="80" t="s">
        <v>149</v>
      </c>
      <c r="Q17" s="80"/>
      <c r="R17" s="21">
        <v>8.0299999999999994</v>
      </c>
    </row>
    <row r="18" spans="1:18" ht="16.5" thickBot="1" x14ac:dyDescent="0.3">
      <c r="A18" s="17"/>
      <c r="B18" s="17"/>
      <c r="C18" s="145" t="s">
        <v>5</v>
      </c>
      <c r="D18" s="145" t="s">
        <v>6</v>
      </c>
      <c r="E18" s="145" t="s">
        <v>7</v>
      </c>
      <c r="F18" s="145" t="s">
        <v>8</v>
      </c>
      <c r="G18" s="145" t="s">
        <v>9</v>
      </c>
      <c r="H18" s="149" t="s">
        <v>10</v>
      </c>
      <c r="I18" s="150"/>
      <c r="J18" s="147" t="s">
        <v>11</v>
      </c>
      <c r="K18" s="17"/>
      <c r="L18" s="17"/>
      <c r="M18" s="80"/>
      <c r="N18" s="80"/>
      <c r="O18" s="21"/>
      <c r="P18" s="135" t="s">
        <v>4</v>
      </c>
      <c r="Q18" s="135"/>
      <c r="R18" s="126" t="s">
        <v>58</v>
      </c>
    </row>
    <row r="19" spans="1:18" ht="16.5" thickBot="1" x14ac:dyDescent="0.3">
      <c r="A19" s="17"/>
      <c r="B19" s="17"/>
      <c r="C19" s="146"/>
      <c r="D19" s="146"/>
      <c r="E19" s="146"/>
      <c r="F19" s="146"/>
      <c r="G19" s="146"/>
      <c r="H19" s="15">
        <v>0.05</v>
      </c>
      <c r="I19" s="15">
        <v>0.01</v>
      </c>
      <c r="J19" s="148"/>
      <c r="K19" s="17"/>
      <c r="L19" s="17"/>
      <c r="M19" s="80"/>
      <c r="N19" s="80"/>
      <c r="O19" s="21"/>
    </row>
    <row r="20" spans="1:18" ht="16.5" thickBot="1" x14ac:dyDescent="0.3">
      <c r="A20" s="17"/>
      <c r="B20" s="17"/>
      <c r="C20" s="16" t="s">
        <v>12</v>
      </c>
      <c r="D20" s="22">
        <f>K13-1</f>
        <v>2</v>
      </c>
      <c r="E20" s="23">
        <f>(SUMSQ(D14:F14)/(K12))-K11</f>
        <v>56.897562962962638</v>
      </c>
      <c r="F20" s="23">
        <f>E20/D20</f>
        <v>28.448781481481319</v>
      </c>
      <c r="G20" s="72">
        <f>F20/F25</f>
        <v>1.0948779301893963</v>
      </c>
      <c r="H20" s="23">
        <f>FINV(H19,D20,D25)</f>
        <v>3.6337234675916301</v>
      </c>
      <c r="I20" s="23">
        <f>FINV(I19,D20,D25)</f>
        <v>6.2262352803113821</v>
      </c>
      <c r="J20" s="132" t="str">
        <f>IF(G20&lt;H20,"tn",IF(G20&lt;I20,"*","**"))</f>
        <v>tn</v>
      </c>
      <c r="K20" s="17"/>
      <c r="L20" s="17"/>
      <c r="M20" s="80"/>
      <c r="N20" s="80"/>
      <c r="O20" s="21"/>
    </row>
    <row r="21" spans="1:18" ht="16.5" thickBot="1" x14ac:dyDescent="0.3">
      <c r="A21" s="17"/>
      <c r="B21" s="17"/>
      <c r="C21" s="16" t="s">
        <v>13</v>
      </c>
      <c r="D21" s="22">
        <f>(K14*K15)-1</f>
        <v>8</v>
      </c>
      <c r="E21" s="23">
        <f>(SUMSQ(G5:G13)/3)-K11</f>
        <v>244.04976296296309</v>
      </c>
      <c r="F21" s="23">
        <f t="shared" ref="F21:F26" si="6">E21/D21</f>
        <v>30.506220370370386</v>
      </c>
      <c r="G21" s="72">
        <f>F21/F25</f>
        <v>1.1740603877447187</v>
      </c>
      <c r="H21" s="23">
        <f>FINV(H19,D21,D25)</f>
        <v>2.5910961798744014</v>
      </c>
      <c r="I21" s="23">
        <f>FINV(I19,D21,D25)</f>
        <v>3.8895721399261927</v>
      </c>
      <c r="J21" s="132" t="str">
        <f t="shared" ref="J21:J24" si="7">IF(G21&lt;H21,"tn",IF(G21&lt;I21,"*","**"))</f>
        <v>tn</v>
      </c>
      <c r="K21" s="17"/>
      <c r="L21" s="17"/>
      <c r="M21" s="80"/>
      <c r="N21" s="80"/>
      <c r="O21" s="21"/>
    </row>
    <row r="22" spans="1:18" ht="16.5" thickBot="1" x14ac:dyDescent="0.3">
      <c r="A22" s="17"/>
      <c r="B22" s="17"/>
      <c r="C22" s="16" t="s">
        <v>79</v>
      </c>
      <c r="D22" s="22">
        <f>K14-1</f>
        <v>2</v>
      </c>
      <c r="E22" s="23">
        <f>(SUMSQ(N5:N7)/9)-K11</f>
        <v>23.897918518518509</v>
      </c>
      <c r="F22" s="23">
        <f t="shared" si="6"/>
        <v>11.948959259259254</v>
      </c>
      <c r="G22" s="72">
        <f>F22/F25</f>
        <v>0.45986685897992929</v>
      </c>
      <c r="H22" s="23">
        <f>FINV(H19,D22,D25)</f>
        <v>3.6337234675916301</v>
      </c>
      <c r="I22" s="23">
        <f>FINV(I19,D22,D25)</f>
        <v>6.2262352803113821</v>
      </c>
      <c r="J22" s="132" t="str">
        <f t="shared" si="7"/>
        <v>tn</v>
      </c>
      <c r="K22" s="17"/>
      <c r="L22" s="17"/>
      <c r="M22" s="80"/>
      <c r="N22" s="80"/>
      <c r="O22" s="21"/>
    </row>
    <row r="23" spans="1:18" ht="16.5" thickBot="1" x14ac:dyDescent="0.3">
      <c r="A23" s="17"/>
      <c r="B23" s="17"/>
      <c r="C23" s="16" t="s">
        <v>80</v>
      </c>
      <c r="D23" s="22">
        <f>K15-1</f>
        <v>2</v>
      </c>
      <c r="E23" s="23">
        <f>(SUMSQ(K8:M8)/9)-K11</f>
        <v>41.980096296296779</v>
      </c>
      <c r="F23" s="23">
        <f t="shared" si="6"/>
        <v>20.990048148148389</v>
      </c>
      <c r="G23" s="72">
        <f>F23/F25</f>
        <v>0.80782161042574951</v>
      </c>
      <c r="H23" s="23">
        <f>FINV(H19,D23,D25)</f>
        <v>3.6337234675916301</v>
      </c>
      <c r="I23" s="23">
        <f>FINV(I19,D23,D25)</f>
        <v>6.2262352803113821</v>
      </c>
      <c r="J23" s="132" t="str">
        <f t="shared" si="7"/>
        <v>tn</v>
      </c>
      <c r="K23" s="17"/>
      <c r="L23" s="17"/>
      <c r="M23" s="80"/>
      <c r="N23" s="80"/>
      <c r="O23" s="21"/>
    </row>
    <row r="24" spans="1:18" ht="16.5" thickBot="1" x14ac:dyDescent="0.3">
      <c r="A24" s="17"/>
      <c r="B24" s="17"/>
      <c r="C24" s="16" t="s">
        <v>81</v>
      </c>
      <c r="D24" s="22">
        <f>D22*D23</f>
        <v>4</v>
      </c>
      <c r="E24" s="23">
        <f>E21-E22-E23</f>
        <v>178.1717481481478</v>
      </c>
      <c r="F24" s="23">
        <f t="shared" si="6"/>
        <v>44.54293703703695</v>
      </c>
      <c r="G24" s="72">
        <f>F24/F25</f>
        <v>1.7142765407865976</v>
      </c>
      <c r="H24" s="23">
        <f>FINV(H19,D24,D25)</f>
        <v>3.0069172799243447</v>
      </c>
      <c r="I24" s="23">
        <f>FINV(I19,D24,D25)</f>
        <v>4.772577999723211</v>
      </c>
      <c r="J24" s="48" t="str">
        <f t="shared" si="7"/>
        <v>tn</v>
      </c>
      <c r="K24" s="17"/>
      <c r="L24" s="17"/>
      <c r="M24" s="17"/>
      <c r="N24" s="17"/>
      <c r="O24" s="17"/>
    </row>
    <row r="25" spans="1:18" ht="16.5" thickBot="1" x14ac:dyDescent="0.3">
      <c r="A25" s="17"/>
      <c r="B25" s="17"/>
      <c r="C25" s="16" t="s">
        <v>14</v>
      </c>
      <c r="D25" s="22">
        <f>D26-D20-D21</f>
        <v>16</v>
      </c>
      <c r="E25" s="23">
        <f>E26-E20-E21</f>
        <v>415.73630370370347</v>
      </c>
      <c r="F25" s="23">
        <f t="shared" si="6"/>
        <v>25.983518981481467</v>
      </c>
      <c r="G25" s="25"/>
      <c r="H25" s="25"/>
      <c r="I25" s="25"/>
      <c r="J25" s="26"/>
      <c r="K25" s="17"/>
      <c r="L25" s="17"/>
      <c r="M25" s="17"/>
      <c r="N25" s="17"/>
      <c r="O25" s="17"/>
    </row>
    <row r="26" spans="1:18" ht="16.5" thickBot="1" x14ac:dyDescent="0.3">
      <c r="A26" s="17"/>
      <c r="B26" s="17"/>
      <c r="C26" s="16" t="s">
        <v>15</v>
      </c>
      <c r="D26" s="22">
        <f>(K14*K15*K13)-1</f>
        <v>26</v>
      </c>
      <c r="E26" s="23">
        <f>SUMSQ(D5:F13)-K11</f>
        <v>716.68362962962919</v>
      </c>
      <c r="F26" s="23">
        <f t="shared" si="6"/>
        <v>27.56475498575497</v>
      </c>
      <c r="G26" s="25"/>
      <c r="H26" s="25"/>
      <c r="I26" s="25"/>
      <c r="J26" s="26"/>
      <c r="K26" s="17"/>
      <c r="L26" s="17"/>
      <c r="M26" s="17"/>
      <c r="N26" s="17"/>
      <c r="O26" s="17"/>
    </row>
    <row r="27" spans="1:18" ht="15.75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</sheetData>
  <mergeCells count="22">
    <mergeCell ref="J18:J19"/>
    <mergeCell ref="D18:D19"/>
    <mergeCell ref="E18:E19"/>
    <mergeCell ref="F18:F19"/>
    <mergeCell ref="G18:G19"/>
    <mergeCell ref="H18:I18"/>
    <mergeCell ref="P10:Q10"/>
    <mergeCell ref="P14:Q14"/>
    <mergeCell ref="P18:Q18"/>
    <mergeCell ref="C2:F2"/>
    <mergeCell ref="G2:G4"/>
    <mergeCell ref="H2:H4"/>
    <mergeCell ref="J2:N2"/>
    <mergeCell ref="C3:C4"/>
    <mergeCell ref="D3:F3"/>
    <mergeCell ref="J3:J4"/>
    <mergeCell ref="K3:M3"/>
    <mergeCell ref="N3:N4"/>
    <mergeCell ref="O3:O4"/>
    <mergeCell ref="M15:N15"/>
    <mergeCell ref="C17:J17"/>
    <mergeCell ref="C18:C19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55"/>
  <sheetViews>
    <sheetView topLeftCell="A31" zoomScale="70" zoomScaleNormal="50" workbookViewId="0">
      <selection activeCell="L43" sqref="L43"/>
    </sheetView>
  </sheetViews>
  <sheetFormatPr defaultRowHeight="15" x14ac:dyDescent="0.25"/>
  <sheetData>
    <row r="1" spans="2:24" ht="26.25" x14ac:dyDescent="0.4">
      <c r="I1" s="164" t="s">
        <v>32</v>
      </c>
      <c r="J1" s="164"/>
      <c r="K1" s="164"/>
      <c r="L1" s="164"/>
      <c r="M1" s="164"/>
      <c r="N1" s="164"/>
      <c r="O1" s="164"/>
    </row>
    <row r="3" spans="2:24" ht="15.75" x14ac:dyDescent="0.25">
      <c r="B3" s="165" t="s">
        <v>22</v>
      </c>
      <c r="C3" s="166" t="s">
        <v>23</v>
      </c>
      <c r="D3" s="167"/>
      <c r="E3" s="167"/>
      <c r="F3" s="167"/>
      <c r="G3" s="167"/>
      <c r="H3" s="167"/>
      <c r="I3" s="167"/>
      <c r="J3" s="168"/>
      <c r="K3" s="85"/>
      <c r="L3" s="169" t="s">
        <v>16</v>
      </c>
      <c r="N3" s="103" t="s">
        <v>24</v>
      </c>
      <c r="O3" s="8"/>
      <c r="P3" s="8"/>
      <c r="Q3" s="8"/>
      <c r="R3" s="8"/>
      <c r="S3" s="8"/>
      <c r="T3" s="8"/>
      <c r="U3" s="8"/>
      <c r="V3" s="8"/>
      <c r="W3" s="8"/>
      <c r="X3" s="9"/>
    </row>
    <row r="4" spans="2:24" ht="15.75" x14ac:dyDescent="0.25">
      <c r="B4" s="165"/>
      <c r="C4" s="4" t="s">
        <v>157</v>
      </c>
      <c r="D4" s="4" t="s">
        <v>158</v>
      </c>
      <c r="E4" s="4" t="s">
        <v>159</v>
      </c>
      <c r="F4" s="4" t="s">
        <v>160</v>
      </c>
      <c r="G4" s="4" t="s">
        <v>161</v>
      </c>
      <c r="H4" s="4" t="s">
        <v>162</v>
      </c>
      <c r="I4" s="4" t="s">
        <v>163</v>
      </c>
      <c r="J4" s="4" t="s">
        <v>164</v>
      </c>
      <c r="K4" s="4" t="s">
        <v>165</v>
      </c>
      <c r="L4" s="170"/>
      <c r="N4" s="137" t="s">
        <v>25</v>
      </c>
      <c r="O4" s="140" t="s">
        <v>13</v>
      </c>
      <c r="P4" s="134"/>
      <c r="Q4" s="134"/>
      <c r="R4" s="134"/>
      <c r="S4" s="134"/>
      <c r="T4" s="134"/>
      <c r="U4" s="134"/>
      <c r="V4" s="134"/>
      <c r="W4" s="141"/>
      <c r="X4" s="136" t="s">
        <v>15</v>
      </c>
    </row>
    <row r="5" spans="2:24" ht="15.75" x14ac:dyDescent="0.25">
      <c r="B5" s="99">
        <v>1</v>
      </c>
      <c r="C5" s="84">
        <v>2</v>
      </c>
      <c r="D5" s="84">
        <v>4</v>
      </c>
      <c r="E5" s="84">
        <v>2</v>
      </c>
      <c r="F5" s="84">
        <v>2</v>
      </c>
      <c r="G5" s="84">
        <v>4</v>
      </c>
      <c r="H5" s="84">
        <v>4</v>
      </c>
      <c r="I5" s="84">
        <v>2</v>
      </c>
      <c r="J5" s="84">
        <v>2</v>
      </c>
      <c r="K5" s="84">
        <v>4</v>
      </c>
      <c r="L5" s="85">
        <f t="shared" ref="L5:L25" si="0">SUM(C5:K5)</f>
        <v>26</v>
      </c>
      <c r="N5" s="139"/>
      <c r="O5" s="4" t="s">
        <v>157</v>
      </c>
      <c r="P5" s="4" t="s">
        <v>158</v>
      </c>
      <c r="Q5" s="4" t="s">
        <v>159</v>
      </c>
      <c r="R5" s="4" t="s">
        <v>160</v>
      </c>
      <c r="S5" s="4" t="s">
        <v>161</v>
      </c>
      <c r="T5" s="4" t="s">
        <v>162</v>
      </c>
      <c r="U5" s="4" t="s">
        <v>163</v>
      </c>
      <c r="V5" s="4" t="s">
        <v>164</v>
      </c>
      <c r="W5" s="4" t="s">
        <v>165</v>
      </c>
      <c r="X5" s="136"/>
    </row>
    <row r="6" spans="2:24" ht="15.75" x14ac:dyDescent="0.25">
      <c r="B6" s="99">
        <v>2</v>
      </c>
      <c r="C6" s="84">
        <v>2</v>
      </c>
      <c r="D6" s="84">
        <v>4</v>
      </c>
      <c r="E6" s="84">
        <v>2</v>
      </c>
      <c r="F6" s="84">
        <v>2</v>
      </c>
      <c r="G6" s="84">
        <v>4</v>
      </c>
      <c r="H6" s="84">
        <v>4</v>
      </c>
      <c r="I6" s="84">
        <v>2</v>
      </c>
      <c r="J6" s="84">
        <v>2</v>
      </c>
      <c r="K6" s="84">
        <v>4</v>
      </c>
      <c r="L6" s="85">
        <f t="shared" si="0"/>
        <v>26</v>
      </c>
      <c r="N6" s="3">
        <v>1</v>
      </c>
      <c r="O6" s="100">
        <v>4.5</v>
      </c>
      <c r="P6" s="100">
        <v>8.5</v>
      </c>
      <c r="Q6" s="100">
        <v>4.5</v>
      </c>
      <c r="R6" s="100">
        <v>4.5</v>
      </c>
      <c r="S6" s="100">
        <v>8.5</v>
      </c>
      <c r="T6" s="100">
        <v>1</v>
      </c>
      <c r="U6" s="100">
        <v>4.5</v>
      </c>
      <c r="V6" s="100">
        <v>4.5</v>
      </c>
      <c r="W6" s="100">
        <v>4.5</v>
      </c>
      <c r="X6" s="4">
        <f>SUM(O6:W6)</f>
        <v>45</v>
      </c>
    </row>
    <row r="7" spans="2:24" ht="15.75" x14ac:dyDescent="0.25">
      <c r="B7" s="99">
        <v>3</v>
      </c>
      <c r="C7" s="84">
        <v>4</v>
      </c>
      <c r="D7" s="84">
        <v>4</v>
      </c>
      <c r="E7" s="84">
        <v>5</v>
      </c>
      <c r="F7" s="84">
        <v>4</v>
      </c>
      <c r="G7" s="84">
        <v>5</v>
      </c>
      <c r="H7" s="84">
        <v>2</v>
      </c>
      <c r="I7" s="84">
        <v>4</v>
      </c>
      <c r="J7" s="84">
        <v>2</v>
      </c>
      <c r="K7" s="84">
        <v>5</v>
      </c>
      <c r="L7" s="85">
        <f t="shared" si="0"/>
        <v>35</v>
      </c>
      <c r="N7" s="3">
        <v>2</v>
      </c>
      <c r="O7" s="100">
        <v>3</v>
      </c>
      <c r="P7" s="100">
        <v>7.5</v>
      </c>
      <c r="Q7" s="100">
        <v>3</v>
      </c>
      <c r="R7" s="100">
        <v>3</v>
      </c>
      <c r="S7" s="100">
        <v>7.5</v>
      </c>
      <c r="T7" s="100">
        <v>7.5</v>
      </c>
      <c r="U7" s="100">
        <v>3</v>
      </c>
      <c r="V7" s="100">
        <v>3</v>
      </c>
      <c r="W7" s="100">
        <v>7.5</v>
      </c>
      <c r="X7" s="4">
        <f>SUM(O7:W7)</f>
        <v>45</v>
      </c>
    </row>
    <row r="8" spans="2:24" ht="15.75" x14ac:dyDescent="0.25">
      <c r="B8" s="99">
        <v>4</v>
      </c>
      <c r="C8" s="84">
        <v>4</v>
      </c>
      <c r="D8" s="84">
        <v>4</v>
      </c>
      <c r="E8" s="84">
        <v>4</v>
      </c>
      <c r="F8" s="84">
        <v>4</v>
      </c>
      <c r="G8" s="84">
        <v>4</v>
      </c>
      <c r="H8" s="84">
        <v>2</v>
      </c>
      <c r="I8" s="84">
        <v>5</v>
      </c>
      <c r="J8" s="84">
        <v>2</v>
      </c>
      <c r="K8" s="84">
        <v>5</v>
      </c>
      <c r="L8" s="85">
        <f t="shared" si="0"/>
        <v>34</v>
      </c>
      <c r="N8" s="3">
        <v>3</v>
      </c>
      <c r="O8" s="100">
        <v>4.5</v>
      </c>
      <c r="P8" s="100">
        <v>4.5</v>
      </c>
      <c r="Q8" s="100">
        <v>8</v>
      </c>
      <c r="R8" s="100">
        <v>4.5</v>
      </c>
      <c r="S8" s="100">
        <v>8</v>
      </c>
      <c r="T8" s="100">
        <v>1.5</v>
      </c>
      <c r="U8" s="100">
        <v>4.5</v>
      </c>
      <c r="V8" s="100">
        <v>1.5</v>
      </c>
      <c r="W8" s="100">
        <v>8</v>
      </c>
      <c r="X8" s="4">
        <f>SUM(O8:W8)</f>
        <v>45</v>
      </c>
    </row>
    <row r="9" spans="2:24" ht="15.75" x14ac:dyDescent="0.25">
      <c r="B9" s="99">
        <v>5</v>
      </c>
      <c r="C9" s="84">
        <v>4</v>
      </c>
      <c r="D9" s="84">
        <v>2</v>
      </c>
      <c r="E9" s="84">
        <v>4</v>
      </c>
      <c r="F9" s="84">
        <v>2</v>
      </c>
      <c r="G9" s="84">
        <v>1</v>
      </c>
      <c r="H9" s="84">
        <v>2</v>
      </c>
      <c r="I9" s="84">
        <v>4</v>
      </c>
      <c r="J9" s="84">
        <v>1</v>
      </c>
      <c r="K9" s="84">
        <v>2</v>
      </c>
      <c r="L9" s="85">
        <f t="shared" si="0"/>
        <v>22</v>
      </c>
      <c r="N9" s="3">
        <v>4</v>
      </c>
      <c r="O9" s="100">
        <v>5</v>
      </c>
      <c r="P9" s="100">
        <v>5</v>
      </c>
      <c r="Q9" s="100">
        <v>5</v>
      </c>
      <c r="R9" s="100">
        <v>5</v>
      </c>
      <c r="S9" s="100">
        <v>5</v>
      </c>
      <c r="T9" s="100">
        <v>1.5</v>
      </c>
      <c r="U9" s="100">
        <v>8.5</v>
      </c>
      <c r="V9" s="100">
        <v>1.5</v>
      </c>
      <c r="W9" s="100">
        <v>8.5</v>
      </c>
      <c r="X9" s="4">
        <f>SUM(O9:W9)</f>
        <v>45</v>
      </c>
    </row>
    <row r="10" spans="2:24" ht="15.75" x14ac:dyDescent="0.25">
      <c r="B10" s="99">
        <v>6</v>
      </c>
      <c r="C10" s="84">
        <v>2</v>
      </c>
      <c r="D10" s="84">
        <v>5</v>
      </c>
      <c r="E10" s="84">
        <v>1</v>
      </c>
      <c r="F10" s="84">
        <v>1</v>
      </c>
      <c r="G10" s="84">
        <v>2</v>
      </c>
      <c r="H10" s="84">
        <v>4</v>
      </c>
      <c r="I10" s="84">
        <v>5</v>
      </c>
      <c r="J10" s="84">
        <v>5</v>
      </c>
      <c r="K10" s="84">
        <v>4</v>
      </c>
      <c r="L10" s="85">
        <f t="shared" si="0"/>
        <v>29</v>
      </c>
      <c r="N10" s="3">
        <v>5</v>
      </c>
      <c r="O10" s="100">
        <v>8</v>
      </c>
      <c r="P10" s="100">
        <v>4.5</v>
      </c>
      <c r="Q10" s="100">
        <v>8</v>
      </c>
      <c r="R10" s="100">
        <v>4.5</v>
      </c>
      <c r="S10" s="100">
        <v>1.5</v>
      </c>
      <c r="T10" s="100">
        <v>4.5</v>
      </c>
      <c r="U10" s="100">
        <v>8</v>
      </c>
      <c r="V10" s="100">
        <v>1.5</v>
      </c>
      <c r="W10" s="100">
        <v>4.5</v>
      </c>
      <c r="X10" s="4">
        <f t="shared" ref="X10:X34" si="1">SUM(O10:W10)</f>
        <v>45</v>
      </c>
    </row>
    <row r="11" spans="2:24" ht="15.75" x14ac:dyDescent="0.25">
      <c r="B11" s="99">
        <v>7</v>
      </c>
      <c r="C11" s="84">
        <v>1</v>
      </c>
      <c r="D11" s="84">
        <v>1</v>
      </c>
      <c r="E11" s="84">
        <v>4</v>
      </c>
      <c r="F11" s="84">
        <v>2</v>
      </c>
      <c r="G11" s="84">
        <v>4</v>
      </c>
      <c r="H11" s="84">
        <v>2</v>
      </c>
      <c r="I11" s="84">
        <v>4</v>
      </c>
      <c r="J11" s="84">
        <v>1</v>
      </c>
      <c r="K11" s="84">
        <v>5</v>
      </c>
      <c r="L11" s="85">
        <f t="shared" si="0"/>
        <v>24</v>
      </c>
      <c r="N11" s="3">
        <v>6</v>
      </c>
      <c r="O11" s="100">
        <v>3.5</v>
      </c>
      <c r="P11" s="100">
        <v>8</v>
      </c>
      <c r="Q11" s="100">
        <v>1.5</v>
      </c>
      <c r="R11" s="100">
        <v>1.5</v>
      </c>
      <c r="S11" s="100">
        <v>3.5</v>
      </c>
      <c r="T11" s="100">
        <v>5.5</v>
      </c>
      <c r="U11" s="100">
        <v>8</v>
      </c>
      <c r="V11" s="100">
        <v>8</v>
      </c>
      <c r="W11" s="100">
        <v>5.5</v>
      </c>
      <c r="X11" s="4">
        <f t="shared" si="1"/>
        <v>45</v>
      </c>
    </row>
    <row r="12" spans="2:24" ht="15.75" x14ac:dyDescent="0.25">
      <c r="B12" s="99">
        <v>8</v>
      </c>
      <c r="C12" s="84">
        <v>4</v>
      </c>
      <c r="D12" s="84">
        <v>4</v>
      </c>
      <c r="E12" s="84">
        <v>5</v>
      </c>
      <c r="F12" s="84">
        <v>4</v>
      </c>
      <c r="G12" s="84">
        <v>4</v>
      </c>
      <c r="H12" s="84">
        <v>4</v>
      </c>
      <c r="I12" s="84">
        <v>5</v>
      </c>
      <c r="J12" s="84">
        <v>4</v>
      </c>
      <c r="K12" s="84">
        <v>5</v>
      </c>
      <c r="L12" s="85">
        <f t="shared" si="0"/>
        <v>39</v>
      </c>
      <c r="N12" s="3">
        <v>7</v>
      </c>
      <c r="O12" s="100">
        <v>2</v>
      </c>
      <c r="P12" s="100">
        <v>2</v>
      </c>
      <c r="Q12" s="100">
        <v>7</v>
      </c>
      <c r="R12" s="100">
        <v>4.5</v>
      </c>
      <c r="S12" s="100">
        <v>7</v>
      </c>
      <c r="T12" s="100">
        <v>4.5</v>
      </c>
      <c r="U12" s="100">
        <v>7</v>
      </c>
      <c r="V12" s="100">
        <v>2</v>
      </c>
      <c r="W12" s="100">
        <v>9</v>
      </c>
      <c r="X12" s="4">
        <f t="shared" si="1"/>
        <v>45</v>
      </c>
    </row>
    <row r="13" spans="2:24" ht="15.75" x14ac:dyDescent="0.25">
      <c r="B13" s="99">
        <v>9</v>
      </c>
      <c r="C13" s="84">
        <v>2</v>
      </c>
      <c r="D13" s="84">
        <v>4</v>
      </c>
      <c r="E13" s="84">
        <v>2</v>
      </c>
      <c r="F13" s="84">
        <v>2</v>
      </c>
      <c r="G13" s="84">
        <v>4</v>
      </c>
      <c r="H13" s="84">
        <v>4</v>
      </c>
      <c r="I13" s="84">
        <v>2</v>
      </c>
      <c r="J13" s="84">
        <v>2</v>
      </c>
      <c r="K13" s="84">
        <v>4</v>
      </c>
      <c r="L13" s="85">
        <f t="shared" si="0"/>
        <v>26</v>
      </c>
      <c r="N13" s="3">
        <v>8</v>
      </c>
      <c r="O13" s="100">
        <v>3.5</v>
      </c>
      <c r="P13" s="100">
        <v>3.5</v>
      </c>
      <c r="Q13" s="100">
        <v>8</v>
      </c>
      <c r="R13" s="100">
        <v>3.5</v>
      </c>
      <c r="S13" s="100">
        <v>3.5</v>
      </c>
      <c r="T13" s="100">
        <v>3.5</v>
      </c>
      <c r="U13" s="100">
        <v>8</v>
      </c>
      <c r="V13" s="100">
        <v>3.5</v>
      </c>
      <c r="W13" s="100">
        <v>8</v>
      </c>
      <c r="X13" s="4">
        <f t="shared" si="1"/>
        <v>45</v>
      </c>
    </row>
    <row r="14" spans="2:24" ht="15.75" x14ac:dyDescent="0.25">
      <c r="B14" s="99">
        <v>10</v>
      </c>
      <c r="C14" s="84">
        <v>2</v>
      </c>
      <c r="D14" s="84">
        <v>2</v>
      </c>
      <c r="E14" s="84">
        <v>5</v>
      </c>
      <c r="F14" s="84">
        <v>4</v>
      </c>
      <c r="G14" s="84">
        <v>5</v>
      </c>
      <c r="H14" s="84">
        <v>4</v>
      </c>
      <c r="I14" s="84">
        <v>5</v>
      </c>
      <c r="J14" s="84">
        <v>2</v>
      </c>
      <c r="K14" s="84">
        <v>5</v>
      </c>
      <c r="L14" s="85">
        <f t="shared" si="0"/>
        <v>34</v>
      </c>
      <c r="N14" s="3">
        <v>9</v>
      </c>
      <c r="O14" s="100">
        <v>3</v>
      </c>
      <c r="P14" s="100">
        <v>7.5</v>
      </c>
      <c r="Q14" s="100">
        <v>3</v>
      </c>
      <c r="R14" s="100">
        <v>3</v>
      </c>
      <c r="S14" s="100">
        <v>7.5</v>
      </c>
      <c r="T14" s="100">
        <v>7.5</v>
      </c>
      <c r="U14" s="100">
        <v>3</v>
      </c>
      <c r="V14" s="100">
        <v>3</v>
      </c>
      <c r="W14" s="100">
        <v>7.5</v>
      </c>
      <c r="X14" s="4">
        <f t="shared" si="1"/>
        <v>45</v>
      </c>
    </row>
    <row r="15" spans="2:24" ht="15.75" x14ac:dyDescent="0.25">
      <c r="B15" s="99">
        <v>11</v>
      </c>
      <c r="C15" s="128">
        <v>4</v>
      </c>
      <c r="D15" s="128">
        <v>4</v>
      </c>
      <c r="E15" s="128">
        <v>2</v>
      </c>
      <c r="F15" s="128">
        <v>5</v>
      </c>
      <c r="G15" s="128">
        <v>5</v>
      </c>
      <c r="H15" s="128">
        <v>4</v>
      </c>
      <c r="I15" s="128">
        <v>4</v>
      </c>
      <c r="J15" s="128">
        <v>4</v>
      </c>
      <c r="K15" s="128">
        <v>4</v>
      </c>
      <c r="L15" s="85">
        <f t="shared" si="0"/>
        <v>36</v>
      </c>
      <c r="N15" s="3">
        <v>10</v>
      </c>
      <c r="O15" s="100">
        <v>2</v>
      </c>
      <c r="P15" s="100">
        <v>2</v>
      </c>
      <c r="Q15" s="100">
        <v>7.5</v>
      </c>
      <c r="R15" s="100">
        <v>4.5</v>
      </c>
      <c r="S15" s="100">
        <v>7.5</v>
      </c>
      <c r="T15" s="100">
        <v>4.5</v>
      </c>
      <c r="U15" s="100">
        <v>7.5</v>
      </c>
      <c r="V15" s="100">
        <v>2</v>
      </c>
      <c r="W15" s="100">
        <v>7.5</v>
      </c>
      <c r="X15" s="4">
        <f t="shared" si="1"/>
        <v>45</v>
      </c>
    </row>
    <row r="16" spans="2:24" ht="15.75" x14ac:dyDescent="0.25">
      <c r="B16" s="99">
        <v>12</v>
      </c>
      <c r="C16" s="84">
        <v>4</v>
      </c>
      <c r="D16" s="84">
        <v>4</v>
      </c>
      <c r="E16" s="84">
        <v>5</v>
      </c>
      <c r="F16" s="84">
        <v>5</v>
      </c>
      <c r="G16" s="84">
        <v>5</v>
      </c>
      <c r="H16" s="84">
        <v>5</v>
      </c>
      <c r="I16" s="84">
        <v>5</v>
      </c>
      <c r="J16" s="84">
        <v>4</v>
      </c>
      <c r="K16" s="84">
        <v>5</v>
      </c>
      <c r="L16" s="85">
        <f t="shared" si="0"/>
        <v>42</v>
      </c>
      <c r="N16" s="3">
        <v>11</v>
      </c>
      <c r="O16" s="100">
        <v>4.5</v>
      </c>
      <c r="P16" s="100">
        <v>4.5</v>
      </c>
      <c r="Q16" s="100">
        <v>1</v>
      </c>
      <c r="R16" s="100">
        <v>8.5</v>
      </c>
      <c r="S16" s="100">
        <v>8.5</v>
      </c>
      <c r="T16" s="100">
        <v>4.5</v>
      </c>
      <c r="U16" s="100">
        <v>4.5</v>
      </c>
      <c r="V16" s="100">
        <v>4.5</v>
      </c>
      <c r="W16" s="100">
        <v>4.5</v>
      </c>
      <c r="X16" s="4">
        <f t="shared" si="1"/>
        <v>45</v>
      </c>
    </row>
    <row r="17" spans="2:24" ht="15.75" x14ac:dyDescent="0.25">
      <c r="B17" s="111">
        <v>13</v>
      </c>
      <c r="C17" s="128">
        <v>4</v>
      </c>
      <c r="D17" s="128">
        <v>5</v>
      </c>
      <c r="E17" s="128">
        <v>5</v>
      </c>
      <c r="F17" s="128">
        <v>4</v>
      </c>
      <c r="G17" s="128">
        <v>4</v>
      </c>
      <c r="H17" s="128">
        <v>4</v>
      </c>
      <c r="I17" s="128">
        <v>5</v>
      </c>
      <c r="J17" s="128">
        <v>5</v>
      </c>
      <c r="K17" s="128">
        <v>4</v>
      </c>
      <c r="L17" s="85">
        <f t="shared" si="0"/>
        <v>40</v>
      </c>
      <c r="N17" s="3">
        <v>12</v>
      </c>
      <c r="O17" s="100">
        <v>2</v>
      </c>
      <c r="P17" s="100">
        <v>2</v>
      </c>
      <c r="Q17" s="100">
        <v>6.5</v>
      </c>
      <c r="R17" s="100">
        <v>6.5</v>
      </c>
      <c r="S17" s="100">
        <v>6.5</v>
      </c>
      <c r="T17" s="100">
        <v>6.5</v>
      </c>
      <c r="U17" s="100">
        <v>6.5</v>
      </c>
      <c r="V17" s="100">
        <v>2</v>
      </c>
      <c r="W17" s="100">
        <v>6.5</v>
      </c>
      <c r="X17" s="4">
        <f t="shared" si="1"/>
        <v>45</v>
      </c>
    </row>
    <row r="18" spans="2:24" ht="15.75" x14ac:dyDescent="0.25">
      <c r="B18" s="99">
        <v>14</v>
      </c>
      <c r="C18" s="128">
        <v>2</v>
      </c>
      <c r="D18" s="128">
        <v>4</v>
      </c>
      <c r="E18" s="128">
        <v>4</v>
      </c>
      <c r="F18" s="128">
        <v>4</v>
      </c>
      <c r="G18" s="128">
        <v>4</v>
      </c>
      <c r="H18" s="128">
        <v>2</v>
      </c>
      <c r="I18" s="128">
        <v>4</v>
      </c>
      <c r="J18" s="128">
        <v>2</v>
      </c>
      <c r="K18" s="128">
        <v>4</v>
      </c>
      <c r="L18" s="85">
        <f t="shared" si="0"/>
        <v>30</v>
      </c>
      <c r="N18" s="3">
        <v>13</v>
      </c>
      <c r="O18" s="100">
        <v>3</v>
      </c>
      <c r="P18" s="100">
        <v>7.5</v>
      </c>
      <c r="Q18" s="100">
        <v>7.5</v>
      </c>
      <c r="R18" s="100">
        <v>3</v>
      </c>
      <c r="S18" s="100">
        <v>3</v>
      </c>
      <c r="T18" s="100">
        <v>3</v>
      </c>
      <c r="U18" s="100">
        <v>7.5</v>
      </c>
      <c r="V18" s="100">
        <v>7.5</v>
      </c>
      <c r="W18" s="100">
        <v>3</v>
      </c>
      <c r="X18" s="4">
        <f t="shared" si="1"/>
        <v>45</v>
      </c>
    </row>
    <row r="19" spans="2:24" ht="15.75" x14ac:dyDescent="0.25">
      <c r="B19" s="99">
        <v>15</v>
      </c>
      <c r="C19" s="128">
        <v>4</v>
      </c>
      <c r="D19" s="128">
        <v>2</v>
      </c>
      <c r="E19" s="128">
        <v>4</v>
      </c>
      <c r="F19" s="128">
        <v>2</v>
      </c>
      <c r="G19" s="128">
        <v>4</v>
      </c>
      <c r="H19" s="128">
        <v>4</v>
      </c>
      <c r="I19" s="128">
        <v>4</v>
      </c>
      <c r="J19" s="128">
        <v>4</v>
      </c>
      <c r="K19" s="128">
        <v>2</v>
      </c>
      <c r="L19" s="85">
        <f t="shared" si="0"/>
        <v>30</v>
      </c>
      <c r="N19" s="3">
        <v>14</v>
      </c>
      <c r="O19" s="102">
        <v>2</v>
      </c>
      <c r="P19" s="102">
        <v>6.5</v>
      </c>
      <c r="Q19" s="102">
        <v>6.5</v>
      </c>
      <c r="R19" s="102">
        <v>6.5</v>
      </c>
      <c r="S19" s="102">
        <v>6.5</v>
      </c>
      <c r="T19" s="102">
        <v>2</v>
      </c>
      <c r="U19" s="102">
        <v>6.5</v>
      </c>
      <c r="V19" s="102">
        <v>2</v>
      </c>
      <c r="W19" s="102">
        <v>6.5</v>
      </c>
      <c r="X19" s="4">
        <f t="shared" si="1"/>
        <v>45</v>
      </c>
    </row>
    <row r="20" spans="2:24" ht="15.75" x14ac:dyDescent="0.25">
      <c r="B20" s="99">
        <v>16</v>
      </c>
      <c r="C20" s="84">
        <v>2</v>
      </c>
      <c r="D20" s="84">
        <v>4</v>
      </c>
      <c r="E20" s="84">
        <v>4</v>
      </c>
      <c r="F20" s="84">
        <v>4</v>
      </c>
      <c r="G20" s="84">
        <v>4</v>
      </c>
      <c r="H20" s="84">
        <v>2</v>
      </c>
      <c r="I20" s="84">
        <v>4</v>
      </c>
      <c r="J20" s="84">
        <v>2</v>
      </c>
      <c r="K20" s="84">
        <v>4</v>
      </c>
      <c r="L20" s="85">
        <f t="shared" si="0"/>
        <v>30</v>
      </c>
      <c r="N20" s="3">
        <v>15</v>
      </c>
      <c r="O20" s="102">
        <v>6.5</v>
      </c>
      <c r="P20" s="102">
        <v>2</v>
      </c>
      <c r="Q20" s="102">
        <v>6.5</v>
      </c>
      <c r="R20" s="102">
        <v>2</v>
      </c>
      <c r="S20" s="102">
        <v>6.5</v>
      </c>
      <c r="T20" s="102">
        <v>6.5</v>
      </c>
      <c r="U20" s="102">
        <v>6.5</v>
      </c>
      <c r="V20" s="102">
        <v>6.5</v>
      </c>
      <c r="W20" s="102">
        <v>2</v>
      </c>
      <c r="X20" s="4">
        <f t="shared" si="1"/>
        <v>45</v>
      </c>
    </row>
    <row r="21" spans="2:24" ht="15.75" x14ac:dyDescent="0.25">
      <c r="B21" s="99">
        <v>17</v>
      </c>
      <c r="C21" s="84">
        <v>2</v>
      </c>
      <c r="D21" s="84">
        <v>4</v>
      </c>
      <c r="E21" s="84">
        <v>4</v>
      </c>
      <c r="F21" s="84">
        <v>4</v>
      </c>
      <c r="G21" s="84">
        <v>4</v>
      </c>
      <c r="H21" s="84">
        <v>4</v>
      </c>
      <c r="I21" s="84">
        <v>2</v>
      </c>
      <c r="J21" s="84">
        <v>2</v>
      </c>
      <c r="K21" s="84">
        <v>4</v>
      </c>
      <c r="L21" s="85">
        <f t="shared" si="0"/>
        <v>30</v>
      </c>
      <c r="N21" s="3">
        <v>16</v>
      </c>
      <c r="O21" s="102">
        <v>2</v>
      </c>
      <c r="P21" s="102">
        <v>6.5</v>
      </c>
      <c r="Q21" s="102">
        <v>6.5</v>
      </c>
      <c r="R21" s="102">
        <v>6.5</v>
      </c>
      <c r="S21" s="102">
        <v>6.5</v>
      </c>
      <c r="T21" s="102">
        <v>2</v>
      </c>
      <c r="U21" s="102">
        <v>6.5</v>
      </c>
      <c r="V21" s="102">
        <v>2</v>
      </c>
      <c r="W21" s="102">
        <v>6.5</v>
      </c>
      <c r="X21" s="4">
        <f t="shared" si="1"/>
        <v>45</v>
      </c>
    </row>
    <row r="22" spans="2:24" ht="15.75" x14ac:dyDescent="0.25">
      <c r="B22" s="99">
        <v>18</v>
      </c>
      <c r="C22" s="84">
        <v>4</v>
      </c>
      <c r="D22" s="84">
        <v>4</v>
      </c>
      <c r="E22" s="84">
        <v>4</v>
      </c>
      <c r="F22" s="84">
        <v>4</v>
      </c>
      <c r="G22" s="84">
        <v>4</v>
      </c>
      <c r="H22" s="84">
        <v>3</v>
      </c>
      <c r="I22" s="84">
        <v>4</v>
      </c>
      <c r="J22" s="84">
        <v>3</v>
      </c>
      <c r="K22" s="84">
        <v>3</v>
      </c>
      <c r="L22" s="85">
        <f t="shared" si="0"/>
        <v>33</v>
      </c>
      <c r="N22" s="3">
        <v>17</v>
      </c>
      <c r="O22" s="102">
        <v>2</v>
      </c>
      <c r="P22" s="102">
        <v>6.5</v>
      </c>
      <c r="Q22" s="102">
        <v>6.5</v>
      </c>
      <c r="R22" s="102">
        <v>6.5</v>
      </c>
      <c r="S22" s="102">
        <v>6.5</v>
      </c>
      <c r="T22" s="102">
        <v>6.5</v>
      </c>
      <c r="U22" s="102">
        <v>2</v>
      </c>
      <c r="V22" s="102">
        <v>2</v>
      </c>
      <c r="W22" s="102">
        <v>6.5</v>
      </c>
      <c r="X22" s="4">
        <f t="shared" si="1"/>
        <v>45</v>
      </c>
    </row>
    <row r="23" spans="2:24" ht="15.75" x14ac:dyDescent="0.25">
      <c r="B23" s="99">
        <v>19</v>
      </c>
      <c r="C23" s="84">
        <v>2</v>
      </c>
      <c r="D23" s="84">
        <v>4</v>
      </c>
      <c r="E23" s="84">
        <v>4</v>
      </c>
      <c r="F23" s="84">
        <v>2</v>
      </c>
      <c r="G23" s="84">
        <v>4</v>
      </c>
      <c r="H23" s="84">
        <v>2</v>
      </c>
      <c r="I23" s="84">
        <v>4</v>
      </c>
      <c r="J23" s="84">
        <v>4</v>
      </c>
      <c r="K23" s="84">
        <v>4</v>
      </c>
      <c r="L23" s="85">
        <f t="shared" si="0"/>
        <v>30</v>
      </c>
      <c r="N23" s="3">
        <v>18</v>
      </c>
      <c r="O23" s="102">
        <v>6.5</v>
      </c>
      <c r="P23" s="102">
        <v>6.5</v>
      </c>
      <c r="Q23" s="102">
        <v>6.5</v>
      </c>
      <c r="R23" s="102">
        <v>6.5</v>
      </c>
      <c r="S23" s="102">
        <v>6.5</v>
      </c>
      <c r="T23" s="102">
        <v>2</v>
      </c>
      <c r="U23" s="102">
        <v>6.5</v>
      </c>
      <c r="V23" s="102">
        <v>2</v>
      </c>
      <c r="W23" s="102">
        <v>2</v>
      </c>
      <c r="X23" s="4">
        <f t="shared" si="1"/>
        <v>45</v>
      </c>
    </row>
    <row r="24" spans="2:24" ht="15.75" x14ac:dyDescent="0.25">
      <c r="B24" s="99">
        <v>20</v>
      </c>
      <c r="C24" s="84">
        <v>3</v>
      </c>
      <c r="D24" s="84">
        <v>4</v>
      </c>
      <c r="E24" s="84">
        <v>3</v>
      </c>
      <c r="F24" s="84">
        <v>2</v>
      </c>
      <c r="G24" s="84">
        <v>2</v>
      </c>
      <c r="H24" s="84">
        <v>4</v>
      </c>
      <c r="I24" s="84">
        <v>4</v>
      </c>
      <c r="J24" s="84">
        <v>4</v>
      </c>
      <c r="K24" s="84">
        <v>2</v>
      </c>
      <c r="L24" s="85">
        <f t="shared" si="0"/>
        <v>28</v>
      </c>
      <c r="N24" s="3">
        <v>19</v>
      </c>
      <c r="O24" s="102">
        <v>2</v>
      </c>
      <c r="P24" s="102">
        <v>6.5</v>
      </c>
      <c r="Q24" s="102">
        <v>6.5</v>
      </c>
      <c r="R24" s="102">
        <v>2</v>
      </c>
      <c r="S24" s="102">
        <v>6.5</v>
      </c>
      <c r="T24" s="102">
        <v>2</v>
      </c>
      <c r="U24" s="102">
        <v>6.5</v>
      </c>
      <c r="V24" s="102">
        <v>6.5</v>
      </c>
      <c r="W24" s="102">
        <v>6.5</v>
      </c>
      <c r="X24" s="4">
        <f t="shared" si="1"/>
        <v>45</v>
      </c>
    </row>
    <row r="25" spans="2:24" ht="15.75" x14ac:dyDescent="0.25">
      <c r="B25" s="99">
        <v>21</v>
      </c>
      <c r="C25" s="128">
        <v>2</v>
      </c>
      <c r="D25" s="128">
        <v>4</v>
      </c>
      <c r="E25" s="128">
        <v>4</v>
      </c>
      <c r="F25" s="128">
        <v>2</v>
      </c>
      <c r="G25" s="128">
        <v>2</v>
      </c>
      <c r="H25" s="128">
        <v>4</v>
      </c>
      <c r="I25" s="128">
        <v>2</v>
      </c>
      <c r="J25" s="128">
        <v>1</v>
      </c>
      <c r="K25" s="128">
        <v>4</v>
      </c>
      <c r="L25" s="85">
        <f t="shared" si="0"/>
        <v>25</v>
      </c>
      <c r="N25" s="3">
        <v>20</v>
      </c>
      <c r="O25" s="102">
        <v>4.5</v>
      </c>
      <c r="P25" s="102">
        <v>7.5</v>
      </c>
      <c r="Q25" s="102">
        <v>4.5</v>
      </c>
      <c r="R25" s="102">
        <v>2</v>
      </c>
      <c r="S25" s="102">
        <v>2</v>
      </c>
      <c r="T25" s="102">
        <v>7.5</v>
      </c>
      <c r="U25" s="102">
        <v>7.5</v>
      </c>
      <c r="V25" s="102">
        <v>7.5</v>
      </c>
      <c r="W25" s="102">
        <v>2</v>
      </c>
      <c r="X25" s="4">
        <f t="shared" si="1"/>
        <v>45</v>
      </c>
    </row>
    <row r="26" spans="2:24" ht="15.75" x14ac:dyDescent="0.25">
      <c r="B26" s="99">
        <v>22</v>
      </c>
      <c r="C26" s="84">
        <v>1</v>
      </c>
      <c r="D26" s="84">
        <v>4</v>
      </c>
      <c r="E26" s="84">
        <v>4</v>
      </c>
      <c r="F26" s="84">
        <v>5</v>
      </c>
      <c r="G26" s="84">
        <v>5</v>
      </c>
      <c r="H26" s="84">
        <v>1</v>
      </c>
      <c r="I26" s="84">
        <v>2</v>
      </c>
      <c r="J26" s="84">
        <v>2</v>
      </c>
      <c r="K26" s="84">
        <v>4</v>
      </c>
      <c r="L26" s="85">
        <f>SUM(C26:K26)</f>
        <v>28</v>
      </c>
      <c r="N26" s="3">
        <v>21</v>
      </c>
      <c r="O26" s="102">
        <v>3.5</v>
      </c>
      <c r="P26" s="102">
        <v>7.5</v>
      </c>
      <c r="Q26" s="102">
        <v>7.5</v>
      </c>
      <c r="R26" s="102">
        <v>3.5</v>
      </c>
      <c r="S26" s="102">
        <v>3.5</v>
      </c>
      <c r="T26" s="102">
        <v>7.5</v>
      </c>
      <c r="U26" s="102">
        <v>3.5</v>
      </c>
      <c r="V26" s="102">
        <v>1</v>
      </c>
      <c r="W26" s="102">
        <v>7.5</v>
      </c>
      <c r="X26" s="4">
        <f>SUM(O26:W26)</f>
        <v>45</v>
      </c>
    </row>
    <row r="27" spans="2:24" ht="15.75" x14ac:dyDescent="0.25">
      <c r="B27" s="99">
        <v>23</v>
      </c>
      <c r="C27" s="84">
        <v>1</v>
      </c>
      <c r="D27" s="84">
        <v>4</v>
      </c>
      <c r="E27" s="84">
        <v>2</v>
      </c>
      <c r="F27" s="84">
        <v>4</v>
      </c>
      <c r="G27" s="84">
        <v>4</v>
      </c>
      <c r="H27" s="84">
        <v>2</v>
      </c>
      <c r="I27" s="84">
        <v>2</v>
      </c>
      <c r="J27" s="84">
        <v>4</v>
      </c>
      <c r="K27" s="84">
        <v>5</v>
      </c>
      <c r="L27" s="85">
        <f t="shared" ref="L27:L33" si="2">SUM(C27:K27)</f>
        <v>28</v>
      </c>
      <c r="N27" s="88">
        <v>22</v>
      </c>
      <c r="O27" s="102">
        <v>1.5</v>
      </c>
      <c r="P27" s="102">
        <v>6</v>
      </c>
      <c r="Q27" s="102">
        <v>6</v>
      </c>
      <c r="R27" s="102">
        <v>8.5</v>
      </c>
      <c r="S27" s="102">
        <v>8.5</v>
      </c>
      <c r="T27" s="102">
        <v>1.5</v>
      </c>
      <c r="U27" s="102">
        <v>3.5</v>
      </c>
      <c r="V27" s="102">
        <v>3.5</v>
      </c>
      <c r="W27" s="102">
        <v>6</v>
      </c>
      <c r="X27" s="4">
        <f t="shared" si="1"/>
        <v>45</v>
      </c>
    </row>
    <row r="28" spans="2:24" ht="15.75" x14ac:dyDescent="0.25">
      <c r="B28" s="99">
        <v>24</v>
      </c>
      <c r="C28" s="84">
        <v>2</v>
      </c>
      <c r="D28" s="84">
        <v>4</v>
      </c>
      <c r="E28" s="84">
        <v>4</v>
      </c>
      <c r="F28" s="84">
        <v>2</v>
      </c>
      <c r="G28" s="84">
        <v>1</v>
      </c>
      <c r="H28" s="84">
        <v>1</v>
      </c>
      <c r="I28" s="84">
        <v>4</v>
      </c>
      <c r="J28" s="84">
        <v>4</v>
      </c>
      <c r="K28" s="84">
        <v>4</v>
      </c>
      <c r="L28" s="85">
        <f t="shared" si="2"/>
        <v>26</v>
      </c>
      <c r="N28" s="3">
        <v>23</v>
      </c>
      <c r="O28" s="102">
        <v>1</v>
      </c>
      <c r="P28" s="102">
        <v>6.5</v>
      </c>
      <c r="Q28" s="102">
        <v>3</v>
      </c>
      <c r="R28" s="102">
        <v>6.5</v>
      </c>
      <c r="S28" s="102">
        <v>6.5</v>
      </c>
      <c r="T28" s="102">
        <v>3</v>
      </c>
      <c r="U28" s="102">
        <v>3</v>
      </c>
      <c r="V28" s="102">
        <v>6.5</v>
      </c>
      <c r="W28" s="102">
        <v>9</v>
      </c>
      <c r="X28" s="4">
        <f t="shared" si="1"/>
        <v>45</v>
      </c>
    </row>
    <row r="29" spans="2:24" ht="15.75" x14ac:dyDescent="0.25">
      <c r="B29" s="99">
        <v>25</v>
      </c>
      <c r="C29" s="84">
        <v>5</v>
      </c>
      <c r="D29" s="84">
        <v>4</v>
      </c>
      <c r="E29" s="84">
        <v>5</v>
      </c>
      <c r="F29" s="84">
        <v>5</v>
      </c>
      <c r="G29" s="84">
        <v>5</v>
      </c>
      <c r="H29" s="84">
        <v>4</v>
      </c>
      <c r="I29" s="84">
        <v>5</v>
      </c>
      <c r="J29" s="84">
        <v>4</v>
      </c>
      <c r="K29" s="84">
        <v>5</v>
      </c>
      <c r="L29" s="85">
        <f t="shared" si="2"/>
        <v>42</v>
      </c>
      <c r="N29" s="3">
        <v>24</v>
      </c>
      <c r="O29" s="102">
        <v>3.5</v>
      </c>
      <c r="P29" s="102">
        <v>7</v>
      </c>
      <c r="Q29" s="102">
        <v>7</v>
      </c>
      <c r="R29" s="102">
        <v>3.5</v>
      </c>
      <c r="S29" s="102">
        <v>1.5</v>
      </c>
      <c r="T29" s="102">
        <v>1.5</v>
      </c>
      <c r="U29" s="102">
        <v>7</v>
      </c>
      <c r="V29" s="102">
        <v>7</v>
      </c>
      <c r="W29" s="102">
        <v>7</v>
      </c>
      <c r="X29" s="4">
        <f t="shared" si="1"/>
        <v>45</v>
      </c>
    </row>
    <row r="30" spans="2:24" ht="15.75" x14ac:dyDescent="0.25">
      <c r="B30" s="99">
        <v>26</v>
      </c>
      <c r="C30" s="84">
        <v>4</v>
      </c>
      <c r="D30" s="84">
        <v>4</v>
      </c>
      <c r="E30" s="84">
        <v>4</v>
      </c>
      <c r="F30" s="84">
        <v>2</v>
      </c>
      <c r="G30" s="84">
        <v>2</v>
      </c>
      <c r="H30" s="84">
        <v>4</v>
      </c>
      <c r="I30" s="84">
        <v>4</v>
      </c>
      <c r="J30" s="84">
        <v>2</v>
      </c>
      <c r="K30" s="84">
        <v>4</v>
      </c>
      <c r="L30" s="85">
        <f t="shared" si="2"/>
        <v>30</v>
      </c>
      <c r="N30" s="3">
        <v>25</v>
      </c>
      <c r="O30" s="102">
        <v>6.5</v>
      </c>
      <c r="P30" s="102">
        <v>2</v>
      </c>
      <c r="Q30" s="102">
        <v>6.5</v>
      </c>
      <c r="R30" s="102">
        <v>6.5</v>
      </c>
      <c r="S30" s="102">
        <v>6.5</v>
      </c>
      <c r="T30" s="102">
        <v>2</v>
      </c>
      <c r="U30" s="102">
        <v>6.5</v>
      </c>
      <c r="V30" s="102">
        <v>2</v>
      </c>
      <c r="W30" s="102">
        <v>6.5</v>
      </c>
      <c r="X30" s="4">
        <f t="shared" si="1"/>
        <v>45</v>
      </c>
    </row>
    <row r="31" spans="2:24" ht="15.75" x14ac:dyDescent="0.25">
      <c r="B31" s="99">
        <v>27</v>
      </c>
      <c r="C31" s="84">
        <v>4</v>
      </c>
      <c r="D31" s="84">
        <v>4</v>
      </c>
      <c r="E31" s="84">
        <v>4</v>
      </c>
      <c r="F31" s="84">
        <v>2</v>
      </c>
      <c r="G31" s="84">
        <v>5</v>
      </c>
      <c r="H31" s="84">
        <v>5</v>
      </c>
      <c r="I31" s="84">
        <v>5</v>
      </c>
      <c r="J31" s="84">
        <v>2</v>
      </c>
      <c r="K31" s="84">
        <v>4</v>
      </c>
      <c r="L31" s="85">
        <f t="shared" si="2"/>
        <v>35</v>
      </c>
      <c r="N31" s="3">
        <v>26</v>
      </c>
      <c r="O31" s="102">
        <v>6.5</v>
      </c>
      <c r="P31" s="102">
        <v>6.5</v>
      </c>
      <c r="Q31" s="102">
        <v>6.5</v>
      </c>
      <c r="R31" s="102">
        <v>2</v>
      </c>
      <c r="S31" s="102">
        <v>2</v>
      </c>
      <c r="T31" s="102">
        <v>6.5</v>
      </c>
      <c r="U31" s="102">
        <v>6.5</v>
      </c>
      <c r="V31" s="102">
        <v>2</v>
      </c>
      <c r="W31" s="102">
        <v>6.5</v>
      </c>
      <c r="X31" s="4">
        <f t="shared" si="1"/>
        <v>45</v>
      </c>
    </row>
    <row r="32" spans="2:24" ht="15.75" x14ac:dyDescent="0.25">
      <c r="B32" s="99">
        <v>28</v>
      </c>
      <c r="C32" s="84">
        <v>2</v>
      </c>
      <c r="D32" s="84">
        <v>2</v>
      </c>
      <c r="E32" s="84">
        <v>4</v>
      </c>
      <c r="F32" s="84">
        <v>4</v>
      </c>
      <c r="G32" s="84">
        <v>2</v>
      </c>
      <c r="H32" s="84">
        <v>4</v>
      </c>
      <c r="I32" s="84">
        <v>4</v>
      </c>
      <c r="J32" s="84">
        <v>2</v>
      </c>
      <c r="K32" s="84">
        <v>4</v>
      </c>
      <c r="L32" s="85">
        <f t="shared" si="2"/>
        <v>28</v>
      </c>
      <c r="N32" s="3">
        <v>27</v>
      </c>
      <c r="O32" s="102">
        <v>4.5</v>
      </c>
      <c r="P32" s="102">
        <v>4.5</v>
      </c>
      <c r="Q32" s="102">
        <v>4.5</v>
      </c>
      <c r="R32" s="102">
        <v>1.5</v>
      </c>
      <c r="S32" s="102">
        <v>8</v>
      </c>
      <c r="T32" s="102">
        <v>8</v>
      </c>
      <c r="U32" s="102">
        <v>8</v>
      </c>
      <c r="V32" s="102">
        <v>1.5</v>
      </c>
      <c r="W32" s="102">
        <v>4.5</v>
      </c>
      <c r="X32" s="4">
        <f t="shared" si="1"/>
        <v>45</v>
      </c>
    </row>
    <row r="33" spans="1:24" ht="15.75" x14ac:dyDescent="0.25">
      <c r="B33" s="99">
        <v>29</v>
      </c>
      <c r="C33" s="84">
        <v>1</v>
      </c>
      <c r="D33" s="84">
        <v>5</v>
      </c>
      <c r="E33" s="84">
        <v>5</v>
      </c>
      <c r="F33" s="84">
        <v>4</v>
      </c>
      <c r="G33" s="84">
        <v>4</v>
      </c>
      <c r="H33" s="84">
        <v>2</v>
      </c>
      <c r="I33" s="84">
        <v>4</v>
      </c>
      <c r="J33" s="84">
        <v>1</v>
      </c>
      <c r="K33" s="84">
        <v>4</v>
      </c>
      <c r="L33" s="85">
        <f t="shared" si="2"/>
        <v>30</v>
      </c>
      <c r="N33" s="3">
        <v>28</v>
      </c>
      <c r="O33" s="102">
        <v>2.5</v>
      </c>
      <c r="P33" s="102">
        <v>2.5</v>
      </c>
      <c r="Q33" s="102">
        <v>7</v>
      </c>
      <c r="R33" s="102">
        <v>7</v>
      </c>
      <c r="S33" s="102">
        <v>2.5</v>
      </c>
      <c r="T33" s="102">
        <v>7</v>
      </c>
      <c r="U33" s="102">
        <v>7</v>
      </c>
      <c r="V33" s="102">
        <v>2.5</v>
      </c>
      <c r="W33" s="102">
        <v>7</v>
      </c>
      <c r="X33" s="4">
        <f t="shared" si="1"/>
        <v>45</v>
      </c>
    </row>
    <row r="34" spans="1:24" ht="15.75" x14ac:dyDescent="0.25">
      <c r="B34" s="99">
        <v>30</v>
      </c>
      <c r="C34" s="84">
        <v>2</v>
      </c>
      <c r="D34" s="84">
        <v>2</v>
      </c>
      <c r="E34" s="84">
        <v>5</v>
      </c>
      <c r="F34" s="84">
        <v>2</v>
      </c>
      <c r="G34" s="84">
        <v>4</v>
      </c>
      <c r="H34" s="84">
        <v>2</v>
      </c>
      <c r="I34" s="84">
        <v>4</v>
      </c>
      <c r="J34" s="84">
        <v>2</v>
      </c>
      <c r="K34" s="84">
        <v>4</v>
      </c>
      <c r="L34" s="85">
        <f>SUM(C34:K34)</f>
        <v>27</v>
      </c>
      <c r="N34" s="3">
        <v>29</v>
      </c>
      <c r="O34" s="102">
        <v>1.5</v>
      </c>
      <c r="P34" s="102">
        <v>8.5</v>
      </c>
      <c r="Q34" s="102">
        <v>8.5</v>
      </c>
      <c r="R34" s="102">
        <v>5.5</v>
      </c>
      <c r="S34" s="102">
        <v>5.5</v>
      </c>
      <c r="T34" s="102">
        <v>3</v>
      </c>
      <c r="U34" s="102">
        <v>5.5</v>
      </c>
      <c r="V34" s="102">
        <v>1.5</v>
      </c>
      <c r="W34" s="102">
        <v>5.5</v>
      </c>
      <c r="X34" s="4">
        <f t="shared" si="1"/>
        <v>45</v>
      </c>
    </row>
    <row r="35" spans="1:24" ht="15.75" x14ac:dyDescent="0.25">
      <c r="B35" s="112" t="s">
        <v>33</v>
      </c>
      <c r="C35" s="130">
        <f t="shared" ref="C35:K35" si="3">AVERAGE(C5:C34)</f>
        <v>2.7333333333333334</v>
      </c>
      <c r="D35" s="130">
        <f>AVERAGE(D5:D34)</f>
        <v>3.6666666666666665</v>
      </c>
      <c r="E35" s="130">
        <f>AVERAGE(E5:E34)</f>
        <v>3.8</v>
      </c>
      <c r="F35" s="130">
        <f t="shared" si="3"/>
        <v>3.1666666666666665</v>
      </c>
      <c r="G35" s="130">
        <f t="shared" si="3"/>
        <v>3.7</v>
      </c>
      <c r="H35" s="130">
        <f t="shared" si="3"/>
        <v>3.1666666666666665</v>
      </c>
      <c r="I35" s="130">
        <f>AVERAGE(I5:I34)</f>
        <v>3.8</v>
      </c>
      <c r="J35" s="130">
        <f t="shared" si="3"/>
        <v>2.7</v>
      </c>
      <c r="K35" s="130">
        <f t="shared" si="3"/>
        <v>4.0333333333333332</v>
      </c>
      <c r="L35" s="87"/>
      <c r="N35" s="3">
        <v>30</v>
      </c>
      <c r="O35" s="102">
        <v>3</v>
      </c>
      <c r="P35" s="102">
        <v>3</v>
      </c>
      <c r="Q35" s="102">
        <v>9</v>
      </c>
      <c r="R35" s="102">
        <v>3</v>
      </c>
      <c r="S35" s="102">
        <v>7</v>
      </c>
      <c r="T35" s="102">
        <v>3</v>
      </c>
      <c r="U35" s="102">
        <v>7</v>
      </c>
      <c r="V35" s="102">
        <v>3</v>
      </c>
      <c r="W35" s="102">
        <v>7</v>
      </c>
      <c r="X35" s="5">
        <f>SUM(O35:W35)</f>
        <v>45</v>
      </c>
    </row>
    <row r="36" spans="1:24" ht="15.75" x14ac:dyDescent="0.25">
      <c r="B36" s="114" t="s">
        <v>16</v>
      </c>
      <c r="C36" s="114">
        <f>SUM(C5:C34)</f>
        <v>82</v>
      </c>
      <c r="D36" s="114">
        <f t="shared" ref="D36:K36" si="4">SUM(D5:D34)</f>
        <v>110</v>
      </c>
      <c r="E36" s="114">
        <f t="shared" si="4"/>
        <v>114</v>
      </c>
      <c r="F36" s="114">
        <f t="shared" si="4"/>
        <v>95</v>
      </c>
      <c r="G36" s="114">
        <f t="shared" si="4"/>
        <v>111</v>
      </c>
      <c r="H36" s="114">
        <f t="shared" si="4"/>
        <v>95</v>
      </c>
      <c r="I36" s="114">
        <f t="shared" si="4"/>
        <v>114</v>
      </c>
      <c r="J36" s="114">
        <f t="shared" si="4"/>
        <v>81</v>
      </c>
      <c r="K36" s="114">
        <f t="shared" si="4"/>
        <v>121</v>
      </c>
      <c r="L36" s="82"/>
      <c r="N36" s="4" t="s">
        <v>15</v>
      </c>
      <c r="O36" s="89">
        <f>SUM(O6:O35)</f>
        <v>108</v>
      </c>
      <c r="P36" s="89">
        <f t="shared" ref="P36:W36" si="5">SUM(P6:P35)</f>
        <v>163</v>
      </c>
      <c r="Q36" s="89">
        <f t="shared" si="5"/>
        <v>179.5</v>
      </c>
      <c r="R36" s="89">
        <f t="shared" si="5"/>
        <v>136</v>
      </c>
      <c r="S36" s="89">
        <f t="shared" si="5"/>
        <v>170</v>
      </c>
      <c r="T36" s="89">
        <f t="shared" si="5"/>
        <v>127</v>
      </c>
      <c r="U36" s="89">
        <f t="shared" si="5"/>
        <v>180</v>
      </c>
      <c r="V36" s="89">
        <f t="shared" si="5"/>
        <v>103.5</v>
      </c>
      <c r="W36" s="89">
        <f t="shared" si="5"/>
        <v>183</v>
      </c>
      <c r="X36" s="6"/>
    </row>
    <row r="37" spans="1:24" ht="15.75" x14ac:dyDescent="0.25">
      <c r="N37" s="4" t="s">
        <v>28</v>
      </c>
      <c r="O37" s="89">
        <f>AVERAGE(O6:O35)</f>
        <v>3.6</v>
      </c>
      <c r="P37" s="89">
        <f t="shared" ref="P37:V37" si="6">AVERAGE(P6:P35)</f>
        <v>5.4333333333333336</v>
      </c>
      <c r="Q37" s="89">
        <f t="shared" si="6"/>
        <v>5.9833333333333334</v>
      </c>
      <c r="R37" s="89">
        <f t="shared" si="6"/>
        <v>4.5333333333333332</v>
      </c>
      <c r="S37" s="89">
        <f t="shared" si="6"/>
        <v>5.666666666666667</v>
      </c>
      <c r="T37" s="89">
        <f t="shared" si="6"/>
        <v>4.2333333333333334</v>
      </c>
      <c r="U37" s="89">
        <f t="shared" si="6"/>
        <v>6</v>
      </c>
      <c r="V37" s="89">
        <f t="shared" si="6"/>
        <v>3.45</v>
      </c>
      <c r="W37" s="89">
        <f>AVERAGE(W6:W35)</f>
        <v>6.1</v>
      </c>
      <c r="X37" s="6"/>
    </row>
    <row r="38" spans="1:24" x14ac:dyDescent="0.25">
      <c r="A38" s="82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</row>
    <row r="39" spans="1:24" x14ac:dyDescent="0.25">
      <c r="A39" s="82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</row>
    <row r="40" spans="1:24" x14ac:dyDescent="0.25">
      <c r="A40" s="82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</row>
    <row r="41" spans="1:24" x14ac:dyDescent="0.25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</row>
    <row r="42" spans="1:24" ht="15.75" x14ac:dyDescent="0.25">
      <c r="A42" s="82"/>
      <c r="B42" s="90" t="s">
        <v>27</v>
      </c>
      <c r="C42" s="91">
        <f>(12/((30*9)*(9+1))*SUMSQ(O36:W36)-3*(30)*(9+1))</f>
        <v>35.908888888888896</v>
      </c>
      <c r="D42" s="82"/>
      <c r="E42" s="162" t="s">
        <v>17</v>
      </c>
      <c r="F42" s="162"/>
      <c r="G42" s="162"/>
      <c r="H42" s="162"/>
      <c r="I42" s="162"/>
      <c r="J42" s="92" t="s">
        <v>19</v>
      </c>
      <c r="K42" s="92" t="s">
        <v>30</v>
      </c>
      <c r="L42" s="92"/>
      <c r="M42" s="82"/>
      <c r="N42" s="82"/>
      <c r="O42" s="6"/>
      <c r="P42" s="1"/>
      <c r="Q42" s="1"/>
      <c r="R42" s="1"/>
      <c r="S42" s="82"/>
      <c r="T42" s="82"/>
      <c r="U42" s="82"/>
      <c r="V42" s="82"/>
      <c r="W42" s="82"/>
    </row>
    <row r="43" spans="1:24" ht="15.75" x14ac:dyDescent="0.25">
      <c r="A43" s="82"/>
      <c r="B43" s="90" t="s">
        <v>29</v>
      </c>
      <c r="C43" s="91">
        <f>_xlfn.CHISQ.INV.RT(0.05,8)</f>
        <v>15.507313055865453</v>
      </c>
      <c r="D43" s="82"/>
      <c r="E43" s="163" t="s">
        <v>96</v>
      </c>
      <c r="F43" s="163"/>
      <c r="G43" s="163"/>
      <c r="H43" s="163"/>
      <c r="I43" s="163"/>
      <c r="J43" s="93">
        <f>I35</f>
        <v>3.8</v>
      </c>
      <c r="K43" s="93">
        <f>SUM(O6:O35)</f>
        <v>108</v>
      </c>
      <c r="L43" s="93" t="s">
        <v>20</v>
      </c>
      <c r="M43" s="82"/>
      <c r="N43" s="82"/>
      <c r="O43" s="1"/>
      <c r="P43" s="82"/>
      <c r="Q43" s="82"/>
      <c r="R43" s="1"/>
      <c r="S43" s="82"/>
      <c r="T43" s="82"/>
      <c r="U43" s="82"/>
      <c r="V43" s="82"/>
      <c r="W43" s="82"/>
    </row>
    <row r="44" spans="1:24" ht="15.75" x14ac:dyDescent="0.25">
      <c r="A44" s="82"/>
      <c r="B44" s="82" t="s">
        <v>168</v>
      </c>
      <c r="C44" s="82" t="s">
        <v>167</v>
      </c>
      <c r="D44" s="82"/>
      <c r="E44" s="163" t="s">
        <v>88</v>
      </c>
      <c r="F44" s="163"/>
      <c r="G44" s="163"/>
      <c r="H44" s="163"/>
      <c r="I44" s="163"/>
      <c r="J44" s="7">
        <f>E35</f>
        <v>3.8</v>
      </c>
      <c r="K44" s="7">
        <f>SUM(P6:P35)</f>
        <v>163</v>
      </c>
      <c r="L44" s="7" t="s">
        <v>45</v>
      </c>
      <c r="M44" s="82"/>
      <c r="N44" s="82"/>
      <c r="O44" s="1"/>
      <c r="P44" s="82"/>
      <c r="Q44" s="82"/>
      <c r="R44" s="1"/>
      <c r="S44" s="82"/>
      <c r="T44" s="82"/>
      <c r="U44" s="82"/>
      <c r="V44" s="82"/>
      <c r="W44" s="82"/>
    </row>
    <row r="45" spans="1:24" ht="15.75" x14ac:dyDescent="0.25">
      <c r="A45" s="82"/>
      <c r="B45" s="82"/>
      <c r="C45" s="82"/>
      <c r="D45" s="82"/>
      <c r="E45" s="163" t="s">
        <v>89</v>
      </c>
      <c r="F45" s="163"/>
      <c r="G45" s="163"/>
      <c r="H45" s="163"/>
      <c r="I45" s="163"/>
      <c r="J45" s="7">
        <f>H35</f>
        <v>3.1666666666666665</v>
      </c>
      <c r="K45" s="7">
        <f>SUM(Q6:Q35)</f>
        <v>179.5</v>
      </c>
      <c r="L45" s="7" t="s">
        <v>45</v>
      </c>
      <c r="M45" s="82"/>
      <c r="N45" s="82"/>
      <c r="O45" s="1"/>
      <c r="P45" s="93">
        <f>K50</f>
        <v>103.5</v>
      </c>
      <c r="Q45" s="93">
        <f>P45+X45</f>
        <v>138.39571965155613</v>
      </c>
      <c r="R45" s="1" t="s">
        <v>20</v>
      </c>
      <c r="S45" s="93"/>
      <c r="T45" s="82"/>
      <c r="U45" s="82"/>
      <c r="V45" s="82"/>
      <c r="W45" s="82"/>
      <c r="X45" s="115">
        <f>1.645*SQRT(30*9*(9+1)/6)</f>
        <v>34.895719651556121</v>
      </c>
    </row>
    <row r="46" spans="1:24" ht="15.75" x14ac:dyDescent="0.25">
      <c r="A46" s="82"/>
      <c r="B46" s="82"/>
      <c r="C46" s="82"/>
      <c r="D46" s="82"/>
      <c r="E46" s="163" t="s">
        <v>90</v>
      </c>
      <c r="F46" s="163"/>
      <c r="G46" s="163"/>
      <c r="H46" s="163"/>
      <c r="I46" s="163"/>
      <c r="J46" s="7">
        <f>D35</f>
        <v>3.6666666666666665</v>
      </c>
      <c r="K46" s="7">
        <f>SUM(R6:R35)</f>
        <v>136</v>
      </c>
      <c r="L46" s="7" t="s">
        <v>45</v>
      </c>
      <c r="M46" s="82"/>
      <c r="N46" s="82"/>
      <c r="O46" s="1"/>
      <c r="P46" s="93">
        <f>K43</f>
        <v>108</v>
      </c>
      <c r="Q46" s="93">
        <f t="shared" ref="Q46:Q53" si="7">P46+X46</f>
        <v>142.89571965155613</v>
      </c>
      <c r="R46" s="1" t="s">
        <v>20</v>
      </c>
      <c r="S46" s="93"/>
      <c r="T46" s="82"/>
      <c r="U46" s="82"/>
      <c r="V46" s="82"/>
      <c r="W46" s="82"/>
      <c r="X46" s="115">
        <f>1.645*SQRT(30*9*(9+1)/6)</f>
        <v>34.895719651556121</v>
      </c>
    </row>
    <row r="47" spans="1:24" ht="15.75" x14ac:dyDescent="0.25">
      <c r="A47" s="82"/>
      <c r="B47" s="82"/>
      <c r="C47" s="82"/>
      <c r="D47" s="82"/>
      <c r="E47" s="163" t="s">
        <v>91</v>
      </c>
      <c r="F47" s="163"/>
      <c r="G47" s="163"/>
      <c r="H47" s="163"/>
      <c r="I47" s="163"/>
      <c r="J47" s="7">
        <f>K35</f>
        <v>4.0333333333333332</v>
      </c>
      <c r="K47" s="7">
        <f>SUM(S6:S35)</f>
        <v>170</v>
      </c>
      <c r="L47" s="7" t="s">
        <v>21</v>
      </c>
      <c r="M47" s="82"/>
      <c r="N47" s="82"/>
      <c r="O47" s="1"/>
      <c r="P47" s="93">
        <f>K48</f>
        <v>127</v>
      </c>
      <c r="Q47" s="93">
        <f t="shared" si="7"/>
        <v>161.89571965155613</v>
      </c>
      <c r="R47" s="1" t="s">
        <v>20</v>
      </c>
      <c r="S47" s="93"/>
      <c r="T47" s="82"/>
      <c r="U47" s="82"/>
      <c r="V47" s="82"/>
      <c r="W47" s="82"/>
      <c r="X47" s="115">
        <f t="shared" ref="X47:X53" si="8">1.645*SQRT(30*9*(9+1)/6)</f>
        <v>34.895719651556121</v>
      </c>
    </row>
    <row r="48" spans="1:24" ht="15.75" x14ac:dyDescent="0.25">
      <c r="A48" s="82"/>
      <c r="B48" s="82"/>
      <c r="C48" s="82"/>
      <c r="D48" s="82"/>
      <c r="E48" s="163" t="s">
        <v>95</v>
      </c>
      <c r="F48" s="163"/>
      <c r="G48" s="163"/>
      <c r="H48" s="163"/>
      <c r="I48" s="163"/>
      <c r="J48" s="7">
        <f>F35</f>
        <v>3.1666666666666665</v>
      </c>
      <c r="K48" s="7">
        <f>SUM(T6:T35)</f>
        <v>127</v>
      </c>
      <c r="L48" s="7" t="s">
        <v>45</v>
      </c>
      <c r="M48" s="82"/>
      <c r="N48" s="82"/>
      <c r="O48" s="1"/>
      <c r="P48" s="93">
        <f>K46</f>
        <v>136</v>
      </c>
      <c r="Q48" s="93">
        <f t="shared" si="7"/>
        <v>170.89571965155613</v>
      </c>
      <c r="R48" s="1" t="s">
        <v>45</v>
      </c>
      <c r="S48" s="93"/>
      <c r="T48" s="82"/>
      <c r="U48" s="82"/>
      <c r="V48" s="82"/>
      <c r="W48" s="82"/>
      <c r="X48" s="115">
        <f t="shared" si="8"/>
        <v>34.895719651556121</v>
      </c>
    </row>
    <row r="49" spans="1:24" ht="15.75" x14ac:dyDescent="0.25">
      <c r="A49" s="82"/>
      <c r="B49" s="82"/>
      <c r="C49" s="82"/>
      <c r="D49" s="82"/>
      <c r="E49" s="163" t="s">
        <v>92</v>
      </c>
      <c r="F49" s="163"/>
      <c r="G49" s="163"/>
      <c r="H49" s="163"/>
      <c r="I49" s="163"/>
      <c r="J49" s="7">
        <f>J35</f>
        <v>2.7</v>
      </c>
      <c r="K49" s="7">
        <f>SUM(U6:U35)</f>
        <v>180</v>
      </c>
      <c r="L49" s="7" t="s">
        <v>20</v>
      </c>
      <c r="M49" s="82"/>
      <c r="N49" s="82"/>
      <c r="O49" s="1"/>
      <c r="P49" s="93">
        <f>K44</f>
        <v>163</v>
      </c>
      <c r="Q49" s="93">
        <f t="shared" si="7"/>
        <v>197.89571965155613</v>
      </c>
      <c r="R49" s="1" t="s">
        <v>97</v>
      </c>
      <c r="S49" s="93"/>
      <c r="T49" s="82"/>
      <c r="U49" s="82"/>
      <c r="V49" s="82"/>
      <c r="W49" s="82"/>
      <c r="X49" s="115">
        <f t="shared" si="8"/>
        <v>34.895719651556121</v>
      </c>
    </row>
    <row r="50" spans="1:24" ht="15.75" x14ac:dyDescent="0.25">
      <c r="A50" s="82"/>
      <c r="B50" s="82"/>
      <c r="C50" s="82"/>
      <c r="D50" s="82"/>
      <c r="E50" s="163" t="s">
        <v>94</v>
      </c>
      <c r="F50" s="163"/>
      <c r="G50" s="163"/>
      <c r="H50" s="163"/>
      <c r="I50" s="163"/>
      <c r="J50" s="7">
        <f>G35</f>
        <v>3.7</v>
      </c>
      <c r="K50" s="7">
        <f>SUM(V6:V35)</f>
        <v>103.5</v>
      </c>
      <c r="L50" s="7" t="s">
        <v>45</v>
      </c>
      <c r="M50" s="82"/>
      <c r="N50" s="82"/>
      <c r="O50" s="1"/>
      <c r="P50" s="93">
        <f>K47</f>
        <v>170</v>
      </c>
      <c r="Q50" s="93">
        <f t="shared" si="7"/>
        <v>204.89571965155613</v>
      </c>
      <c r="R50" s="7" t="s">
        <v>97</v>
      </c>
      <c r="S50" s="93"/>
      <c r="T50" s="82"/>
      <c r="U50" s="93"/>
      <c r="V50" s="82"/>
      <c r="W50" s="82"/>
      <c r="X50" s="115">
        <f t="shared" si="8"/>
        <v>34.895719651556121</v>
      </c>
    </row>
    <row r="51" spans="1:24" ht="15.75" x14ac:dyDescent="0.25">
      <c r="A51" s="82"/>
      <c r="B51" s="82"/>
      <c r="C51" s="82"/>
      <c r="D51" s="82"/>
      <c r="E51" s="163" t="s">
        <v>93</v>
      </c>
      <c r="F51" s="163"/>
      <c r="G51" s="163"/>
      <c r="H51" s="163"/>
      <c r="I51" s="163"/>
      <c r="J51" s="7">
        <f>C35</f>
        <v>2.7333333333333334</v>
      </c>
      <c r="K51" s="7">
        <f>SUM(W6:W35)</f>
        <v>183</v>
      </c>
      <c r="L51" s="7" t="s">
        <v>45</v>
      </c>
      <c r="M51" s="82"/>
      <c r="N51" s="82"/>
      <c r="O51" s="1"/>
      <c r="P51" s="93">
        <f>K45</f>
        <v>179.5</v>
      </c>
      <c r="Q51" s="93">
        <f t="shared" si="7"/>
        <v>214.39571965155613</v>
      </c>
      <c r="R51" s="82" t="s">
        <v>98</v>
      </c>
      <c r="S51" s="93"/>
      <c r="T51" s="82"/>
      <c r="U51" s="82"/>
      <c r="V51" s="82"/>
      <c r="W51" s="82"/>
      <c r="X51" s="115">
        <f t="shared" si="8"/>
        <v>34.895719651556121</v>
      </c>
    </row>
    <row r="52" spans="1:24" ht="15.75" x14ac:dyDescent="0.25">
      <c r="A52" s="82"/>
      <c r="B52" s="82"/>
      <c r="C52" s="82"/>
      <c r="D52" s="82"/>
      <c r="E52" s="167" t="s">
        <v>31</v>
      </c>
      <c r="F52" s="167"/>
      <c r="G52" s="167"/>
      <c r="H52" s="167"/>
      <c r="I52" s="167"/>
      <c r="J52" s="94">
        <f>1.645*SQRT(30*9*(9+1)/6)</f>
        <v>34.895719651556121</v>
      </c>
      <c r="K52" s="92"/>
      <c r="L52" s="92"/>
      <c r="M52" s="82"/>
      <c r="N52" s="82"/>
      <c r="O52" s="1"/>
      <c r="P52" s="93">
        <f>K49</f>
        <v>180</v>
      </c>
      <c r="Q52" s="93">
        <f t="shared" si="7"/>
        <v>214.89571965155613</v>
      </c>
      <c r="R52" s="1" t="s">
        <v>98</v>
      </c>
      <c r="S52" s="93"/>
      <c r="T52" s="82"/>
      <c r="U52" s="82"/>
      <c r="V52" s="82"/>
      <c r="W52" s="82"/>
      <c r="X52" s="115">
        <f t="shared" si="8"/>
        <v>34.895719651556121</v>
      </c>
    </row>
    <row r="53" spans="1:24" ht="15.75" x14ac:dyDescent="0.25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93">
        <f>K51</f>
        <v>183</v>
      </c>
      <c r="Q53" s="93">
        <f t="shared" si="7"/>
        <v>217.89571965155613</v>
      </c>
      <c r="R53" s="1" t="s">
        <v>98</v>
      </c>
      <c r="S53" s="93"/>
      <c r="T53" s="82"/>
      <c r="U53" s="82"/>
      <c r="V53" s="82"/>
      <c r="W53" s="82"/>
      <c r="X53" s="115">
        <f t="shared" si="8"/>
        <v>34.895719651556121</v>
      </c>
    </row>
    <row r="54" spans="1:24" x14ac:dyDescent="0.25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</row>
    <row r="55" spans="1:24" x14ac:dyDescent="0.25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</row>
  </sheetData>
  <sortState xmlns:xlrd2="http://schemas.microsoft.com/office/spreadsheetml/2017/richdata2" ref="R45:R53">
    <sortCondition ref="R45"/>
  </sortState>
  <mergeCells count="18">
    <mergeCell ref="E50:I50"/>
    <mergeCell ref="E51:I51"/>
    <mergeCell ref="E52:I52"/>
    <mergeCell ref="E44:I44"/>
    <mergeCell ref="E45:I45"/>
    <mergeCell ref="E46:I46"/>
    <mergeCell ref="E47:I47"/>
    <mergeCell ref="E48:I48"/>
    <mergeCell ref="E49:I49"/>
    <mergeCell ref="X4:X5"/>
    <mergeCell ref="E42:I42"/>
    <mergeCell ref="E43:I43"/>
    <mergeCell ref="I1:O1"/>
    <mergeCell ref="B3:B4"/>
    <mergeCell ref="C3:J3"/>
    <mergeCell ref="L3:L4"/>
    <mergeCell ref="N4:N5"/>
    <mergeCell ref="O4:W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53"/>
  <sheetViews>
    <sheetView tabSelected="1" topLeftCell="A38" zoomScale="79" zoomScaleNormal="50" workbookViewId="0">
      <selection activeCell="O49" sqref="O49"/>
    </sheetView>
  </sheetViews>
  <sheetFormatPr defaultRowHeight="15" x14ac:dyDescent="0.25"/>
  <sheetData>
    <row r="1" spans="1:25" ht="25.5" x14ac:dyDescent="0.35">
      <c r="A1" s="82"/>
      <c r="B1" s="82"/>
      <c r="C1" s="82"/>
      <c r="D1" s="82"/>
      <c r="E1" s="82"/>
      <c r="F1" s="82"/>
      <c r="G1" s="82"/>
      <c r="H1" s="82"/>
      <c r="I1" s="171" t="s">
        <v>34</v>
      </c>
      <c r="J1" s="171"/>
      <c r="K1" s="171"/>
      <c r="L1" s="171"/>
      <c r="M1" s="171"/>
      <c r="N1" s="171"/>
      <c r="O1" s="171"/>
      <c r="P1" s="82"/>
      <c r="Q1" s="82"/>
      <c r="R1" s="82"/>
      <c r="S1" s="82"/>
      <c r="T1" s="82"/>
      <c r="U1" s="82"/>
      <c r="V1" s="82"/>
      <c r="W1" s="82"/>
      <c r="X1" s="82"/>
      <c r="Y1" s="82"/>
    </row>
    <row r="2" spans="1:25" x14ac:dyDescent="0.25">
      <c r="A2" s="82"/>
      <c r="B2" s="95"/>
      <c r="C2" s="96"/>
      <c r="D2" s="96"/>
      <c r="E2" s="96"/>
      <c r="F2" s="96"/>
      <c r="G2" s="96"/>
      <c r="H2" s="96"/>
      <c r="I2" s="96"/>
      <c r="J2" s="96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</row>
    <row r="3" spans="1:25" ht="15.75" x14ac:dyDescent="0.25">
      <c r="A3" s="82"/>
      <c r="B3" s="165" t="s">
        <v>22</v>
      </c>
      <c r="C3" s="172" t="s">
        <v>23</v>
      </c>
      <c r="D3" s="172"/>
      <c r="E3" s="172"/>
      <c r="F3" s="172"/>
      <c r="G3" s="172"/>
      <c r="H3" s="172"/>
      <c r="I3" s="172"/>
      <c r="J3" s="172"/>
      <c r="K3" s="85"/>
      <c r="L3" s="165" t="s">
        <v>2</v>
      </c>
      <c r="M3" s="82"/>
      <c r="N3" s="103" t="s">
        <v>24</v>
      </c>
      <c r="O3" s="83"/>
      <c r="P3" s="83"/>
      <c r="Q3" s="83"/>
      <c r="R3" s="83"/>
      <c r="S3" s="83"/>
      <c r="T3" s="83"/>
      <c r="U3" s="83"/>
      <c r="V3" s="83"/>
      <c r="W3" s="83"/>
      <c r="X3" s="97"/>
      <c r="Y3" s="82"/>
    </row>
    <row r="4" spans="1:25" ht="15.75" x14ac:dyDescent="0.25">
      <c r="A4" s="82"/>
      <c r="B4" s="165"/>
      <c r="C4" s="4" t="s">
        <v>157</v>
      </c>
      <c r="D4" s="4" t="s">
        <v>158</v>
      </c>
      <c r="E4" s="4" t="s">
        <v>159</v>
      </c>
      <c r="F4" s="4" t="s">
        <v>160</v>
      </c>
      <c r="G4" s="4" t="s">
        <v>161</v>
      </c>
      <c r="H4" s="4" t="s">
        <v>162</v>
      </c>
      <c r="I4" s="4" t="s">
        <v>163</v>
      </c>
      <c r="J4" s="4" t="s">
        <v>164</v>
      </c>
      <c r="K4" s="4" t="s">
        <v>165</v>
      </c>
      <c r="L4" s="165"/>
      <c r="M4" s="82"/>
      <c r="N4" s="136" t="s">
        <v>25</v>
      </c>
      <c r="O4" s="136" t="s">
        <v>13</v>
      </c>
      <c r="P4" s="136"/>
      <c r="Q4" s="136"/>
      <c r="R4" s="136"/>
      <c r="S4" s="136"/>
      <c r="T4" s="136"/>
      <c r="U4" s="136"/>
      <c r="V4" s="136"/>
      <c r="W4" s="136"/>
      <c r="X4" s="136" t="s">
        <v>15</v>
      </c>
      <c r="Y4" s="82"/>
    </row>
    <row r="5" spans="1:25" ht="15.75" x14ac:dyDescent="0.25">
      <c r="A5" s="82"/>
      <c r="B5" s="99">
        <v>1</v>
      </c>
      <c r="C5" s="84">
        <v>4</v>
      </c>
      <c r="D5" s="84">
        <v>2</v>
      </c>
      <c r="E5" s="84">
        <v>5</v>
      </c>
      <c r="F5" s="84">
        <v>2</v>
      </c>
      <c r="G5" s="84">
        <v>4</v>
      </c>
      <c r="H5" s="84">
        <v>2</v>
      </c>
      <c r="I5" s="84">
        <v>1</v>
      </c>
      <c r="J5" s="84">
        <v>2</v>
      </c>
      <c r="K5" s="84">
        <v>4</v>
      </c>
      <c r="L5" s="84">
        <f>SUM(C5:K5)</f>
        <v>26</v>
      </c>
      <c r="M5" s="82"/>
      <c r="N5" s="136"/>
      <c r="O5" s="4" t="s">
        <v>157</v>
      </c>
      <c r="P5" s="4" t="s">
        <v>158</v>
      </c>
      <c r="Q5" s="4" t="s">
        <v>159</v>
      </c>
      <c r="R5" s="4" t="s">
        <v>160</v>
      </c>
      <c r="S5" s="4" t="s">
        <v>161</v>
      </c>
      <c r="T5" s="4" t="s">
        <v>162</v>
      </c>
      <c r="U5" s="4" t="s">
        <v>163</v>
      </c>
      <c r="V5" s="4" t="s">
        <v>164</v>
      </c>
      <c r="W5" s="4" t="s">
        <v>165</v>
      </c>
      <c r="X5" s="136"/>
      <c r="Y5" s="82"/>
    </row>
    <row r="6" spans="1:25" ht="15.75" x14ac:dyDescent="0.25">
      <c r="A6" s="82"/>
      <c r="B6" s="99">
        <v>2</v>
      </c>
      <c r="C6" s="84">
        <v>4</v>
      </c>
      <c r="D6" s="84">
        <v>2</v>
      </c>
      <c r="E6" s="84">
        <v>5</v>
      </c>
      <c r="F6" s="84">
        <v>2</v>
      </c>
      <c r="G6" s="84">
        <v>4</v>
      </c>
      <c r="H6" s="84">
        <v>2</v>
      </c>
      <c r="I6" s="84">
        <v>1</v>
      </c>
      <c r="J6" s="84">
        <v>2</v>
      </c>
      <c r="K6" s="84">
        <v>4</v>
      </c>
      <c r="L6" s="84">
        <f t="shared" ref="L6:L23" si="0">SUM(C6:K6)</f>
        <v>26</v>
      </c>
      <c r="M6" s="82"/>
      <c r="N6" s="3">
        <v>1</v>
      </c>
      <c r="O6" s="100">
        <v>7</v>
      </c>
      <c r="P6" s="100">
        <v>3.5</v>
      </c>
      <c r="Q6" s="100">
        <v>9</v>
      </c>
      <c r="R6" s="100">
        <v>3.5</v>
      </c>
      <c r="S6" s="100">
        <v>7</v>
      </c>
      <c r="T6" s="100">
        <v>3.5</v>
      </c>
      <c r="U6" s="100">
        <v>1</v>
      </c>
      <c r="V6" s="100">
        <v>3.5</v>
      </c>
      <c r="W6" s="100">
        <v>7</v>
      </c>
      <c r="X6" s="4">
        <f>SUM(O6:W6)</f>
        <v>45</v>
      </c>
      <c r="Y6" s="82"/>
    </row>
    <row r="7" spans="1:25" ht="15.75" x14ac:dyDescent="0.25">
      <c r="A7" s="82"/>
      <c r="B7" s="99">
        <v>3</v>
      </c>
      <c r="C7" s="84">
        <v>2</v>
      </c>
      <c r="D7" s="84">
        <v>4</v>
      </c>
      <c r="E7" s="84">
        <v>4</v>
      </c>
      <c r="F7" s="84">
        <v>2</v>
      </c>
      <c r="G7" s="84">
        <v>4</v>
      </c>
      <c r="H7" s="84">
        <v>2</v>
      </c>
      <c r="I7" s="84">
        <v>5</v>
      </c>
      <c r="J7" s="84">
        <v>2</v>
      </c>
      <c r="K7" s="84">
        <v>4</v>
      </c>
      <c r="L7" s="84">
        <f t="shared" si="0"/>
        <v>29</v>
      </c>
      <c r="M7" s="82"/>
      <c r="N7" s="3">
        <v>2</v>
      </c>
      <c r="O7" s="100">
        <v>7</v>
      </c>
      <c r="P7" s="100">
        <v>3.5</v>
      </c>
      <c r="Q7" s="100">
        <v>9</v>
      </c>
      <c r="R7" s="100">
        <v>3.5</v>
      </c>
      <c r="S7" s="100">
        <v>7</v>
      </c>
      <c r="T7" s="100">
        <v>3.5</v>
      </c>
      <c r="U7" s="100">
        <v>1</v>
      </c>
      <c r="V7" s="100">
        <v>3.5</v>
      </c>
      <c r="W7" s="100">
        <v>7</v>
      </c>
      <c r="X7" s="4">
        <f>SUM(O7:W7)</f>
        <v>45</v>
      </c>
      <c r="Y7" s="82"/>
    </row>
    <row r="8" spans="1:25" ht="15.75" x14ac:dyDescent="0.25">
      <c r="A8" s="82"/>
      <c r="B8" s="99">
        <v>4</v>
      </c>
      <c r="C8" s="84">
        <v>2</v>
      </c>
      <c r="D8" s="84">
        <v>4</v>
      </c>
      <c r="E8" s="84">
        <v>4</v>
      </c>
      <c r="F8" s="84">
        <v>2</v>
      </c>
      <c r="G8" s="84">
        <v>5</v>
      </c>
      <c r="H8" s="84">
        <v>2</v>
      </c>
      <c r="I8" s="84">
        <v>5</v>
      </c>
      <c r="J8" s="84">
        <v>2</v>
      </c>
      <c r="K8" s="84">
        <v>4</v>
      </c>
      <c r="L8" s="84">
        <f t="shared" si="0"/>
        <v>30</v>
      </c>
      <c r="M8" s="82"/>
      <c r="N8" s="3">
        <v>3</v>
      </c>
      <c r="O8" s="100">
        <v>2.5</v>
      </c>
      <c r="P8" s="100">
        <v>6.5</v>
      </c>
      <c r="Q8" s="100">
        <v>6.5</v>
      </c>
      <c r="R8" s="100">
        <v>2.5</v>
      </c>
      <c r="S8" s="100">
        <v>6.5</v>
      </c>
      <c r="T8" s="100">
        <v>2.5</v>
      </c>
      <c r="U8" s="100">
        <v>9</v>
      </c>
      <c r="V8" s="100">
        <v>2.5</v>
      </c>
      <c r="W8" s="100">
        <v>6.5</v>
      </c>
      <c r="X8" s="4">
        <f>SUM(O8:W8)</f>
        <v>45</v>
      </c>
      <c r="Y8" s="82"/>
    </row>
    <row r="9" spans="1:25" ht="15.75" x14ac:dyDescent="0.25">
      <c r="A9" s="82"/>
      <c r="B9" s="99">
        <v>5</v>
      </c>
      <c r="C9" s="84">
        <v>4</v>
      </c>
      <c r="D9" s="84">
        <v>2</v>
      </c>
      <c r="E9" s="84">
        <v>1</v>
      </c>
      <c r="F9" s="84">
        <v>2</v>
      </c>
      <c r="G9" s="84">
        <v>1</v>
      </c>
      <c r="H9" s="84">
        <v>2</v>
      </c>
      <c r="I9" s="84">
        <v>4</v>
      </c>
      <c r="J9" s="84">
        <v>1</v>
      </c>
      <c r="K9" s="84">
        <v>2</v>
      </c>
      <c r="L9" s="84">
        <f t="shared" si="0"/>
        <v>19</v>
      </c>
      <c r="M9" s="82"/>
      <c r="N9" s="3">
        <v>4</v>
      </c>
      <c r="O9" s="100">
        <v>2.5</v>
      </c>
      <c r="P9" s="100">
        <v>6</v>
      </c>
      <c r="Q9" s="100">
        <v>6</v>
      </c>
      <c r="R9" s="100">
        <v>2.5</v>
      </c>
      <c r="S9" s="100">
        <v>8.5</v>
      </c>
      <c r="T9" s="100">
        <v>2.5</v>
      </c>
      <c r="U9" s="100">
        <v>8.5</v>
      </c>
      <c r="V9" s="100">
        <v>2.5</v>
      </c>
      <c r="W9" s="100">
        <v>6</v>
      </c>
      <c r="X9" s="4">
        <f>SUM(O9:W9)</f>
        <v>45</v>
      </c>
      <c r="Y9" s="82"/>
    </row>
    <row r="10" spans="1:25" ht="15.75" x14ac:dyDescent="0.25">
      <c r="A10" s="82"/>
      <c r="B10" s="99">
        <v>6</v>
      </c>
      <c r="C10" s="84">
        <v>4</v>
      </c>
      <c r="D10" s="84">
        <v>5</v>
      </c>
      <c r="E10" s="84">
        <v>2</v>
      </c>
      <c r="F10" s="84">
        <v>2</v>
      </c>
      <c r="G10" s="84">
        <v>1</v>
      </c>
      <c r="H10" s="84">
        <v>2</v>
      </c>
      <c r="I10" s="84">
        <v>4</v>
      </c>
      <c r="J10" s="84">
        <v>5</v>
      </c>
      <c r="K10" s="84">
        <v>2</v>
      </c>
      <c r="L10" s="84">
        <f t="shared" si="0"/>
        <v>27</v>
      </c>
      <c r="M10" s="82"/>
      <c r="N10" s="3">
        <v>5</v>
      </c>
      <c r="O10" s="100">
        <v>8.5</v>
      </c>
      <c r="P10" s="100">
        <v>5.5</v>
      </c>
      <c r="Q10" s="100">
        <v>2</v>
      </c>
      <c r="R10" s="100">
        <v>5.5</v>
      </c>
      <c r="S10" s="100">
        <v>2</v>
      </c>
      <c r="T10" s="100">
        <v>5.5</v>
      </c>
      <c r="U10" s="100">
        <v>8.5</v>
      </c>
      <c r="V10" s="100">
        <v>2</v>
      </c>
      <c r="W10" s="100">
        <v>5.5</v>
      </c>
      <c r="X10" s="4">
        <f t="shared" ref="X10:X35" si="1">SUM(O10:W10)</f>
        <v>45</v>
      </c>
      <c r="Y10" s="82"/>
    </row>
    <row r="11" spans="1:25" ht="15.75" x14ac:dyDescent="0.25">
      <c r="A11" s="82"/>
      <c r="B11" s="99">
        <v>7</v>
      </c>
      <c r="C11" s="84">
        <v>2</v>
      </c>
      <c r="D11" s="84">
        <v>1</v>
      </c>
      <c r="E11" s="84">
        <v>2</v>
      </c>
      <c r="F11" s="84">
        <v>1</v>
      </c>
      <c r="G11" s="84">
        <v>5</v>
      </c>
      <c r="H11" s="84">
        <v>1</v>
      </c>
      <c r="I11" s="84">
        <v>2</v>
      </c>
      <c r="J11" s="84">
        <v>4</v>
      </c>
      <c r="K11" s="84">
        <v>5</v>
      </c>
      <c r="L11" s="84">
        <f t="shared" si="0"/>
        <v>23</v>
      </c>
      <c r="M11" s="82"/>
      <c r="N11" s="3">
        <v>6</v>
      </c>
      <c r="O11" s="100">
        <v>6.5</v>
      </c>
      <c r="P11" s="100">
        <v>8.5</v>
      </c>
      <c r="Q11" s="100">
        <v>3.5</v>
      </c>
      <c r="R11" s="100">
        <v>3.5</v>
      </c>
      <c r="S11" s="100">
        <v>1</v>
      </c>
      <c r="T11" s="100">
        <v>3.5</v>
      </c>
      <c r="U11" s="100">
        <v>6.5</v>
      </c>
      <c r="V11" s="100">
        <v>8.5</v>
      </c>
      <c r="W11" s="100">
        <v>3.5</v>
      </c>
      <c r="X11" s="4">
        <f t="shared" si="1"/>
        <v>45</v>
      </c>
      <c r="Y11" s="82"/>
    </row>
    <row r="12" spans="1:25" ht="15.75" x14ac:dyDescent="0.25">
      <c r="A12" s="82"/>
      <c r="B12" s="99">
        <v>8</v>
      </c>
      <c r="C12" s="84">
        <v>1</v>
      </c>
      <c r="D12" s="84">
        <v>4</v>
      </c>
      <c r="E12" s="84">
        <v>4</v>
      </c>
      <c r="F12" s="84">
        <v>1</v>
      </c>
      <c r="G12" s="84">
        <v>2</v>
      </c>
      <c r="H12" s="84">
        <v>1</v>
      </c>
      <c r="I12" s="84">
        <v>5</v>
      </c>
      <c r="J12" s="84">
        <v>2</v>
      </c>
      <c r="K12" s="84">
        <v>2</v>
      </c>
      <c r="L12" s="84">
        <f t="shared" si="0"/>
        <v>22</v>
      </c>
      <c r="M12" s="82"/>
      <c r="N12" s="3">
        <v>7</v>
      </c>
      <c r="O12" s="100">
        <v>5</v>
      </c>
      <c r="P12" s="100">
        <v>2</v>
      </c>
      <c r="Q12" s="100">
        <v>5</v>
      </c>
      <c r="R12" s="100">
        <v>2</v>
      </c>
      <c r="S12" s="100">
        <v>8.5</v>
      </c>
      <c r="T12" s="100">
        <v>2</v>
      </c>
      <c r="U12" s="100">
        <v>5</v>
      </c>
      <c r="V12" s="100">
        <v>7</v>
      </c>
      <c r="W12" s="100">
        <v>8.5</v>
      </c>
      <c r="X12" s="4">
        <f t="shared" si="1"/>
        <v>45</v>
      </c>
      <c r="Y12" s="82"/>
    </row>
    <row r="13" spans="1:25" ht="15.75" x14ac:dyDescent="0.25">
      <c r="A13" s="82"/>
      <c r="B13" s="99">
        <v>9</v>
      </c>
      <c r="C13" s="84">
        <v>4</v>
      </c>
      <c r="D13" s="84">
        <v>2</v>
      </c>
      <c r="E13" s="84">
        <v>1</v>
      </c>
      <c r="F13" s="84">
        <v>2</v>
      </c>
      <c r="G13" s="84">
        <v>4</v>
      </c>
      <c r="H13" s="84">
        <v>2</v>
      </c>
      <c r="I13" s="84">
        <v>1</v>
      </c>
      <c r="J13" s="84">
        <v>2</v>
      </c>
      <c r="K13" s="84">
        <v>4</v>
      </c>
      <c r="L13" s="84">
        <f t="shared" si="0"/>
        <v>22</v>
      </c>
      <c r="M13" s="82"/>
      <c r="N13" s="3">
        <v>8</v>
      </c>
      <c r="O13" s="101">
        <v>2</v>
      </c>
      <c r="P13" s="100">
        <v>7.5</v>
      </c>
      <c r="Q13" s="100">
        <v>7.5</v>
      </c>
      <c r="R13" s="100">
        <v>2</v>
      </c>
      <c r="S13" s="100">
        <v>5</v>
      </c>
      <c r="T13" s="100">
        <v>2</v>
      </c>
      <c r="U13" s="100">
        <v>9</v>
      </c>
      <c r="V13" s="100">
        <v>5</v>
      </c>
      <c r="W13" s="100">
        <v>5</v>
      </c>
      <c r="X13" s="4">
        <f t="shared" si="1"/>
        <v>45</v>
      </c>
      <c r="Y13" s="82"/>
    </row>
    <row r="14" spans="1:25" ht="15.75" x14ac:dyDescent="0.25">
      <c r="A14" s="82"/>
      <c r="B14" s="99">
        <v>10</v>
      </c>
      <c r="C14" s="84">
        <v>2</v>
      </c>
      <c r="D14" s="84">
        <v>4</v>
      </c>
      <c r="E14" s="84">
        <v>4</v>
      </c>
      <c r="F14" s="84">
        <v>1</v>
      </c>
      <c r="G14" s="84">
        <v>4</v>
      </c>
      <c r="H14" s="84">
        <v>4</v>
      </c>
      <c r="I14" s="84">
        <v>4</v>
      </c>
      <c r="J14" s="84">
        <v>4</v>
      </c>
      <c r="K14" s="84">
        <v>4</v>
      </c>
      <c r="L14" s="84">
        <f t="shared" si="0"/>
        <v>31</v>
      </c>
      <c r="M14" s="82"/>
      <c r="N14" s="3">
        <v>9</v>
      </c>
      <c r="O14" s="100">
        <v>8</v>
      </c>
      <c r="P14" s="100">
        <v>4.5</v>
      </c>
      <c r="Q14" s="100">
        <v>1.5</v>
      </c>
      <c r="R14" s="100">
        <v>4.5</v>
      </c>
      <c r="S14" s="100">
        <v>8</v>
      </c>
      <c r="T14" s="100">
        <v>4.5</v>
      </c>
      <c r="U14" s="100">
        <v>1.5</v>
      </c>
      <c r="V14" s="100">
        <v>4.5</v>
      </c>
      <c r="W14" s="100">
        <v>8</v>
      </c>
      <c r="X14" s="4">
        <f t="shared" si="1"/>
        <v>45</v>
      </c>
      <c r="Y14" s="82"/>
    </row>
    <row r="15" spans="1:25" ht="15.75" x14ac:dyDescent="0.25">
      <c r="A15" s="82"/>
      <c r="B15" s="99">
        <v>11</v>
      </c>
      <c r="C15" s="128">
        <v>2</v>
      </c>
      <c r="D15" s="128">
        <v>2</v>
      </c>
      <c r="E15" s="128">
        <v>2</v>
      </c>
      <c r="F15" s="128">
        <v>4</v>
      </c>
      <c r="G15" s="128">
        <v>2</v>
      </c>
      <c r="H15" s="128">
        <v>4</v>
      </c>
      <c r="I15" s="128">
        <v>2</v>
      </c>
      <c r="J15" s="128">
        <v>4</v>
      </c>
      <c r="K15" s="128">
        <v>5</v>
      </c>
      <c r="L15" s="84">
        <f t="shared" si="0"/>
        <v>27</v>
      </c>
      <c r="M15" s="82"/>
      <c r="N15" s="3">
        <v>10</v>
      </c>
      <c r="O15" s="100">
        <v>2</v>
      </c>
      <c r="P15" s="100">
        <v>7</v>
      </c>
      <c r="Q15" s="100">
        <v>7</v>
      </c>
      <c r="R15" s="100">
        <v>1</v>
      </c>
      <c r="S15" s="100">
        <v>7</v>
      </c>
      <c r="T15" s="100">
        <v>7</v>
      </c>
      <c r="U15" s="100">
        <v>7</v>
      </c>
      <c r="V15" s="100">
        <v>7</v>
      </c>
      <c r="W15" s="100">
        <v>7</v>
      </c>
      <c r="X15" s="4">
        <f t="shared" si="1"/>
        <v>52</v>
      </c>
      <c r="Y15" s="82"/>
    </row>
    <row r="16" spans="1:25" ht="15.75" x14ac:dyDescent="0.25">
      <c r="A16" s="82"/>
      <c r="B16" s="99">
        <v>12</v>
      </c>
      <c r="C16" s="84">
        <v>4</v>
      </c>
      <c r="D16" s="84">
        <v>5</v>
      </c>
      <c r="E16" s="84">
        <v>4</v>
      </c>
      <c r="F16" s="84">
        <v>5</v>
      </c>
      <c r="G16" s="84">
        <v>4</v>
      </c>
      <c r="H16" s="84">
        <v>4</v>
      </c>
      <c r="I16" s="84">
        <v>5</v>
      </c>
      <c r="J16" s="84">
        <v>5</v>
      </c>
      <c r="K16" s="84">
        <v>4</v>
      </c>
      <c r="L16" s="84">
        <f t="shared" si="0"/>
        <v>40</v>
      </c>
      <c r="M16" s="82"/>
      <c r="N16" s="3">
        <v>11</v>
      </c>
      <c r="O16" s="100">
        <v>3</v>
      </c>
      <c r="P16" s="100">
        <v>3</v>
      </c>
      <c r="Q16" s="100">
        <v>3</v>
      </c>
      <c r="R16" s="100">
        <v>7</v>
      </c>
      <c r="S16" s="100">
        <v>3</v>
      </c>
      <c r="T16" s="100">
        <v>7</v>
      </c>
      <c r="U16" s="100">
        <v>3</v>
      </c>
      <c r="V16" s="100">
        <v>7</v>
      </c>
      <c r="W16" s="100">
        <v>9</v>
      </c>
      <c r="X16" s="4">
        <f t="shared" si="1"/>
        <v>45</v>
      </c>
      <c r="Y16" s="82"/>
    </row>
    <row r="17" spans="1:25" ht="15.75" x14ac:dyDescent="0.25">
      <c r="A17" s="82"/>
      <c r="B17" s="99">
        <v>13</v>
      </c>
      <c r="C17" s="128">
        <v>5</v>
      </c>
      <c r="D17" s="128">
        <v>4</v>
      </c>
      <c r="E17" s="128">
        <v>4</v>
      </c>
      <c r="F17" s="128">
        <v>4</v>
      </c>
      <c r="G17" s="128">
        <v>4</v>
      </c>
      <c r="H17" s="128">
        <v>5</v>
      </c>
      <c r="I17" s="128">
        <v>4</v>
      </c>
      <c r="J17" s="128">
        <v>4</v>
      </c>
      <c r="K17" s="128">
        <v>4</v>
      </c>
      <c r="L17" s="84">
        <f t="shared" si="0"/>
        <v>38</v>
      </c>
      <c r="M17" s="82"/>
      <c r="N17" s="3">
        <v>12</v>
      </c>
      <c r="O17" s="100">
        <v>3</v>
      </c>
      <c r="P17" s="100">
        <v>7.5</v>
      </c>
      <c r="Q17" s="100">
        <v>3</v>
      </c>
      <c r="R17" s="100">
        <v>7.5</v>
      </c>
      <c r="S17" s="100">
        <v>3</v>
      </c>
      <c r="T17" s="100">
        <v>3</v>
      </c>
      <c r="U17" s="100">
        <v>7.5</v>
      </c>
      <c r="V17" s="100">
        <v>7.5</v>
      </c>
      <c r="W17" s="100">
        <v>3</v>
      </c>
      <c r="X17" s="4">
        <f t="shared" si="1"/>
        <v>45</v>
      </c>
      <c r="Y17" s="82"/>
    </row>
    <row r="18" spans="1:25" ht="15.75" x14ac:dyDescent="0.25">
      <c r="A18" s="82"/>
      <c r="B18" s="99">
        <v>14</v>
      </c>
      <c r="C18" s="128">
        <v>2</v>
      </c>
      <c r="D18" s="128">
        <v>5</v>
      </c>
      <c r="E18" s="128">
        <v>5</v>
      </c>
      <c r="F18" s="128">
        <v>2</v>
      </c>
      <c r="G18" s="128">
        <v>4</v>
      </c>
      <c r="H18" s="128">
        <v>2</v>
      </c>
      <c r="I18" s="128">
        <v>2</v>
      </c>
      <c r="J18" s="128">
        <v>4</v>
      </c>
      <c r="K18" s="128">
        <v>4</v>
      </c>
      <c r="L18" s="84">
        <f t="shared" si="0"/>
        <v>30</v>
      </c>
      <c r="M18" s="82"/>
      <c r="N18" s="3">
        <v>13</v>
      </c>
      <c r="O18" s="100">
        <v>8.5</v>
      </c>
      <c r="P18" s="100">
        <v>4</v>
      </c>
      <c r="Q18" s="100">
        <v>4</v>
      </c>
      <c r="R18" s="100">
        <v>4</v>
      </c>
      <c r="S18" s="100">
        <v>4</v>
      </c>
      <c r="T18" s="100">
        <v>8.5</v>
      </c>
      <c r="U18" s="100">
        <v>4</v>
      </c>
      <c r="V18" s="100">
        <v>4</v>
      </c>
      <c r="W18" s="100">
        <v>4</v>
      </c>
      <c r="X18" s="4">
        <f t="shared" si="1"/>
        <v>45</v>
      </c>
      <c r="Y18" s="82"/>
    </row>
    <row r="19" spans="1:25" ht="15.75" x14ac:dyDescent="0.25">
      <c r="A19" s="82"/>
      <c r="B19" s="99">
        <v>15</v>
      </c>
      <c r="C19" s="128">
        <v>4</v>
      </c>
      <c r="D19" s="128">
        <v>4</v>
      </c>
      <c r="E19" s="128">
        <v>4</v>
      </c>
      <c r="F19" s="128">
        <v>4</v>
      </c>
      <c r="G19" s="128">
        <v>3</v>
      </c>
      <c r="H19" s="128">
        <v>4</v>
      </c>
      <c r="I19" s="128">
        <v>4</v>
      </c>
      <c r="J19" s="128">
        <v>4</v>
      </c>
      <c r="K19" s="128">
        <v>4</v>
      </c>
      <c r="L19" s="84">
        <f t="shared" si="0"/>
        <v>35</v>
      </c>
      <c r="M19" s="82"/>
      <c r="N19" s="3">
        <v>14</v>
      </c>
      <c r="O19" s="102">
        <v>2.5</v>
      </c>
      <c r="P19" s="102">
        <v>8.5</v>
      </c>
      <c r="Q19" s="102">
        <v>8.5</v>
      </c>
      <c r="R19" s="102">
        <v>2.5</v>
      </c>
      <c r="S19" s="102">
        <v>6</v>
      </c>
      <c r="T19" s="102">
        <v>2.5</v>
      </c>
      <c r="U19" s="102">
        <v>2.5</v>
      </c>
      <c r="V19" s="102">
        <v>6</v>
      </c>
      <c r="W19" s="102">
        <v>6</v>
      </c>
      <c r="X19" s="4">
        <f t="shared" si="1"/>
        <v>45</v>
      </c>
      <c r="Y19" s="82"/>
    </row>
    <row r="20" spans="1:25" ht="15.75" x14ac:dyDescent="0.25">
      <c r="A20" s="82"/>
      <c r="B20" s="99">
        <v>16</v>
      </c>
      <c r="C20" s="84">
        <v>2</v>
      </c>
      <c r="D20" s="84">
        <v>4</v>
      </c>
      <c r="E20" s="84">
        <v>4</v>
      </c>
      <c r="F20" s="84">
        <v>4</v>
      </c>
      <c r="G20" s="84">
        <v>4</v>
      </c>
      <c r="H20" s="84">
        <v>5</v>
      </c>
      <c r="I20" s="84">
        <v>2</v>
      </c>
      <c r="J20" s="84">
        <v>5</v>
      </c>
      <c r="K20" s="84">
        <v>4</v>
      </c>
      <c r="L20" s="84">
        <f t="shared" si="0"/>
        <v>34</v>
      </c>
      <c r="M20" s="82"/>
      <c r="N20" s="3">
        <v>15</v>
      </c>
      <c r="O20" s="102">
        <v>5.5</v>
      </c>
      <c r="P20" s="102">
        <v>5.5</v>
      </c>
      <c r="Q20" s="102">
        <v>5.5</v>
      </c>
      <c r="R20" s="102">
        <v>5.5</v>
      </c>
      <c r="S20" s="102">
        <v>1</v>
      </c>
      <c r="T20" s="102">
        <v>5.5</v>
      </c>
      <c r="U20" s="102">
        <v>5.5</v>
      </c>
      <c r="V20" s="102">
        <v>5.5</v>
      </c>
      <c r="W20" s="102">
        <v>5.5</v>
      </c>
      <c r="X20" s="4">
        <f t="shared" si="1"/>
        <v>45</v>
      </c>
      <c r="Y20" s="82"/>
    </row>
    <row r="21" spans="1:25" ht="15.75" x14ac:dyDescent="0.25">
      <c r="A21" s="82"/>
      <c r="B21" s="99">
        <v>17</v>
      </c>
      <c r="C21" s="84">
        <v>2</v>
      </c>
      <c r="D21" s="84">
        <v>2</v>
      </c>
      <c r="E21" s="84">
        <v>4</v>
      </c>
      <c r="F21" s="84">
        <v>2</v>
      </c>
      <c r="G21" s="84">
        <v>2</v>
      </c>
      <c r="H21" s="84">
        <v>2</v>
      </c>
      <c r="I21" s="84">
        <v>2</v>
      </c>
      <c r="J21" s="84">
        <v>2</v>
      </c>
      <c r="K21" s="84">
        <v>2</v>
      </c>
      <c r="L21" s="84">
        <f t="shared" si="0"/>
        <v>20</v>
      </c>
      <c r="M21" s="82"/>
      <c r="N21" s="3">
        <v>16</v>
      </c>
      <c r="O21" s="102">
        <v>1.5</v>
      </c>
      <c r="P21" s="102">
        <v>5</v>
      </c>
      <c r="Q21" s="102">
        <v>5</v>
      </c>
      <c r="R21" s="102">
        <v>5</v>
      </c>
      <c r="S21" s="102">
        <v>5</v>
      </c>
      <c r="T21" s="102">
        <v>8.5</v>
      </c>
      <c r="U21" s="102">
        <v>1.5</v>
      </c>
      <c r="V21" s="102">
        <v>8.5</v>
      </c>
      <c r="W21" s="102">
        <v>5</v>
      </c>
      <c r="X21" s="4">
        <f t="shared" si="1"/>
        <v>45</v>
      </c>
      <c r="Y21" s="82"/>
    </row>
    <row r="22" spans="1:25" ht="15.75" x14ac:dyDescent="0.25">
      <c r="A22" s="82"/>
      <c r="B22" s="99">
        <v>18</v>
      </c>
      <c r="C22" s="84">
        <v>4</v>
      </c>
      <c r="D22" s="84">
        <v>4</v>
      </c>
      <c r="E22" s="84">
        <v>3</v>
      </c>
      <c r="F22" s="84">
        <v>4</v>
      </c>
      <c r="G22" s="84">
        <v>4</v>
      </c>
      <c r="H22" s="84">
        <v>2</v>
      </c>
      <c r="I22" s="84">
        <v>4</v>
      </c>
      <c r="J22" s="84">
        <v>4</v>
      </c>
      <c r="K22" s="84">
        <v>4</v>
      </c>
      <c r="L22" s="84">
        <f t="shared" si="0"/>
        <v>33</v>
      </c>
      <c r="M22" s="82"/>
      <c r="N22" s="3">
        <v>17</v>
      </c>
      <c r="O22" s="102">
        <v>4.5</v>
      </c>
      <c r="P22" s="102">
        <v>4.5</v>
      </c>
      <c r="Q22" s="102">
        <v>9</v>
      </c>
      <c r="R22" s="102">
        <v>4.5</v>
      </c>
      <c r="S22" s="102">
        <v>4.5</v>
      </c>
      <c r="T22" s="102">
        <v>4.5</v>
      </c>
      <c r="U22" s="102">
        <v>4.5</v>
      </c>
      <c r="V22" s="102">
        <v>4.5</v>
      </c>
      <c r="W22" s="102">
        <v>4.5</v>
      </c>
      <c r="X22" s="4">
        <f t="shared" si="1"/>
        <v>45</v>
      </c>
      <c r="Y22" s="82"/>
    </row>
    <row r="23" spans="1:25" ht="15.75" x14ac:dyDescent="0.25">
      <c r="A23" s="82"/>
      <c r="B23" s="99">
        <v>19</v>
      </c>
      <c r="C23" s="84">
        <v>2</v>
      </c>
      <c r="D23" s="84">
        <v>4</v>
      </c>
      <c r="E23" s="84">
        <v>4</v>
      </c>
      <c r="F23" s="84">
        <v>2</v>
      </c>
      <c r="G23" s="84">
        <v>4</v>
      </c>
      <c r="H23" s="84">
        <v>2</v>
      </c>
      <c r="I23" s="84">
        <v>4</v>
      </c>
      <c r="J23" s="84">
        <v>4</v>
      </c>
      <c r="K23" s="84">
        <v>4</v>
      </c>
      <c r="L23" s="84">
        <f t="shared" si="0"/>
        <v>30</v>
      </c>
      <c r="M23" s="82"/>
      <c r="N23" s="3">
        <v>18</v>
      </c>
      <c r="O23" s="102">
        <v>6</v>
      </c>
      <c r="P23" s="102">
        <v>6</v>
      </c>
      <c r="Q23" s="102">
        <v>2</v>
      </c>
      <c r="R23" s="102">
        <v>6</v>
      </c>
      <c r="S23" s="102">
        <v>6</v>
      </c>
      <c r="T23" s="102">
        <v>1</v>
      </c>
      <c r="U23" s="102">
        <v>6</v>
      </c>
      <c r="V23" s="102">
        <v>6</v>
      </c>
      <c r="W23" s="102">
        <v>6</v>
      </c>
      <c r="X23" s="4">
        <f t="shared" si="1"/>
        <v>45</v>
      </c>
      <c r="Y23" s="82"/>
    </row>
    <row r="24" spans="1:25" ht="15.75" x14ac:dyDescent="0.25">
      <c r="A24" s="82"/>
      <c r="B24" s="99">
        <v>20</v>
      </c>
      <c r="C24" s="84">
        <v>3</v>
      </c>
      <c r="D24" s="84">
        <v>4</v>
      </c>
      <c r="E24" s="84">
        <v>4</v>
      </c>
      <c r="F24" s="84">
        <v>4</v>
      </c>
      <c r="G24" s="84">
        <v>2</v>
      </c>
      <c r="H24" s="84">
        <v>4</v>
      </c>
      <c r="I24" s="84">
        <v>4</v>
      </c>
      <c r="J24" s="84">
        <v>4</v>
      </c>
      <c r="K24" s="84">
        <v>4</v>
      </c>
      <c r="L24" s="84">
        <f>SUM(C24:K24)</f>
        <v>33</v>
      </c>
      <c r="M24" s="82"/>
      <c r="N24" s="3">
        <v>19</v>
      </c>
      <c r="O24" s="102">
        <v>2</v>
      </c>
      <c r="P24" s="102">
        <v>6.5</v>
      </c>
      <c r="Q24" s="102">
        <v>6.5</v>
      </c>
      <c r="R24" s="102">
        <v>2</v>
      </c>
      <c r="S24" s="102">
        <v>6.5</v>
      </c>
      <c r="T24" s="102">
        <v>2</v>
      </c>
      <c r="U24" s="102">
        <v>6.5</v>
      </c>
      <c r="V24" s="102">
        <v>6.5</v>
      </c>
      <c r="W24" s="102">
        <v>6.5</v>
      </c>
      <c r="X24" s="4">
        <f t="shared" si="1"/>
        <v>45</v>
      </c>
      <c r="Y24" s="82"/>
    </row>
    <row r="25" spans="1:25" ht="15.75" x14ac:dyDescent="0.25">
      <c r="A25" s="82"/>
      <c r="B25" s="99">
        <v>21</v>
      </c>
      <c r="C25" s="84">
        <v>2</v>
      </c>
      <c r="D25" s="84">
        <v>2</v>
      </c>
      <c r="E25" s="84">
        <v>2</v>
      </c>
      <c r="F25" s="84">
        <v>2</v>
      </c>
      <c r="G25" s="84">
        <v>2</v>
      </c>
      <c r="H25" s="84">
        <v>1</v>
      </c>
      <c r="I25" s="84">
        <v>2</v>
      </c>
      <c r="J25" s="84">
        <v>2</v>
      </c>
      <c r="K25" s="84">
        <v>2</v>
      </c>
      <c r="L25" s="84">
        <f t="shared" ref="L25:L33" si="2">SUM(C25:K25)</f>
        <v>17</v>
      </c>
      <c r="M25" s="82"/>
      <c r="N25" s="3">
        <v>20</v>
      </c>
      <c r="O25" s="102">
        <v>2</v>
      </c>
      <c r="P25" s="102">
        <v>6</v>
      </c>
      <c r="Q25" s="102">
        <v>6</v>
      </c>
      <c r="R25" s="102">
        <v>6</v>
      </c>
      <c r="S25" s="102">
        <v>1</v>
      </c>
      <c r="T25" s="102">
        <v>6</v>
      </c>
      <c r="U25" s="102">
        <v>6</v>
      </c>
      <c r="V25" s="102">
        <v>6</v>
      </c>
      <c r="W25" s="102">
        <v>6</v>
      </c>
      <c r="X25" s="4">
        <f t="shared" si="1"/>
        <v>45</v>
      </c>
      <c r="Y25" s="82"/>
    </row>
    <row r="26" spans="1:25" ht="15.75" x14ac:dyDescent="0.25">
      <c r="A26" s="82"/>
      <c r="B26" s="99">
        <v>22</v>
      </c>
      <c r="C26" s="84">
        <v>1</v>
      </c>
      <c r="D26" s="84">
        <v>5</v>
      </c>
      <c r="E26" s="84">
        <v>5</v>
      </c>
      <c r="F26" s="84">
        <v>4</v>
      </c>
      <c r="G26" s="84">
        <v>4</v>
      </c>
      <c r="H26" s="84">
        <v>1</v>
      </c>
      <c r="I26" s="84">
        <v>4</v>
      </c>
      <c r="J26" s="84">
        <v>4</v>
      </c>
      <c r="K26" s="84">
        <v>4</v>
      </c>
      <c r="L26" s="84">
        <f t="shared" si="2"/>
        <v>32</v>
      </c>
      <c r="M26" s="82"/>
      <c r="N26" s="3">
        <v>21</v>
      </c>
      <c r="O26" s="102">
        <v>5.5</v>
      </c>
      <c r="P26" s="102">
        <v>5.5</v>
      </c>
      <c r="Q26" s="102">
        <v>5.5</v>
      </c>
      <c r="R26" s="102">
        <v>5.5</v>
      </c>
      <c r="S26" s="102">
        <v>5.5</v>
      </c>
      <c r="T26" s="102">
        <v>1</v>
      </c>
      <c r="U26" s="102">
        <v>5.5</v>
      </c>
      <c r="V26" s="102">
        <v>5.5</v>
      </c>
      <c r="W26" s="102">
        <v>5.5</v>
      </c>
      <c r="X26" s="4">
        <f t="shared" si="1"/>
        <v>45</v>
      </c>
      <c r="Y26" s="82"/>
    </row>
    <row r="27" spans="1:25" ht="15.75" x14ac:dyDescent="0.25">
      <c r="A27" s="82"/>
      <c r="B27" s="99">
        <v>23</v>
      </c>
      <c r="C27" s="84">
        <v>1</v>
      </c>
      <c r="D27" s="84">
        <v>4</v>
      </c>
      <c r="E27" s="84">
        <v>2</v>
      </c>
      <c r="F27" s="84">
        <v>2</v>
      </c>
      <c r="G27" s="84">
        <v>2</v>
      </c>
      <c r="H27" s="84">
        <v>1</v>
      </c>
      <c r="I27" s="84">
        <v>4</v>
      </c>
      <c r="J27" s="84">
        <v>4</v>
      </c>
      <c r="K27" s="84">
        <v>2</v>
      </c>
      <c r="L27" s="84">
        <f t="shared" si="2"/>
        <v>22</v>
      </c>
      <c r="M27" s="82"/>
      <c r="N27" s="3">
        <v>22</v>
      </c>
      <c r="O27" s="102">
        <v>1.5</v>
      </c>
      <c r="P27" s="102">
        <v>8.5</v>
      </c>
      <c r="Q27" s="102">
        <v>8.5</v>
      </c>
      <c r="R27" s="102">
        <v>5</v>
      </c>
      <c r="S27" s="102">
        <v>5</v>
      </c>
      <c r="T27" s="102">
        <v>1.5</v>
      </c>
      <c r="U27" s="102">
        <v>5</v>
      </c>
      <c r="V27" s="102">
        <v>5</v>
      </c>
      <c r="W27" s="102">
        <v>5</v>
      </c>
      <c r="X27" s="4">
        <f t="shared" si="1"/>
        <v>45</v>
      </c>
      <c r="Y27" s="82"/>
    </row>
    <row r="28" spans="1:25" ht="15.75" x14ac:dyDescent="0.25">
      <c r="A28" s="82"/>
      <c r="B28" s="99">
        <v>24</v>
      </c>
      <c r="C28" s="84">
        <v>2</v>
      </c>
      <c r="D28" s="84">
        <v>4</v>
      </c>
      <c r="E28" s="84">
        <v>4</v>
      </c>
      <c r="F28" s="84">
        <v>2</v>
      </c>
      <c r="G28" s="84">
        <v>1</v>
      </c>
      <c r="H28" s="84">
        <v>1</v>
      </c>
      <c r="I28" s="84">
        <v>4</v>
      </c>
      <c r="J28" s="84">
        <v>4</v>
      </c>
      <c r="K28" s="84">
        <v>4</v>
      </c>
      <c r="L28" s="84">
        <f t="shared" si="2"/>
        <v>26</v>
      </c>
      <c r="M28" s="82"/>
      <c r="N28" s="3">
        <v>23</v>
      </c>
      <c r="O28" s="102">
        <v>1.5</v>
      </c>
      <c r="P28" s="102">
        <v>8</v>
      </c>
      <c r="Q28" s="102">
        <v>4.5</v>
      </c>
      <c r="R28" s="102">
        <v>4.5</v>
      </c>
      <c r="S28" s="102">
        <v>4.5</v>
      </c>
      <c r="T28" s="102">
        <v>1.5</v>
      </c>
      <c r="U28" s="102">
        <v>8</v>
      </c>
      <c r="V28" s="102">
        <v>8</v>
      </c>
      <c r="W28" s="102">
        <v>4.5</v>
      </c>
      <c r="X28" s="4">
        <f t="shared" si="1"/>
        <v>45</v>
      </c>
      <c r="Y28" s="82"/>
    </row>
    <row r="29" spans="1:25" ht="15.75" x14ac:dyDescent="0.25">
      <c r="A29" s="82"/>
      <c r="B29" s="99">
        <v>25</v>
      </c>
      <c r="C29" s="84">
        <v>4</v>
      </c>
      <c r="D29" s="84">
        <v>5</v>
      </c>
      <c r="E29" s="84">
        <v>5</v>
      </c>
      <c r="F29" s="84">
        <v>4</v>
      </c>
      <c r="G29" s="84">
        <v>4</v>
      </c>
      <c r="H29" s="84">
        <v>4</v>
      </c>
      <c r="I29" s="84">
        <v>5</v>
      </c>
      <c r="J29" s="84">
        <v>4</v>
      </c>
      <c r="K29" s="84">
        <v>5</v>
      </c>
      <c r="L29" s="84">
        <f t="shared" si="2"/>
        <v>40</v>
      </c>
      <c r="M29" s="82"/>
      <c r="N29" s="3">
        <v>24</v>
      </c>
      <c r="O29" s="102">
        <v>3.5</v>
      </c>
      <c r="P29" s="102">
        <v>7</v>
      </c>
      <c r="Q29" s="102">
        <v>7</v>
      </c>
      <c r="R29" s="102">
        <v>3.5</v>
      </c>
      <c r="S29" s="102">
        <v>1.5</v>
      </c>
      <c r="T29" s="102">
        <v>1.5</v>
      </c>
      <c r="U29" s="102">
        <v>7</v>
      </c>
      <c r="V29" s="102">
        <v>7</v>
      </c>
      <c r="W29" s="102">
        <v>7</v>
      </c>
      <c r="X29" s="4">
        <f t="shared" si="1"/>
        <v>45</v>
      </c>
      <c r="Y29" s="82"/>
    </row>
    <row r="30" spans="1:25" ht="15.75" x14ac:dyDescent="0.25">
      <c r="A30" s="82"/>
      <c r="B30" s="99">
        <v>26</v>
      </c>
      <c r="C30" s="84">
        <v>2</v>
      </c>
      <c r="D30" s="84">
        <v>4</v>
      </c>
      <c r="E30" s="84">
        <v>4</v>
      </c>
      <c r="F30" s="84">
        <v>2</v>
      </c>
      <c r="G30" s="84">
        <v>2</v>
      </c>
      <c r="H30" s="84">
        <v>2</v>
      </c>
      <c r="I30" s="84">
        <v>2</v>
      </c>
      <c r="J30" s="84">
        <v>2</v>
      </c>
      <c r="K30" s="84">
        <v>4</v>
      </c>
      <c r="L30" s="84">
        <f t="shared" si="2"/>
        <v>24</v>
      </c>
      <c r="M30" s="82"/>
      <c r="N30" s="3">
        <v>25</v>
      </c>
      <c r="O30" s="102">
        <v>3</v>
      </c>
      <c r="P30" s="102">
        <v>7.5</v>
      </c>
      <c r="Q30" s="102">
        <v>7.5</v>
      </c>
      <c r="R30" s="102">
        <v>3</v>
      </c>
      <c r="S30" s="102">
        <v>3</v>
      </c>
      <c r="T30" s="102">
        <v>3</v>
      </c>
      <c r="U30" s="102">
        <v>7.5</v>
      </c>
      <c r="V30" s="102">
        <v>3</v>
      </c>
      <c r="W30" s="102">
        <v>7.5</v>
      </c>
      <c r="X30" s="4">
        <f t="shared" si="1"/>
        <v>45</v>
      </c>
      <c r="Y30" s="82"/>
    </row>
    <row r="31" spans="1:25" ht="15.75" x14ac:dyDescent="0.25">
      <c r="A31" s="82"/>
      <c r="B31" s="99">
        <v>27</v>
      </c>
      <c r="C31" s="84">
        <v>2</v>
      </c>
      <c r="D31" s="84">
        <v>4</v>
      </c>
      <c r="E31" s="84">
        <v>4</v>
      </c>
      <c r="F31" s="84">
        <v>2</v>
      </c>
      <c r="G31" s="84">
        <v>2</v>
      </c>
      <c r="H31" s="84">
        <v>2</v>
      </c>
      <c r="I31" s="84">
        <v>5</v>
      </c>
      <c r="J31" s="84">
        <v>2</v>
      </c>
      <c r="K31" s="84">
        <v>4</v>
      </c>
      <c r="L31" s="84">
        <f t="shared" si="2"/>
        <v>27</v>
      </c>
      <c r="M31" s="82"/>
      <c r="N31" s="3">
        <v>26</v>
      </c>
      <c r="O31" s="102">
        <v>3.5</v>
      </c>
      <c r="P31" s="102">
        <v>8</v>
      </c>
      <c r="Q31" s="102">
        <v>8</v>
      </c>
      <c r="R31" s="102">
        <v>3.5</v>
      </c>
      <c r="S31" s="102">
        <v>3.5</v>
      </c>
      <c r="T31" s="102">
        <v>3.5</v>
      </c>
      <c r="U31" s="102">
        <v>3.5</v>
      </c>
      <c r="V31" s="102">
        <v>3.5</v>
      </c>
      <c r="W31" s="102">
        <v>8</v>
      </c>
      <c r="X31" s="4">
        <f t="shared" si="1"/>
        <v>45</v>
      </c>
      <c r="Y31" s="82"/>
    </row>
    <row r="32" spans="1:25" ht="15.75" x14ac:dyDescent="0.25">
      <c r="A32" s="82"/>
      <c r="B32" s="99">
        <v>28</v>
      </c>
      <c r="C32" s="84">
        <v>2</v>
      </c>
      <c r="D32" s="84">
        <v>4</v>
      </c>
      <c r="E32" s="84">
        <v>4</v>
      </c>
      <c r="F32" s="84">
        <v>2</v>
      </c>
      <c r="G32" s="84">
        <v>2</v>
      </c>
      <c r="H32" s="84">
        <v>2</v>
      </c>
      <c r="I32" s="84">
        <v>4</v>
      </c>
      <c r="J32" s="84">
        <v>4</v>
      </c>
      <c r="K32" s="84">
        <v>4</v>
      </c>
      <c r="L32" s="84">
        <f t="shared" si="2"/>
        <v>28</v>
      </c>
      <c r="M32" s="82"/>
      <c r="N32" s="3">
        <v>27</v>
      </c>
      <c r="O32" s="102">
        <v>3</v>
      </c>
      <c r="P32" s="102">
        <v>7</v>
      </c>
      <c r="Q32" s="102">
        <v>7</v>
      </c>
      <c r="R32" s="102">
        <v>3</v>
      </c>
      <c r="S32" s="102">
        <v>3</v>
      </c>
      <c r="T32" s="102">
        <v>3</v>
      </c>
      <c r="U32" s="102">
        <v>9</v>
      </c>
      <c r="V32" s="102">
        <v>3</v>
      </c>
      <c r="W32" s="102">
        <v>7</v>
      </c>
      <c r="X32" s="4">
        <f t="shared" si="1"/>
        <v>45</v>
      </c>
      <c r="Y32" s="82"/>
    </row>
    <row r="33" spans="1:25" ht="15.75" x14ac:dyDescent="0.25">
      <c r="A33" s="82"/>
      <c r="B33" s="99">
        <v>29</v>
      </c>
      <c r="C33" s="84">
        <v>1</v>
      </c>
      <c r="D33" s="84">
        <v>4</v>
      </c>
      <c r="E33" s="84">
        <v>4</v>
      </c>
      <c r="F33" s="84">
        <v>2</v>
      </c>
      <c r="G33" s="84">
        <v>4</v>
      </c>
      <c r="H33" s="84">
        <v>2</v>
      </c>
      <c r="I33" s="84">
        <v>3</v>
      </c>
      <c r="J33" s="84">
        <v>2</v>
      </c>
      <c r="K33" s="84">
        <v>3</v>
      </c>
      <c r="L33" s="84">
        <f t="shared" si="2"/>
        <v>25</v>
      </c>
      <c r="M33" s="82"/>
      <c r="N33" s="3">
        <v>28</v>
      </c>
      <c r="O33" s="102">
        <v>2.5</v>
      </c>
      <c r="P33" s="102">
        <v>7</v>
      </c>
      <c r="Q33" s="102">
        <v>7</v>
      </c>
      <c r="R33" s="102">
        <v>2.5</v>
      </c>
      <c r="S33" s="102">
        <v>2.5</v>
      </c>
      <c r="T33" s="102">
        <v>2.5</v>
      </c>
      <c r="U33" s="102">
        <v>7</v>
      </c>
      <c r="V33" s="102">
        <v>7</v>
      </c>
      <c r="W33" s="102">
        <v>7</v>
      </c>
      <c r="X33" s="4">
        <f t="shared" si="1"/>
        <v>45</v>
      </c>
      <c r="Y33" s="82"/>
    </row>
    <row r="34" spans="1:25" ht="15.75" x14ac:dyDescent="0.25">
      <c r="A34" s="82"/>
      <c r="B34" s="99">
        <v>30</v>
      </c>
      <c r="C34" s="84">
        <v>4</v>
      </c>
      <c r="D34" s="84">
        <v>4</v>
      </c>
      <c r="E34" s="84">
        <v>2</v>
      </c>
      <c r="F34" s="84">
        <v>2</v>
      </c>
      <c r="G34" s="84">
        <v>4</v>
      </c>
      <c r="H34" s="84">
        <v>2</v>
      </c>
      <c r="I34" s="84">
        <v>2</v>
      </c>
      <c r="J34" s="84">
        <v>2</v>
      </c>
      <c r="K34" s="84">
        <v>4</v>
      </c>
      <c r="L34" s="84">
        <f>SUM(C34:K34)</f>
        <v>26</v>
      </c>
      <c r="M34" s="82"/>
      <c r="N34" s="3">
        <v>29</v>
      </c>
      <c r="O34" s="102">
        <v>1</v>
      </c>
      <c r="P34" s="102">
        <v>8</v>
      </c>
      <c r="Q34" s="102">
        <v>8</v>
      </c>
      <c r="R34" s="102">
        <v>3</v>
      </c>
      <c r="S34" s="102">
        <v>8</v>
      </c>
      <c r="T34" s="102">
        <v>3</v>
      </c>
      <c r="U34" s="102">
        <v>5.5</v>
      </c>
      <c r="V34" s="102">
        <v>3</v>
      </c>
      <c r="W34" s="102">
        <v>5.5</v>
      </c>
      <c r="X34" s="4">
        <f t="shared" si="1"/>
        <v>45</v>
      </c>
      <c r="Y34" s="82"/>
    </row>
    <row r="35" spans="1:25" ht="15.75" x14ac:dyDescent="0.25">
      <c r="A35" s="82"/>
      <c r="B35" s="112" t="s">
        <v>19</v>
      </c>
      <c r="C35" s="129">
        <f>AVERAGE(C5:C34)</f>
        <v>2.6666666666666665</v>
      </c>
      <c r="D35" s="129">
        <f t="shared" ref="D35:K35" si="3">AVERAGE(D5:D34)</f>
        <v>3.6</v>
      </c>
      <c r="E35" s="129">
        <f t="shared" si="3"/>
        <v>3.5333333333333332</v>
      </c>
      <c r="F35" s="129">
        <f t="shared" si="3"/>
        <v>2.5333333333333332</v>
      </c>
      <c r="G35" s="129">
        <f t="shared" si="3"/>
        <v>3.1333333333333333</v>
      </c>
      <c r="H35" s="129">
        <f t="shared" si="3"/>
        <v>2.4</v>
      </c>
      <c r="I35" s="129">
        <f t="shared" si="3"/>
        <v>3.3333333333333335</v>
      </c>
      <c r="J35" s="129">
        <f t="shared" si="3"/>
        <v>3.2</v>
      </c>
      <c r="K35" s="129">
        <f t="shared" si="3"/>
        <v>3.6666666666666665</v>
      </c>
      <c r="L35" s="131"/>
      <c r="M35" s="82"/>
      <c r="N35" s="3">
        <v>30</v>
      </c>
      <c r="O35" s="102">
        <v>7.5</v>
      </c>
      <c r="P35" s="102">
        <v>7.5</v>
      </c>
      <c r="Q35" s="102">
        <v>3</v>
      </c>
      <c r="R35" s="102">
        <v>3</v>
      </c>
      <c r="S35" s="102">
        <v>7.5</v>
      </c>
      <c r="T35" s="102">
        <v>3</v>
      </c>
      <c r="U35" s="102">
        <v>3</v>
      </c>
      <c r="V35" s="102">
        <v>3</v>
      </c>
      <c r="W35" s="102">
        <v>7.5</v>
      </c>
      <c r="X35" s="5">
        <f t="shared" si="1"/>
        <v>45</v>
      </c>
      <c r="Y35" s="82"/>
    </row>
    <row r="36" spans="1:25" ht="15.75" x14ac:dyDescent="0.25">
      <c r="A36" s="82"/>
      <c r="B36" s="112" t="s">
        <v>16</v>
      </c>
      <c r="C36" s="112">
        <f>SUM(C5:C34)</f>
        <v>80</v>
      </c>
      <c r="D36" s="112">
        <f t="shared" ref="D36:K36" si="4">SUM(D5:D34)</f>
        <v>108</v>
      </c>
      <c r="E36" s="112">
        <f t="shared" si="4"/>
        <v>106</v>
      </c>
      <c r="F36" s="112">
        <f t="shared" si="4"/>
        <v>76</v>
      </c>
      <c r="G36" s="112">
        <f t="shared" si="4"/>
        <v>94</v>
      </c>
      <c r="H36" s="112">
        <f t="shared" si="4"/>
        <v>72</v>
      </c>
      <c r="I36" s="112">
        <f t="shared" si="4"/>
        <v>100</v>
      </c>
      <c r="J36" s="112">
        <f t="shared" si="4"/>
        <v>96</v>
      </c>
      <c r="K36" s="112">
        <f t="shared" si="4"/>
        <v>110</v>
      </c>
      <c r="L36" s="87"/>
      <c r="M36" s="82"/>
      <c r="N36" s="4" t="s">
        <v>15</v>
      </c>
      <c r="O36" s="89">
        <f>SUM(O6:O35)</f>
        <v>122</v>
      </c>
      <c r="P36" s="89">
        <f t="shared" ref="P36:W36" si="5">SUM(P6:P35)</f>
        <v>185</v>
      </c>
      <c r="Q36" s="89">
        <f t="shared" si="5"/>
        <v>175.5</v>
      </c>
      <c r="R36" s="89">
        <f t="shared" si="5"/>
        <v>117</v>
      </c>
      <c r="S36" s="89">
        <f t="shared" si="5"/>
        <v>144.5</v>
      </c>
      <c r="T36" s="89">
        <f t="shared" si="5"/>
        <v>108.5</v>
      </c>
      <c r="U36" s="89">
        <f t="shared" si="5"/>
        <v>165</v>
      </c>
      <c r="V36" s="89">
        <f t="shared" si="5"/>
        <v>155.5</v>
      </c>
      <c r="W36" s="89">
        <f t="shared" si="5"/>
        <v>184</v>
      </c>
      <c r="X36" s="6"/>
      <c r="Y36" s="82"/>
    </row>
    <row r="37" spans="1:25" ht="15.75" x14ac:dyDescent="0.25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4" t="s">
        <v>28</v>
      </c>
      <c r="O37" s="89">
        <f>AVERAGE(O6:O35)</f>
        <v>4.0666666666666664</v>
      </c>
      <c r="P37" s="89">
        <f t="shared" ref="P37:V37" si="6">AVERAGE(P6:P35)</f>
        <v>6.166666666666667</v>
      </c>
      <c r="Q37" s="89">
        <f t="shared" si="6"/>
        <v>5.85</v>
      </c>
      <c r="R37" s="89">
        <f t="shared" si="6"/>
        <v>3.9</v>
      </c>
      <c r="S37" s="89">
        <f t="shared" si="6"/>
        <v>4.8166666666666664</v>
      </c>
      <c r="T37" s="89">
        <f t="shared" si="6"/>
        <v>3.6166666666666667</v>
      </c>
      <c r="U37" s="89">
        <f t="shared" si="6"/>
        <v>5.5</v>
      </c>
      <c r="V37" s="89">
        <f t="shared" si="6"/>
        <v>5.1833333333333336</v>
      </c>
      <c r="W37" s="89">
        <f>AVERAGE(W6:W35)</f>
        <v>6.1333333333333337</v>
      </c>
      <c r="X37" s="6"/>
      <c r="Y37" s="82"/>
    </row>
    <row r="38" spans="1:25" x14ac:dyDescent="0.25">
      <c r="A38" s="82"/>
      <c r="B38" s="82"/>
      <c r="C38" s="82"/>
      <c r="D38" s="82"/>
      <c r="E38" s="82"/>
      <c r="F38" s="82"/>
      <c r="G38" s="82"/>
      <c r="H38" s="90" t="s">
        <v>27</v>
      </c>
      <c r="I38" s="91">
        <f>(12/((30*9)*(9+1))*SUMSQ(O36:W36)-3*(30)*(9+1))</f>
        <v>40.053333333333285</v>
      </c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82"/>
    </row>
    <row r="39" spans="1:25" x14ac:dyDescent="0.25">
      <c r="A39" s="82"/>
      <c r="B39" s="82"/>
      <c r="C39" s="82"/>
      <c r="D39" s="82"/>
      <c r="E39" s="82"/>
      <c r="F39" s="82"/>
      <c r="G39" s="82"/>
      <c r="H39" s="90" t="s">
        <v>29</v>
      </c>
      <c r="I39" s="91">
        <f>_xlfn.CHISQ.INV.RT(0.05,8)</f>
        <v>15.507313055865453</v>
      </c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  <c r="Y39" s="82"/>
    </row>
    <row r="40" spans="1:25" x14ac:dyDescent="0.25">
      <c r="A40" s="82"/>
      <c r="B40" s="82"/>
      <c r="C40" s="82"/>
      <c r="D40" s="82"/>
      <c r="E40" s="82"/>
      <c r="F40" s="82"/>
      <c r="G40" s="82"/>
      <c r="H40" s="82" t="s">
        <v>169</v>
      </c>
      <c r="I40" s="82" t="s">
        <v>166</v>
      </c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</row>
    <row r="41" spans="1:25" ht="15.75" x14ac:dyDescent="0.25">
      <c r="A41" s="82"/>
      <c r="B41" s="82"/>
      <c r="C41" s="162" t="s">
        <v>17</v>
      </c>
      <c r="D41" s="162"/>
      <c r="E41" s="162"/>
      <c r="F41" s="162"/>
      <c r="G41" s="162"/>
      <c r="H41" s="92" t="s">
        <v>19</v>
      </c>
      <c r="I41" s="92" t="s">
        <v>30</v>
      </c>
      <c r="J41" s="9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</row>
    <row r="42" spans="1:25" ht="15.75" x14ac:dyDescent="0.25">
      <c r="A42" s="82"/>
      <c r="B42" s="82"/>
      <c r="C42" s="163" t="s">
        <v>96</v>
      </c>
      <c r="D42" s="163"/>
      <c r="E42" s="163"/>
      <c r="F42" s="163"/>
      <c r="G42" s="163"/>
      <c r="H42" s="93">
        <f>I35</f>
        <v>3.3333333333333335</v>
      </c>
      <c r="I42" s="93">
        <f>SUM(O6:O35)</f>
        <v>122</v>
      </c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</row>
    <row r="43" spans="1:25" ht="15.75" x14ac:dyDescent="0.25">
      <c r="A43" s="82"/>
      <c r="B43" s="82"/>
      <c r="C43" s="163" t="s">
        <v>88</v>
      </c>
      <c r="D43" s="163"/>
      <c r="E43" s="163"/>
      <c r="F43" s="163"/>
      <c r="G43" s="163"/>
      <c r="H43" s="7">
        <f>E35</f>
        <v>3.5333333333333332</v>
      </c>
      <c r="I43" s="93">
        <f>SUM(P6:P35)</f>
        <v>185</v>
      </c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</row>
    <row r="44" spans="1:25" ht="15.75" x14ac:dyDescent="0.25">
      <c r="A44" s="82"/>
      <c r="B44" s="82"/>
      <c r="C44" s="163" t="s">
        <v>89</v>
      </c>
      <c r="D44" s="163"/>
      <c r="E44" s="163"/>
      <c r="F44" s="163"/>
      <c r="G44" s="163"/>
      <c r="H44" s="7">
        <f>H35</f>
        <v>2.4</v>
      </c>
      <c r="I44" s="93">
        <f>SUM(Q6:Q35)</f>
        <v>175.5</v>
      </c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</row>
    <row r="45" spans="1:25" ht="15.75" x14ac:dyDescent="0.25">
      <c r="A45" s="82"/>
      <c r="B45" s="82"/>
      <c r="C45" s="163" t="s">
        <v>90</v>
      </c>
      <c r="D45" s="163"/>
      <c r="E45" s="163"/>
      <c r="F45" s="163"/>
      <c r="G45" s="163"/>
      <c r="H45" s="7">
        <f>D35</f>
        <v>3.6</v>
      </c>
      <c r="I45" s="93">
        <f>SUM(R6:R35)</f>
        <v>117</v>
      </c>
      <c r="J45" s="82"/>
      <c r="K45" s="82"/>
      <c r="L45" s="82"/>
      <c r="M45" s="93">
        <f>I47</f>
        <v>108.5</v>
      </c>
      <c r="N45" s="93">
        <f>M45+S45</f>
        <v>143.4</v>
      </c>
      <c r="O45" s="82" t="s">
        <v>20</v>
      </c>
      <c r="P45" s="82"/>
      <c r="Q45" s="82"/>
      <c r="R45" s="82"/>
      <c r="S45" s="93">
        <v>34.9</v>
      </c>
      <c r="T45" s="82"/>
      <c r="U45" s="82"/>
      <c r="V45" s="82"/>
      <c r="W45" s="82"/>
      <c r="X45" s="82"/>
      <c r="Y45" s="82"/>
    </row>
    <row r="46" spans="1:25" ht="15.75" x14ac:dyDescent="0.25">
      <c r="A46" s="82"/>
      <c r="B46" s="82"/>
      <c r="C46" s="163" t="s">
        <v>91</v>
      </c>
      <c r="D46" s="163"/>
      <c r="E46" s="163"/>
      <c r="F46" s="163"/>
      <c r="G46" s="163"/>
      <c r="H46" s="7">
        <f>K35</f>
        <v>3.6666666666666665</v>
      </c>
      <c r="I46" s="93">
        <f>SUM(S6:S35)</f>
        <v>144.5</v>
      </c>
      <c r="J46" s="82"/>
      <c r="K46" s="82"/>
      <c r="L46" s="82"/>
      <c r="M46" s="93">
        <f>I45</f>
        <v>117</v>
      </c>
      <c r="N46" s="93">
        <f t="shared" ref="N46:N53" si="7">M46+S46</f>
        <v>151.9</v>
      </c>
      <c r="O46" s="82" t="s">
        <v>45</v>
      </c>
      <c r="P46" s="82"/>
      <c r="Q46" s="82"/>
      <c r="R46" s="82"/>
      <c r="S46" s="93">
        <v>34.9</v>
      </c>
      <c r="T46" s="82"/>
      <c r="U46" s="82"/>
      <c r="V46" s="82"/>
      <c r="W46" s="82"/>
      <c r="X46" s="82"/>
      <c r="Y46" s="82"/>
    </row>
    <row r="47" spans="1:25" ht="15.75" x14ac:dyDescent="0.25">
      <c r="A47" s="82"/>
      <c r="B47" s="82"/>
      <c r="C47" s="163" t="s">
        <v>95</v>
      </c>
      <c r="D47" s="163"/>
      <c r="E47" s="163"/>
      <c r="F47" s="163"/>
      <c r="G47" s="163"/>
      <c r="H47" s="7">
        <f>F35</f>
        <v>2.5333333333333332</v>
      </c>
      <c r="I47" s="93">
        <f>SUM(T6:T35)</f>
        <v>108.5</v>
      </c>
      <c r="J47" s="82"/>
      <c r="K47" s="82"/>
      <c r="L47" s="82"/>
      <c r="M47" s="93">
        <f>I42</f>
        <v>122</v>
      </c>
      <c r="N47" s="93">
        <f t="shared" si="7"/>
        <v>156.9</v>
      </c>
      <c r="O47" s="82" t="s">
        <v>100</v>
      </c>
      <c r="P47" s="82"/>
      <c r="Q47" s="82"/>
      <c r="R47" s="82"/>
      <c r="S47" s="93">
        <v>34.9</v>
      </c>
      <c r="T47" s="82"/>
      <c r="U47" s="82"/>
      <c r="V47" s="82"/>
      <c r="W47" s="82"/>
      <c r="X47" s="82"/>
      <c r="Y47" s="82"/>
    </row>
    <row r="48" spans="1:25" ht="15.75" x14ac:dyDescent="0.25">
      <c r="A48" s="82"/>
      <c r="B48" s="82"/>
      <c r="C48" s="163" t="s">
        <v>92</v>
      </c>
      <c r="D48" s="163"/>
      <c r="E48" s="163"/>
      <c r="F48" s="163"/>
      <c r="G48" s="163"/>
      <c r="H48" s="7">
        <f>J35</f>
        <v>3.2</v>
      </c>
      <c r="I48" s="93">
        <f>SUM(U6:U35)</f>
        <v>165</v>
      </c>
      <c r="J48" s="82"/>
      <c r="K48" s="82"/>
      <c r="L48" s="82"/>
      <c r="M48" s="93">
        <f>I46</f>
        <v>144.5</v>
      </c>
      <c r="N48" s="93">
        <f t="shared" si="7"/>
        <v>179.4</v>
      </c>
      <c r="O48" s="82" t="s">
        <v>99</v>
      </c>
      <c r="P48" s="82"/>
      <c r="Q48" s="82"/>
      <c r="R48" s="82"/>
      <c r="S48" s="93">
        <v>34.9</v>
      </c>
      <c r="T48" s="82"/>
      <c r="U48" s="82"/>
      <c r="V48" s="82"/>
      <c r="W48" s="82"/>
      <c r="X48" s="82"/>
      <c r="Y48" s="82"/>
    </row>
    <row r="49" spans="1:25" ht="15.75" x14ac:dyDescent="0.25">
      <c r="A49" s="82"/>
      <c r="B49" s="82"/>
      <c r="C49" s="163" t="s">
        <v>94</v>
      </c>
      <c r="D49" s="163"/>
      <c r="E49" s="163"/>
      <c r="F49" s="163"/>
      <c r="G49" s="163"/>
      <c r="H49" s="7">
        <f>G35</f>
        <v>3.1333333333333333</v>
      </c>
      <c r="I49" s="93">
        <f>SUM(V6:V35)</f>
        <v>155.5</v>
      </c>
      <c r="J49" s="82"/>
      <c r="K49" s="82"/>
      <c r="L49" s="82"/>
      <c r="M49" s="93">
        <f>I49</f>
        <v>155.5</v>
      </c>
      <c r="N49" s="93">
        <f t="shared" si="7"/>
        <v>190.4</v>
      </c>
      <c r="O49" s="82" t="s">
        <v>170</v>
      </c>
      <c r="P49" s="82"/>
      <c r="Q49" s="82"/>
      <c r="R49" s="82"/>
      <c r="S49" s="93">
        <v>34.9</v>
      </c>
      <c r="T49" s="82"/>
      <c r="U49" s="82"/>
      <c r="V49" s="82"/>
      <c r="W49" s="82"/>
      <c r="X49" s="82"/>
      <c r="Y49" s="82"/>
    </row>
    <row r="50" spans="1:25" ht="15.75" x14ac:dyDescent="0.25">
      <c r="A50" s="82"/>
      <c r="B50" s="82"/>
      <c r="C50" s="163" t="s">
        <v>93</v>
      </c>
      <c r="D50" s="163"/>
      <c r="E50" s="163"/>
      <c r="F50" s="163"/>
      <c r="G50" s="163"/>
      <c r="H50" s="7">
        <f>C35</f>
        <v>2.6666666666666665</v>
      </c>
      <c r="I50" s="93">
        <f>SUM(W6:W35)</f>
        <v>184</v>
      </c>
      <c r="J50" s="82"/>
      <c r="K50" s="82"/>
      <c r="L50" s="82"/>
      <c r="M50" s="93">
        <f>I48</f>
        <v>165</v>
      </c>
      <c r="N50" s="93">
        <f t="shared" si="7"/>
        <v>199.9</v>
      </c>
      <c r="O50" s="82" t="s">
        <v>102</v>
      </c>
      <c r="P50" s="82"/>
      <c r="Q50" s="82"/>
      <c r="R50" s="82"/>
      <c r="S50" s="93">
        <v>34.9</v>
      </c>
      <c r="T50" s="82"/>
      <c r="U50" s="82"/>
      <c r="V50" s="82"/>
      <c r="W50" s="82"/>
      <c r="X50" s="82"/>
      <c r="Y50" s="82"/>
    </row>
    <row r="51" spans="1:25" ht="15.75" x14ac:dyDescent="0.25">
      <c r="A51" s="82"/>
      <c r="B51" s="82"/>
      <c r="C51" s="167" t="s">
        <v>31</v>
      </c>
      <c r="D51" s="167"/>
      <c r="E51" s="167"/>
      <c r="F51" s="167"/>
      <c r="G51" s="167"/>
      <c r="H51" s="98">
        <v>34.9</v>
      </c>
      <c r="I51" s="92"/>
      <c r="J51" s="92"/>
      <c r="K51" s="82"/>
      <c r="L51" s="82"/>
      <c r="M51" s="93">
        <f>I44</f>
        <v>175.5</v>
      </c>
      <c r="N51" s="93">
        <f t="shared" si="7"/>
        <v>210.4</v>
      </c>
      <c r="O51" s="82" t="s">
        <v>102</v>
      </c>
      <c r="P51" s="82"/>
      <c r="Q51" s="82"/>
      <c r="R51" s="82"/>
      <c r="S51" s="93">
        <v>34.9</v>
      </c>
      <c r="T51" s="82"/>
      <c r="U51" s="82"/>
      <c r="V51" s="82"/>
      <c r="W51" s="82"/>
      <c r="X51" s="82"/>
      <c r="Y51" s="82"/>
    </row>
    <row r="52" spans="1:25" x14ac:dyDescent="0.25">
      <c r="M52" s="2">
        <f>I50</f>
        <v>184</v>
      </c>
      <c r="N52" s="93">
        <f t="shared" si="7"/>
        <v>218.9</v>
      </c>
      <c r="O52" s="82" t="s">
        <v>101</v>
      </c>
      <c r="S52" s="93">
        <v>34.9</v>
      </c>
    </row>
    <row r="53" spans="1:25" x14ac:dyDescent="0.25">
      <c r="M53" s="2">
        <f>I43</f>
        <v>185</v>
      </c>
      <c r="N53" s="93">
        <f t="shared" si="7"/>
        <v>219.9</v>
      </c>
      <c r="O53" s="82" t="s">
        <v>101</v>
      </c>
      <c r="S53" s="93">
        <v>34.9</v>
      </c>
    </row>
  </sheetData>
  <mergeCells count="18">
    <mergeCell ref="C51:G51"/>
    <mergeCell ref="X4:X5"/>
    <mergeCell ref="C41:G41"/>
    <mergeCell ref="C42:G42"/>
    <mergeCell ref="C43:G43"/>
    <mergeCell ref="C44:G44"/>
    <mergeCell ref="C45:G45"/>
    <mergeCell ref="C46:G46"/>
    <mergeCell ref="C47:G47"/>
    <mergeCell ref="C48:G48"/>
    <mergeCell ref="C49:G49"/>
    <mergeCell ref="C50:G50"/>
    <mergeCell ref="I1:O1"/>
    <mergeCell ref="B3:B4"/>
    <mergeCell ref="C3:J3"/>
    <mergeCell ref="L3:L4"/>
    <mergeCell ref="N4:N5"/>
    <mergeCell ref="O4:W4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53"/>
  <sheetViews>
    <sheetView topLeftCell="F41" zoomScale="76" zoomScaleNormal="60" workbookViewId="0">
      <selection activeCell="I40" sqref="I40"/>
    </sheetView>
  </sheetViews>
  <sheetFormatPr defaultRowHeight="15" x14ac:dyDescent="0.25"/>
  <sheetData>
    <row r="1" spans="1:24" ht="25.5" x14ac:dyDescent="0.35">
      <c r="A1" s="82"/>
      <c r="B1" s="82"/>
      <c r="C1" s="82"/>
      <c r="D1" s="82"/>
      <c r="E1" s="82"/>
      <c r="F1" s="82"/>
      <c r="G1" s="82"/>
      <c r="H1" s="82"/>
      <c r="I1" s="82"/>
      <c r="J1" s="171" t="s">
        <v>35</v>
      </c>
      <c r="K1" s="171"/>
      <c r="L1" s="171"/>
      <c r="M1" s="171"/>
      <c r="N1" s="171"/>
      <c r="O1" s="171"/>
      <c r="P1" s="171"/>
      <c r="Q1" s="171"/>
      <c r="R1" s="171"/>
      <c r="S1" s="82"/>
      <c r="T1" s="82"/>
      <c r="U1" s="82"/>
      <c r="V1" s="82"/>
      <c r="W1" s="82"/>
      <c r="X1" s="82"/>
    </row>
    <row r="2" spans="1:24" x14ac:dyDescent="0.25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</row>
    <row r="3" spans="1:24" ht="15.75" x14ac:dyDescent="0.25">
      <c r="A3" s="82"/>
      <c r="B3" s="136" t="s">
        <v>22</v>
      </c>
      <c r="C3" s="174" t="s">
        <v>23</v>
      </c>
      <c r="D3" s="174"/>
      <c r="E3" s="174"/>
      <c r="F3" s="174"/>
      <c r="G3" s="174"/>
      <c r="H3" s="174"/>
      <c r="I3" s="174"/>
      <c r="J3" s="174"/>
      <c r="K3" s="14"/>
      <c r="L3" s="136" t="s">
        <v>16</v>
      </c>
      <c r="M3" s="29"/>
      <c r="N3" s="103" t="s">
        <v>24</v>
      </c>
      <c r="O3" s="10"/>
      <c r="P3" s="1"/>
      <c r="Q3" s="82"/>
      <c r="R3" s="82"/>
      <c r="S3" s="83"/>
      <c r="T3" s="83"/>
      <c r="U3" s="83"/>
      <c r="V3" s="83"/>
      <c r="W3" s="83"/>
      <c r="X3" s="83"/>
    </row>
    <row r="4" spans="1:24" ht="15.75" x14ac:dyDescent="0.25">
      <c r="A4" s="82"/>
      <c r="B4" s="136"/>
      <c r="C4" s="4" t="s">
        <v>157</v>
      </c>
      <c r="D4" s="4" t="s">
        <v>158</v>
      </c>
      <c r="E4" s="4" t="s">
        <v>159</v>
      </c>
      <c r="F4" s="4" t="s">
        <v>160</v>
      </c>
      <c r="G4" s="4" t="s">
        <v>161</v>
      </c>
      <c r="H4" s="4" t="s">
        <v>162</v>
      </c>
      <c r="I4" s="4" t="s">
        <v>163</v>
      </c>
      <c r="J4" s="4" t="s">
        <v>164</v>
      </c>
      <c r="K4" s="4" t="s">
        <v>165</v>
      </c>
      <c r="L4" s="136"/>
      <c r="M4" s="1"/>
      <c r="N4" s="4" t="s">
        <v>25</v>
      </c>
      <c r="O4" s="140" t="s">
        <v>13</v>
      </c>
      <c r="P4" s="134"/>
      <c r="Q4" s="134"/>
      <c r="R4" s="134"/>
      <c r="S4" s="134"/>
      <c r="T4" s="134"/>
      <c r="U4" s="134"/>
      <c r="V4" s="134"/>
      <c r="W4" s="141"/>
      <c r="X4" s="140" t="s">
        <v>15</v>
      </c>
    </row>
    <row r="5" spans="1:24" ht="15.75" x14ac:dyDescent="0.25">
      <c r="A5" s="82"/>
      <c r="B5" s="99">
        <v>1</v>
      </c>
      <c r="C5" s="85">
        <v>5</v>
      </c>
      <c r="D5" s="85">
        <v>2</v>
      </c>
      <c r="E5" s="85">
        <v>1</v>
      </c>
      <c r="F5" s="85">
        <v>5</v>
      </c>
      <c r="G5" s="85">
        <v>2</v>
      </c>
      <c r="H5" s="85">
        <v>1</v>
      </c>
      <c r="I5" s="85">
        <v>2</v>
      </c>
      <c r="J5" s="85">
        <v>2</v>
      </c>
      <c r="K5" s="85">
        <v>4</v>
      </c>
      <c r="L5" s="85">
        <f>SUM(C5:K5)</f>
        <v>24</v>
      </c>
      <c r="M5" s="1"/>
      <c r="N5" s="4"/>
      <c r="O5" s="4" t="s">
        <v>157</v>
      </c>
      <c r="P5" s="4" t="s">
        <v>158</v>
      </c>
      <c r="Q5" s="4" t="s">
        <v>159</v>
      </c>
      <c r="R5" s="4" t="s">
        <v>160</v>
      </c>
      <c r="S5" s="4" t="s">
        <v>161</v>
      </c>
      <c r="T5" s="4" t="s">
        <v>162</v>
      </c>
      <c r="U5" s="4" t="s">
        <v>163</v>
      </c>
      <c r="V5" s="4" t="s">
        <v>164</v>
      </c>
      <c r="W5" s="4" t="s">
        <v>165</v>
      </c>
      <c r="X5" s="136"/>
    </row>
    <row r="6" spans="1:24" ht="15.75" x14ac:dyDescent="0.25">
      <c r="A6" s="82"/>
      <c r="B6" s="99">
        <v>2</v>
      </c>
      <c r="C6" s="85">
        <v>5</v>
      </c>
      <c r="D6" s="85">
        <v>2</v>
      </c>
      <c r="E6" s="85">
        <v>1</v>
      </c>
      <c r="F6" s="85">
        <v>5</v>
      </c>
      <c r="G6" s="85">
        <v>2</v>
      </c>
      <c r="H6" s="85">
        <v>1</v>
      </c>
      <c r="I6" s="85">
        <v>2</v>
      </c>
      <c r="J6" s="85">
        <v>2</v>
      </c>
      <c r="K6" s="85">
        <v>4</v>
      </c>
      <c r="L6" s="85">
        <f t="shared" ref="L6:L12" si="0">SUM(C6:K6)</f>
        <v>24</v>
      </c>
      <c r="M6" s="1"/>
      <c r="N6" s="3">
        <v>1</v>
      </c>
      <c r="O6" s="100">
        <v>8.5</v>
      </c>
      <c r="P6" s="100">
        <v>4.5</v>
      </c>
      <c r="Q6" s="100">
        <v>1.5</v>
      </c>
      <c r="R6" s="100">
        <v>8.5</v>
      </c>
      <c r="S6" s="100">
        <v>4.5</v>
      </c>
      <c r="T6" s="100">
        <v>1.5</v>
      </c>
      <c r="U6" s="100">
        <v>4.5</v>
      </c>
      <c r="V6" s="100">
        <v>4.5</v>
      </c>
      <c r="W6" s="100">
        <v>7</v>
      </c>
      <c r="X6" s="4">
        <f>SUM(O6:W6)</f>
        <v>45</v>
      </c>
    </row>
    <row r="7" spans="1:24" ht="15.75" x14ac:dyDescent="0.25">
      <c r="A7" s="82"/>
      <c r="B7" s="99">
        <v>3</v>
      </c>
      <c r="C7" s="85">
        <v>2</v>
      </c>
      <c r="D7" s="85">
        <v>5</v>
      </c>
      <c r="E7" s="85">
        <v>4</v>
      </c>
      <c r="F7" s="85">
        <v>2</v>
      </c>
      <c r="G7" s="85">
        <v>4</v>
      </c>
      <c r="H7" s="85">
        <v>2</v>
      </c>
      <c r="I7" s="85">
        <v>4</v>
      </c>
      <c r="J7" s="85">
        <v>2</v>
      </c>
      <c r="K7" s="85">
        <v>4</v>
      </c>
      <c r="L7" s="85">
        <f t="shared" si="0"/>
        <v>29</v>
      </c>
      <c r="M7" s="1"/>
      <c r="N7" s="3">
        <v>2</v>
      </c>
      <c r="O7" s="100">
        <v>8.5</v>
      </c>
      <c r="P7" s="100">
        <v>4.5</v>
      </c>
      <c r="Q7" s="100">
        <v>1.5</v>
      </c>
      <c r="R7" s="100">
        <v>8.5</v>
      </c>
      <c r="S7" s="100">
        <v>4.5</v>
      </c>
      <c r="T7" s="100">
        <v>1.5</v>
      </c>
      <c r="U7" s="100">
        <v>4.5</v>
      </c>
      <c r="V7" s="100">
        <v>4.5</v>
      </c>
      <c r="W7" s="100">
        <v>7</v>
      </c>
      <c r="X7" s="4">
        <f>SUM(O7:W7)</f>
        <v>45</v>
      </c>
    </row>
    <row r="8" spans="1:24" ht="15.75" x14ac:dyDescent="0.25">
      <c r="A8" s="82"/>
      <c r="B8" s="99">
        <v>4</v>
      </c>
      <c r="C8" s="85">
        <v>2</v>
      </c>
      <c r="D8" s="85">
        <v>5</v>
      </c>
      <c r="E8" s="85">
        <v>4</v>
      </c>
      <c r="F8" s="85">
        <v>2</v>
      </c>
      <c r="G8" s="85">
        <v>5</v>
      </c>
      <c r="H8" s="85">
        <v>2</v>
      </c>
      <c r="I8" s="85">
        <v>5</v>
      </c>
      <c r="J8" s="85">
        <v>2</v>
      </c>
      <c r="K8" s="85">
        <v>4</v>
      </c>
      <c r="L8" s="85">
        <f t="shared" si="0"/>
        <v>31</v>
      </c>
      <c r="M8" s="1"/>
      <c r="N8" s="3">
        <v>3</v>
      </c>
      <c r="O8" s="100">
        <v>2.5</v>
      </c>
      <c r="P8" s="100">
        <v>9</v>
      </c>
      <c r="Q8" s="100">
        <v>6.5</v>
      </c>
      <c r="R8" s="100">
        <v>2.5</v>
      </c>
      <c r="S8" s="100">
        <v>6.5</v>
      </c>
      <c r="T8" s="100">
        <v>2.5</v>
      </c>
      <c r="U8" s="100">
        <v>6.5</v>
      </c>
      <c r="V8" s="100">
        <v>2.5</v>
      </c>
      <c r="W8" s="100">
        <v>6.5</v>
      </c>
      <c r="X8" s="4">
        <f>SUM(O8:W8)</f>
        <v>45</v>
      </c>
    </row>
    <row r="9" spans="1:24" ht="15.75" x14ac:dyDescent="0.25">
      <c r="A9" s="82"/>
      <c r="B9" s="99">
        <v>5</v>
      </c>
      <c r="C9" s="85">
        <v>2</v>
      </c>
      <c r="D9" s="85">
        <v>4</v>
      </c>
      <c r="E9" s="85">
        <v>2</v>
      </c>
      <c r="F9" s="85">
        <v>1</v>
      </c>
      <c r="G9" s="85">
        <v>1</v>
      </c>
      <c r="H9" s="85">
        <v>1</v>
      </c>
      <c r="I9" s="85">
        <v>4</v>
      </c>
      <c r="J9" s="85">
        <v>2</v>
      </c>
      <c r="K9" s="85">
        <v>4</v>
      </c>
      <c r="L9" s="85">
        <f t="shared" si="0"/>
        <v>21</v>
      </c>
      <c r="M9" s="1"/>
      <c r="N9" s="3">
        <v>4</v>
      </c>
      <c r="O9" s="100">
        <v>2.5</v>
      </c>
      <c r="P9" s="100">
        <v>8</v>
      </c>
      <c r="Q9" s="100">
        <v>5.5</v>
      </c>
      <c r="R9" s="100">
        <v>2.5</v>
      </c>
      <c r="S9" s="100">
        <v>8</v>
      </c>
      <c r="T9" s="100">
        <v>2.5</v>
      </c>
      <c r="U9" s="100">
        <v>8</v>
      </c>
      <c r="V9" s="100">
        <v>2.5</v>
      </c>
      <c r="W9" s="100">
        <v>5.5</v>
      </c>
      <c r="X9" s="4">
        <f>SUM(O9:W9)</f>
        <v>45</v>
      </c>
    </row>
    <row r="10" spans="1:24" ht="15.75" x14ac:dyDescent="0.25">
      <c r="A10" s="82"/>
      <c r="B10" s="99">
        <v>6</v>
      </c>
      <c r="C10" s="85">
        <v>1</v>
      </c>
      <c r="D10" s="85">
        <v>2</v>
      </c>
      <c r="E10" s="85">
        <v>4</v>
      </c>
      <c r="F10" s="85">
        <v>1</v>
      </c>
      <c r="G10" s="85">
        <v>4</v>
      </c>
      <c r="H10" s="85">
        <v>1</v>
      </c>
      <c r="I10" s="85">
        <v>4</v>
      </c>
      <c r="J10" s="85">
        <v>4</v>
      </c>
      <c r="K10" s="85">
        <v>4</v>
      </c>
      <c r="L10" s="85">
        <f t="shared" si="0"/>
        <v>25</v>
      </c>
      <c r="M10" s="1"/>
      <c r="N10" s="3">
        <v>5</v>
      </c>
      <c r="O10" s="100">
        <v>5</v>
      </c>
      <c r="P10" s="100">
        <v>8</v>
      </c>
      <c r="Q10" s="100">
        <v>5</v>
      </c>
      <c r="R10" s="100">
        <v>2</v>
      </c>
      <c r="S10" s="100">
        <v>2</v>
      </c>
      <c r="T10" s="100">
        <v>2</v>
      </c>
      <c r="U10" s="100">
        <v>8</v>
      </c>
      <c r="V10" s="100">
        <v>5</v>
      </c>
      <c r="W10" s="100">
        <v>8</v>
      </c>
      <c r="X10" s="4">
        <f t="shared" ref="X10:X35" si="1">SUM(O10:W10)</f>
        <v>45</v>
      </c>
    </row>
    <row r="11" spans="1:24" ht="15.75" x14ac:dyDescent="0.25">
      <c r="A11" s="82"/>
      <c r="B11" s="99">
        <v>7</v>
      </c>
      <c r="C11" s="85">
        <v>2</v>
      </c>
      <c r="D11" s="85">
        <v>4</v>
      </c>
      <c r="E11" s="85">
        <v>4</v>
      </c>
      <c r="F11" s="85">
        <v>2</v>
      </c>
      <c r="G11" s="85">
        <v>4</v>
      </c>
      <c r="H11" s="85">
        <v>2</v>
      </c>
      <c r="I11" s="85">
        <v>2</v>
      </c>
      <c r="J11" s="85">
        <v>2</v>
      </c>
      <c r="K11" s="85">
        <v>4</v>
      </c>
      <c r="L11" s="85">
        <f t="shared" si="0"/>
        <v>26</v>
      </c>
      <c r="M11" s="1"/>
      <c r="N11" s="3">
        <v>6</v>
      </c>
      <c r="O11" s="100">
        <v>2</v>
      </c>
      <c r="P11" s="100">
        <v>4</v>
      </c>
      <c r="Q11" s="100">
        <v>7</v>
      </c>
      <c r="R11" s="100">
        <v>2</v>
      </c>
      <c r="S11" s="100">
        <v>7</v>
      </c>
      <c r="T11" s="100">
        <v>2</v>
      </c>
      <c r="U11" s="100">
        <v>7</v>
      </c>
      <c r="V11" s="100">
        <v>7</v>
      </c>
      <c r="W11" s="100">
        <v>7</v>
      </c>
      <c r="X11" s="4">
        <f t="shared" si="1"/>
        <v>45</v>
      </c>
    </row>
    <row r="12" spans="1:24" ht="15.75" x14ac:dyDescent="0.25">
      <c r="A12" s="82"/>
      <c r="B12" s="99">
        <v>8</v>
      </c>
      <c r="C12" s="85">
        <v>1</v>
      </c>
      <c r="D12" s="85">
        <v>5</v>
      </c>
      <c r="E12" s="85">
        <v>4</v>
      </c>
      <c r="F12" s="85">
        <v>1</v>
      </c>
      <c r="G12" s="85">
        <v>4</v>
      </c>
      <c r="H12" s="85">
        <v>2</v>
      </c>
      <c r="I12" s="85">
        <v>4</v>
      </c>
      <c r="J12" s="85">
        <v>4</v>
      </c>
      <c r="K12" s="85">
        <v>4</v>
      </c>
      <c r="L12" s="85">
        <f t="shared" si="0"/>
        <v>29</v>
      </c>
      <c r="M12" s="1"/>
      <c r="N12" s="3">
        <v>7</v>
      </c>
      <c r="O12" s="100">
        <v>3</v>
      </c>
      <c r="P12" s="100">
        <v>7.5</v>
      </c>
      <c r="Q12" s="100">
        <v>7.5</v>
      </c>
      <c r="R12" s="100">
        <v>3</v>
      </c>
      <c r="S12" s="100">
        <v>7.5</v>
      </c>
      <c r="T12" s="100">
        <v>3</v>
      </c>
      <c r="U12" s="100">
        <v>3</v>
      </c>
      <c r="V12" s="100">
        <v>3</v>
      </c>
      <c r="W12" s="100">
        <v>7.5</v>
      </c>
      <c r="X12" s="4">
        <f t="shared" si="1"/>
        <v>45</v>
      </c>
    </row>
    <row r="13" spans="1:24" ht="15.75" x14ac:dyDescent="0.25">
      <c r="A13" s="82"/>
      <c r="B13" s="99">
        <v>9</v>
      </c>
      <c r="C13" s="85">
        <v>5</v>
      </c>
      <c r="D13" s="85">
        <v>2</v>
      </c>
      <c r="E13" s="85">
        <v>1</v>
      </c>
      <c r="F13" s="85">
        <v>5</v>
      </c>
      <c r="G13" s="85">
        <v>2</v>
      </c>
      <c r="H13" s="85">
        <v>1</v>
      </c>
      <c r="I13" s="85">
        <v>2</v>
      </c>
      <c r="J13" s="85">
        <v>2</v>
      </c>
      <c r="K13" s="85">
        <v>4</v>
      </c>
      <c r="L13" s="85">
        <f>SUM(C13:K13)</f>
        <v>24</v>
      </c>
      <c r="M13" s="1"/>
      <c r="N13" s="3">
        <v>8</v>
      </c>
      <c r="O13" s="101">
        <v>1.5</v>
      </c>
      <c r="P13" s="100">
        <v>9</v>
      </c>
      <c r="Q13" s="100">
        <v>6</v>
      </c>
      <c r="R13" s="100">
        <v>1.5</v>
      </c>
      <c r="S13" s="100">
        <v>6</v>
      </c>
      <c r="T13" s="100">
        <v>3</v>
      </c>
      <c r="U13" s="100">
        <v>6</v>
      </c>
      <c r="V13" s="100">
        <v>6</v>
      </c>
      <c r="W13" s="100">
        <v>6</v>
      </c>
      <c r="X13" s="4">
        <f t="shared" si="1"/>
        <v>45</v>
      </c>
    </row>
    <row r="14" spans="1:24" ht="15.75" x14ac:dyDescent="0.25">
      <c r="A14" s="82"/>
      <c r="B14" s="99">
        <v>10</v>
      </c>
      <c r="C14" s="85">
        <v>2</v>
      </c>
      <c r="D14" s="85">
        <v>4</v>
      </c>
      <c r="E14" s="85">
        <v>4</v>
      </c>
      <c r="F14" s="85">
        <v>2</v>
      </c>
      <c r="G14" s="85">
        <v>4</v>
      </c>
      <c r="H14" s="85">
        <v>2</v>
      </c>
      <c r="I14" s="85">
        <v>4</v>
      </c>
      <c r="J14" s="85">
        <v>4</v>
      </c>
      <c r="K14" s="85">
        <v>4</v>
      </c>
      <c r="L14" s="85">
        <f>SUM(C14:K14)</f>
        <v>30</v>
      </c>
      <c r="M14" s="1"/>
      <c r="N14" s="3">
        <v>9</v>
      </c>
      <c r="O14" s="100">
        <v>8.5</v>
      </c>
      <c r="P14" s="100">
        <v>4.5</v>
      </c>
      <c r="Q14" s="100">
        <v>1.5</v>
      </c>
      <c r="R14" s="100">
        <v>8.5</v>
      </c>
      <c r="S14" s="100">
        <v>4.5</v>
      </c>
      <c r="T14" s="100">
        <v>1.5</v>
      </c>
      <c r="U14" s="100">
        <v>4.5</v>
      </c>
      <c r="V14" s="100">
        <v>4.5</v>
      </c>
      <c r="W14" s="100">
        <v>7</v>
      </c>
      <c r="X14" s="4">
        <f t="shared" si="1"/>
        <v>45</v>
      </c>
    </row>
    <row r="15" spans="1:24" ht="15.75" x14ac:dyDescent="0.25">
      <c r="A15" s="82"/>
      <c r="B15" s="99">
        <v>11</v>
      </c>
      <c r="C15" s="86">
        <v>5</v>
      </c>
      <c r="D15" s="86">
        <v>2</v>
      </c>
      <c r="E15" s="86">
        <v>2</v>
      </c>
      <c r="F15" s="86">
        <v>4</v>
      </c>
      <c r="G15" s="86">
        <v>2</v>
      </c>
      <c r="H15" s="86">
        <v>1</v>
      </c>
      <c r="I15" s="86">
        <v>2</v>
      </c>
      <c r="J15" s="86">
        <v>5</v>
      </c>
      <c r="K15" s="86">
        <v>5</v>
      </c>
      <c r="L15" s="85">
        <f t="shared" ref="L15:L33" si="2">SUM(C15:K15)</f>
        <v>28</v>
      </c>
      <c r="M15" s="1"/>
      <c r="N15" s="3">
        <v>10</v>
      </c>
      <c r="O15" s="100">
        <v>2</v>
      </c>
      <c r="P15" s="100">
        <v>6.5</v>
      </c>
      <c r="Q15" s="100">
        <v>6.5</v>
      </c>
      <c r="R15" s="100">
        <v>2</v>
      </c>
      <c r="S15" s="100">
        <v>6.5</v>
      </c>
      <c r="T15" s="100">
        <v>2</v>
      </c>
      <c r="U15" s="100">
        <v>6.5</v>
      </c>
      <c r="V15" s="100">
        <v>6.5</v>
      </c>
      <c r="W15" s="100">
        <v>6.5</v>
      </c>
      <c r="X15" s="4">
        <f t="shared" si="1"/>
        <v>45</v>
      </c>
    </row>
    <row r="16" spans="1:24" ht="15.75" x14ac:dyDescent="0.25">
      <c r="A16" s="82"/>
      <c r="B16" s="99">
        <v>12</v>
      </c>
      <c r="C16" s="85">
        <v>5</v>
      </c>
      <c r="D16" s="85">
        <v>4</v>
      </c>
      <c r="E16" s="85">
        <v>5</v>
      </c>
      <c r="F16" s="85">
        <v>4</v>
      </c>
      <c r="G16" s="85">
        <v>5</v>
      </c>
      <c r="H16" s="85">
        <v>4</v>
      </c>
      <c r="I16" s="85">
        <v>4</v>
      </c>
      <c r="J16" s="85">
        <v>5</v>
      </c>
      <c r="K16" s="85">
        <v>5</v>
      </c>
      <c r="L16" s="85">
        <f t="shared" si="2"/>
        <v>41</v>
      </c>
      <c r="M16" s="1"/>
      <c r="N16" s="3">
        <v>11</v>
      </c>
      <c r="O16" s="100">
        <v>8</v>
      </c>
      <c r="P16" s="100">
        <v>3.5</v>
      </c>
      <c r="Q16" s="100">
        <v>3.5</v>
      </c>
      <c r="R16" s="100">
        <v>6</v>
      </c>
      <c r="S16" s="100">
        <v>3.5</v>
      </c>
      <c r="T16" s="100">
        <v>1</v>
      </c>
      <c r="U16" s="100">
        <v>3.5</v>
      </c>
      <c r="V16" s="100">
        <v>8</v>
      </c>
      <c r="W16" s="100">
        <v>8</v>
      </c>
      <c r="X16" s="4">
        <f t="shared" si="1"/>
        <v>45</v>
      </c>
    </row>
    <row r="17" spans="1:24" ht="15.75" x14ac:dyDescent="0.25">
      <c r="A17" s="82"/>
      <c r="B17" s="99">
        <v>13</v>
      </c>
      <c r="C17" s="86">
        <v>4</v>
      </c>
      <c r="D17" s="86">
        <v>5</v>
      </c>
      <c r="E17" s="86">
        <v>4</v>
      </c>
      <c r="F17" s="86">
        <v>4</v>
      </c>
      <c r="G17" s="86">
        <v>4</v>
      </c>
      <c r="H17" s="86">
        <v>4</v>
      </c>
      <c r="I17" s="86">
        <v>4</v>
      </c>
      <c r="J17" s="86">
        <v>4</v>
      </c>
      <c r="K17" s="86">
        <v>5</v>
      </c>
      <c r="L17" s="85">
        <f>SUM(C17:K17)</f>
        <v>38</v>
      </c>
      <c r="M17" s="1"/>
      <c r="N17" s="3">
        <v>12</v>
      </c>
      <c r="O17" s="100">
        <v>7</v>
      </c>
      <c r="P17" s="100">
        <v>2.5</v>
      </c>
      <c r="Q17" s="100">
        <v>7</v>
      </c>
      <c r="R17" s="100">
        <v>2.5</v>
      </c>
      <c r="S17" s="100">
        <v>7</v>
      </c>
      <c r="T17" s="100">
        <v>2.5</v>
      </c>
      <c r="U17" s="100">
        <v>2.5</v>
      </c>
      <c r="V17" s="100">
        <v>7</v>
      </c>
      <c r="W17" s="100">
        <v>7</v>
      </c>
      <c r="X17" s="4">
        <f t="shared" si="1"/>
        <v>45</v>
      </c>
    </row>
    <row r="18" spans="1:24" ht="15.75" x14ac:dyDescent="0.25">
      <c r="A18" s="82"/>
      <c r="B18" s="99">
        <v>14</v>
      </c>
      <c r="C18" s="86">
        <v>2</v>
      </c>
      <c r="D18" s="86">
        <v>4</v>
      </c>
      <c r="E18" s="86">
        <v>5</v>
      </c>
      <c r="F18" s="86">
        <v>2</v>
      </c>
      <c r="G18" s="86">
        <v>4</v>
      </c>
      <c r="H18" s="86">
        <v>2</v>
      </c>
      <c r="I18" s="86">
        <v>4</v>
      </c>
      <c r="J18" s="86">
        <v>4</v>
      </c>
      <c r="K18" s="86">
        <v>4</v>
      </c>
      <c r="L18" s="85">
        <f t="shared" si="2"/>
        <v>31</v>
      </c>
      <c r="M18" s="1"/>
      <c r="N18" s="3">
        <v>13</v>
      </c>
      <c r="O18" s="100">
        <v>4</v>
      </c>
      <c r="P18" s="100">
        <v>8.5</v>
      </c>
      <c r="Q18" s="100">
        <v>4</v>
      </c>
      <c r="R18" s="100">
        <v>4</v>
      </c>
      <c r="S18" s="100">
        <v>4</v>
      </c>
      <c r="T18" s="100">
        <v>4</v>
      </c>
      <c r="U18" s="100">
        <v>4</v>
      </c>
      <c r="V18" s="100">
        <v>4</v>
      </c>
      <c r="W18" s="100">
        <v>8.5</v>
      </c>
      <c r="X18" s="4">
        <f t="shared" si="1"/>
        <v>45</v>
      </c>
    </row>
    <row r="19" spans="1:24" ht="15.75" x14ac:dyDescent="0.25">
      <c r="A19" s="82"/>
      <c r="B19" s="99">
        <v>15</v>
      </c>
      <c r="C19" s="86">
        <v>4</v>
      </c>
      <c r="D19" s="86">
        <v>5</v>
      </c>
      <c r="E19" s="86">
        <v>2</v>
      </c>
      <c r="F19" s="86">
        <v>2</v>
      </c>
      <c r="G19" s="86">
        <v>5</v>
      </c>
      <c r="H19" s="86">
        <v>2</v>
      </c>
      <c r="I19" s="86">
        <v>5</v>
      </c>
      <c r="J19" s="86">
        <v>5</v>
      </c>
      <c r="K19" s="86">
        <v>5</v>
      </c>
      <c r="L19" s="85">
        <f t="shared" si="2"/>
        <v>35</v>
      </c>
      <c r="M19" s="1"/>
      <c r="N19" s="3">
        <v>14</v>
      </c>
      <c r="O19" s="102">
        <v>2</v>
      </c>
      <c r="P19" s="102">
        <v>6</v>
      </c>
      <c r="Q19" s="102">
        <v>9</v>
      </c>
      <c r="R19" s="102">
        <v>2</v>
      </c>
      <c r="S19" s="102">
        <v>6</v>
      </c>
      <c r="T19" s="102">
        <v>2</v>
      </c>
      <c r="U19" s="102">
        <v>6</v>
      </c>
      <c r="V19" s="102">
        <v>6</v>
      </c>
      <c r="W19" s="102">
        <v>6</v>
      </c>
      <c r="X19" s="4">
        <f t="shared" si="1"/>
        <v>45</v>
      </c>
    </row>
    <row r="20" spans="1:24" ht="15.75" x14ac:dyDescent="0.25">
      <c r="A20" s="82"/>
      <c r="B20" s="99">
        <v>16</v>
      </c>
      <c r="C20" s="85">
        <v>2</v>
      </c>
      <c r="D20" s="85">
        <v>2</v>
      </c>
      <c r="E20" s="85">
        <v>4</v>
      </c>
      <c r="F20" s="85">
        <v>5</v>
      </c>
      <c r="G20" s="85">
        <v>4</v>
      </c>
      <c r="H20" s="85">
        <v>4</v>
      </c>
      <c r="I20" s="85">
        <v>2</v>
      </c>
      <c r="J20" s="85">
        <v>5</v>
      </c>
      <c r="K20" s="85">
        <v>2</v>
      </c>
      <c r="L20" s="85">
        <f t="shared" si="2"/>
        <v>30</v>
      </c>
      <c r="M20" s="1"/>
      <c r="N20" s="3">
        <v>15</v>
      </c>
      <c r="O20" s="102">
        <v>4</v>
      </c>
      <c r="P20" s="102">
        <v>7</v>
      </c>
      <c r="Q20" s="102">
        <v>2</v>
      </c>
      <c r="R20" s="102">
        <v>2</v>
      </c>
      <c r="S20" s="102">
        <v>7</v>
      </c>
      <c r="T20" s="102">
        <v>2</v>
      </c>
      <c r="U20" s="102">
        <v>7</v>
      </c>
      <c r="V20" s="102">
        <v>7</v>
      </c>
      <c r="W20" s="102">
        <v>7</v>
      </c>
      <c r="X20" s="4">
        <f t="shared" si="1"/>
        <v>45</v>
      </c>
    </row>
    <row r="21" spans="1:24" ht="15.75" x14ac:dyDescent="0.25">
      <c r="A21" s="82"/>
      <c r="B21" s="99">
        <v>17</v>
      </c>
      <c r="C21" s="85">
        <v>4</v>
      </c>
      <c r="D21" s="85">
        <v>2</v>
      </c>
      <c r="E21" s="85">
        <v>2</v>
      </c>
      <c r="F21" s="85">
        <v>5</v>
      </c>
      <c r="G21" s="85">
        <v>4</v>
      </c>
      <c r="H21" s="85">
        <v>2</v>
      </c>
      <c r="I21" s="85">
        <v>5</v>
      </c>
      <c r="J21" s="85">
        <v>2</v>
      </c>
      <c r="K21" s="85">
        <v>2</v>
      </c>
      <c r="L21" s="85">
        <f t="shared" si="2"/>
        <v>28</v>
      </c>
      <c r="M21" s="1"/>
      <c r="N21" s="3">
        <v>16</v>
      </c>
      <c r="O21" s="102">
        <v>2.5</v>
      </c>
      <c r="P21" s="102">
        <v>2.5</v>
      </c>
      <c r="Q21" s="102">
        <v>6</v>
      </c>
      <c r="R21" s="102">
        <v>8.5</v>
      </c>
      <c r="S21" s="102">
        <v>6</v>
      </c>
      <c r="T21" s="102">
        <v>6</v>
      </c>
      <c r="U21" s="102">
        <v>2.5</v>
      </c>
      <c r="V21" s="102">
        <v>8.5</v>
      </c>
      <c r="W21" s="102">
        <v>2.5</v>
      </c>
      <c r="X21" s="4">
        <f t="shared" si="1"/>
        <v>45</v>
      </c>
    </row>
    <row r="22" spans="1:24" ht="15.75" x14ac:dyDescent="0.25">
      <c r="A22" s="82"/>
      <c r="B22" s="99">
        <v>18</v>
      </c>
      <c r="C22" s="85">
        <v>2</v>
      </c>
      <c r="D22" s="85">
        <v>4</v>
      </c>
      <c r="E22" s="85">
        <v>4</v>
      </c>
      <c r="F22" s="85">
        <v>2</v>
      </c>
      <c r="G22" s="85">
        <v>4</v>
      </c>
      <c r="H22" s="85">
        <v>2</v>
      </c>
      <c r="I22" s="85">
        <v>4</v>
      </c>
      <c r="J22" s="85">
        <v>4</v>
      </c>
      <c r="K22" s="85">
        <v>4</v>
      </c>
      <c r="L22" s="85">
        <f t="shared" si="2"/>
        <v>30</v>
      </c>
      <c r="M22" s="1"/>
      <c r="N22" s="3">
        <v>17</v>
      </c>
      <c r="O22" s="102">
        <v>6.5</v>
      </c>
      <c r="P22" s="102">
        <v>3</v>
      </c>
      <c r="Q22" s="102">
        <v>3</v>
      </c>
      <c r="R22" s="102">
        <v>8.5</v>
      </c>
      <c r="S22" s="102">
        <v>6.5</v>
      </c>
      <c r="T22" s="102">
        <v>3</v>
      </c>
      <c r="U22" s="102">
        <v>8.5</v>
      </c>
      <c r="V22" s="102">
        <v>3</v>
      </c>
      <c r="W22" s="102">
        <v>3</v>
      </c>
      <c r="X22" s="4">
        <f t="shared" si="1"/>
        <v>45</v>
      </c>
    </row>
    <row r="23" spans="1:24" ht="15.75" x14ac:dyDescent="0.25">
      <c r="A23" s="82"/>
      <c r="B23" s="99">
        <v>19</v>
      </c>
      <c r="C23" s="85">
        <v>2</v>
      </c>
      <c r="D23" s="85">
        <v>4</v>
      </c>
      <c r="E23" s="85">
        <v>4</v>
      </c>
      <c r="F23" s="85">
        <v>4</v>
      </c>
      <c r="G23" s="85">
        <v>4</v>
      </c>
      <c r="H23" s="85">
        <v>2</v>
      </c>
      <c r="I23" s="85">
        <v>4</v>
      </c>
      <c r="J23" s="85">
        <v>2</v>
      </c>
      <c r="K23" s="85">
        <v>4</v>
      </c>
      <c r="L23" s="85">
        <f t="shared" si="2"/>
        <v>30</v>
      </c>
      <c r="M23" s="1"/>
      <c r="N23" s="3">
        <v>18</v>
      </c>
      <c r="O23" s="102">
        <v>2</v>
      </c>
      <c r="P23" s="102">
        <v>6.5</v>
      </c>
      <c r="Q23" s="102">
        <v>6.5</v>
      </c>
      <c r="R23" s="102">
        <v>2</v>
      </c>
      <c r="S23" s="102">
        <v>6.5</v>
      </c>
      <c r="T23" s="102">
        <v>2</v>
      </c>
      <c r="U23" s="102">
        <v>6.5</v>
      </c>
      <c r="V23" s="102">
        <v>6.5</v>
      </c>
      <c r="W23" s="102">
        <v>6.5</v>
      </c>
      <c r="X23" s="4">
        <f t="shared" si="1"/>
        <v>45</v>
      </c>
    </row>
    <row r="24" spans="1:24" ht="15.75" x14ac:dyDescent="0.25">
      <c r="A24" s="82"/>
      <c r="B24" s="99">
        <v>20</v>
      </c>
      <c r="C24" s="85">
        <v>2</v>
      </c>
      <c r="D24" s="85">
        <v>4</v>
      </c>
      <c r="E24" s="85">
        <v>3</v>
      </c>
      <c r="F24" s="85">
        <v>2</v>
      </c>
      <c r="G24" s="85">
        <v>4</v>
      </c>
      <c r="H24" s="85">
        <v>1</v>
      </c>
      <c r="I24" s="85">
        <v>4</v>
      </c>
      <c r="J24" s="85">
        <v>4</v>
      </c>
      <c r="K24" s="85">
        <v>4</v>
      </c>
      <c r="L24" s="85">
        <f>SUM(C24:K24)</f>
        <v>28</v>
      </c>
      <c r="M24" s="1"/>
      <c r="N24" s="3">
        <v>19</v>
      </c>
      <c r="O24" s="102">
        <v>2</v>
      </c>
      <c r="P24" s="102">
        <v>6.5</v>
      </c>
      <c r="Q24" s="102">
        <v>6.5</v>
      </c>
      <c r="R24" s="102">
        <v>6.5</v>
      </c>
      <c r="S24" s="102">
        <v>6.5</v>
      </c>
      <c r="T24" s="102">
        <v>2</v>
      </c>
      <c r="U24" s="102">
        <v>6.5</v>
      </c>
      <c r="V24" s="102">
        <v>2</v>
      </c>
      <c r="W24" s="102">
        <v>6.5</v>
      </c>
      <c r="X24" s="4">
        <f t="shared" si="1"/>
        <v>45</v>
      </c>
    </row>
    <row r="25" spans="1:24" ht="15.75" x14ac:dyDescent="0.25">
      <c r="A25" s="82"/>
      <c r="B25" s="99">
        <v>21</v>
      </c>
      <c r="C25" s="85">
        <v>2</v>
      </c>
      <c r="D25" s="85">
        <v>4</v>
      </c>
      <c r="E25" s="85">
        <v>2</v>
      </c>
      <c r="F25" s="85">
        <v>1</v>
      </c>
      <c r="G25" s="85">
        <v>2</v>
      </c>
      <c r="H25" s="85">
        <v>1</v>
      </c>
      <c r="I25" s="85">
        <v>1</v>
      </c>
      <c r="J25" s="85">
        <v>2</v>
      </c>
      <c r="K25" s="85">
        <v>1</v>
      </c>
      <c r="L25" s="85">
        <f t="shared" si="2"/>
        <v>16</v>
      </c>
      <c r="M25" s="1"/>
      <c r="N25" s="3">
        <v>20</v>
      </c>
      <c r="O25" s="102">
        <v>2.5</v>
      </c>
      <c r="P25" s="102">
        <v>7</v>
      </c>
      <c r="Q25" s="102">
        <v>4</v>
      </c>
      <c r="R25" s="102">
        <v>2.5</v>
      </c>
      <c r="S25" s="102">
        <v>7</v>
      </c>
      <c r="T25" s="102">
        <v>1</v>
      </c>
      <c r="U25" s="102">
        <v>7</v>
      </c>
      <c r="V25" s="102">
        <v>7</v>
      </c>
      <c r="W25" s="102">
        <v>7</v>
      </c>
      <c r="X25" s="4">
        <f t="shared" si="1"/>
        <v>45</v>
      </c>
    </row>
    <row r="26" spans="1:24" ht="15.75" x14ac:dyDescent="0.25">
      <c r="A26" s="82"/>
      <c r="B26" s="99">
        <v>22</v>
      </c>
      <c r="C26" s="85">
        <v>1</v>
      </c>
      <c r="D26" s="85">
        <v>2</v>
      </c>
      <c r="E26" s="85">
        <v>4</v>
      </c>
      <c r="F26" s="85">
        <v>4</v>
      </c>
      <c r="G26" s="85">
        <v>2</v>
      </c>
      <c r="H26" s="85">
        <v>4</v>
      </c>
      <c r="I26" s="85">
        <v>4</v>
      </c>
      <c r="J26" s="85">
        <v>2</v>
      </c>
      <c r="K26" s="85">
        <v>5</v>
      </c>
      <c r="L26" s="85">
        <f t="shared" si="2"/>
        <v>28</v>
      </c>
      <c r="M26" s="1"/>
      <c r="N26" s="3">
        <v>21</v>
      </c>
      <c r="O26" s="102">
        <v>6.5</v>
      </c>
      <c r="P26" s="102">
        <v>9</v>
      </c>
      <c r="Q26" s="102">
        <v>6.5</v>
      </c>
      <c r="R26" s="102">
        <v>2.5</v>
      </c>
      <c r="S26" s="102">
        <v>6.5</v>
      </c>
      <c r="T26" s="102">
        <v>2.5</v>
      </c>
      <c r="U26" s="102">
        <v>2.5</v>
      </c>
      <c r="V26" s="102">
        <v>6.5</v>
      </c>
      <c r="W26" s="102">
        <v>2.5</v>
      </c>
      <c r="X26" s="4">
        <f t="shared" si="1"/>
        <v>45</v>
      </c>
    </row>
    <row r="27" spans="1:24" ht="15.75" x14ac:dyDescent="0.25">
      <c r="A27" s="82"/>
      <c r="B27" s="99">
        <v>23</v>
      </c>
      <c r="C27" s="85">
        <v>1</v>
      </c>
      <c r="D27" s="85">
        <v>4</v>
      </c>
      <c r="E27" s="85">
        <v>2</v>
      </c>
      <c r="F27" s="85">
        <v>1</v>
      </c>
      <c r="G27" s="85">
        <v>2</v>
      </c>
      <c r="H27" s="85">
        <v>1</v>
      </c>
      <c r="I27" s="85">
        <v>5</v>
      </c>
      <c r="J27" s="85">
        <v>4</v>
      </c>
      <c r="K27" s="85">
        <v>4</v>
      </c>
      <c r="L27" s="85">
        <f t="shared" si="2"/>
        <v>24</v>
      </c>
      <c r="M27" s="1"/>
      <c r="N27" s="3">
        <v>22</v>
      </c>
      <c r="O27" s="102">
        <v>1</v>
      </c>
      <c r="P27" s="102">
        <v>3</v>
      </c>
      <c r="Q27" s="102">
        <v>6.5</v>
      </c>
      <c r="R27" s="102">
        <v>6.5</v>
      </c>
      <c r="S27" s="102">
        <v>3</v>
      </c>
      <c r="T27" s="102">
        <v>6.5</v>
      </c>
      <c r="U27" s="102">
        <v>6.5</v>
      </c>
      <c r="V27" s="102">
        <v>3</v>
      </c>
      <c r="W27" s="102">
        <v>9</v>
      </c>
      <c r="X27" s="4">
        <f t="shared" si="1"/>
        <v>45</v>
      </c>
    </row>
    <row r="28" spans="1:24" ht="15.75" x14ac:dyDescent="0.25">
      <c r="A28" s="82"/>
      <c r="B28" s="99">
        <v>24</v>
      </c>
      <c r="C28" s="86">
        <v>2</v>
      </c>
      <c r="D28" s="86">
        <v>4</v>
      </c>
      <c r="E28" s="86">
        <v>4</v>
      </c>
      <c r="F28" s="86">
        <v>2</v>
      </c>
      <c r="G28" s="86">
        <v>1</v>
      </c>
      <c r="H28" s="86">
        <v>1</v>
      </c>
      <c r="I28" s="86">
        <v>4</v>
      </c>
      <c r="J28" s="86">
        <v>4</v>
      </c>
      <c r="K28" s="86">
        <v>4</v>
      </c>
      <c r="L28" s="85">
        <f t="shared" si="2"/>
        <v>26</v>
      </c>
      <c r="M28" s="1"/>
      <c r="N28" s="3">
        <v>23</v>
      </c>
      <c r="O28" s="102">
        <v>2</v>
      </c>
      <c r="P28" s="102">
        <v>7</v>
      </c>
      <c r="Q28" s="102">
        <v>4.5</v>
      </c>
      <c r="R28" s="102">
        <v>2</v>
      </c>
      <c r="S28" s="102">
        <v>4.5</v>
      </c>
      <c r="T28" s="102">
        <v>2</v>
      </c>
      <c r="U28" s="102">
        <v>9</v>
      </c>
      <c r="V28" s="102">
        <v>7</v>
      </c>
      <c r="W28" s="102">
        <v>7</v>
      </c>
      <c r="X28" s="4">
        <f t="shared" si="1"/>
        <v>45</v>
      </c>
    </row>
    <row r="29" spans="1:24" ht="15.75" x14ac:dyDescent="0.25">
      <c r="A29" s="82"/>
      <c r="B29" s="99">
        <v>25</v>
      </c>
      <c r="C29" s="85">
        <v>1</v>
      </c>
      <c r="D29" s="85">
        <v>2</v>
      </c>
      <c r="E29" s="85">
        <v>1</v>
      </c>
      <c r="F29" s="85">
        <v>1</v>
      </c>
      <c r="G29" s="85">
        <v>2</v>
      </c>
      <c r="H29" s="85">
        <v>1</v>
      </c>
      <c r="I29" s="85">
        <v>2</v>
      </c>
      <c r="J29" s="85">
        <v>2</v>
      </c>
      <c r="K29" s="85">
        <v>2</v>
      </c>
      <c r="L29" s="85">
        <f t="shared" si="2"/>
        <v>14</v>
      </c>
      <c r="M29" s="1"/>
      <c r="N29" s="3">
        <v>24</v>
      </c>
      <c r="O29" s="102">
        <v>3.5</v>
      </c>
      <c r="P29" s="102">
        <v>7</v>
      </c>
      <c r="Q29" s="102">
        <v>7</v>
      </c>
      <c r="R29" s="102">
        <v>3.5</v>
      </c>
      <c r="S29" s="102">
        <v>1.5</v>
      </c>
      <c r="T29" s="102">
        <v>1.5</v>
      </c>
      <c r="U29" s="102">
        <v>7</v>
      </c>
      <c r="V29" s="102">
        <v>7</v>
      </c>
      <c r="W29" s="102">
        <v>7</v>
      </c>
      <c r="X29" s="4">
        <f>SUM(O29:W29)</f>
        <v>45</v>
      </c>
    </row>
    <row r="30" spans="1:24" ht="15.75" x14ac:dyDescent="0.25">
      <c r="A30" s="82"/>
      <c r="B30" s="99">
        <v>26</v>
      </c>
      <c r="C30" s="86">
        <v>4</v>
      </c>
      <c r="D30" s="86">
        <v>4</v>
      </c>
      <c r="E30" s="86">
        <v>4</v>
      </c>
      <c r="F30" s="86">
        <v>4</v>
      </c>
      <c r="G30" s="86">
        <v>4</v>
      </c>
      <c r="H30" s="86">
        <v>2</v>
      </c>
      <c r="I30" s="86">
        <v>2</v>
      </c>
      <c r="J30" s="86">
        <v>4</v>
      </c>
      <c r="K30" s="86">
        <v>2</v>
      </c>
      <c r="L30" s="85">
        <f t="shared" si="2"/>
        <v>30</v>
      </c>
      <c r="M30" s="1"/>
      <c r="N30" s="3">
        <v>25</v>
      </c>
      <c r="O30" s="102">
        <v>2.5</v>
      </c>
      <c r="P30" s="102">
        <v>7</v>
      </c>
      <c r="Q30" s="102">
        <v>2.5</v>
      </c>
      <c r="R30" s="102">
        <v>2.5</v>
      </c>
      <c r="S30" s="102">
        <v>7</v>
      </c>
      <c r="T30" s="102">
        <v>2.5</v>
      </c>
      <c r="U30" s="102">
        <v>7</v>
      </c>
      <c r="V30" s="102">
        <v>7</v>
      </c>
      <c r="W30" s="102">
        <v>7</v>
      </c>
      <c r="X30" s="4">
        <f t="shared" si="1"/>
        <v>45</v>
      </c>
    </row>
    <row r="31" spans="1:24" ht="15.75" x14ac:dyDescent="0.25">
      <c r="A31" s="82"/>
      <c r="B31" s="99">
        <v>27</v>
      </c>
      <c r="C31" s="86">
        <v>2</v>
      </c>
      <c r="D31" s="86">
        <v>4</v>
      </c>
      <c r="E31" s="86">
        <v>4</v>
      </c>
      <c r="F31" s="86">
        <v>2</v>
      </c>
      <c r="G31" s="86">
        <v>4</v>
      </c>
      <c r="H31" s="86">
        <v>4</v>
      </c>
      <c r="I31" s="86">
        <v>4</v>
      </c>
      <c r="J31" s="86">
        <v>4</v>
      </c>
      <c r="K31" s="86">
        <v>4</v>
      </c>
      <c r="L31" s="85">
        <f t="shared" si="2"/>
        <v>32</v>
      </c>
      <c r="M31" s="1"/>
      <c r="N31" s="3">
        <v>26</v>
      </c>
      <c r="O31" s="102">
        <v>6.5</v>
      </c>
      <c r="P31" s="102">
        <v>6.5</v>
      </c>
      <c r="Q31" s="102">
        <v>6.5</v>
      </c>
      <c r="R31" s="102">
        <v>6.5</v>
      </c>
      <c r="S31" s="102">
        <v>6.5</v>
      </c>
      <c r="T31" s="102">
        <v>2</v>
      </c>
      <c r="U31" s="102">
        <v>2</v>
      </c>
      <c r="V31" s="102">
        <v>6.5</v>
      </c>
      <c r="W31" s="102">
        <v>2</v>
      </c>
      <c r="X31" s="4">
        <f t="shared" si="1"/>
        <v>45</v>
      </c>
    </row>
    <row r="32" spans="1:24" ht="15.75" x14ac:dyDescent="0.25">
      <c r="A32" s="82"/>
      <c r="B32" s="99">
        <v>28</v>
      </c>
      <c r="C32" s="86">
        <v>2</v>
      </c>
      <c r="D32" s="86">
        <v>4</v>
      </c>
      <c r="E32" s="86">
        <v>4</v>
      </c>
      <c r="F32" s="86">
        <v>2</v>
      </c>
      <c r="G32" s="86">
        <v>4</v>
      </c>
      <c r="H32" s="86">
        <v>2</v>
      </c>
      <c r="I32" s="86">
        <v>4</v>
      </c>
      <c r="J32" s="86">
        <v>4</v>
      </c>
      <c r="K32" s="86">
        <v>4</v>
      </c>
      <c r="L32" s="85">
        <f t="shared" si="2"/>
        <v>30</v>
      </c>
      <c r="M32" s="1"/>
      <c r="N32" s="3">
        <v>27</v>
      </c>
      <c r="O32" s="102">
        <v>1.5</v>
      </c>
      <c r="P32" s="102">
        <v>6</v>
      </c>
      <c r="Q32" s="102">
        <v>6</v>
      </c>
      <c r="R32" s="102">
        <v>1.5</v>
      </c>
      <c r="S32" s="102">
        <v>6</v>
      </c>
      <c r="T32" s="102">
        <v>6</v>
      </c>
      <c r="U32" s="102">
        <v>6</v>
      </c>
      <c r="V32" s="102">
        <v>6</v>
      </c>
      <c r="W32" s="102">
        <v>6</v>
      </c>
      <c r="X32" s="4">
        <f t="shared" si="1"/>
        <v>45</v>
      </c>
    </row>
    <row r="33" spans="1:24" ht="15.75" x14ac:dyDescent="0.25">
      <c r="A33" s="82"/>
      <c r="B33" s="99">
        <v>29</v>
      </c>
      <c r="C33" s="85">
        <v>1</v>
      </c>
      <c r="D33" s="85">
        <v>4</v>
      </c>
      <c r="E33" s="85">
        <v>5</v>
      </c>
      <c r="F33" s="85">
        <v>2</v>
      </c>
      <c r="G33" s="85">
        <v>2</v>
      </c>
      <c r="H33" s="85">
        <v>1</v>
      </c>
      <c r="I33" s="85">
        <v>3</v>
      </c>
      <c r="J33" s="85">
        <v>3</v>
      </c>
      <c r="K33" s="85">
        <v>4</v>
      </c>
      <c r="L33" s="85">
        <f t="shared" si="2"/>
        <v>25</v>
      </c>
      <c r="M33" s="1"/>
      <c r="N33" s="3">
        <v>28</v>
      </c>
      <c r="O33" s="102">
        <v>2</v>
      </c>
      <c r="P33" s="102">
        <v>6.5</v>
      </c>
      <c r="Q33" s="102">
        <v>6.5</v>
      </c>
      <c r="R33" s="102">
        <v>2</v>
      </c>
      <c r="S33" s="102">
        <v>6.5</v>
      </c>
      <c r="T33" s="102">
        <v>2</v>
      </c>
      <c r="U33" s="102">
        <v>6.5</v>
      </c>
      <c r="V33" s="102">
        <v>6.5</v>
      </c>
      <c r="W33" s="102">
        <v>6.5</v>
      </c>
      <c r="X33" s="4">
        <f t="shared" si="1"/>
        <v>45</v>
      </c>
    </row>
    <row r="34" spans="1:24" ht="15.75" x14ac:dyDescent="0.25">
      <c r="A34" s="82"/>
      <c r="B34" s="99">
        <v>30</v>
      </c>
      <c r="C34" s="85">
        <v>1</v>
      </c>
      <c r="D34" s="85">
        <v>4</v>
      </c>
      <c r="E34" s="85">
        <v>4</v>
      </c>
      <c r="F34" s="85">
        <v>4</v>
      </c>
      <c r="G34" s="85">
        <v>2</v>
      </c>
      <c r="H34" s="85">
        <v>4</v>
      </c>
      <c r="I34" s="85">
        <v>3</v>
      </c>
      <c r="J34" s="85">
        <v>3</v>
      </c>
      <c r="K34" s="85">
        <v>4</v>
      </c>
      <c r="L34" s="85">
        <f>SUM(C34:K34)</f>
        <v>29</v>
      </c>
      <c r="M34" s="1"/>
      <c r="N34" s="3">
        <v>29</v>
      </c>
      <c r="O34" s="102">
        <v>1.5</v>
      </c>
      <c r="P34" s="102">
        <v>7.5</v>
      </c>
      <c r="Q34" s="102">
        <v>9</v>
      </c>
      <c r="R34" s="102">
        <v>3.5</v>
      </c>
      <c r="S34" s="102">
        <v>3.5</v>
      </c>
      <c r="T34" s="102">
        <v>1.5</v>
      </c>
      <c r="U34" s="102">
        <v>5.5</v>
      </c>
      <c r="V34" s="102">
        <v>5.5</v>
      </c>
      <c r="W34" s="102">
        <v>7.5</v>
      </c>
      <c r="X34" s="4">
        <f t="shared" si="1"/>
        <v>45</v>
      </c>
    </row>
    <row r="35" spans="1:24" ht="15.75" x14ac:dyDescent="0.25">
      <c r="A35" s="82"/>
      <c r="B35" s="112" t="s">
        <v>19</v>
      </c>
      <c r="C35" s="113">
        <f t="shared" ref="C35:K35" si="3">AVERAGE(C5:C34)</f>
        <v>2.5333333333333332</v>
      </c>
      <c r="D35" s="113">
        <f t="shared" si="3"/>
        <v>3.5666666666666669</v>
      </c>
      <c r="E35" s="113">
        <f t="shared" si="3"/>
        <v>3.2666666666666666</v>
      </c>
      <c r="F35" s="113">
        <f t="shared" si="3"/>
        <v>2.7666666666666666</v>
      </c>
      <c r="G35" s="113">
        <f t="shared" si="3"/>
        <v>3.2333333333333334</v>
      </c>
      <c r="H35" s="113">
        <f t="shared" si="3"/>
        <v>2</v>
      </c>
      <c r="I35" s="113">
        <f t="shared" si="3"/>
        <v>3.4333333333333331</v>
      </c>
      <c r="J35" s="113">
        <f t="shared" si="3"/>
        <v>3.2666666666666666</v>
      </c>
      <c r="K35" s="113">
        <f t="shared" si="3"/>
        <v>3.8</v>
      </c>
      <c r="L35" s="112"/>
      <c r="M35" s="82"/>
      <c r="N35" s="3">
        <v>30</v>
      </c>
      <c r="O35" s="102">
        <v>1</v>
      </c>
      <c r="P35" s="102">
        <v>7</v>
      </c>
      <c r="Q35" s="102">
        <v>7</v>
      </c>
      <c r="R35" s="102">
        <v>7</v>
      </c>
      <c r="S35" s="102">
        <v>2</v>
      </c>
      <c r="T35" s="102">
        <v>7</v>
      </c>
      <c r="U35" s="102">
        <v>3.5</v>
      </c>
      <c r="V35" s="102">
        <v>3.5</v>
      </c>
      <c r="W35" s="102">
        <v>7</v>
      </c>
      <c r="X35" s="5">
        <f t="shared" si="1"/>
        <v>45</v>
      </c>
    </row>
    <row r="36" spans="1:24" ht="15.75" x14ac:dyDescent="0.25">
      <c r="A36" s="82"/>
      <c r="B36" s="112" t="s">
        <v>2</v>
      </c>
      <c r="C36" s="112">
        <f>SUM(C5:C34)</f>
        <v>76</v>
      </c>
      <c r="D36" s="112">
        <f t="shared" ref="D36:K36" si="4">SUM(D5:D34)</f>
        <v>107</v>
      </c>
      <c r="E36" s="112">
        <f t="shared" si="4"/>
        <v>98</v>
      </c>
      <c r="F36" s="112">
        <f t="shared" si="4"/>
        <v>83</v>
      </c>
      <c r="G36" s="112">
        <f t="shared" si="4"/>
        <v>97</v>
      </c>
      <c r="H36" s="112">
        <f t="shared" si="4"/>
        <v>60</v>
      </c>
      <c r="I36" s="112">
        <f t="shared" si="4"/>
        <v>103</v>
      </c>
      <c r="J36" s="112">
        <f t="shared" si="4"/>
        <v>98</v>
      </c>
      <c r="K36" s="112">
        <f t="shared" si="4"/>
        <v>114</v>
      </c>
      <c r="L36" s="112"/>
      <c r="M36" s="82"/>
      <c r="N36" s="4" t="s">
        <v>15</v>
      </c>
      <c r="O36" s="89">
        <f>SUM(O6:O35)</f>
        <v>112.5</v>
      </c>
      <c r="P36" s="89">
        <f t="shared" ref="P36:W36" si="5">SUM(P6:P35)</f>
        <v>185</v>
      </c>
      <c r="Q36" s="89">
        <f t="shared" si="5"/>
        <v>162</v>
      </c>
      <c r="R36" s="89">
        <f t="shared" si="5"/>
        <v>123</v>
      </c>
      <c r="S36" s="89">
        <f t="shared" si="5"/>
        <v>164</v>
      </c>
      <c r="T36" s="89">
        <f t="shared" si="5"/>
        <v>80.5</v>
      </c>
      <c r="U36" s="89">
        <f t="shared" si="5"/>
        <v>168</v>
      </c>
      <c r="V36" s="89">
        <f t="shared" si="5"/>
        <v>163.5</v>
      </c>
      <c r="W36" s="89">
        <f t="shared" si="5"/>
        <v>191.5</v>
      </c>
      <c r="X36" s="6"/>
    </row>
    <row r="37" spans="1:24" ht="15.75" x14ac:dyDescent="0.25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4" t="s">
        <v>28</v>
      </c>
      <c r="O37" s="89">
        <f>AVERAGE(O6:O35)</f>
        <v>3.75</v>
      </c>
      <c r="P37" s="89">
        <f t="shared" ref="P37:V37" si="6">AVERAGE(P6:P35)</f>
        <v>6.166666666666667</v>
      </c>
      <c r="Q37" s="89">
        <f t="shared" si="6"/>
        <v>5.4</v>
      </c>
      <c r="R37" s="89">
        <f t="shared" si="6"/>
        <v>4.0999999999999996</v>
      </c>
      <c r="S37" s="89">
        <f t="shared" si="6"/>
        <v>5.4666666666666668</v>
      </c>
      <c r="T37" s="89">
        <f t="shared" si="6"/>
        <v>2.6833333333333331</v>
      </c>
      <c r="U37" s="89">
        <f t="shared" si="6"/>
        <v>5.6</v>
      </c>
      <c r="V37" s="89">
        <f t="shared" si="6"/>
        <v>5.45</v>
      </c>
      <c r="W37" s="89">
        <f>AVERAGE(W6:W35)</f>
        <v>6.3833333333333337</v>
      </c>
      <c r="X37" s="6"/>
    </row>
    <row r="38" spans="1:24" x14ac:dyDescent="0.25">
      <c r="A38" s="82"/>
      <c r="B38" s="82"/>
      <c r="C38" s="82"/>
      <c r="D38" s="82"/>
      <c r="E38" s="82"/>
      <c r="F38" s="82"/>
      <c r="G38" s="82"/>
      <c r="H38" s="82"/>
      <c r="I38" s="90" t="s">
        <v>27</v>
      </c>
      <c r="J38" s="91">
        <f>(12/((30*9)*(9+1))*SUMSQ(O36:W36)-3*(30)*(9+1))</f>
        <v>47.817777777777792</v>
      </c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</row>
    <row r="39" spans="1:24" x14ac:dyDescent="0.25">
      <c r="A39" s="82"/>
      <c r="B39" s="82"/>
      <c r="C39" s="82"/>
      <c r="D39" s="82"/>
      <c r="E39" s="82"/>
      <c r="F39" s="82"/>
      <c r="G39" s="82"/>
      <c r="H39" s="82"/>
      <c r="I39" s="90" t="s">
        <v>29</v>
      </c>
      <c r="J39" s="91">
        <f>_xlfn.CHISQ.INV.RT(0.05,8)</f>
        <v>15.507313055865453</v>
      </c>
      <c r="K39" s="82"/>
      <c r="L39" s="82"/>
      <c r="M39" s="82"/>
      <c r="N39" s="82"/>
      <c r="O39" s="82"/>
      <c r="P39" s="82"/>
      <c r="Q39" s="82"/>
      <c r="R39" s="82"/>
      <c r="S39" s="82"/>
      <c r="T39" s="82"/>
      <c r="U39" s="82"/>
      <c r="V39" s="82"/>
      <c r="W39" s="82"/>
      <c r="X39" s="82"/>
    </row>
    <row r="40" spans="1:24" x14ac:dyDescent="0.25">
      <c r="A40" s="82"/>
      <c r="B40" s="82"/>
      <c r="C40" s="82"/>
      <c r="D40" s="82"/>
      <c r="E40" s="82"/>
      <c r="F40" s="82"/>
      <c r="G40" s="82"/>
      <c r="H40" s="82"/>
      <c r="I40" s="82" t="s">
        <v>168</v>
      </c>
      <c r="J40" s="82" t="s">
        <v>167</v>
      </c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</row>
    <row r="41" spans="1:24" x14ac:dyDescent="0.25">
      <c r="A41" s="82"/>
      <c r="B41" s="82"/>
      <c r="C41" s="175" t="s">
        <v>17</v>
      </c>
      <c r="D41" s="175"/>
      <c r="E41" s="175"/>
      <c r="F41" s="175"/>
      <c r="G41" s="175"/>
      <c r="H41" s="92" t="s">
        <v>19</v>
      </c>
      <c r="I41" s="92" t="s">
        <v>30</v>
      </c>
      <c r="J41" s="9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</row>
    <row r="42" spans="1:24" x14ac:dyDescent="0.25">
      <c r="A42" s="82"/>
      <c r="B42" s="82"/>
      <c r="C42" s="173" t="s">
        <v>87</v>
      </c>
      <c r="D42" s="173"/>
      <c r="E42" s="173"/>
      <c r="F42" s="173"/>
      <c r="G42" s="173"/>
      <c r="H42" s="93">
        <f>I35</f>
        <v>3.4333333333333331</v>
      </c>
      <c r="I42" s="93">
        <f>SUM(O6:O35)</f>
        <v>112.5</v>
      </c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</row>
    <row r="43" spans="1:24" x14ac:dyDescent="0.25">
      <c r="A43" s="82"/>
      <c r="B43" s="82"/>
      <c r="C43" s="173" t="s">
        <v>88</v>
      </c>
      <c r="D43" s="173"/>
      <c r="E43" s="173"/>
      <c r="F43" s="173"/>
      <c r="G43" s="173"/>
      <c r="H43" s="93">
        <f>E35</f>
        <v>3.2666666666666666</v>
      </c>
      <c r="I43" s="93">
        <f>SUM(P6:P35)</f>
        <v>185</v>
      </c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</row>
    <row r="44" spans="1:24" x14ac:dyDescent="0.25">
      <c r="A44" s="82"/>
      <c r="B44" s="82"/>
      <c r="C44" s="173" t="s">
        <v>89</v>
      </c>
      <c r="D44" s="173"/>
      <c r="E44" s="173"/>
      <c r="F44" s="173"/>
      <c r="G44" s="173"/>
      <c r="H44" s="93">
        <f>H35</f>
        <v>2</v>
      </c>
      <c r="I44" s="93">
        <f>SUM(Q6:Q35)</f>
        <v>162</v>
      </c>
      <c r="J44" s="82"/>
      <c r="K44" s="82"/>
      <c r="L44" s="82"/>
      <c r="M44" s="93">
        <f>I47</f>
        <v>80.5</v>
      </c>
      <c r="N44" s="93">
        <f>M44+34.9</f>
        <v>115.4</v>
      </c>
      <c r="O44" s="82" t="s">
        <v>20</v>
      </c>
      <c r="P44" s="82"/>
      <c r="Q44" s="82"/>
      <c r="R44" s="82"/>
      <c r="S44" s="82"/>
      <c r="T44" s="82"/>
      <c r="U44" s="82"/>
      <c r="V44" s="82"/>
      <c r="W44" s="82"/>
      <c r="X44" s="82"/>
    </row>
    <row r="45" spans="1:24" x14ac:dyDescent="0.25">
      <c r="A45" s="82"/>
      <c r="B45" s="82"/>
      <c r="C45" s="173" t="s">
        <v>90</v>
      </c>
      <c r="D45" s="173"/>
      <c r="E45" s="173"/>
      <c r="F45" s="173"/>
      <c r="G45" s="173"/>
      <c r="H45" s="93">
        <f>D35</f>
        <v>3.5666666666666669</v>
      </c>
      <c r="I45" s="93">
        <f>SUM(R6:R35)</f>
        <v>123</v>
      </c>
      <c r="J45" s="82"/>
      <c r="K45" s="82"/>
      <c r="L45" s="82"/>
      <c r="M45" s="93">
        <f>I42</f>
        <v>112.5</v>
      </c>
      <c r="N45" s="93">
        <f t="shared" ref="N45:N52" si="7">M45+34.9</f>
        <v>147.4</v>
      </c>
      <c r="O45" s="82" t="s">
        <v>45</v>
      </c>
      <c r="P45" s="82"/>
      <c r="Q45" s="82"/>
      <c r="R45" s="82"/>
      <c r="S45" s="82"/>
      <c r="T45" s="82"/>
      <c r="U45" s="82"/>
      <c r="V45" s="82"/>
      <c r="W45" s="82"/>
      <c r="X45" s="82"/>
    </row>
    <row r="46" spans="1:24" x14ac:dyDescent="0.25">
      <c r="A46" s="82"/>
      <c r="B46" s="82"/>
      <c r="C46" s="173" t="s">
        <v>91</v>
      </c>
      <c r="D46" s="173"/>
      <c r="E46" s="173"/>
      <c r="F46" s="173"/>
      <c r="G46" s="173"/>
      <c r="H46" s="93">
        <f>K35</f>
        <v>3.8</v>
      </c>
      <c r="I46" s="93">
        <f>SUM(S6:S35)</f>
        <v>164</v>
      </c>
      <c r="J46" s="82"/>
      <c r="K46" s="82"/>
      <c r="L46" s="82"/>
      <c r="M46" s="93">
        <f>I45</f>
        <v>123</v>
      </c>
      <c r="N46" s="93">
        <f t="shared" si="7"/>
        <v>157.9</v>
      </c>
      <c r="O46" s="82" t="s">
        <v>21</v>
      </c>
      <c r="P46" s="82"/>
      <c r="Q46" s="82"/>
      <c r="R46" s="82"/>
      <c r="S46" s="82"/>
      <c r="T46" s="82"/>
      <c r="U46" s="82"/>
      <c r="V46" s="82"/>
      <c r="W46" s="82"/>
      <c r="X46" s="82"/>
    </row>
    <row r="47" spans="1:24" x14ac:dyDescent="0.25">
      <c r="A47" s="82"/>
      <c r="B47" s="82"/>
      <c r="C47" s="173" t="s">
        <v>95</v>
      </c>
      <c r="D47" s="173"/>
      <c r="E47" s="173"/>
      <c r="F47" s="173"/>
      <c r="G47" s="173"/>
      <c r="H47" s="93">
        <f>F35</f>
        <v>2.7666666666666666</v>
      </c>
      <c r="I47" s="93">
        <f>SUM(T6:T35)</f>
        <v>80.5</v>
      </c>
      <c r="J47" s="82"/>
      <c r="K47" s="82"/>
      <c r="L47" s="82"/>
      <c r="M47" s="93">
        <f>I44</f>
        <v>162</v>
      </c>
      <c r="N47" s="93">
        <f t="shared" si="7"/>
        <v>196.9</v>
      </c>
      <c r="O47" s="82" t="s">
        <v>98</v>
      </c>
      <c r="P47" s="82"/>
      <c r="Q47" s="82"/>
      <c r="R47" s="82"/>
      <c r="S47" s="82"/>
      <c r="T47" s="82"/>
      <c r="U47" s="82"/>
      <c r="V47" s="82"/>
      <c r="W47" s="82"/>
      <c r="X47" s="82"/>
    </row>
    <row r="48" spans="1:24" x14ac:dyDescent="0.25">
      <c r="A48" s="82"/>
      <c r="B48" s="82"/>
      <c r="C48" s="173" t="s">
        <v>92</v>
      </c>
      <c r="D48" s="173"/>
      <c r="E48" s="173"/>
      <c r="F48" s="173"/>
      <c r="G48" s="173"/>
      <c r="H48" s="93">
        <f>J35</f>
        <v>3.2666666666666666</v>
      </c>
      <c r="I48" s="93">
        <f>SUM(U6:U35)</f>
        <v>168</v>
      </c>
      <c r="J48" s="82"/>
      <c r="K48" s="82"/>
      <c r="L48" s="82"/>
      <c r="M48" s="93">
        <f>I49</f>
        <v>163.5</v>
      </c>
      <c r="N48" s="93">
        <f t="shared" si="7"/>
        <v>198.4</v>
      </c>
      <c r="O48" s="82" t="s">
        <v>98</v>
      </c>
      <c r="P48" s="82"/>
      <c r="Q48" s="82"/>
      <c r="R48" s="82"/>
      <c r="S48" s="82"/>
      <c r="T48" s="82"/>
      <c r="U48" s="82"/>
      <c r="V48" s="82"/>
      <c r="W48" s="82"/>
      <c r="X48" s="82"/>
    </row>
    <row r="49" spans="1:24" x14ac:dyDescent="0.25">
      <c r="A49" s="82"/>
      <c r="B49" s="82"/>
      <c r="C49" s="173" t="s">
        <v>94</v>
      </c>
      <c r="D49" s="173"/>
      <c r="E49" s="173"/>
      <c r="F49" s="173"/>
      <c r="G49" s="173"/>
      <c r="H49" s="93">
        <f>G35</f>
        <v>3.2333333333333334</v>
      </c>
      <c r="I49" s="93">
        <f>SUM(V6:V35)</f>
        <v>163.5</v>
      </c>
      <c r="J49" s="82"/>
      <c r="K49" s="82"/>
      <c r="L49" s="82"/>
      <c r="M49" s="93">
        <f>I46</f>
        <v>164</v>
      </c>
      <c r="N49" s="93">
        <f t="shared" si="7"/>
        <v>198.9</v>
      </c>
      <c r="O49" s="82" t="s">
        <v>98</v>
      </c>
      <c r="P49" s="82"/>
      <c r="Q49" s="82"/>
      <c r="R49" s="82"/>
      <c r="S49" s="82"/>
      <c r="T49" s="82"/>
      <c r="U49" s="82"/>
      <c r="V49" s="82"/>
      <c r="W49" s="82"/>
      <c r="X49" s="82"/>
    </row>
    <row r="50" spans="1:24" x14ac:dyDescent="0.25">
      <c r="A50" s="82"/>
      <c r="B50" s="82"/>
      <c r="C50" s="173" t="s">
        <v>93</v>
      </c>
      <c r="D50" s="173"/>
      <c r="E50" s="173"/>
      <c r="F50" s="173"/>
      <c r="G50" s="173"/>
      <c r="H50" s="93">
        <f>C35</f>
        <v>2.5333333333333332</v>
      </c>
      <c r="I50" s="93">
        <f>SUM(W6:W35)</f>
        <v>191.5</v>
      </c>
      <c r="J50" s="82"/>
      <c r="K50" s="82"/>
      <c r="L50" s="82"/>
      <c r="M50" s="93">
        <f>I48</f>
        <v>168</v>
      </c>
      <c r="N50" s="93">
        <f t="shared" si="7"/>
        <v>202.9</v>
      </c>
      <c r="O50" s="82" t="s">
        <v>98</v>
      </c>
      <c r="P50" s="82"/>
      <c r="Q50" s="82"/>
      <c r="R50" s="82"/>
      <c r="S50" s="82"/>
      <c r="T50" s="82"/>
      <c r="U50" s="82"/>
      <c r="V50" s="82"/>
      <c r="W50" s="82"/>
      <c r="X50" s="82"/>
    </row>
    <row r="51" spans="1:24" x14ac:dyDescent="0.25">
      <c r="A51" s="82"/>
      <c r="B51" s="82"/>
      <c r="C51" s="176" t="s">
        <v>31</v>
      </c>
      <c r="D51" s="176"/>
      <c r="E51" s="176"/>
      <c r="F51" s="176"/>
      <c r="G51" s="176"/>
      <c r="H51" s="98">
        <v>34.9</v>
      </c>
      <c r="I51" s="92"/>
      <c r="J51" s="92"/>
      <c r="K51" s="82"/>
      <c r="L51" s="82"/>
      <c r="M51" s="93">
        <f>I43</f>
        <v>185</v>
      </c>
      <c r="N51" s="93">
        <f t="shared" si="7"/>
        <v>219.9</v>
      </c>
      <c r="O51" s="82" t="s">
        <v>98</v>
      </c>
      <c r="P51" s="82"/>
      <c r="Q51" s="82"/>
      <c r="R51" s="82"/>
      <c r="S51" s="82"/>
      <c r="T51" s="82"/>
      <c r="U51" s="82"/>
      <c r="V51" s="82"/>
      <c r="W51" s="82"/>
      <c r="X51" s="82"/>
    </row>
    <row r="52" spans="1:24" x14ac:dyDescent="0.25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93">
        <f>I50</f>
        <v>191.5</v>
      </c>
      <c r="N52" s="93">
        <f t="shared" si="7"/>
        <v>226.4</v>
      </c>
      <c r="O52" s="82" t="s">
        <v>98</v>
      </c>
      <c r="P52" s="82"/>
      <c r="Q52" s="82"/>
      <c r="R52" s="82"/>
      <c r="S52" s="82"/>
      <c r="T52" s="82"/>
      <c r="U52" s="82"/>
      <c r="V52" s="82"/>
      <c r="W52" s="82"/>
      <c r="X52" s="82"/>
    </row>
    <row r="53" spans="1:24" x14ac:dyDescent="0.25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</row>
  </sheetData>
  <mergeCells count="17">
    <mergeCell ref="C47:G47"/>
    <mergeCell ref="C48:G48"/>
    <mergeCell ref="C49:G49"/>
    <mergeCell ref="C50:G50"/>
    <mergeCell ref="C51:G51"/>
    <mergeCell ref="X4:X5"/>
    <mergeCell ref="C46:G46"/>
    <mergeCell ref="J1:R1"/>
    <mergeCell ref="B3:B4"/>
    <mergeCell ref="C3:J3"/>
    <mergeCell ref="L3:L4"/>
    <mergeCell ref="O4:W4"/>
    <mergeCell ref="C41:G41"/>
    <mergeCell ref="C42:G42"/>
    <mergeCell ref="C43:G43"/>
    <mergeCell ref="C44:G44"/>
    <mergeCell ref="C45:G4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14C34-D103-4CCA-BEAA-C79F2ECF914C}">
  <dimension ref="B4:V36"/>
  <sheetViews>
    <sheetView topLeftCell="C1" zoomScale="73" workbookViewId="0">
      <selection activeCell="B22" sqref="B22:V34"/>
    </sheetView>
  </sheetViews>
  <sheetFormatPr defaultRowHeight="15" x14ac:dyDescent="0.25"/>
  <sheetData>
    <row r="4" spans="2:22" ht="15.75" x14ac:dyDescent="0.25">
      <c r="B4" s="179" t="s">
        <v>103</v>
      </c>
      <c r="C4" s="180" t="s">
        <v>104</v>
      </c>
      <c r="D4" s="180"/>
      <c r="E4" s="180"/>
      <c r="F4" s="180"/>
      <c r="G4" s="180"/>
      <c r="H4" s="180"/>
      <c r="I4" s="180"/>
      <c r="J4" s="180"/>
      <c r="K4" s="180"/>
      <c r="L4" s="181" t="s">
        <v>105</v>
      </c>
      <c r="M4" s="181" t="s">
        <v>106</v>
      </c>
      <c r="N4" s="179" t="s">
        <v>107</v>
      </c>
      <c r="P4" s="1" t="s">
        <v>108</v>
      </c>
      <c r="Q4" s="1"/>
      <c r="R4" s="1"/>
      <c r="S4" s="1"/>
      <c r="T4" s="1" t="s">
        <v>109</v>
      </c>
      <c r="U4" s="1"/>
      <c r="V4" s="1"/>
    </row>
    <row r="5" spans="2:22" ht="15.75" x14ac:dyDescent="0.25">
      <c r="B5" s="179"/>
      <c r="C5" s="121" t="s">
        <v>60</v>
      </c>
      <c r="D5" s="121" t="s">
        <v>61</v>
      </c>
      <c r="E5" s="121" t="s">
        <v>62</v>
      </c>
      <c r="F5" s="121" t="s">
        <v>63</v>
      </c>
      <c r="G5" s="121" t="s">
        <v>64</v>
      </c>
      <c r="H5" s="121" t="s">
        <v>65</v>
      </c>
      <c r="I5" s="121" t="s">
        <v>66</v>
      </c>
      <c r="J5" s="121" t="s">
        <v>67</v>
      </c>
      <c r="K5" s="121" t="s">
        <v>68</v>
      </c>
      <c r="L5" s="181"/>
      <c r="M5" s="181"/>
      <c r="N5" s="179"/>
      <c r="P5" s="1" t="s">
        <v>110</v>
      </c>
      <c r="Q5" s="1"/>
      <c r="R5" s="1"/>
      <c r="S5" s="1"/>
      <c r="T5" s="1" t="s">
        <v>111</v>
      </c>
      <c r="U5" s="1"/>
      <c r="V5" s="1"/>
    </row>
    <row r="6" spans="2:22" ht="15.75" x14ac:dyDescent="0.25">
      <c r="B6" s="85" t="s">
        <v>110</v>
      </c>
      <c r="C6" s="116">
        <v>12.47</v>
      </c>
      <c r="D6" s="116">
        <v>6.99</v>
      </c>
      <c r="E6" s="116">
        <v>9.1999999999999993</v>
      </c>
      <c r="F6" s="116">
        <v>10.41</v>
      </c>
      <c r="G6" s="116">
        <v>8.5500000000000007</v>
      </c>
      <c r="H6" s="116">
        <v>7.3</v>
      </c>
      <c r="I6" s="116">
        <v>8.5299999999999994</v>
      </c>
      <c r="J6" s="116">
        <v>16.96</v>
      </c>
      <c r="K6" s="116">
        <v>7.58</v>
      </c>
      <c r="L6" s="116">
        <v>16.96</v>
      </c>
      <c r="M6" s="116">
        <v>6.99</v>
      </c>
      <c r="N6" s="116">
        <f>(L6-M6)</f>
        <v>9.9700000000000006</v>
      </c>
      <c r="P6" s="1" t="s">
        <v>112</v>
      </c>
      <c r="Q6" s="1"/>
      <c r="R6" s="1"/>
      <c r="S6" s="1"/>
      <c r="T6" s="1" t="s">
        <v>113</v>
      </c>
      <c r="U6" s="1"/>
      <c r="V6" s="1"/>
    </row>
    <row r="7" spans="2:22" ht="15.75" x14ac:dyDescent="0.25">
      <c r="B7" s="85" t="s">
        <v>114</v>
      </c>
      <c r="C7" s="116">
        <v>0.2</v>
      </c>
      <c r="D7" s="116">
        <v>0.2</v>
      </c>
      <c r="E7" s="116">
        <v>0.23</v>
      </c>
      <c r="F7" s="116">
        <v>0.2</v>
      </c>
      <c r="G7" s="116">
        <v>0.2</v>
      </c>
      <c r="H7" s="116">
        <v>0.27</v>
      </c>
      <c r="I7" s="116">
        <v>0.23</v>
      </c>
      <c r="J7" s="116">
        <v>0.2</v>
      </c>
      <c r="K7" s="116">
        <v>0.23</v>
      </c>
      <c r="L7" s="116">
        <v>0.2</v>
      </c>
      <c r="M7" s="116">
        <v>0.27</v>
      </c>
      <c r="N7" s="116">
        <f>(L7-M7)</f>
        <v>-7.0000000000000007E-2</v>
      </c>
      <c r="P7" s="1" t="s">
        <v>115</v>
      </c>
      <c r="Q7" s="1"/>
      <c r="R7" s="1"/>
      <c r="S7" s="1"/>
      <c r="T7" s="1" t="s">
        <v>116</v>
      </c>
      <c r="U7" s="1"/>
      <c r="V7" s="1"/>
    </row>
    <row r="8" spans="2:22" ht="15.75" x14ac:dyDescent="0.25">
      <c r="B8" s="85" t="s">
        <v>116</v>
      </c>
      <c r="C8" s="116">
        <v>50.18</v>
      </c>
      <c r="D8" s="116">
        <v>50.66</v>
      </c>
      <c r="E8" s="116">
        <v>52.12</v>
      </c>
      <c r="F8" s="116">
        <v>51.07</v>
      </c>
      <c r="G8" s="116">
        <v>51.03</v>
      </c>
      <c r="H8" s="116">
        <v>51.21</v>
      </c>
      <c r="I8" s="116">
        <v>49.93</v>
      </c>
      <c r="J8" s="116">
        <v>50.57</v>
      </c>
      <c r="K8" s="116">
        <v>51.92</v>
      </c>
      <c r="L8" s="116">
        <v>52.12</v>
      </c>
      <c r="M8" s="116">
        <v>49.93</v>
      </c>
      <c r="N8" s="116">
        <f t="shared" ref="N8:N17" si="0">(L8-M8)</f>
        <v>2.1899999999999977</v>
      </c>
      <c r="P8" s="1" t="s">
        <v>117</v>
      </c>
      <c r="Q8" s="1"/>
      <c r="R8" s="1"/>
      <c r="S8" s="1"/>
      <c r="T8" s="1" t="s">
        <v>118</v>
      </c>
      <c r="U8" s="1"/>
      <c r="V8" s="1"/>
    </row>
    <row r="9" spans="2:22" ht="15.75" x14ac:dyDescent="0.25">
      <c r="B9" s="85" t="s">
        <v>118</v>
      </c>
      <c r="C9" s="116">
        <v>5.78</v>
      </c>
      <c r="D9" s="116">
        <v>1.98</v>
      </c>
      <c r="E9" s="116">
        <v>6.4</v>
      </c>
      <c r="F9" s="116">
        <v>3.06</v>
      </c>
      <c r="G9" s="116">
        <v>4.07</v>
      </c>
      <c r="H9" s="116">
        <v>5.22</v>
      </c>
      <c r="I9" s="116">
        <v>3.36</v>
      </c>
      <c r="J9" s="116">
        <v>2.54</v>
      </c>
      <c r="K9" s="116">
        <v>6.39</v>
      </c>
      <c r="L9" s="116">
        <v>1.98</v>
      </c>
      <c r="M9" s="116">
        <v>6.4</v>
      </c>
      <c r="N9" s="116">
        <f t="shared" si="0"/>
        <v>-4.42</v>
      </c>
      <c r="Q9" s="1"/>
      <c r="R9" s="1"/>
      <c r="S9" s="1"/>
      <c r="T9" s="1" t="s">
        <v>119</v>
      </c>
      <c r="U9" s="1"/>
      <c r="V9" s="1"/>
    </row>
    <row r="10" spans="2:22" ht="15.75" x14ac:dyDescent="0.25">
      <c r="B10" s="85" t="s">
        <v>120</v>
      </c>
      <c r="C10" s="116">
        <v>11.72</v>
      </c>
      <c r="D10" s="116">
        <v>14.54</v>
      </c>
      <c r="E10" s="116">
        <v>14.16</v>
      </c>
      <c r="F10" s="116">
        <v>10.69</v>
      </c>
      <c r="G10" s="116">
        <v>12.35</v>
      </c>
      <c r="H10" s="116">
        <v>14.62</v>
      </c>
      <c r="I10" s="116">
        <v>9.52</v>
      </c>
      <c r="J10" s="116">
        <v>12.63</v>
      </c>
      <c r="K10" s="116">
        <v>10.029999999999999</v>
      </c>
      <c r="L10" s="116">
        <v>9.52</v>
      </c>
      <c r="M10" s="116">
        <v>14.62</v>
      </c>
      <c r="N10" s="116">
        <f t="shared" si="0"/>
        <v>-5.0999999999999996</v>
      </c>
      <c r="T10" s="1" t="s">
        <v>121</v>
      </c>
    </row>
    <row r="11" spans="2:22" ht="15.75" x14ac:dyDescent="0.25">
      <c r="B11" s="85" t="s">
        <v>122</v>
      </c>
      <c r="C11" s="116">
        <v>79.040000000000006</v>
      </c>
      <c r="D11" s="116">
        <v>79.64</v>
      </c>
      <c r="E11" s="116">
        <v>76.73</v>
      </c>
      <c r="F11" s="116">
        <v>72.790000000000006</v>
      </c>
      <c r="G11" s="116">
        <v>78.989999999999995</v>
      </c>
      <c r="H11" s="116">
        <v>77.95</v>
      </c>
      <c r="I11" s="116">
        <v>77.41</v>
      </c>
      <c r="J11" s="116">
        <v>78.22</v>
      </c>
      <c r="K11" s="116">
        <v>75.62</v>
      </c>
      <c r="L11" s="116">
        <v>79.64</v>
      </c>
      <c r="M11" s="116">
        <v>72.790000000000006</v>
      </c>
      <c r="N11" s="116">
        <f t="shared" si="0"/>
        <v>6.8499999999999943</v>
      </c>
    </row>
    <row r="12" spans="2:22" ht="15.75" x14ac:dyDescent="0.25">
      <c r="B12" s="85" t="s">
        <v>123</v>
      </c>
      <c r="C12" s="116">
        <v>1.62</v>
      </c>
      <c r="D12" s="116">
        <v>1.43</v>
      </c>
      <c r="E12" s="116">
        <v>2.94</v>
      </c>
      <c r="F12" s="116">
        <v>1.9</v>
      </c>
      <c r="G12" s="116">
        <v>1.74</v>
      </c>
      <c r="H12" s="116">
        <v>2.14</v>
      </c>
      <c r="I12" s="116">
        <v>2.29</v>
      </c>
      <c r="J12" s="116">
        <v>2.21</v>
      </c>
      <c r="K12" s="116">
        <v>3.04</v>
      </c>
      <c r="L12" s="116">
        <v>1.43</v>
      </c>
      <c r="M12" s="116">
        <v>3.04</v>
      </c>
      <c r="N12" s="116">
        <f t="shared" si="0"/>
        <v>-1.61</v>
      </c>
    </row>
    <row r="13" spans="2:22" ht="15.75" x14ac:dyDescent="0.25">
      <c r="B13" s="85" t="s">
        <v>124</v>
      </c>
      <c r="C13" s="116">
        <v>1.78</v>
      </c>
      <c r="D13" s="116">
        <v>0.68</v>
      </c>
      <c r="E13" s="116">
        <v>2.78</v>
      </c>
      <c r="F13" s="116">
        <v>3.05</v>
      </c>
      <c r="G13" s="116">
        <v>2.89</v>
      </c>
      <c r="H13" s="116">
        <v>3.83</v>
      </c>
      <c r="I13" s="116">
        <v>4.72</v>
      </c>
      <c r="J13" s="116">
        <v>4.2300000000000004</v>
      </c>
      <c r="K13" s="116">
        <v>6.73</v>
      </c>
      <c r="L13" s="116">
        <v>0.68</v>
      </c>
      <c r="M13" s="116">
        <v>6.73</v>
      </c>
      <c r="N13" s="116">
        <f t="shared" si="0"/>
        <v>-6.0500000000000007</v>
      </c>
    </row>
    <row r="14" spans="2:22" ht="15.75" x14ac:dyDescent="0.25">
      <c r="B14" s="85" t="s">
        <v>125</v>
      </c>
      <c r="C14" s="116">
        <v>3.17</v>
      </c>
      <c r="D14" s="116">
        <v>3.7</v>
      </c>
      <c r="E14" s="116">
        <v>3.37</v>
      </c>
      <c r="F14" s="116">
        <v>3.2</v>
      </c>
      <c r="G14" s="116">
        <v>3.33</v>
      </c>
      <c r="H14" s="116">
        <v>3.07</v>
      </c>
      <c r="I14" s="116">
        <v>3.23</v>
      </c>
      <c r="J14" s="116">
        <v>3.23</v>
      </c>
      <c r="K14" s="116">
        <v>3.43</v>
      </c>
      <c r="L14" s="116">
        <v>3.7</v>
      </c>
      <c r="M14" s="116">
        <v>3.07</v>
      </c>
      <c r="N14" s="116">
        <f t="shared" si="0"/>
        <v>0.63000000000000034</v>
      </c>
    </row>
    <row r="15" spans="2:22" ht="15.75" x14ac:dyDescent="0.25">
      <c r="B15" s="85" t="s">
        <v>32</v>
      </c>
      <c r="C15" s="116">
        <v>2.73</v>
      </c>
      <c r="D15" s="116">
        <v>3.67</v>
      </c>
      <c r="E15" s="116">
        <v>3.8</v>
      </c>
      <c r="F15" s="116">
        <v>3.17</v>
      </c>
      <c r="G15" s="116">
        <v>3.7</v>
      </c>
      <c r="H15" s="116">
        <v>3.17</v>
      </c>
      <c r="I15" s="116">
        <v>3.8</v>
      </c>
      <c r="J15" s="116">
        <v>2.7</v>
      </c>
      <c r="K15" s="116">
        <v>4.03</v>
      </c>
      <c r="L15" s="116">
        <v>4.03</v>
      </c>
      <c r="M15" s="116">
        <v>2.7</v>
      </c>
      <c r="N15" s="116">
        <f t="shared" si="0"/>
        <v>1.33</v>
      </c>
    </row>
    <row r="16" spans="2:22" ht="15.75" x14ac:dyDescent="0.25">
      <c r="B16" s="85" t="s">
        <v>34</v>
      </c>
      <c r="C16" s="116">
        <v>2.67</v>
      </c>
      <c r="D16" s="116">
        <v>3.6</v>
      </c>
      <c r="E16" s="116">
        <v>3.53</v>
      </c>
      <c r="F16" s="116">
        <v>2.5299999999999998</v>
      </c>
      <c r="G16" s="116">
        <v>3.13</v>
      </c>
      <c r="H16" s="116">
        <v>2.4</v>
      </c>
      <c r="I16" s="116">
        <v>3.33</v>
      </c>
      <c r="J16" s="116">
        <v>3.2</v>
      </c>
      <c r="K16" s="116">
        <v>3.67</v>
      </c>
      <c r="L16" s="116">
        <v>3.67</v>
      </c>
      <c r="M16" s="116">
        <v>2.4</v>
      </c>
      <c r="N16" s="116">
        <f t="shared" si="0"/>
        <v>1.27</v>
      </c>
    </row>
    <row r="17" spans="2:22" ht="15.75" x14ac:dyDescent="0.25">
      <c r="B17" s="85" t="s">
        <v>126</v>
      </c>
      <c r="C17" s="116">
        <v>2.5299999999999998</v>
      </c>
      <c r="D17" s="116">
        <v>3.57</v>
      </c>
      <c r="E17" s="116">
        <v>3.27</v>
      </c>
      <c r="F17" s="116">
        <v>2.77</v>
      </c>
      <c r="G17" s="116">
        <v>3.23</v>
      </c>
      <c r="H17" s="116">
        <v>2</v>
      </c>
      <c r="I17" s="116">
        <v>3.43</v>
      </c>
      <c r="J17" s="116">
        <v>3.27</v>
      </c>
      <c r="K17" s="116">
        <v>3.8</v>
      </c>
      <c r="L17" s="116">
        <v>3.8</v>
      </c>
      <c r="M17" s="116">
        <v>2</v>
      </c>
      <c r="N17" s="116">
        <f t="shared" si="0"/>
        <v>1.7999999999999998</v>
      </c>
      <c r="O17" s="122"/>
    </row>
    <row r="19" spans="2:22" ht="15.75" x14ac:dyDescent="0.25">
      <c r="B19" s="182" t="s">
        <v>103</v>
      </c>
      <c r="C19" s="183" t="s">
        <v>127</v>
      </c>
      <c r="D19" s="183" t="s">
        <v>128</v>
      </c>
      <c r="E19" s="178" t="s">
        <v>129</v>
      </c>
      <c r="F19" s="178"/>
      <c r="G19" s="178" t="s">
        <v>130</v>
      </c>
      <c r="H19" s="178"/>
      <c r="I19" s="178" t="s">
        <v>131</v>
      </c>
      <c r="J19" s="178"/>
      <c r="K19" s="178" t="s">
        <v>132</v>
      </c>
      <c r="L19" s="178"/>
      <c r="M19" s="178" t="s">
        <v>133</v>
      </c>
      <c r="N19" s="178"/>
      <c r="O19" s="178" t="s">
        <v>134</v>
      </c>
      <c r="P19" s="178"/>
      <c r="Q19" s="178" t="s">
        <v>135</v>
      </c>
      <c r="R19" s="178"/>
      <c r="S19" s="178" t="s">
        <v>136</v>
      </c>
      <c r="T19" s="178"/>
      <c r="U19" s="178" t="s">
        <v>137</v>
      </c>
      <c r="V19" s="178"/>
    </row>
    <row r="20" spans="2:22" x14ac:dyDescent="0.25">
      <c r="B20" s="182"/>
      <c r="C20" s="183"/>
      <c r="D20" s="183"/>
      <c r="E20" s="177" t="s">
        <v>138</v>
      </c>
      <c r="F20" s="177" t="s">
        <v>139</v>
      </c>
      <c r="G20" s="177" t="s">
        <v>138</v>
      </c>
      <c r="H20" s="177" t="s">
        <v>139</v>
      </c>
      <c r="I20" s="177" t="s">
        <v>138</v>
      </c>
      <c r="J20" s="177" t="s">
        <v>139</v>
      </c>
      <c r="K20" s="177" t="s">
        <v>138</v>
      </c>
      <c r="L20" s="177" t="s">
        <v>139</v>
      </c>
      <c r="M20" s="177" t="s">
        <v>138</v>
      </c>
      <c r="N20" s="177" t="s">
        <v>139</v>
      </c>
      <c r="O20" s="177" t="s">
        <v>138</v>
      </c>
      <c r="P20" s="177" t="s">
        <v>139</v>
      </c>
      <c r="Q20" s="177" t="s">
        <v>138</v>
      </c>
      <c r="R20" s="177" t="s">
        <v>139</v>
      </c>
      <c r="S20" s="177" t="s">
        <v>138</v>
      </c>
      <c r="T20" s="177" t="s">
        <v>139</v>
      </c>
      <c r="U20" s="177" t="s">
        <v>138</v>
      </c>
      <c r="V20" s="177" t="s">
        <v>139</v>
      </c>
    </row>
    <row r="21" spans="2:22" x14ac:dyDescent="0.25">
      <c r="B21" s="182"/>
      <c r="C21" s="183"/>
      <c r="D21" s="183"/>
      <c r="E21" s="177"/>
      <c r="F21" s="177"/>
      <c r="G21" s="177"/>
      <c r="H21" s="177"/>
      <c r="I21" s="177"/>
      <c r="J21" s="177"/>
      <c r="K21" s="177"/>
      <c r="L21" s="177"/>
      <c r="M21" s="177"/>
      <c r="N21" s="177"/>
      <c r="O21" s="177"/>
      <c r="P21" s="177"/>
      <c r="Q21" s="177"/>
      <c r="R21" s="177"/>
      <c r="S21" s="177"/>
      <c r="T21" s="177"/>
      <c r="U21" s="177"/>
      <c r="V21" s="177"/>
    </row>
    <row r="22" spans="2:22" ht="15.75" x14ac:dyDescent="0.25">
      <c r="B22" s="85" t="s">
        <v>110</v>
      </c>
      <c r="C22" s="84">
        <v>1</v>
      </c>
      <c r="D22" s="116">
        <f>(C22/C$34)</f>
        <v>8.5470085470085472E-2</v>
      </c>
      <c r="E22" s="116">
        <f>(C6-M6)/N6</f>
        <v>0.54964894684052157</v>
      </c>
      <c r="F22" s="116">
        <f>(E22*D22)</f>
        <v>4.6978542465001848E-2</v>
      </c>
      <c r="G22" s="116">
        <f>(D6-M6)/N6</f>
        <v>0</v>
      </c>
      <c r="H22" s="116">
        <f>(G22*D22)</f>
        <v>0</v>
      </c>
      <c r="I22" s="116">
        <f>(E6-M6)/N6</f>
        <v>0.22166499498495476</v>
      </c>
      <c r="J22" s="116">
        <f>(I22*D22)</f>
        <v>1.8945726067090152E-2</v>
      </c>
      <c r="K22" s="116">
        <f>(F6-M6)/N6</f>
        <v>0.34302908726178533</v>
      </c>
      <c r="L22" s="116">
        <f>(K22*D22)</f>
        <v>2.9318725406990199E-2</v>
      </c>
      <c r="M22" s="116">
        <f>(G6-M6)/N6</f>
        <v>0.15646940822467406</v>
      </c>
      <c r="N22" s="116">
        <f>(M22*D22)</f>
        <v>1.3373453694416587E-2</v>
      </c>
      <c r="O22" s="116">
        <f>(H6-M6)/N6</f>
        <v>3.1093279839518515E-2</v>
      </c>
      <c r="P22" s="116">
        <f>(O22*D22)</f>
        <v>2.657545285428933E-3</v>
      </c>
      <c r="Q22" s="116">
        <f>(I6-M6)/N6</f>
        <v>0.15446339017051144</v>
      </c>
      <c r="R22" s="116">
        <f>(Q22*D22)</f>
        <v>1.3201999159872774E-2</v>
      </c>
      <c r="S22" s="116">
        <f>(J6-M6)/N6</f>
        <v>1</v>
      </c>
      <c r="T22" s="116">
        <f>(S22*D22)</f>
        <v>8.5470085470085472E-2</v>
      </c>
      <c r="U22" s="116">
        <f>(K6-M6)/N6</f>
        <v>5.9177532597793361E-2</v>
      </c>
      <c r="V22" s="116">
        <f>(U22*D22)</f>
        <v>5.0579087690421675E-3</v>
      </c>
    </row>
    <row r="23" spans="2:22" ht="15.75" x14ac:dyDescent="0.25">
      <c r="B23" s="85" t="s">
        <v>114</v>
      </c>
      <c r="C23" s="84">
        <v>1</v>
      </c>
      <c r="D23" s="116">
        <f t="shared" ref="D23:D33" si="1">(C23/C$34)</f>
        <v>8.5470085470085472E-2</v>
      </c>
      <c r="E23" s="116">
        <f>(C7-M7)/N7</f>
        <v>1</v>
      </c>
      <c r="F23" s="116">
        <f t="shared" ref="F23:F33" si="2">(E23*D23)</f>
        <v>8.5470085470085472E-2</v>
      </c>
      <c r="G23" s="116">
        <f>(D7-M7)/N7</f>
        <v>1</v>
      </c>
      <c r="H23" s="116">
        <f t="shared" ref="H23:H33" si="3">(G23*D23)</f>
        <v>8.5470085470085472E-2</v>
      </c>
      <c r="I23" s="116">
        <f t="shared" ref="I23:I33" si="4">(E7-M7)/N7</f>
        <v>0.57142857142857151</v>
      </c>
      <c r="J23" s="116">
        <f t="shared" ref="J23:J33" si="5">(I23*D23)</f>
        <v>4.8840048840048847E-2</v>
      </c>
      <c r="K23" s="116">
        <f>(F7-M7)/N7</f>
        <v>1</v>
      </c>
      <c r="L23" s="116">
        <f t="shared" ref="L23:L33" si="6">(K23*D23)</f>
        <v>8.5470085470085472E-2</v>
      </c>
      <c r="M23" s="116">
        <f t="shared" ref="M23:M33" si="7">(G7-M7)/N7</f>
        <v>1</v>
      </c>
      <c r="N23" s="116">
        <f t="shared" ref="N23:N33" si="8">(M23*D23)</f>
        <v>8.5470085470085472E-2</v>
      </c>
      <c r="O23" s="116">
        <f t="shared" ref="O23:O33" si="9">(H7-M7)/N7</f>
        <v>0</v>
      </c>
      <c r="P23" s="116">
        <f t="shared" ref="P23:P33" si="10">(O23*D23)</f>
        <v>0</v>
      </c>
      <c r="Q23" s="116">
        <f t="shared" ref="Q23:Q33" si="11">(I7-M7)/N7</f>
        <v>0.57142857142857151</v>
      </c>
      <c r="R23" s="116">
        <f t="shared" ref="R23:R33" si="12">(Q23*D23)</f>
        <v>4.8840048840048847E-2</v>
      </c>
      <c r="S23" s="116">
        <f t="shared" ref="S23:S33" si="13">(J7-M7)/N7</f>
        <v>1</v>
      </c>
      <c r="T23" s="116">
        <f t="shared" ref="T23:T33" si="14">(S23*D23)</f>
        <v>8.5470085470085472E-2</v>
      </c>
      <c r="U23" s="116">
        <f t="shared" ref="U23:U33" si="15">(K7-M7)/N7</f>
        <v>0.57142857142857151</v>
      </c>
      <c r="V23" s="116">
        <f t="shared" ref="V23:V33" si="16">(U23*D23)</f>
        <v>4.8840048840048847E-2</v>
      </c>
    </row>
    <row r="24" spans="2:22" ht="15.75" x14ac:dyDescent="0.25">
      <c r="B24" s="85" t="s">
        <v>116</v>
      </c>
      <c r="C24" s="84">
        <v>1</v>
      </c>
      <c r="D24" s="116">
        <f t="shared" si="1"/>
        <v>8.5470085470085472E-2</v>
      </c>
      <c r="E24" s="116">
        <f t="shared" ref="E24:E33" si="17">(C8-M8)/N8</f>
        <v>0.11415525114155263</v>
      </c>
      <c r="F24" s="116">
        <f t="shared" si="2"/>
        <v>9.7568590719275747E-3</v>
      </c>
      <c r="G24" s="116">
        <f t="shared" ref="G24:G33" si="18">(D8-M8)/N8</f>
        <v>0.33333333333333226</v>
      </c>
      <c r="H24" s="116">
        <f t="shared" si="3"/>
        <v>2.84900284900284E-2</v>
      </c>
      <c r="I24" s="116">
        <f t="shared" si="4"/>
        <v>1</v>
      </c>
      <c r="J24" s="116">
        <f t="shared" si="5"/>
        <v>8.5470085470085472E-2</v>
      </c>
      <c r="K24" s="116">
        <f t="shared" ref="K24:K33" si="19">(F8-M8)/N8</f>
        <v>0.5205479452054802</v>
      </c>
      <c r="L24" s="116">
        <f t="shared" si="6"/>
        <v>4.4491277367989759E-2</v>
      </c>
      <c r="M24" s="116">
        <f t="shared" si="7"/>
        <v>0.50228310502283224</v>
      </c>
      <c r="N24" s="116">
        <f t="shared" si="8"/>
        <v>4.293017991648139E-2</v>
      </c>
      <c r="O24" s="116">
        <f t="shared" si="9"/>
        <v>0.58447488584474994</v>
      </c>
      <c r="P24" s="116">
        <f t="shared" si="10"/>
        <v>4.9955118448269227E-2</v>
      </c>
      <c r="Q24" s="116">
        <f t="shared" si="11"/>
        <v>0</v>
      </c>
      <c r="R24" s="116">
        <f t="shared" si="12"/>
        <v>0</v>
      </c>
      <c r="S24" s="116">
        <f t="shared" si="13"/>
        <v>0.29223744292237497</v>
      </c>
      <c r="T24" s="116">
        <f t="shared" si="14"/>
        <v>2.4977559224134614E-2</v>
      </c>
      <c r="U24" s="116">
        <f t="shared" si="15"/>
        <v>0.90867579908675988</v>
      </c>
      <c r="V24" s="116">
        <f t="shared" si="16"/>
        <v>7.7664598212543581E-2</v>
      </c>
    </row>
    <row r="25" spans="2:22" ht="15.75" x14ac:dyDescent="0.25">
      <c r="B25" s="85" t="s">
        <v>118</v>
      </c>
      <c r="C25" s="84">
        <v>0.9</v>
      </c>
      <c r="D25" s="116">
        <f t="shared" si="1"/>
        <v>7.6923076923076927E-2</v>
      </c>
      <c r="E25" s="116">
        <f t="shared" si="17"/>
        <v>0.14027149321266971</v>
      </c>
      <c r="F25" s="116">
        <f t="shared" si="2"/>
        <v>1.0790114862513056E-2</v>
      </c>
      <c r="G25" s="116">
        <f t="shared" si="18"/>
        <v>1</v>
      </c>
      <c r="H25" s="116">
        <f t="shared" si="3"/>
        <v>7.6923076923076927E-2</v>
      </c>
      <c r="I25" s="116">
        <f t="shared" si="4"/>
        <v>0</v>
      </c>
      <c r="J25" s="116">
        <f t="shared" si="5"/>
        <v>0</v>
      </c>
      <c r="K25" s="116">
        <f t="shared" si="19"/>
        <v>0.75565610859728516</v>
      </c>
      <c r="L25" s="116">
        <f t="shared" si="6"/>
        <v>5.8127392969021939E-2</v>
      </c>
      <c r="M25" s="116">
        <f t="shared" si="7"/>
        <v>0.52714932126696834</v>
      </c>
      <c r="N25" s="116">
        <f t="shared" si="8"/>
        <v>4.0549947789766796E-2</v>
      </c>
      <c r="O25" s="116">
        <f t="shared" si="9"/>
        <v>0.26696832579185537</v>
      </c>
      <c r="P25" s="116">
        <f t="shared" si="10"/>
        <v>2.0536025060911952E-2</v>
      </c>
      <c r="Q25" s="116">
        <f t="shared" si="11"/>
        <v>0.68778280542986436</v>
      </c>
      <c r="R25" s="116">
        <f t="shared" si="12"/>
        <v>5.2906369648451107E-2</v>
      </c>
      <c r="S25" s="116">
        <f t="shared" si="13"/>
        <v>0.8733031674208146</v>
      </c>
      <c r="T25" s="116">
        <f t="shared" si="14"/>
        <v>6.717716672467805E-2</v>
      </c>
      <c r="U25" s="116">
        <f t="shared" si="15"/>
        <v>2.26244343891418E-3</v>
      </c>
      <c r="V25" s="116">
        <f t="shared" si="16"/>
        <v>1.7403411068570617E-4</v>
      </c>
    </row>
    <row r="26" spans="2:22" ht="15.75" x14ac:dyDescent="0.25">
      <c r="B26" s="85" t="s">
        <v>120</v>
      </c>
      <c r="C26" s="84">
        <v>0.9</v>
      </c>
      <c r="D26" s="116">
        <f t="shared" si="1"/>
        <v>7.6923076923076927E-2</v>
      </c>
      <c r="E26" s="116">
        <f>(C10-M10)/N10</f>
        <v>0.56862745098039191</v>
      </c>
      <c r="F26" s="116">
        <f t="shared" si="2"/>
        <v>4.3740573152337842E-2</v>
      </c>
      <c r="G26" s="116">
        <f t="shared" si="18"/>
        <v>1.5686274509803935E-2</v>
      </c>
      <c r="H26" s="116">
        <f t="shared" si="3"/>
        <v>1.2066365007541489E-3</v>
      </c>
      <c r="I26" s="116">
        <f t="shared" si="4"/>
        <v>9.0196078431372367E-2</v>
      </c>
      <c r="J26" s="116">
        <f t="shared" si="5"/>
        <v>6.9381598793363366E-3</v>
      </c>
      <c r="K26" s="116">
        <f t="shared" si="19"/>
        <v>0.77058823529411768</v>
      </c>
      <c r="L26" s="116">
        <f t="shared" si="6"/>
        <v>5.9276018099547516E-2</v>
      </c>
      <c r="M26" s="116">
        <f t="shared" si="7"/>
        <v>0.44509803921568625</v>
      </c>
      <c r="N26" s="116">
        <f t="shared" si="8"/>
        <v>3.4238310708898947E-2</v>
      </c>
      <c r="O26" s="116">
        <f t="shared" si="9"/>
        <v>0</v>
      </c>
      <c r="P26" s="116">
        <f t="shared" si="10"/>
        <v>0</v>
      </c>
      <c r="Q26" s="116">
        <f t="shared" si="11"/>
        <v>1</v>
      </c>
      <c r="R26" s="116">
        <f t="shared" si="12"/>
        <v>7.6923076923076927E-2</v>
      </c>
      <c r="S26" s="116">
        <f t="shared" si="13"/>
        <v>0.39019607843137227</v>
      </c>
      <c r="T26" s="116">
        <f t="shared" si="14"/>
        <v>3.0015082956259407E-2</v>
      </c>
      <c r="U26" s="116">
        <f t="shared" si="15"/>
        <v>0.9</v>
      </c>
      <c r="V26" s="116">
        <f t="shared" si="16"/>
        <v>6.9230769230769235E-2</v>
      </c>
    </row>
    <row r="27" spans="2:22" ht="15.75" x14ac:dyDescent="0.25">
      <c r="B27" s="85" t="s">
        <v>122</v>
      </c>
      <c r="C27" s="84">
        <v>1</v>
      </c>
      <c r="D27" s="116">
        <f t="shared" si="1"/>
        <v>8.5470085470085472E-2</v>
      </c>
      <c r="E27" s="116">
        <f t="shared" si="17"/>
        <v>0.91240875912408836</v>
      </c>
      <c r="F27" s="116">
        <f t="shared" si="2"/>
        <v>7.7983654625990453E-2</v>
      </c>
      <c r="G27" s="116">
        <f t="shared" si="18"/>
        <v>1</v>
      </c>
      <c r="H27" s="116">
        <f t="shared" si="3"/>
        <v>8.5470085470085472E-2</v>
      </c>
      <c r="I27" s="116">
        <f t="shared" si="4"/>
        <v>0.57518248175182496</v>
      </c>
      <c r="J27" s="116">
        <f t="shared" si="5"/>
        <v>4.9160895876224353E-2</v>
      </c>
      <c r="K27" s="116">
        <f t="shared" si="19"/>
        <v>0</v>
      </c>
      <c r="L27" s="116">
        <f t="shared" si="6"/>
        <v>0</v>
      </c>
      <c r="M27" s="116">
        <f t="shared" si="7"/>
        <v>0.90510948905109401</v>
      </c>
      <c r="N27" s="116">
        <f t="shared" si="8"/>
        <v>7.7359785388982402E-2</v>
      </c>
      <c r="O27" s="116">
        <f t="shared" si="9"/>
        <v>0.75328467153284684</v>
      </c>
      <c r="P27" s="116">
        <f t="shared" si="10"/>
        <v>6.4383305259217677E-2</v>
      </c>
      <c r="Q27" s="116">
        <f t="shared" si="11"/>
        <v>0.6744525547445247</v>
      </c>
      <c r="R27" s="116">
        <f t="shared" si="12"/>
        <v>5.7645517499532027E-2</v>
      </c>
      <c r="S27" s="116">
        <f t="shared" si="13"/>
        <v>0.79270072992700691</v>
      </c>
      <c r="T27" s="116">
        <f t="shared" si="14"/>
        <v>6.7752199139060415E-2</v>
      </c>
      <c r="U27" s="116">
        <f t="shared" si="15"/>
        <v>0.41313868613138693</v>
      </c>
      <c r="V27" s="116">
        <f t="shared" si="16"/>
        <v>3.5310998814648456E-2</v>
      </c>
    </row>
    <row r="28" spans="2:22" ht="15.75" x14ac:dyDescent="0.25">
      <c r="B28" s="85" t="s">
        <v>123</v>
      </c>
      <c r="C28" s="84">
        <v>1</v>
      </c>
      <c r="D28" s="116">
        <f t="shared" si="1"/>
        <v>8.5470085470085472E-2</v>
      </c>
      <c r="E28" s="116">
        <f t="shared" si="17"/>
        <v>0.88198757763975144</v>
      </c>
      <c r="F28" s="116">
        <f t="shared" si="2"/>
        <v>7.5383553644423201E-2</v>
      </c>
      <c r="G28" s="116">
        <f t="shared" si="18"/>
        <v>1</v>
      </c>
      <c r="H28" s="116">
        <f t="shared" si="3"/>
        <v>8.5470085470085472E-2</v>
      </c>
      <c r="I28" s="116">
        <f t="shared" si="4"/>
        <v>6.211180124223608E-2</v>
      </c>
      <c r="J28" s="116">
        <f t="shared" si="5"/>
        <v>5.3087009608748783E-3</v>
      </c>
      <c r="K28" s="116">
        <f t="shared" si="19"/>
        <v>0.70807453416149069</v>
      </c>
      <c r="L28" s="116">
        <f t="shared" si="6"/>
        <v>6.0519190953973567E-2</v>
      </c>
      <c r="M28" s="116">
        <f t="shared" si="7"/>
        <v>0.80745341614906829</v>
      </c>
      <c r="N28" s="116">
        <f t="shared" si="8"/>
        <v>6.901311249137336E-2</v>
      </c>
      <c r="O28" s="116">
        <f t="shared" si="9"/>
        <v>0.55900621118012417</v>
      </c>
      <c r="P28" s="116">
        <f t="shared" si="10"/>
        <v>4.7778308647873864E-2</v>
      </c>
      <c r="Q28" s="116">
        <f t="shared" si="11"/>
        <v>0.46583850931677018</v>
      </c>
      <c r="R28" s="116">
        <f t="shared" si="12"/>
        <v>3.9815257206561552E-2</v>
      </c>
      <c r="S28" s="116">
        <f t="shared" si="13"/>
        <v>0.51552795031055898</v>
      </c>
      <c r="T28" s="116">
        <f t="shared" si="14"/>
        <v>4.4062217975261449E-2</v>
      </c>
      <c r="U28" s="116">
        <f t="shared" si="15"/>
        <v>0</v>
      </c>
      <c r="V28" s="116">
        <f t="shared" si="16"/>
        <v>0</v>
      </c>
    </row>
    <row r="29" spans="2:22" ht="15.75" x14ac:dyDescent="0.25">
      <c r="B29" s="85" t="s">
        <v>124</v>
      </c>
      <c r="C29" s="84">
        <v>1</v>
      </c>
      <c r="D29" s="116">
        <f t="shared" si="1"/>
        <v>8.5470085470085472E-2</v>
      </c>
      <c r="E29" s="116">
        <f t="shared" si="17"/>
        <v>0.81818181818181812</v>
      </c>
      <c r="F29" s="116">
        <f t="shared" si="2"/>
        <v>6.9930069930069921E-2</v>
      </c>
      <c r="G29" s="116">
        <f t="shared" si="18"/>
        <v>1</v>
      </c>
      <c r="H29" s="116">
        <f t="shared" si="3"/>
        <v>8.5470085470085472E-2</v>
      </c>
      <c r="I29" s="116">
        <f t="shared" si="4"/>
        <v>0.65289256198347112</v>
      </c>
      <c r="J29" s="116">
        <f t="shared" si="5"/>
        <v>5.5802783075510357E-2</v>
      </c>
      <c r="K29" s="116">
        <f t="shared" si="19"/>
        <v>0.60826446280991742</v>
      </c>
      <c r="L29" s="116">
        <f t="shared" si="6"/>
        <v>5.1988415624779266E-2</v>
      </c>
      <c r="M29" s="116">
        <f t="shared" si="7"/>
        <v>0.63471074380165282</v>
      </c>
      <c r="N29" s="116">
        <f t="shared" si="8"/>
        <v>5.424878152150879E-2</v>
      </c>
      <c r="O29" s="116">
        <f t="shared" si="9"/>
        <v>0.47933884297520662</v>
      </c>
      <c r="P29" s="116">
        <f t="shared" si="10"/>
        <v>4.0969131878222792E-2</v>
      </c>
      <c r="Q29" s="116">
        <f t="shared" si="11"/>
        <v>0.33223140495867776</v>
      </c>
      <c r="R29" s="116">
        <f t="shared" si="12"/>
        <v>2.8395846577664766E-2</v>
      </c>
      <c r="S29" s="116">
        <f t="shared" si="13"/>
        <v>0.41322314049586772</v>
      </c>
      <c r="T29" s="116">
        <f t="shared" si="14"/>
        <v>3.5318217136398954E-2</v>
      </c>
      <c r="U29" s="116">
        <f t="shared" si="15"/>
        <v>0</v>
      </c>
      <c r="V29" s="116">
        <f t="shared" si="16"/>
        <v>0</v>
      </c>
    </row>
    <row r="30" spans="2:22" ht="15.75" x14ac:dyDescent="0.25">
      <c r="B30" s="85" t="s">
        <v>125</v>
      </c>
      <c r="C30" s="84">
        <v>1</v>
      </c>
      <c r="D30" s="116">
        <f t="shared" si="1"/>
        <v>8.5470085470085472E-2</v>
      </c>
      <c r="E30" s="116">
        <f t="shared" si="17"/>
        <v>0.15873015873015878</v>
      </c>
      <c r="F30" s="116">
        <f t="shared" si="2"/>
        <v>1.3566680233346904E-2</v>
      </c>
      <c r="G30" s="116">
        <f t="shared" si="18"/>
        <v>1</v>
      </c>
      <c r="H30" s="116">
        <f t="shared" si="3"/>
        <v>8.5470085470085472E-2</v>
      </c>
      <c r="I30" s="116">
        <f t="shared" si="4"/>
        <v>0.47619047619047633</v>
      </c>
      <c r="J30" s="116">
        <f t="shared" si="5"/>
        <v>4.0700040700040713E-2</v>
      </c>
      <c r="K30" s="116">
        <f t="shared" si="19"/>
        <v>0.20634920634920678</v>
      </c>
      <c r="L30" s="116">
        <f t="shared" si="6"/>
        <v>1.7636684303351007E-2</v>
      </c>
      <c r="M30" s="116">
        <f t="shared" si="7"/>
        <v>0.41269841269841284</v>
      </c>
      <c r="N30" s="116">
        <f t="shared" si="8"/>
        <v>3.5273368606701952E-2</v>
      </c>
      <c r="O30" s="116">
        <f t="shared" si="9"/>
        <v>0</v>
      </c>
      <c r="P30" s="116">
        <f t="shared" si="10"/>
        <v>0</v>
      </c>
      <c r="Q30" s="116">
        <f t="shared" si="11"/>
        <v>0.25396825396825407</v>
      </c>
      <c r="R30" s="116">
        <f t="shared" si="12"/>
        <v>2.170668837335505E-2</v>
      </c>
      <c r="S30" s="116">
        <f t="shared" si="13"/>
        <v>0.25396825396825407</v>
      </c>
      <c r="T30" s="116">
        <f t="shared" si="14"/>
        <v>2.170668837335505E-2</v>
      </c>
      <c r="U30" s="116">
        <f t="shared" si="15"/>
        <v>0.57142857142857162</v>
      </c>
      <c r="V30" s="116">
        <f t="shared" si="16"/>
        <v>4.8840048840048854E-2</v>
      </c>
    </row>
    <row r="31" spans="2:22" ht="15.75" x14ac:dyDescent="0.25">
      <c r="B31" s="85" t="s">
        <v>32</v>
      </c>
      <c r="C31" s="84">
        <v>1</v>
      </c>
      <c r="D31" s="116">
        <f t="shared" si="1"/>
        <v>8.5470085470085472E-2</v>
      </c>
      <c r="E31" s="116">
        <f t="shared" si="17"/>
        <v>2.2556390977443462E-2</v>
      </c>
      <c r="F31" s="116">
        <f t="shared" si="2"/>
        <v>1.9278966647387574E-3</v>
      </c>
      <c r="G31" s="116">
        <f t="shared" si="18"/>
        <v>0.72932330827067648</v>
      </c>
      <c r="H31" s="116">
        <f t="shared" si="3"/>
        <v>6.2335325493220212E-2</v>
      </c>
      <c r="I31" s="116">
        <f t="shared" si="4"/>
        <v>0.82706766917293206</v>
      </c>
      <c r="J31" s="116">
        <f t="shared" si="5"/>
        <v>7.0689544373754881E-2</v>
      </c>
      <c r="K31" s="116">
        <f t="shared" si="19"/>
        <v>0.35338345864661636</v>
      </c>
      <c r="L31" s="116">
        <f t="shared" si="6"/>
        <v>3.0203714414240714E-2</v>
      </c>
      <c r="M31" s="116">
        <f t="shared" si="7"/>
        <v>0.75187969924812026</v>
      </c>
      <c r="N31" s="116">
        <f t="shared" si="8"/>
        <v>6.4263222157959002E-2</v>
      </c>
      <c r="O31" s="116">
        <f t="shared" si="9"/>
        <v>0.35338345864661636</v>
      </c>
      <c r="P31" s="116">
        <f t="shared" si="10"/>
        <v>3.0203714414240714E-2</v>
      </c>
      <c r="Q31" s="116">
        <f t="shared" si="11"/>
        <v>0.82706766917293206</v>
      </c>
      <c r="R31" s="116">
        <f t="shared" si="12"/>
        <v>7.0689544373754881E-2</v>
      </c>
      <c r="S31" s="116">
        <f>(J15-M15)/N15</f>
        <v>0</v>
      </c>
      <c r="T31" s="116">
        <f t="shared" si="14"/>
        <v>0</v>
      </c>
      <c r="U31" s="116">
        <f>(K15-M15)/N15</f>
        <v>1</v>
      </c>
      <c r="V31" s="116">
        <f t="shared" si="16"/>
        <v>8.5470085470085472E-2</v>
      </c>
    </row>
    <row r="32" spans="2:22" ht="15.75" x14ac:dyDescent="0.25">
      <c r="B32" s="85" t="s">
        <v>34</v>
      </c>
      <c r="C32" s="84">
        <v>1</v>
      </c>
      <c r="D32" s="116">
        <f t="shared" si="1"/>
        <v>8.5470085470085472E-2</v>
      </c>
      <c r="E32" s="116">
        <f t="shared" si="17"/>
        <v>0.2125984251968504</v>
      </c>
      <c r="F32" s="116">
        <f t="shared" si="2"/>
        <v>1.8170805572380377E-2</v>
      </c>
      <c r="G32" s="116">
        <f t="shared" si="18"/>
        <v>0.94488188976377963</v>
      </c>
      <c r="H32" s="116">
        <f t="shared" si="3"/>
        <v>8.0759135877246119E-2</v>
      </c>
      <c r="I32" s="116">
        <f t="shared" si="4"/>
        <v>0.88976377952755892</v>
      </c>
      <c r="J32" s="116">
        <f t="shared" si="5"/>
        <v>7.6048186284406752E-2</v>
      </c>
      <c r="K32" s="116">
        <f t="shared" si="19"/>
        <v>0.10236220472440936</v>
      </c>
      <c r="L32" s="116">
        <f t="shared" si="6"/>
        <v>8.7489063867016558E-3</v>
      </c>
      <c r="M32" s="116">
        <f t="shared" si="7"/>
        <v>0.57480314960629919</v>
      </c>
      <c r="N32" s="116">
        <f t="shared" si="8"/>
        <v>4.9128474325324717E-2</v>
      </c>
      <c r="O32" s="116">
        <f t="shared" si="9"/>
        <v>0</v>
      </c>
      <c r="P32" s="116">
        <f t="shared" si="10"/>
        <v>0</v>
      </c>
      <c r="Q32" s="116">
        <f t="shared" si="11"/>
        <v>0.73228346456692928</v>
      </c>
      <c r="R32" s="116">
        <f t="shared" si="12"/>
        <v>6.2588330304865755E-2</v>
      </c>
      <c r="S32" s="116">
        <f t="shared" si="13"/>
        <v>0.6299212598425199</v>
      </c>
      <c r="T32" s="116">
        <f t="shared" si="14"/>
        <v>5.3839423918164098E-2</v>
      </c>
      <c r="U32" s="116">
        <f t="shared" si="15"/>
        <v>1</v>
      </c>
      <c r="V32" s="116">
        <f t="shared" si="16"/>
        <v>8.5470085470085472E-2</v>
      </c>
    </row>
    <row r="33" spans="2:22" ht="15.75" x14ac:dyDescent="0.25">
      <c r="B33" s="85" t="s">
        <v>126</v>
      </c>
      <c r="C33" s="84">
        <v>1</v>
      </c>
      <c r="D33" s="116">
        <f t="shared" si="1"/>
        <v>8.5470085470085472E-2</v>
      </c>
      <c r="E33" s="116">
        <f t="shared" si="17"/>
        <v>0.29444444444444434</v>
      </c>
      <c r="F33" s="116">
        <f t="shared" si="2"/>
        <v>2.5166191832858491E-2</v>
      </c>
      <c r="G33" s="116">
        <f t="shared" si="18"/>
        <v>0.87222222222222223</v>
      </c>
      <c r="H33" s="116">
        <f t="shared" si="3"/>
        <v>7.4548907882241222E-2</v>
      </c>
      <c r="I33" s="116">
        <f t="shared" si="4"/>
        <v>0.7055555555555556</v>
      </c>
      <c r="J33" s="116">
        <f t="shared" si="5"/>
        <v>6.0303893637226977E-2</v>
      </c>
      <c r="K33" s="116">
        <f t="shared" si="19"/>
        <v>0.42777777777777781</v>
      </c>
      <c r="L33" s="116">
        <f t="shared" si="6"/>
        <v>3.6562203228869897E-2</v>
      </c>
      <c r="M33" s="116">
        <f t="shared" si="7"/>
        <v>0.68333333333333335</v>
      </c>
      <c r="N33" s="116">
        <f t="shared" si="8"/>
        <v>5.840455840455841E-2</v>
      </c>
      <c r="O33" s="116">
        <f t="shared" si="9"/>
        <v>0</v>
      </c>
      <c r="P33" s="116">
        <f t="shared" si="10"/>
        <v>0</v>
      </c>
      <c r="Q33" s="116">
        <f t="shared" si="11"/>
        <v>0.79444444444444462</v>
      </c>
      <c r="R33" s="116">
        <f t="shared" si="12"/>
        <v>6.7901234567901245E-2</v>
      </c>
      <c r="S33" s="116">
        <f t="shared" si="13"/>
        <v>0.7055555555555556</v>
      </c>
      <c r="T33" s="116">
        <f t="shared" si="14"/>
        <v>6.0303893637226977E-2</v>
      </c>
      <c r="U33" s="116">
        <f t="shared" si="15"/>
        <v>1</v>
      </c>
      <c r="V33" s="116">
        <f t="shared" si="16"/>
        <v>8.5470085470085472E-2</v>
      </c>
    </row>
    <row r="34" spans="2:22" ht="15.75" x14ac:dyDescent="0.25">
      <c r="B34" s="117" t="s">
        <v>15</v>
      </c>
      <c r="C34" s="118">
        <v>11.7</v>
      </c>
      <c r="D34" s="118"/>
      <c r="E34" s="118"/>
      <c r="F34" s="119">
        <f>SUM(F22:F33)</f>
        <v>0.47886502752567384</v>
      </c>
      <c r="G34" s="118"/>
      <c r="H34" s="119">
        <f>SUM(H22:H33)</f>
        <v>0.75161353851699442</v>
      </c>
      <c r="I34" s="118"/>
      <c r="J34" s="119">
        <f>SUM(J22:J33)</f>
        <v>0.51820806516459961</v>
      </c>
      <c r="K34" s="118"/>
      <c r="L34" s="119">
        <f>SUM(L22:L33)</f>
        <v>0.48234261422555097</v>
      </c>
      <c r="M34" s="118"/>
      <c r="N34" s="119">
        <f>SUM(N22:N33)</f>
        <v>0.62425328047605788</v>
      </c>
      <c r="O34" s="118"/>
      <c r="P34" s="119">
        <f>SUM(P22:P33)</f>
        <v>0.25648314899416513</v>
      </c>
      <c r="Q34" s="118"/>
      <c r="R34" s="119">
        <f>SUM(R22:R33)</f>
        <v>0.54061391347508492</v>
      </c>
      <c r="S34" s="118"/>
      <c r="T34" s="119">
        <f>SUM(T22:T33)</f>
        <v>0.57609262002470996</v>
      </c>
      <c r="U34" s="118"/>
      <c r="V34" s="119">
        <f>SUM(V22:V33)</f>
        <v>0.54152866322804327</v>
      </c>
    </row>
    <row r="35" spans="2:22" x14ac:dyDescent="0.25">
      <c r="H35" s="120" t="s">
        <v>140</v>
      </c>
    </row>
    <row r="36" spans="2:22" ht="15.75" x14ac:dyDescent="0.25">
      <c r="B36" s="1" t="s">
        <v>141</v>
      </c>
      <c r="C36" s="1" t="s">
        <v>142</v>
      </c>
      <c r="D36" s="1"/>
      <c r="E36" s="1"/>
      <c r="F36" s="1"/>
      <c r="G36" s="1"/>
      <c r="H36" s="1"/>
      <c r="I36" s="1"/>
      <c r="J36" s="1"/>
      <c r="K36" s="1"/>
      <c r="L36" s="1"/>
      <c r="M36" s="1"/>
    </row>
  </sheetData>
  <mergeCells count="35">
    <mergeCell ref="B19:B21"/>
    <mergeCell ref="C19:C21"/>
    <mergeCell ref="D19:D21"/>
    <mergeCell ref="E19:F19"/>
    <mergeCell ref="G19:H19"/>
    <mergeCell ref="B4:B5"/>
    <mergeCell ref="C4:K4"/>
    <mergeCell ref="L4:L5"/>
    <mergeCell ref="M4:M5"/>
    <mergeCell ref="N4:N5"/>
    <mergeCell ref="U19:V19"/>
    <mergeCell ref="E20:E21"/>
    <mergeCell ref="F20:F21"/>
    <mergeCell ref="G20:G21"/>
    <mergeCell ref="H20:H21"/>
    <mergeCell ref="I20:I21"/>
    <mergeCell ref="J20:J21"/>
    <mergeCell ref="K20:K21"/>
    <mergeCell ref="L20:L21"/>
    <mergeCell ref="M20:M21"/>
    <mergeCell ref="I19:J19"/>
    <mergeCell ref="K19:L19"/>
    <mergeCell ref="M19:N19"/>
    <mergeCell ref="O19:P19"/>
    <mergeCell ref="Q19:R19"/>
    <mergeCell ref="S19:T19"/>
    <mergeCell ref="T20:T21"/>
    <mergeCell ref="U20:U21"/>
    <mergeCell ref="V20:V21"/>
    <mergeCell ref="N20:N21"/>
    <mergeCell ref="O20:O21"/>
    <mergeCell ref="P20:P21"/>
    <mergeCell ref="Q20:Q21"/>
    <mergeCell ref="R20:R21"/>
    <mergeCell ref="S20:S2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C2:P26"/>
  <sheetViews>
    <sheetView topLeftCell="C4" zoomScale="70" zoomScaleNormal="70" workbookViewId="0">
      <selection activeCell="G20" sqref="G20:G24"/>
    </sheetView>
  </sheetViews>
  <sheetFormatPr defaultRowHeight="15.75" x14ac:dyDescent="0.25"/>
  <cols>
    <col min="1" max="2" width="9.140625" style="17"/>
    <col min="3" max="3" width="18.85546875" style="17" customWidth="1"/>
    <col min="4" max="6" width="9.140625" style="17"/>
    <col min="7" max="7" width="10.42578125" style="17" customWidth="1"/>
    <col min="8" max="8" width="11.42578125" style="17" customWidth="1"/>
    <col min="9" max="9" width="9.140625" style="17"/>
    <col min="10" max="10" width="14.28515625" style="17" customWidth="1"/>
    <col min="11" max="11" width="12.140625" style="17" customWidth="1"/>
    <col min="12" max="12" width="12" style="17" customWidth="1"/>
    <col min="13" max="13" width="11.85546875" style="17" customWidth="1"/>
    <col min="14" max="14" width="12" style="17" customWidth="1"/>
    <col min="15" max="15" width="12.140625" style="17" customWidth="1"/>
    <col min="16" max="16" width="9.140625" style="17"/>
    <col min="17" max="17" width="15.42578125" style="17" customWidth="1"/>
    <col min="18" max="18" width="15.28515625" style="17" customWidth="1"/>
    <col min="19" max="16384" width="9.140625" style="17"/>
  </cols>
  <sheetData>
    <row r="2" spans="3:16" x14ac:dyDescent="0.25">
      <c r="C2" s="136" t="s">
        <v>36</v>
      </c>
      <c r="D2" s="136"/>
      <c r="E2" s="136"/>
      <c r="F2" s="136"/>
      <c r="G2" s="136" t="s">
        <v>3</v>
      </c>
      <c r="H2" s="137" t="s">
        <v>39</v>
      </c>
      <c r="J2" s="140" t="s">
        <v>40</v>
      </c>
      <c r="K2" s="134"/>
      <c r="L2" s="134"/>
      <c r="M2" s="134"/>
      <c r="N2" s="141"/>
    </row>
    <row r="3" spans="3:16" x14ac:dyDescent="0.25">
      <c r="C3" s="136" t="s">
        <v>37</v>
      </c>
      <c r="D3" s="136" t="s">
        <v>38</v>
      </c>
      <c r="E3" s="136"/>
      <c r="F3" s="136"/>
      <c r="G3" s="136"/>
      <c r="H3" s="138"/>
      <c r="J3" s="137" t="s">
        <v>75</v>
      </c>
      <c r="K3" s="140" t="s">
        <v>76</v>
      </c>
      <c r="L3" s="134"/>
      <c r="M3" s="134"/>
      <c r="N3" s="136" t="s">
        <v>3</v>
      </c>
      <c r="O3" s="142" t="s">
        <v>59</v>
      </c>
    </row>
    <row r="4" spans="3:16" x14ac:dyDescent="0.25">
      <c r="C4" s="136"/>
      <c r="D4" s="4">
        <v>1</v>
      </c>
      <c r="E4" s="4">
        <v>2</v>
      </c>
      <c r="F4" s="4">
        <v>3</v>
      </c>
      <c r="G4" s="136"/>
      <c r="H4" s="139"/>
      <c r="J4" s="139"/>
      <c r="K4" s="4" t="s">
        <v>72</v>
      </c>
      <c r="L4" s="4" t="s">
        <v>73</v>
      </c>
      <c r="M4" s="11" t="s">
        <v>74</v>
      </c>
      <c r="N4" s="136"/>
      <c r="O4" s="142"/>
    </row>
    <row r="5" spans="3:16" x14ac:dyDescent="0.25">
      <c r="C5" s="4" t="s">
        <v>60</v>
      </c>
      <c r="D5" s="18">
        <v>79.180000000000007</v>
      </c>
      <c r="E5" s="18">
        <v>77.27</v>
      </c>
      <c r="F5" s="18">
        <v>80.680000000000007</v>
      </c>
      <c r="G5" s="68">
        <f>SUM(D5:F5)</f>
        <v>237.13</v>
      </c>
      <c r="H5" s="19">
        <f>AVERAGE(D5:F5)</f>
        <v>79.043333333333337</v>
      </c>
      <c r="J5" s="4" t="s">
        <v>69</v>
      </c>
      <c r="K5" s="70">
        <f>G5</f>
        <v>237.13</v>
      </c>
      <c r="L5" s="70">
        <f>G6</f>
        <v>238.92000000000002</v>
      </c>
      <c r="M5" s="71">
        <f>G7</f>
        <v>230.18</v>
      </c>
      <c r="N5" s="19">
        <f>SUM(K5:M5)</f>
        <v>706.23</v>
      </c>
      <c r="O5" s="21">
        <f>N5/9</f>
        <v>78.47</v>
      </c>
    </row>
    <row r="6" spans="3:16" x14ac:dyDescent="0.25">
      <c r="C6" s="4" t="s">
        <v>61</v>
      </c>
      <c r="D6" s="18">
        <v>82.16</v>
      </c>
      <c r="E6" s="18">
        <v>78.09</v>
      </c>
      <c r="F6" s="18">
        <v>78.67</v>
      </c>
      <c r="G6" s="68">
        <f t="shared" ref="G6:G13" si="0">SUM(D6:F6)</f>
        <v>238.92000000000002</v>
      </c>
      <c r="H6" s="19">
        <f t="shared" ref="H6:H13" si="1">AVERAGE(D6:F6)</f>
        <v>79.64</v>
      </c>
      <c r="J6" s="4" t="s">
        <v>70</v>
      </c>
      <c r="K6" s="70">
        <f>G8</f>
        <v>218.37</v>
      </c>
      <c r="L6" s="70">
        <f>G9</f>
        <v>236.96</v>
      </c>
      <c r="M6" s="71">
        <f>G10</f>
        <v>233.86</v>
      </c>
      <c r="N6" s="19">
        <f t="shared" ref="N6:N7" si="2">SUM(K6:M6)</f>
        <v>689.19</v>
      </c>
      <c r="O6" s="21">
        <f t="shared" ref="O6:O7" si="3">N6/9</f>
        <v>76.576666666666668</v>
      </c>
    </row>
    <row r="7" spans="3:16" x14ac:dyDescent="0.25">
      <c r="C7" s="4" t="s">
        <v>62</v>
      </c>
      <c r="D7" s="18">
        <v>76.19</v>
      </c>
      <c r="E7" s="18">
        <v>74.88</v>
      </c>
      <c r="F7" s="18">
        <v>79.11</v>
      </c>
      <c r="G7" s="68">
        <f t="shared" si="0"/>
        <v>230.18</v>
      </c>
      <c r="H7" s="19">
        <f t="shared" si="1"/>
        <v>76.726666666666674</v>
      </c>
      <c r="J7" s="4" t="s">
        <v>71</v>
      </c>
      <c r="K7" s="70">
        <f>G11</f>
        <v>232.23000000000002</v>
      </c>
      <c r="L7" s="70">
        <f>G12</f>
        <v>234.64999999999998</v>
      </c>
      <c r="M7" s="71">
        <f>G13</f>
        <v>226.86</v>
      </c>
      <c r="N7" s="19">
        <f t="shared" si="2"/>
        <v>693.74</v>
      </c>
      <c r="O7" s="21">
        <f t="shared" si="3"/>
        <v>77.082222222222228</v>
      </c>
    </row>
    <row r="8" spans="3:16" x14ac:dyDescent="0.25">
      <c r="C8" s="4" t="s">
        <v>63</v>
      </c>
      <c r="D8" s="18">
        <v>72.62</v>
      </c>
      <c r="E8" s="18">
        <v>74.48</v>
      </c>
      <c r="F8" s="18">
        <v>71.27</v>
      </c>
      <c r="G8" s="68">
        <f t="shared" si="0"/>
        <v>218.37</v>
      </c>
      <c r="H8" s="19">
        <f t="shared" si="1"/>
        <v>72.790000000000006</v>
      </c>
      <c r="J8" s="4" t="s">
        <v>3</v>
      </c>
      <c r="K8" s="18">
        <f>SUM(K5:K7)</f>
        <v>687.73</v>
      </c>
      <c r="L8" s="18">
        <f t="shared" ref="L8:M8" si="4">SUM(L5:L7)</f>
        <v>710.53</v>
      </c>
      <c r="M8" s="18">
        <f t="shared" si="4"/>
        <v>690.90000000000009</v>
      </c>
      <c r="N8" s="69">
        <f>SUM(K8:M8)</f>
        <v>2089.16</v>
      </c>
      <c r="O8" s="21"/>
    </row>
    <row r="9" spans="3:16" x14ac:dyDescent="0.25">
      <c r="C9" s="4" t="s">
        <v>64</v>
      </c>
      <c r="D9" s="18">
        <v>78.17</v>
      </c>
      <c r="E9" s="18">
        <v>81.67</v>
      </c>
      <c r="F9" s="18">
        <v>77.12</v>
      </c>
      <c r="G9" s="68">
        <f t="shared" si="0"/>
        <v>236.96</v>
      </c>
      <c r="H9" s="19">
        <f t="shared" si="1"/>
        <v>78.986666666666665</v>
      </c>
      <c r="J9" s="10" t="s">
        <v>59</v>
      </c>
      <c r="K9" s="24">
        <f>K8/9</f>
        <v>76.414444444444442</v>
      </c>
      <c r="L9" s="24">
        <f t="shared" ref="L9:M9" si="5">L8/9</f>
        <v>78.947777777777773</v>
      </c>
      <c r="M9" s="24">
        <f t="shared" si="5"/>
        <v>76.76666666666668</v>
      </c>
      <c r="N9" s="21"/>
      <c r="O9" s="21"/>
    </row>
    <row r="10" spans="3:16" x14ac:dyDescent="0.25">
      <c r="C10" s="4" t="s">
        <v>65</v>
      </c>
      <c r="D10" s="18">
        <v>79.38</v>
      </c>
      <c r="E10" s="18">
        <v>77.44</v>
      </c>
      <c r="F10" s="18">
        <v>77.040000000000006</v>
      </c>
      <c r="G10" s="68">
        <f t="shared" si="0"/>
        <v>233.86</v>
      </c>
      <c r="H10" s="19">
        <f t="shared" si="1"/>
        <v>77.953333333333333</v>
      </c>
    </row>
    <row r="11" spans="3:16" x14ac:dyDescent="0.25">
      <c r="C11" s="4" t="s">
        <v>66</v>
      </c>
      <c r="D11" s="18">
        <v>78.709999999999994</v>
      </c>
      <c r="E11" s="18">
        <v>77.510000000000005</v>
      </c>
      <c r="F11" s="18">
        <v>76.010000000000005</v>
      </c>
      <c r="G11" s="68">
        <f t="shared" si="0"/>
        <v>232.23000000000002</v>
      </c>
      <c r="H11" s="19">
        <f t="shared" si="1"/>
        <v>77.410000000000011</v>
      </c>
      <c r="J11" s="44" t="s">
        <v>18</v>
      </c>
      <c r="K11" s="45">
        <f>G14^2/(K14*K15*K13)</f>
        <v>161651.46317037044</v>
      </c>
      <c r="N11" s="21"/>
      <c r="O11" s="21"/>
      <c r="P11" s="21"/>
    </row>
    <row r="12" spans="3:16" x14ac:dyDescent="0.25">
      <c r="C12" s="4" t="s">
        <v>67</v>
      </c>
      <c r="D12" s="18">
        <v>79.17</v>
      </c>
      <c r="E12" s="18">
        <v>76.52</v>
      </c>
      <c r="F12" s="18">
        <v>78.959999999999994</v>
      </c>
      <c r="G12" s="68">
        <f t="shared" si="0"/>
        <v>234.64999999999998</v>
      </c>
      <c r="H12" s="19">
        <f t="shared" si="1"/>
        <v>78.216666666666654</v>
      </c>
      <c r="J12" s="20" t="s">
        <v>0</v>
      </c>
      <c r="K12" s="20">
        <v>9</v>
      </c>
    </row>
    <row r="13" spans="3:16" x14ac:dyDescent="0.25">
      <c r="C13" s="4" t="s">
        <v>68</v>
      </c>
      <c r="D13" s="18">
        <v>80.33</v>
      </c>
      <c r="E13" s="18">
        <v>75.16</v>
      </c>
      <c r="F13" s="18">
        <v>71.37</v>
      </c>
      <c r="G13" s="68">
        <f t="shared" si="0"/>
        <v>226.86</v>
      </c>
      <c r="H13" s="19">
        <f t="shared" si="1"/>
        <v>75.62</v>
      </c>
      <c r="J13" s="20" t="s">
        <v>1</v>
      </c>
      <c r="K13" s="20">
        <v>3</v>
      </c>
      <c r="N13" s="143"/>
      <c r="O13" s="143"/>
    </row>
    <row r="14" spans="3:16" x14ac:dyDescent="0.25">
      <c r="C14" s="4" t="s">
        <v>42</v>
      </c>
      <c r="D14" s="18">
        <f>SUM(D5:D13)</f>
        <v>705.91</v>
      </c>
      <c r="E14" s="18">
        <f>SUM(E5:E13)</f>
        <v>693.02</v>
      </c>
      <c r="F14" s="18">
        <f>SUM(F5:F13)</f>
        <v>690.23000000000013</v>
      </c>
      <c r="G14" s="69">
        <f>SUM(G5:G13)</f>
        <v>2089.1600000000003</v>
      </c>
      <c r="H14" s="19"/>
      <c r="J14" s="20" t="s">
        <v>79</v>
      </c>
      <c r="K14" s="20">
        <v>3</v>
      </c>
      <c r="M14" s="127"/>
      <c r="N14" s="80"/>
      <c r="O14" s="80"/>
      <c r="P14" s="21"/>
    </row>
    <row r="15" spans="3:16" x14ac:dyDescent="0.25">
      <c r="J15" s="20" t="s">
        <v>80</v>
      </c>
      <c r="K15" s="20">
        <v>3</v>
      </c>
      <c r="N15" s="80"/>
      <c r="O15" s="80"/>
      <c r="P15" s="21"/>
    </row>
    <row r="16" spans="3:16" x14ac:dyDescent="0.25">
      <c r="C16" s="21"/>
      <c r="N16" s="80"/>
      <c r="O16" s="80"/>
      <c r="P16" s="21"/>
    </row>
    <row r="17" spans="3:16" ht="16.5" thickBot="1" x14ac:dyDescent="0.3">
      <c r="C17" s="144" t="s">
        <v>44</v>
      </c>
      <c r="D17" s="144"/>
      <c r="E17" s="144"/>
      <c r="F17" s="144"/>
      <c r="G17" s="144"/>
      <c r="H17" s="144"/>
      <c r="I17" s="144"/>
      <c r="J17" s="144"/>
      <c r="M17" s="17">
        <f>2089.16^2</f>
        <v>4364589.5055999998</v>
      </c>
      <c r="N17" s="151"/>
      <c r="O17" s="151"/>
      <c r="P17" s="21"/>
    </row>
    <row r="18" spans="3:16" ht="16.5" thickBot="1" x14ac:dyDescent="0.3">
      <c r="C18" s="145" t="s">
        <v>5</v>
      </c>
      <c r="D18" s="145" t="s">
        <v>6</v>
      </c>
      <c r="E18" s="145" t="s">
        <v>7</v>
      </c>
      <c r="F18" s="145" t="s">
        <v>8</v>
      </c>
      <c r="G18" s="145" t="s">
        <v>9</v>
      </c>
      <c r="H18" s="149" t="s">
        <v>10</v>
      </c>
      <c r="I18" s="150"/>
      <c r="J18" s="147" t="s">
        <v>11</v>
      </c>
      <c r="L18" s="17" t="s">
        <v>18</v>
      </c>
      <c r="M18" s="21">
        <f>K11</f>
        <v>161651.46317037044</v>
      </c>
      <c r="N18" s="80"/>
      <c r="O18" s="80"/>
      <c r="P18" s="21"/>
    </row>
    <row r="19" spans="3:16" ht="16.5" thickBot="1" x14ac:dyDescent="0.3">
      <c r="C19" s="146"/>
      <c r="D19" s="146"/>
      <c r="E19" s="146"/>
      <c r="F19" s="146"/>
      <c r="G19" s="146"/>
      <c r="H19" s="15">
        <v>0.05</v>
      </c>
      <c r="I19" s="15">
        <v>0.01</v>
      </c>
      <c r="J19" s="148"/>
      <c r="L19" s="17" t="s">
        <v>150</v>
      </c>
      <c r="M19" s="21">
        <f>E26</f>
        <v>201.28582962951623</v>
      </c>
      <c r="N19" s="80"/>
      <c r="O19" s="80"/>
      <c r="P19" s="21"/>
    </row>
    <row r="20" spans="3:16" ht="16.5" thickBot="1" x14ac:dyDescent="0.3">
      <c r="C20" s="16" t="s">
        <v>12</v>
      </c>
      <c r="D20" s="22">
        <f>K13-1</f>
        <v>2</v>
      </c>
      <c r="E20" s="23">
        <f>(SUMSQ(D14:F14)/(K12))-K11</f>
        <v>15.548096296231961</v>
      </c>
      <c r="F20" s="23">
        <f>E20/D20</f>
        <v>7.7740481481159804</v>
      </c>
      <c r="G20" s="72">
        <f>F20/F25</f>
        <v>1.6048687552770275</v>
      </c>
      <c r="H20" s="23">
        <f>FINV(H19,D20,D25)</f>
        <v>3.6337234675916301</v>
      </c>
      <c r="I20" s="23">
        <f>FINV(I19,D20,D25)</f>
        <v>6.2262352803113821</v>
      </c>
      <c r="J20" s="75" t="str">
        <f>IF(G20&lt;H20,"tn",IF(G20&lt;I20,"*","**"))</f>
        <v>tn</v>
      </c>
      <c r="L20" s="17" t="s">
        <v>151</v>
      </c>
      <c r="M20" s="21">
        <f t="shared" ref="M20:M25" si="6">E20</f>
        <v>15.548096296231961</v>
      </c>
      <c r="N20" s="80"/>
      <c r="O20" s="80"/>
      <c r="P20" s="21"/>
    </row>
    <row r="21" spans="3:16" ht="16.5" thickBot="1" x14ac:dyDescent="0.3">
      <c r="C21" s="16" t="s">
        <v>13</v>
      </c>
      <c r="D21" s="22">
        <f>(K14*K15)-1</f>
        <v>8</v>
      </c>
      <c r="E21" s="23">
        <f>(SUMSQ(G5:G13)/3)-K11</f>
        <v>108.23309629622963</v>
      </c>
      <c r="F21" s="23">
        <f t="shared" ref="F21:F26" si="7">E21/D21</f>
        <v>13.529137037028704</v>
      </c>
      <c r="G21" s="72">
        <f>F21/F25</f>
        <v>2.7929450529388031</v>
      </c>
      <c r="H21" s="23">
        <f>FINV(H19,D21,D25)</f>
        <v>2.5910961798744014</v>
      </c>
      <c r="I21" s="23">
        <f>FINV(I19,D21,D25)</f>
        <v>3.8895721399261927</v>
      </c>
      <c r="J21" s="75" t="str">
        <f t="shared" ref="J21:J24" si="8">IF(G21&lt;H21,"tn",IF(G21&lt;I21,"*","**"))</f>
        <v>*</v>
      </c>
      <c r="L21" s="17" t="s">
        <v>152</v>
      </c>
      <c r="M21" s="21">
        <f t="shared" si="6"/>
        <v>108.23309629622963</v>
      </c>
      <c r="N21" s="151"/>
      <c r="O21" s="151"/>
      <c r="P21" s="21"/>
    </row>
    <row r="22" spans="3:16" ht="16.5" thickBot="1" x14ac:dyDescent="0.3">
      <c r="C22" s="16" t="s">
        <v>79</v>
      </c>
      <c r="D22" s="22">
        <f>K14-1</f>
        <v>2</v>
      </c>
      <c r="E22" s="23">
        <f>(SUMSQ(N5:N7)/9)-K11</f>
        <v>17.29867407400161</v>
      </c>
      <c r="F22" s="23">
        <f>E22/D22</f>
        <v>8.6493370370008051</v>
      </c>
      <c r="G22" s="72">
        <f>F22/F25</f>
        <v>1.7855627467276507</v>
      </c>
      <c r="H22" s="23">
        <f>FINV(H19,D22,D25)</f>
        <v>3.6337234675916301</v>
      </c>
      <c r="I22" s="23">
        <f>FINV(I19,D22,D25)</f>
        <v>6.2262352803113821</v>
      </c>
      <c r="J22" s="75" t="str">
        <f t="shared" si="8"/>
        <v>tn</v>
      </c>
      <c r="L22" s="17" t="s">
        <v>153</v>
      </c>
      <c r="M22" s="21">
        <f t="shared" si="6"/>
        <v>17.29867407400161</v>
      </c>
    </row>
    <row r="23" spans="3:16" ht="16.5" thickBot="1" x14ac:dyDescent="0.3">
      <c r="C23" s="16" t="s">
        <v>80</v>
      </c>
      <c r="D23" s="22">
        <f>K15-1</f>
        <v>2</v>
      </c>
      <c r="E23" s="23">
        <f>(SUMSQ(K8:M8)/9)-K11</f>
        <v>33.897251851798501</v>
      </c>
      <c r="F23" s="23">
        <f t="shared" si="7"/>
        <v>16.94862592589925</v>
      </c>
      <c r="G23" s="72">
        <f>F23/F25</f>
        <v>3.4988618124195452</v>
      </c>
      <c r="H23" s="23">
        <f>FINV(H19,D23,D25)</f>
        <v>3.6337234675916301</v>
      </c>
      <c r="I23" s="23">
        <f>FINV(I19,D23,D25)</f>
        <v>6.2262352803113821</v>
      </c>
      <c r="J23" s="75" t="str">
        <f t="shared" si="8"/>
        <v>tn</v>
      </c>
      <c r="L23" s="17" t="s">
        <v>154</v>
      </c>
      <c r="M23" s="21">
        <f t="shared" si="6"/>
        <v>33.897251851798501</v>
      </c>
    </row>
    <row r="24" spans="3:16" ht="16.5" thickBot="1" x14ac:dyDescent="0.3">
      <c r="C24" s="16" t="s">
        <v>81</v>
      </c>
      <c r="D24" s="22">
        <f>D22*D23</f>
        <v>4</v>
      </c>
      <c r="E24" s="23">
        <f>E21-E22-E23</f>
        <v>57.037170370429521</v>
      </c>
      <c r="F24" s="23">
        <f t="shared" si="7"/>
        <v>14.25929259260738</v>
      </c>
      <c r="G24" s="72">
        <f>F24/F25</f>
        <v>2.943677826304008</v>
      </c>
      <c r="H24" s="23">
        <f>FINV(H19,D24,D25)</f>
        <v>3.0069172799243447</v>
      </c>
      <c r="I24" s="23">
        <f>FINV(I19,D24,D25)</f>
        <v>4.772577999723211</v>
      </c>
      <c r="J24" s="48" t="str">
        <f t="shared" si="8"/>
        <v>tn</v>
      </c>
      <c r="L24" s="17" t="s">
        <v>155</v>
      </c>
      <c r="M24" s="21">
        <f t="shared" si="6"/>
        <v>57.037170370429521</v>
      </c>
    </row>
    <row r="25" spans="3:16" ht="16.5" thickBot="1" x14ac:dyDescent="0.3">
      <c r="C25" s="16" t="s">
        <v>14</v>
      </c>
      <c r="D25" s="22">
        <f>D26-D20-D21</f>
        <v>16</v>
      </c>
      <c r="E25" s="23">
        <f>E26-E20-E21</f>
        <v>77.504637037054636</v>
      </c>
      <c r="F25" s="23">
        <f t="shared" si="7"/>
        <v>4.8440398148159147</v>
      </c>
      <c r="G25" s="25"/>
      <c r="H25" s="25"/>
      <c r="I25" s="25"/>
      <c r="J25" s="26"/>
      <c r="L25" s="17" t="s">
        <v>156</v>
      </c>
      <c r="M25" s="21">
        <f t="shared" si="6"/>
        <v>77.504637037054636</v>
      </c>
    </row>
    <row r="26" spans="3:16" ht="16.5" thickBot="1" x14ac:dyDescent="0.3">
      <c r="C26" s="16" t="s">
        <v>15</v>
      </c>
      <c r="D26" s="22">
        <f>(K14*K15*K13)-1</f>
        <v>26</v>
      </c>
      <c r="E26" s="23">
        <f>SUMSQ(D5:F13)-K11</f>
        <v>201.28582962951623</v>
      </c>
      <c r="F26" s="23">
        <f t="shared" si="7"/>
        <v>7.7417626780583166</v>
      </c>
      <c r="G26" s="25"/>
      <c r="H26" s="25"/>
      <c r="I26" s="25"/>
      <c r="J26" s="26"/>
    </row>
  </sheetData>
  <mergeCells count="21">
    <mergeCell ref="O3:O4"/>
    <mergeCell ref="N13:O13"/>
    <mergeCell ref="N17:O17"/>
    <mergeCell ref="N21:O21"/>
    <mergeCell ref="C17:J17"/>
    <mergeCell ref="C18:C19"/>
    <mergeCell ref="D18:D19"/>
    <mergeCell ref="E18:E19"/>
    <mergeCell ref="F18:F19"/>
    <mergeCell ref="G18:G19"/>
    <mergeCell ref="H18:I18"/>
    <mergeCell ref="J18:J19"/>
    <mergeCell ref="C2:F2"/>
    <mergeCell ref="G2:G4"/>
    <mergeCell ref="H2:H4"/>
    <mergeCell ref="J2:N2"/>
    <mergeCell ref="C3:C4"/>
    <mergeCell ref="D3:F3"/>
    <mergeCell ref="J3:J4"/>
    <mergeCell ref="K3:M3"/>
    <mergeCell ref="N3:N4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C1:AE40"/>
  <sheetViews>
    <sheetView topLeftCell="A22" zoomScale="62" zoomScaleNormal="90" workbookViewId="0">
      <selection activeCell="H39" sqref="H39"/>
    </sheetView>
  </sheetViews>
  <sheetFormatPr defaultRowHeight="15.75" x14ac:dyDescent="0.25"/>
  <cols>
    <col min="1" max="2" width="9.140625" style="17"/>
    <col min="3" max="3" width="18.85546875" style="17" customWidth="1"/>
    <col min="4" max="4" width="9.28515625" style="17" bestFit="1" customWidth="1"/>
    <col min="5" max="5" width="10.7109375" style="17" bestFit="1" customWidth="1"/>
    <col min="6" max="6" width="9.28515625" style="17" bestFit="1" customWidth="1"/>
    <col min="7" max="7" width="10.42578125" style="17" customWidth="1"/>
    <col min="8" max="8" width="11.42578125" style="17" customWidth="1"/>
    <col min="9" max="9" width="9.28515625" style="17" bestFit="1" customWidth="1"/>
    <col min="10" max="10" width="14.28515625" style="17" customWidth="1"/>
    <col min="11" max="11" width="12.140625" style="17" customWidth="1"/>
    <col min="12" max="12" width="12" style="17" customWidth="1"/>
    <col min="13" max="13" width="11.85546875" style="17" customWidth="1"/>
    <col min="14" max="14" width="9.28515625" style="17" customWidth="1"/>
    <col min="15" max="15" width="12.140625" style="17" customWidth="1"/>
    <col min="16" max="16" width="9.140625" style="17"/>
    <col min="17" max="17" width="20.42578125" style="17" customWidth="1"/>
    <col min="18" max="18" width="16.7109375" style="17" customWidth="1"/>
    <col min="19" max="19" width="15" style="17" customWidth="1"/>
    <col min="20" max="20" width="16.42578125" style="17" customWidth="1"/>
    <col min="21" max="16384" width="9.140625" style="17"/>
  </cols>
  <sheetData>
    <row r="1" spans="3:20" x14ac:dyDescent="0.25">
      <c r="P1" s="143"/>
      <c r="Q1" s="143"/>
      <c r="R1" s="143"/>
    </row>
    <row r="2" spans="3:20" x14ac:dyDescent="0.25">
      <c r="C2" s="136" t="s">
        <v>36</v>
      </c>
      <c r="D2" s="136"/>
      <c r="E2" s="136"/>
      <c r="F2" s="136"/>
      <c r="G2" s="136" t="s">
        <v>3</v>
      </c>
      <c r="H2" s="137" t="s">
        <v>39</v>
      </c>
      <c r="J2" s="140" t="s">
        <v>40</v>
      </c>
      <c r="K2" s="134"/>
      <c r="L2" s="134"/>
      <c r="M2" s="134"/>
      <c r="N2" s="141"/>
    </row>
    <row r="3" spans="3:20" ht="15.75" customHeight="1" x14ac:dyDescent="0.25">
      <c r="C3" s="136" t="s">
        <v>37</v>
      </c>
      <c r="D3" s="136" t="s">
        <v>38</v>
      </c>
      <c r="E3" s="136"/>
      <c r="F3" s="136"/>
      <c r="G3" s="136"/>
      <c r="H3" s="138"/>
      <c r="J3" s="137" t="s">
        <v>75</v>
      </c>
      <c r="K3" s="140" t="s">
        <v>76</v>
      </c>
      <c r="L3" s="134"/>
      <c r="M3" s="134"/>
      <c r="N3" s="136" t="s">
        <v>3</v>
      </c>
      <c r="Q3" s="154"/>
      <c r="R3" s="143"/>
      <c r="S3" s="143"/>
      <c r="T3" s="143"/>
    </row>
    <row r="4" spans="3:20" x14ac:dyDescent="0.25">
      <c r="C4" s="136"/>
      <c r="D4" s="4">
        <v>1</v>
      </c>
      <c r="E4" s="4">
        <v>2</v>
      </c>
      <c r="F4" s="4">
        <v>3</v>
      </c>
      <c r="G4" s="136"/>
      <c r="H4" s="139"/>
      <c r="J4" s="139"/>
      <c r="K4" s="4" t="s">
        <v>72</v>
      </c>
      <c r="L4" s="4" t="s">
        <v>73</v>
      </c>
      <c r="M4" s="11" t="s">
        <v>74</v>
      </c>
      <c r="N4" s="136"/>
      <c r="Q4" s="154"/>
      <c r="R4" s="10"/>
      <c r="S4" s="10"/>
      <c r="T4" s="10"/>
    </row>
    <row r="5" spans="3:20" x14ac:dyDescent="0.25">
      <c r="C5" s="4" t="s">
        <v>60</v>
      </c>
      <c r="D5" s="4">
        <v>1.76</v>
      </c>
      <c r="E5" s="18">
        <v>1.2</v>
      </c>
      <c r="F5" s="4">
        <v>1.91</v>
      </c>
      <c r="G5" s="68">
        <f>SUM(D5:F5)</f>
        <v>4.87</v>
      </c>
      <c r="H5" s="19">
        <f>AVERAGE(D5:F5)</f>
        <v>1.6233333333333333</v>
      </c>
      <c r="J5" s="4" t="s">
        <v>69</v>
      </c>
      <c r="K5" s="70">
        <f>G5</f>
        <v>4.87</v>
      </c>
      <c r="L5" s="70">
        <f>G6</f>
        <v>4.3</v>
      </c>
      <c r="M5" s="71">
        <f>G7</f>
        <v>8.83</v>
      </c>
      <c r="N5" s="19">
        <f>SUM(K5:M5)</f>
        <v>18</v>
      </c>
      <c r="O5" s="21">
        <f>N5/9</f>
        <v>2</v>
      </c>
      <c r="Q5" s="10"/>
      <c r="R5" s="79"/>
      <c r="S5" s="35"/>
      <c r="T5" s="35"/>
    </row>
    <row r="6" spans="3:20" x14ac:dyDescent="0.25">
      <c r="C6" s="4" t="s">
        <v>61</v>
      </c>
      <c r="D6" s="4">
        <v>1.39</v>
      </c>
      <c r="E6" s="18">
        <v>1.28</v>
      </c>
      <c r="F6" s="4">
        <v>1.63</v>
      </c>
      <c r="G6" s="68">
        <f t="shared" ref="G6:G13" si="0">SUM(D6:F6)</f>
        <v>4.3</v>
      </c>
      <c r="H6" s="19">
        <f t="shared" ref="H6:H13" si="1">AVERAGE(D6:F6)</f>
        <v>1.4333333333333333</v>
      </c>
      <c r="J6" s="4" t="s">
        <v>70</v>
      </c>
      <c r="K6" s="70">
        <f>G8</f>
        <v>5.7</v>
      </c>
      <c r="L6" s="70">
        <f>G9</f>
        <v>5.23</v>
      </c>
      <c r="M6" s="71">
        <f>G10</f>
        <v>6.42</v>
      </c>
      <c r="N6" s="19">
        <f t="shared" ref="N6:N7" si="2">SUM(K6:M6)</f>
        <v>17.350000000000001</v>
      </c>
      <c r="O6" s="21">
        <f t="shared" ref="O6:O7" si="3">N6/9</f>
        <v>1.927777777777778</v>
      </c>
      <c r="Q6" s="10"/>
      <c r="R6" s="35"/>
      <c r="S6" s="35"/>
      <c r="T6" s="35"/>
    </row>
    <row r="7" spans="3:20" x14ac:dyDescent="0.25">
      <c r="C7" s="4" t="s">
        <v>62</v>
      </c>
      <c r="D7" s="4">
        <v>4.76</v>
      </c>
      <c r="E7" s="18">
        <v>2.4700000000000002</v>
      </c>
      <c r="F7" s="4">
        <v>1.6</v>
      </c>
      <c r="G7" s="68">
        <f t="shared" si="0"/>
        <v>8.83</v>
      </c>
      <c r="H7" s="19">
        <f t="shared" si="1"/>
        <v>2.9433333333333334</v>
      </c>
      <c r="J7" s="4" t="s">
        <v>71</v>
      </c>
      <c r="K7" s="70">
        <f>G11</f>
        <v>6.87</v>
      </c>
      <c r="L7" s="70">
        <f>G12</f>
        <v>6.64</v>
      </c>
      <c r="M7" s="71">
        <f>G13</f>
        <v>9.11</v>
      </c>
      <c r="N7" s="19">
        <f t="shared" si="2"/>
        <v>22.619999999999997</v>
      </c>
      <c r="O7" s="21">
        <f t="shared" si="3"/>
        <v>2.5133333333333332</v>
      </c>
      <c r="Q7" s="10"/>
      <c r="R7" s="35"/>
      <c r="S7" s="35"/>
      <c r="T7" s="35"/>
    </row>
    <row r="8" spans="3:20" x14ac:dyDescent="0.25">
      <c r="C8" s="4" t="s">
        <v>63</v>
      </c>
      <c r="D8" s="4">
        <v>1.82</v>
      </c>
      <c r="E8" s="18">
        <v>2.02</v>
      </c>
      <c r="F8" s="18">
        <v>1.86</v>
      </c>
      <c r="G8" s="68">
        <f t="shared" si="0"/>
        <v>5.7</v>
      </c>
      <c r="H8" s="19">
        <f t="shared" si="1"/>
        <v>1.9000000000000001</v>
      </c>
      <c r="J8" s="4" t="s">
        <v>3</v>
      </c>
      <c r="K8" s="18">
        <f>SUM(K5:K7)</f>
        <v>17.440000000000001</v>
      </c>
      <c r="L8" s="18">
        <f t="shared" ref="L8:M8" si="4">SUM(L5:L7)</f>
        <v>16.170000000000002</v>
      </c>
      <c r="M8" s="18">
        <f t="shared" si="4"/>
        <v>24.36</v>
      </c>
      <c r="N8" s="69">
        <f>SUM(K8:M8)</f>
        <v>57.97</v>
      </c>
      <c r="O8" s="21"/>
      <c r="R8" s="155"/>
      <c r="S8" s="155"/>
      <c r="T8" s="155"/>
    </row>
    <row r="9" spans="3:20" x14ac:dyDescent="0.25">
      <c r="C9" s="4" t="s">
        <v>64</v>
      </c>
      <c r="D9" s="4">
        <v>2.14</v>
      </c>
      <c r="E9" s="18">
        <v>1.81</v>
      </c>
      <c r="F9" s="4">
        <v>1.28</v>
      </c>
      <c r="G9" s="68">
        <f t="shared" si="0"/>
        <v>5.23</v>
      </c>
      <c r="H9" s="19">
        <f t="shared" si="1"/>
        <v>1.7433333333333334</v>
      </c>
      <c r="J9" s="10"/>
      <c r="K9" s="24">
        <f>K8/9</f>
        <v>1.9377777777777778</v>
      </c>
      <c r="L9" s="24">
        <f t="shared" ref="L9:M9" si="5">L8/9</f>
        <v>1.7966666666666669</v>
      </c>
      <c r="M9" s="24">
        <f t="shared" si="5"/>
        <v>2.7066666666666666</v>
      </c>
      <c r="N9" s="21"/>
      <c r="O9" s="21"/>
    </row>
    <row r="10" spans="3:20" x14ac:dyDescent="0.25">
      <c r="C10" s="4" t="s">
        <v>65</v>
      </c>
      <c r="D10" s="4">
        <v>1.87</v>
      </c>
      <c r="E10" s="4">
        <v>2.0499999999999998</v>
      </c>
      <c r="F10" s="18">
        <v>2.5</v>
      </c>
      <c r="G10" s="68">
        <f t="shared" si="0"/>
        <v>6.42</v>
      </c>
      <c r="H10" s="19">
        <f t="shared" si="1"/>
        <v>2.14</v>
      </c>
      <c r="J10" s="44" t="s">
        <v>18</v>
      </c>
      <c r="K10" s="45">
        <f>G14^2/(K13*K14*K12)</f>
        <v>124.46373703703703</v>
      </c>
      <c r="Q10" s="156"/>
      <c r="R10" s="156"/>
      <c r="S10" s="156"/>
      <c r="T10" s="156"/>
    </row>
    <row r="11" spans="3:20" x14ac:dyDescent="0.25">
      <c r="C11" s="4" t="s">
        <v>66</v>
      </c>
      <c r="D11" s="18">
        <v>2.57</v>
      </c>
      <c r="E11" s="18">
        <v>1.93</v>
      </c>
      <c r="F11" s="4">
        <v>2.37</v>
      </c>
      <c r="G11" s="68">
        <f t="shared" si="0"/>
        <v>6.87</v>
      </c>
      <c r="H11" s="19">
        <f t="shared" si="1"/>
        <v>2.29</v>
      </c>
      <c r="J11" s="20" t="s">
        <v>0</v>
      </c>
      <c r="K11" s="20">
        <v>9</v>
      </c>
      <c r="Q11" s="156"/>
      <c r="R11" s="156"/>
      <c r="S11" s="156"/>
      <c r="T11" s="156"/>
    </row>
    <row r="12" spans="3:20" x14ac:dyDescent="0.25">
      <c r="C12" s="4" t="s">
        <v>67</v>
      </c>
      <c r="D12" s="4">
        <v>2.2000000000000002</v>
      </c>
      <c r="E12" s="4">
        <v>2.48</v>
      </c>
      <c r="F12" s="4">
        <v>1.96</v>
      </c>
      <c r="G12" s="68">
        <f t="shared" si="0"/>
        <v>6.64</v>
      </c>
      <c r="H12" s="19">
        <f t="shared" si="1"/>
        <v>2.2133333333333334</v>
      </c>
      <c r="J12" s="20" t="s">
        <v>1</v>
      </c>
      <c r="K12" s="20">
        <v>3</v>
      </c>
      <c r="P12" s="10"/>
      <c r="Q12" s="156"/>
      <c r="R12" s="156"/>
      <c r="S12" s="156"/>
      <c r="T12" s="156"/>
    </row>
    <row r="13" spans="3:20" x14ac:dyDescent="0.25">
      <c r="C13" s="4" t="s">
        <v>68</v>
      </c>
      <c r="D13" s="4">
        <v>2.38</v>
      </c>
      <c r="E13" s="18">
        <v>3.12</v>
      </c>
      <c r="F13" s="4">
        <v>3.61</v>
      </c>
      <c r="G13" s="68">
        <f t="shared" si="0"/>
        <v>9.11</v>
      </c>
      <c r="H13" s="19">
        <f t="shared" si="1"/>
        <v>3.0366666666666666</v>
      </c>
      <c r="J13" s="20" t="s">
        <v>79</v>
      </c>
      <c r="K13" s="20">
        <v>3</v>
      </c>
    </row>
    <row r="14" spans="3:20" x14ac:dyDescent="0.25">
      <c r="C14" s="4" t="s">
        <v>42</v>
      </c>
      <c r="D14" s="18">
        <f>SUM(D5:D13)</f>
        <v>20.89</v>
      </c>
      <c r="E14" s="18">
        <f>SUM(E5:E13)</f>
        <v>18.360000000000003</v>
      </c>
      <c r="F14" s="18">
        <f>SUM(F5:F13)</f>
        <v>18.720000000000002</v>
      </c>
      <c r="G14" s="69">
        <f>SUM(G5:G13)</f>
        <v>57.97</v>
      </c>
      <c r="H14" s="19"/>
      <c r="J14" s="20" t="s">
        <v>80</v>
      </c>
      <c r="K14" s="20">
        <v>3</v>
      </c>
    </row>
    <row r="16" spans="3:20" x14ac:dyDescent="0.25">
      <c r="C16" s="21"/>
      <c r="M16" s="127"/>
      <c r="P16" s="10"/>
    </row>
    <row r="17" spans="3:31" ht="16.5" thickBot="1" x14ac:dyDescent="0.3">
      <c r="C17" s="144" t="s">
        <v>46</v>
      </c>
      <c r="D17" s="144"/>
      <c r="E17" s="144"/>
      <c r="F17" s="144"/>
      <c r="G17" s="144"/>
      <c r="H17" s="144"/>
      <c r="I17" s="144"/>
      <c r="J17" s="144"/>
      <c r="L17" s="80" t="s">
        <v>18</v>
      </c>
      <c r="M17" s="21">
        <f>K10</f>
        <v>124.46373703703703</v>
      </c>
      <c r="P17" s="10"/>
      <c r="U17"/>
      <c r="V17"/>
      <c r="W17"/>
      <c r="X17"/>
      <c r="Y17"/>
      <c r="Z17"/>
      <c r="AA17"/>
      <c r="AB17"/>
      <c r="AC17"/>
      <c r="AD17"/>
      <c r="AE17"/>
    </row>
    <row r="18" spans="3:31" ht="16.5" thickBot="1" x14ac:dyDescent="0.3">
      <c r="C18" s="145" t="s">
        <v>5</v>
      </c>
      <c r="D18" s="145" t="s">
        <v>6</v>
      </c>
      <c r="E18" s="145" t="s">
        <v>7</v>
      </c>
      <c r="F18" s="145" t="s">
        <v>8</v>
      </c>
      <c r="G18" s="145" t="s">
        <v>9</v>
      </c>
      <c r="H18" s="149" t="s">
        <v>10</v>
      </c>
      <c r="I18" s="150"/>
      <c r="J18" s="147" t="s">
        <v>11</v>
      </c>
      <c r="K18" s="49"/>
      <c r="L18" s="17" t="s">
        <v>150</v>
      </c>
      <c r="M18" s="21">
        <f>E26</f>
        <v>14.77336296296302</v>
      </c>
      <c r="N18" s="21"/>
      <c r="Q18" s="10"/>
      <c r="U18"/>
      <c r="V18"/>
      <c r="W18"/>
      <c r="X18"/>
      <c r="Y18"/>
      <c r="Z18"/>
      <c r="AA18"/>
      <c r="AB18"/>
      <c r="AC18"/>
      <c r="AD18"/>
      <c r="AE18"/>
    </row>
    <row r="19" spans="3:31" ht="16.5" thickBot="1" x14ac:dyDescent="0.3">
      <c r="C19" s="146"/>
      <c r="D19" s="146"/>
      <c r="E19" s="146"/>
      <c r="F19" s="146"/>
      <c r="G19" s="146"/>
      <c r="H19" s="15">
        <v>0.05</v>
      </c>
      <c r="I19" s="15">
        <v>0.01</v>
      </c>
      <c r="J19" s="148"/>
      <c r="K19" s="49"/>
      <c r="L19" s="17" t="s">
        <v>151</v>
      </c>
      <c r="M19" s="21">
        <f t="shared" ref="M19:M24" si="6">E20</f>
        <v>0.41627407407410999</v>
      </c>
      <c r="U19"/>
      <c r="V19"/>
      <c r="W19"/>
      <c r="X19"/>
      <c r="Y19"/>
      <c r="Z19"/>
      <c r="AA19"/>
      <c r="AB19"/>
      <c r="AC19"/>
      <c r="AD19"/>
      <c r="AE19"/>
    </row>
    <row r="20" spans="3:31" ht="16.5" thickBot="1" x14ac:dyDescent="0.3">
      <c r="C20" s="16" t="s">
        <v>12</v>
      </c>
      <c r="D20" s="22">
        <f>K12-1</f>
        <v>2</v>
      </c>
      <c r="E20" s="23">
        <f>(SUMSQ(D14:F14)/(K11))-K10</f>
        <v>0.41627407407410999</v>
      </c>
      <c r="F20" s="23">
        <f>E20/D20</f>
        <v>0.20813703703705499</v>
      </c>
      <c r="G20" s="72">
        <f>F20/F25</f>
        <v>0.47690504351888868</v>
      </c>
      <c r="H20" s="23">
        <f>FINV(H19,D20,D25)</f>
        <v>3.6337234675916301</v>
      </c>
      <c r="I20" s="23">
        <f>FINV(I19,D20,D25)</f>
        <v>6.2262352803113821</v>
      </c>
      <c r="J20" s="75" t="str">
        <f>IF(G20&lt;H20,"tn",IF(G20&lt;I20,"*","**"))</f>
        <v>tn</v>
      </c>
      <c r="K20" s="50"/>
      <c r="L20" s="17" t="s">
        <v>152</v>
      </c>
      <c r="M20" s="21">
        <f t="shared" si="6"/>
        <v>7.3741629629629841</v>
      </c>
      <c r="O20" s="76"/>
      <c r="P20" s="154"/>
      <c r="Q20" s="154"/>
      <c r="R20" s="143"/>
      <c r="S20" s="143"/>
      <c r="T20" s="10"/>
      <c r="U20"/>
      <c r="V20"/>
      <c r="W20"/>
      <c r="X20"/>
      <c r="Y20"/>
      <c r="Z20"/>
      <c r="AA20"/>
      <c r="AB20"/>
      <c r="AC20"/>
      <c r="AD20"/>
      <c r="AE20"/>
    </row>
    <row r="21" spans="3:31" ht="16.5" thickBot="1" x14ac:dyDescent="0.3">
      <c r="C21" s="16" t="s">
        <v>13</v>
      </c>
      <c r="D21" s="22">
        <f>(K13*K14)-1</f>
        <v>8</v>
      </c>
      <c r="E21" s="23">
        <f>(SUMSQ(G5:G13)/3)-K10</f>
        <v>7.3741629629629841</v>
      </c>
      <c r="F21" s="23">
        <f t="shared" ref="F21:F26" si="7">E21/D21</f>
        <v>0.92177037037037302</v>
      </c>
      <c r="G21" s="72">
        <f>F21/F25</f>
        <v>2.1120553307273355</v>
      </c>
      <c r="H21" s="23">
        <f>FINV(H19,D21,D25)</f>
        <v>2.5910961798744014</v>
      </c>
      <c r="I21" s="23">
        <f>FINV(I19,D21,D25)</f>
        <v>3.8895721399261927</v>
      </c>
      <c r="J21" s="75" t="str">
        <f t="shared" ref="J21:J24" si="8">IF(G21&lt;H21,"tn",IF(G21&lt;I21,"*","**"))</f>
        <v>tn</v>
      </c>
      <c r="K21" s="50"/>
      <c r="L21" s="17" t="s">
        <v>153</v>
      </c>
      <c r="M21" s="21">
        <f t="shared" si="6"/>
        <v>1.8348074074073963</v>
      </c>
      <c r="N21" s="77"/>
      <c r="O21" s="1"/>
      <c r="P21" s="10"/>
      <c r="Q21" s="77"/>
      <c r="R21" s="77"/>
      <c r="S21" s="77"/>
      <c r="T21" s="6"/>
      <c r="U21"/>
      <c r="V21"/>
      <c r="W21"/>
      <c r="X21"/>
      <c r="Y21"/>
      <c r="Z21"/>
      <c r="AA21"/>
      <c r="AB21"/>
      <c r="AC21"/>
      <c r="AD21"/>
      <c r="AE21"/>
    </row>
    <row r="22" spans="3:31" ht="16.5" thickBot="1" x14ac:dyDescent="0.3">
      <c r="C22" s="16" t="s">
        <v>79</v>
      </c>
      <c r="D22" s="22">
        <f>K13-1</f>
        <v>2</v>
      </c>
      <c r="E22" s="23">
        <f>(SUMSQ(N5:N7)/9)-K10</f>
        <v>1.8348074074073963</v>
      </c>
      <c r="F22" s="23">
        <f t="shared" si="7"/>
        <v>0.91740370370369817</v>
      </c>
      <c r="G22" s="72">
        <f>F22/F25</f>
        <v>2.1020499737454723</v>
      </c>
      <c r="H22" s="23">
        <f>FINV(H19,D22,D25)</f>
        <v>3.6337234675916301</v>
      </c>
      <c r="I22" s="23">
        <f>FINV(I19,D22,D25)</f>
        <v>6.2262352803113821</v>
      </c>
      <c r="J22" s="75" t="str">
        <f t="shared" si="8"/>
        <v>tn</v>
      </c>
      <c r="K22" s="50"/>
      <c r="L22" s="17" t="s">
        <v>154</v>
      </c>
      <c r="M22" s="21">
        <f t="shared" si="6"/>
        <v>4.3176074074074364</v>
      </c>
      <c r="N22" s="77"/>
      <c r="O22" s="1"/>
      <c r="P22" s="10"/>
      <c r="Q22" s="77"/>
      <c r="R22" s="77"/>
      <c r="S22" s="77"/>
      <c r="T22" s="6"/>
      <c r="U22"/>
      <c r="V22"/>
      <c r="W22"/>
      <c r="X22"/>
      <c r="Y22"/>
      <c r="Z22"/>
      <c r="AA22"/>
      <c r="AB22"/>
      <c r="AC22"/>
      <c r="AD22"/>
      <c r="AE22"/>
    </row>
    <row r="23" spans="3:31" ht="16.5" thickBot="1" x14ac:dyDescent="0.3">
      <c r="C23" s="16" t="s">
        <v>80</v>
      </c>
      <c r="D23" s="22">
        <f>K14-1</f>
        <v>2</v>
      </c>
      <c r="E23" s="23">
        <f>(SUMSQ(K8:M8)/9)-K10</f>
        <v>4.3176074074074364</v>
      </c>
      <c r="F23" s="23">
        <f t="shared" si="7"/>
        <v>2.1588037037037182</v>
      </c>
      <c r="G23" s="72">
        <f>F23/F25</f>
        <v>4.9464736738818296</v>
      </c>
      <c r="H23" s="23">
        <f>FINV(H19,D23,D25)</f>
        <v>3.6337234675916301</v>
      </c>
      <c r="I23" s="23">
        <f>FINV(I19,D23,D25)</f>
        <v>6.2262352803113821</v>
      </c>
      <c r="J23" s="75" t="str">
        <f t="shared" si="8"/>
        <v>*</v>
      </c>
      <c r="K23" s="50"/>
      <c r="L23" s="17" t="s">
        <v>155</v>
      </c>
      <c r="M23" s="21">
        <f t="shared" si="6"/>
        <v>1.2217481481481514</v>
      </c>
      <c r="N23" s="77"/>
      <c r="O23" s="1"/>
      <c r="P23" s="10"/>
      <c r="Q23" s="77"/>
      <c r="R23" s="77"/>
      <c r="S23" s="77"/>
      <c r="T23" s="6"/>
      <c r="U23"/>
      <c r="V23"/>
      <c r="W23"/>
      <c r="X23"/>
      <c r="Y23"/>
      <c r="Z23"/>
      <c r="AA23"/>
      <c r="AB23"/>
      <c r="AC23"/>
      <c r="AD23"/>
      <c r="AE23"/>
    </row>
    <row r="24" spans="3:31" ht="16.5" thickBot="1" x14ac:dyDescent="0.3">
      <c r="C24" s="16" t="s">
        <v>81</v>
      </c>
      <c r="D24" s="22">
        <f>D22*D23</f>
        <v>4</v>
      </c>
      <c r="E24" s="23">
        <f>E21-E22-E23</f>
        <v>1.2217481481481514</v>
      </c>
      <c r="F24" s="23">
        <f t="shared" si="7"/>
        <v>0.30543703703703784</v>
      </c>
      <c r="G24" s="72">
        <f>F24/F25</f>
        <v>0.69984883764102035</v>
      </c>
      <c r="H24" s="23">
        <f>FINV(H19,D24,D25)</f>
        <v>3.0069172799243447</v>
      </c>
      <c r="I24" s="23">
        <f>FINV(I19,D24,D25)</f>
        <v>4.772577999723211</v>
      </c>
      <c r="J24" s="48" t="str">
        <f t="shared" si="8"/>
        <v>tn</v>
      </c>
      <c r="K24" s="50"/>
      <c r="L24" s="17" t="s">
        <v>156</v>
      </c>
      <c r="M24" s="21">
        <f t="shared" si="6"/>
        <v>6.982925925925926</v>
      </c>
      <c r="N24" s="78"/>
      <c r="O24" s="13"/>
      <c r="P24" s="10"/>
      <c r="Q24" s="78"/>
      <c r="R24" s="77"/>
      <c r="S24" s="77"/>
      <c r="T24" s="6"/>
      <c r="U24"/>
      <c r="V24"/>
      <c r="W24"/>
      <c r="X24"/>
      <c r="Y24"/>
      <c r="Z24"/>
      <c r="AA24"/>
      <c r="AB24"/>
      <c r="AC24"/>
      <c r="AD24"/>
      <c r="AE24"/>
    </row>
    <row r="25" spans="3:31" ht="16.5" thickBot="1" x14ac:dyDescent="0.3">
      <c r="C25" s="16" t="s">
        <v>14</v>
      </c>
      <c r="D25" s="22">
        <f>D26-D20-D21</f>
        <v>16</v>
      </c>
      <c r="E25" s="23">
        <f>E26-E20-E21</f>
        <v>6.982925925925926</v>
      </c>
      <c r="F25" s="23">
        <f t="shared" si="7"/>
        <v>0.43643287037037037</v>
      </c>
      <c r="G25" s="25"/>
      <c r="H25" s="25"/>
      <c r="I25" s="25"/>
      <c r="J25" s="26"/>
      <c r="K25" s="49"/>
      <c r="M25" s="10"/>
      <c r="N25" s="78"/>
      <c r="O25" s="13"/>
      <c r="P25" s="10"/>
      <c r="Q25" s="78"/>
      <c r="R25" s="77"/>
      <c r="S25" s="77"/>
      <c r="T25" s="6"/>
      <c r="U25" s="2"/>
      <c r="V25"/>
      <c r="W25"/>
      <c r="X25"/>
      <c r="Y25"/>
      <c r="Z25"/>
      <c r="AA25"/>
      <c r="AB25"/>
      <c r="AC25"/>
      <c r="AD25"/>
      <c r="AE25"/>
    </row>
    <row r="26" spans="3:31" ht="16.5" thickBot="1" x14ac:dyDescent="0.3">
      <c r="C26" s="16" t="s">
        <v>15</v>
      </c>
      <c r="D26" s="22">
        <f>(K13*K14*K12)-1</f>
        <v>26</v>
      </c>
      <c r="E26" s="23">
        <f>SUMSQ(D5:F13)-K10</f>
        <v>14.77336296296302</v>
      </c>
      <c r="F26" s="23">
        <f t="shared" si="7"/>
        <v>0.56820626780627004</v>
      </c>
      <c r="G26" s="25"/>
      <c r="H26" s="25"/>
      <c r="I26" s="25"/>
      <c r="J26" s="26"/>
      <c r="K26" s="49"/>
      <c r="M26" s="10"/>
      <c r="N26" s="78"/>
      <c r="O26" s="13"/>
      <c r="P26" s="10"/>
      <c r="Q26" s="78"/>
      <c r="R26" s="77"/>
      <c r="S26" s="77"/>
      <c r="T26" s="6"/>
      <c r="U26"/>
      <c r="V26"/>
      <c r="W26"/>
      <c r="X26"/>
      <c r="Y26"/>
      <c r="Z26"/>
      <c r="AA26"/>
      <c r="AB26"/>
      <c r="AC26"/>
      <c r="AD26"/>
      <c r="AE26"/>
    </row>
    <row r="27" spans="3:31" x14ac:dyDescent="0.25">
      <c r="M27" s="10"/>
      <c r="N27" s="78"/>
      <c r="O27" s="13"/>
      <c r="P27" s="10"/>
      <c r="Q27" s="78"/>
      <c r="R27" s="77"/>
      <c r="S27" s="77"/>
      <c r="T27" s="6"/>
      <c r="V27"/>
      <c r="W27"/>
      <c r="X27"/>
      <c r="Y27"/>
      <c r="Z27"/>
      <c r="AA27"/>
      <c r="AB27"/>
      <c r="AC27"/>
      <c r="AD27"/>
      <c r="AE27"/>
    </row>
    <row r="28" spans="3:31" x14ac:dyDescent="0.25">
      <c r="M28" s="10"/>
      <c r="N28" s="78"/>
      <c r="O28" s="13"/>
      <c r="P28" s="10"/>
      <c r="Q28" s="78"/>
      <c r="R28" s="77"/>
      <c r="S28" s="77"/>
      <c r="T28" s="6"/>
      <c r="U28"/>
      <c r="V28"/>
      <c r="W28"/>
      <c r="X28"/>
      <c r="Y28"/>
      <c r="Z28"/>
      <c r="AA28"/>
      <c r="AB28"/>
      <c r="AC28"/>
      <c r="AD28"/>
      <c r="AE28"/>
    </row>
    <row r="29" spans="3:31" x14ac:dyDescent="0.25">
      <c r="E29" s="17" t="s">
        <v>86</v>
      </c>
      <c r="F29" s="17">
        <f>SQRT(F25/9)</f>
        <v>0.22021022036286911</v>
      </c>
      <c r="H29" s="17">
        <f>F29*3.65</f>
        <v>0.80376730432447219</v>
      </c>
      <c r="M29" s="10"/>
      <c r="N29" s="78"/>
      <c r="O29" s="13"/>
      <c r="P29" s="10"/>
      <c r="Q29" s="78"/>
      <c r="R29" s="77"/>
      <c r="S29" s="77"/>
      <c r="T29" s="6"/>
      <c r="U29"/>
      <c r="V29"/>
      <c r="W29"/>
      <c r="X29"/>
      <c r="Y29"/>
      <c r="Z29"/>
      <c r="AA29"/>
      <c r="AB29"/>
      <c r="AC29"/>
      <c r="AD29"/>
      <c r="AE29"/>
    </row>
    <row r="30" spans="3:31" x14ac:dyDescent="0.25">
      <c r="U30"/>
      <c r="V30"/>
      <c r="W30"/>
      <c r="X30"/>
      <c r="Y30"/>
      <c r="Z30"/>
      <c r="AA30"/>
      <c r="AB30"/>
      <c r="AC30"/>
      <c r="AD30"/>
      <c r="AE30"/>
    </row>
    <row r="32" spans="3:31" x14ac:dyDescent="0.25">
      <c r="D32" s="81" t="s">
        <v>13</v>
      </c>
      <c r="E32" s="81" t="s">
        <v>33</v>
      </c>
      <c r="F32" s="81" t="s">
        <v>82</v>
      </c>
    </row>
    <row r="33" spans="3:8" x14ac:dyDescent="0.25">
      <c r="C33" s="17" t="s">
        <v>83</v>
      </c>
      <c r="D33" s="20" t="s">
        <v>69</v>
      </c>
      <c r="E33" s="19">
        <f>O5</f>
        <v>2</v>
      </c>
      <c r="F33" s="20" t="s">
        <v>20</v>
      </c>
      <c r="G33" s="17">
        <v>1.93</v>
      </c>
      <c r="H33" s="21">
        <f>E33+H$29</f>
        <v>2.803767304324472</v>
      </c>
    </row>
    <row r="34" spans="3:8" x14ac:dyDescent="0.25">
      <c r="C34" s="17" t="s">
        <v>83</v>
      </c>
      <c r="D34" s="20" t="s">
        <v>70</v>
      </c>
      <c r="E34" s="19">
        <f>O6</f>
        <v>1.927777777777778</v>
      </c>
      <c r="F34" s="20" t="s">
        <v>20</v>
      </c>
      <c r="G34" s="17">
        <v>2</v>
      </c>
      <c r="H34" s="21">
        <f>E34+H$29</f>
        <v>2.73154508210225</v>
      </c>
    </row>
    <row r="35" spans="3:8" x14ac:dyDescent="0.25">
      <c r="C35" s="17" t="s">
        <v>83</v>
      </c>
      <c r="D35" s="20" t="s">
        <v>71</v>
      </c>
      <c r="E35" s="19">
        <f>O7</f>
        <v>2.5133333333333332</v>
      </c>
      <c r="F35" s="20" t="s">
        <v>20</v>
      </c>
      <c r="G35" s="17">
        <v>2.5099999999999998</v>
      </c>
      <c r="H35" s="21">
        <f>E35+H$29</f>
        <v>3.3171006376578056</v>
      </c>
    </row>
    <row r="36" spans="3:8" x14ac:dyDescent="0.25">
      <c r="D36" s="73" t="s">
        <v>4</v>
      </c>
      <c r="E36" s="152">
        <f>H29</f>
        <v>0.80376730432447219</v>
      </c>
      <c r="F36" s="153"/>
    </row>
    <row r="37" spans="3:8" x14ac:dyDescent="0.25">
      <c r="D37" s="74" t="s">
        <v>72</v>
      </c>
      <c r="E37" s="69">
        <f>K9</f>
        <v>1.9377777777777778</v>
      </c>
      <c r="F37" s="74" t="s">
        <v>45</v>
      </c>
      <c r="G37" s="17">
        <v>1.8</v>
      </c>
      <c r="H37" s="21">
        <f>E37+H$29</f>
        <v>2.7415450821022498</v>
      </c>
    </row>
    <row r="38" spans="3:8" x14ac:dyDescent="0.25">
      <c r="D38" s="74" t="s">
        <v>73</v>
      </c>
      <c r="E38" s="69">
        <f>L9</f>
        <v>1.7966666666666669</v>
      </c>
      <c r="F38" s="74" t="s">
        <v>20</v>
      </c>
      <c r="G38" s="17">
        <v>1.94</v>
      </c>
      <c r="H38" s="21">
        <f t="shared" ref="H38:H39" si="9">E38+H$29</f>
        <v>2.6004339709911388</v>
      </c>
    </row>
    <row r="39" spans="3:8" x14ac:dyDescent="0.25">
      <c r="D39" s="74" t="s">
        <v>74</v>
      </c>
      <c r="E39" s="69">
        <f>M9</f>
        <v>2.7066666666666666</v>
      </c>
      <c r="F39" s="74" t="s">
        <v>21</v>
      </c>
      <c r="G39" s="17">
        <v>2.71</v>
      </c>
      <c r="H39" s="21">
        <f t="shared" si="9"/>
        <v>3.510433970991139</v>
      </c>
    </row>
    <row r="40" spans="3:8" x14ac:dyDescent="0.25">
      <c r="D40" s="73" t="s">
        <v>4</v>
      </c>
      <c r="E40" s="152">
        <f>H29</f>
        <v>0.80376730432447219</v>
      </c>
      <c r="F40" s="153"/>
    </row>
  </sheetData>
  <sortState xmlns:xlrd2="http://schemas.microsoft.com/office/spreadsheetml/2017/richdata2" ref="Q21:Q29">
    <sortCondition descending="1" ref="Q21"/>
  </sortState>
  <mergeCells count="26">
    <mergeCell ref="P1:R1"/>
    <mergeCell ref="P20:Q20"/>
    <mergeCell ref="Q3:Q4"/>
    <mergeCell ref="R20:S20"/>
    <mergeCell ref="J2:N2"/>
    <mergeCell ref="K3:M3"/>
    <mergeCell ref="N3:N4"/>
    <mergeCell ref="R3:T3"/>
    <mergeCell ref="R8:T8"/>
    <mergeCell ref="Q10:T12"/>
    <mergeCell ref="E36:F36"/>
    <mergeCell ref="E40:F40"/>
    <mergeCell ref="C2:F2"/>
    <mergeCell ref="G2:G4"/>
    <mergeCell ref="H2:H4"/>
    <mergeCell ref="C17:J17"/>
    <mergeCell ref="C18:C19"/>
    <mergeCell ref="D18:D19"/>
    <mergeCell ref="E18:E19"/>
    <mergeCell ref="F18:F19"/>
    <mergeCell ref="G18:G19"/>
    <mergeCell ref="H18:I18"/>
    <mergeCell ref="J18:J19"/>
    <mergeCell ref="C3:C4"/>
    <mergeCell ref="D3:F3"/>
    <mergeCell ref="J3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C2:O38"/>
  <sheetViews>
    <sheetView topLeftCell="A10" zoomScale="57" workbookViewId="0">
      <selection activeCell="I36" sqref="I36"/>
    </sheetView>
  </sheetViews>
  <sheetFormatPr defaultRowHeight="15.75" x14ac:dyDescent="0.25"/>
  <cols>
    <col min="1" max="2" width="9.140625" style="17"/>
    <col min="3" max="3" width="18.85546875" style="17" customWidth="1"/>
    <col min="4" max="6" width="9.140625" style="17"/>
    <col min="7" max="7" width="10.42578125" style="17" customWidth="1"/>
    <col min="8" max="8" width="11.42578125" style="17" customWidth="1"/>
    <col min="9" max="9" width="9.140625" style="17"/>
    <col min="10" max="10" width="14.28515625" style="17" customWidth="1"/>
    <col min="11" max="11" width="12.140625" style="17" customWidth="1"/>
    <col min="12" max="12" width="12" style="17" customWidth="1"/>
    <col min="13" max="13" width="11.85546875" style="17" customWidth="1"/>
    <col min="14" max="14" width="12" style="17" customWidth="1"/>
    <col min="15" max="15" width="12.140625" style="17" customWidth="1"/>
    <col min="16" max="16" width="9.140625" style="17"/>
    <col min="17" max="17" width="15.42578125" style="17" customWidth="1"/>
    <col min="18" max="18" width="15.28515625" style="17" customWidth="1"/>
    <col min="19" max="16384" width="9.140625" style="17"/>
  </cols>
  <sheetData>
    <row r="2" spans="3:15" x14ac:dyDescent="0.25">
      <c r="C2" s="136" t="s">
        <v>36</v>
      </c>
      <c r="D2" s="136"/>
      <c r="E2" s="136"/>
      <c r="F2" s="136"/>
      <c r="G2" s="136" t="s">
        <v>3</v>
      </c>
      <c r="H2" s="137" t="s">
        <v>39</v>
      </c>
      <c r="J2" s="140" t="s">
        <v>40</v>
      </c>
      <c r="K2" s="134"/>
      <c r="L2" s="134"/>
      <c r="M2" s="134"/>
      <c r="N2" s="141"/>
    </row>
    <row r="3" spans="3:15" x14ac:dyDescent="0.25">
      <c r="C3" s="136" t="s">
        <v>37</v>
      </c>
      <c r="D3" s="136" t="s">
        <v>38</v>
      </c>
      <c r="E3" s="136"/>
      <c r="F3" s="136"/>
      <c r="G3" s="136"/>
      <c r="H3" s="138"/>
      <c r="J3" s="137" t="s">
        <v>75</v>
      </c>
      <c r="K3" s="140" t="s">
        <v>76</v>
      </c>
      <c r="L3" s="134"/>
      <c r="M3" s="134"/>
      <c r="N3" s="136" t="s">
        <v>3</v>
      </c>
      <c r="O3" s="142" t="s">
        <v>59</v>
      </c>
    </row>
    <row r="4" spans="3:15" x14ac:dyDescent="0.25">
      <c r="C4" s="136"/>
      <c r="D4" s="4">
        <v>1</v>
      </c>
      <c r="E4" s="4">
        <v>2</v>
      </c>
      <c r="F4" s="4">
        <v>3</v>
      </c>
      <c r="G4" s="136"/>
      <c r="H4" s="139"/>
      <c r="J4" s="139"/>
      <c r="K4" s="4" t="s">
        <v>72</v>
      </c>
      <c r="L4" s="4" t="s">
        <v>73</v>
      </c>
      <c r="M4" s="11" t="s">
        <v>74</v>
      </c>
      <c r="N4" s="136"/>
      <c r="O4" s="142"/>
    </row>
    <row r="5" spans="3:15" x14ac:dyDescent="0.25">
      <c r="C5" s="4" t="s">
        <v>60</v>
      </c>
      <c r="D5" s="4">
        <v>2.64</v>
      </c>
      <c r="E5" s="18">
        <v>0.77</v>
      </c>
      <c r="F5" s="4">
        <v>1.94</v>
      </c>
      <c r="G5" s="68">
        <f>SUM(D5:F5)</f>
        <v>5.35</v>
      </c>
      <c r="H5" s="19">
        <f>AVERAGE(D5:F5)</f>
        <v>1.7833333333333332</v>
      </c>
      <c r="J5" s="4" t="s">
        <v>69</v>
      </c>
      <c r="K5" s="70">
        <f>G5</f>
        <v>5.35</v>
      </c>
      <c r="L5" s="70">
        <f>G6</f>
        <v>2.0300000000000002</v>
      </c>
      <c r="M5" s="71">
        <f>G7</f>
        <v>8.35</v>
      </c>
      <c r="N5" s="19">
        <f>SUM(K5:M5)</f>
        <v>15.73</v>
      </c>
      <c r="O5" s="21">
        <f>N5/9</f>
        <v>1.7477777777777779</v>
      </c>
    </row>
    <row r="6" spans="3:15" x14ac:dyDescent="0.25">
      <c r="C6" s="4" t="s">
        <v>61</v>
      </c>
      <c r="D6" s="4">
        <v>0.34</v>
      </c>
      <c r="E6" s="18">
        <v>0.75</v>
      </c>
      <c r="F6" s="4">
        <v>0.94</v>
      </c>
      <c r="G6" s="68">
        <f t="shared" ref="G6:G13" si="0">SUM(D6:F6)</f>
        <v>2.0300000000000002</v>
      </c>
      <c r="H6" s="19">
        <f t="shared" ref="H6:H13" si="1">AVERAGE(D6:F6)</f>
        <v>0.67666666666666675</v>
      </c>
      <c r="J6" s="4" t="s">
        <v>70</v>
      </c>
      <c r="K6" s="70">
        <f>G8</f>
        <v>9.15</v>
      </c>
      <c r="L6" s="70">
        <f>G9</f>
        <v>8.6699999999999982</v>
      </c>
      <c r="M6" s="71">
        <f>G10</f>
        <v>11.489999999999998</v>
      </c>
      <c r="N6" s="19">
        <f t="shared" ref="N6:N7" si="2">SUM(K6:M6)</f>
        <v>29.31</v>
      </c>
      <c r="O6" s="21">
        <f t="shared" ref="O6:O7" si="3">N6/9</f>
        <v>3.2566666666666664</v>
      </c>
    </row>
    <row r="7" spans="3:15" x14ac:dyDescent="0.25">
      <c r="C7" s="4" t="s">
        <v>62</v>
      </c>
      <c r="D7" s="4">
        <v>2.11</v>
      </c>
      <c r="E7" s="18">
        <v>3.93</v>
      </c>
      <c r="F7" s="4">
        <v>2.31</v>
      </c>
      <c r="G7" s="68">
        <f t="shared" si="0"/>
        <v>8.35</v>
      </c>
      <c r="H7" s="19">
        <f t="shared" si="1"/>
        <v>2.7833333333333332</v>
      </c>
      <c r="J7" s="4" t="s">
        <v>71</v>
      </c>
      <c r="K7" s="70">
        <f>G11</f>
        <v>14.16</v>
      </c>
      <c r="L7" s="70">
        <f>G12</f>
        <v>12.68</v>
      </c>
      <c r="M7" s="71">
        <f>G13</f>
        <v>20.18</v>
      </c>
      <c r="N7" s="19">
        <f t="shared" si="2"/>
        <v>47.019999999999996</v>
      </c>
      <c r="O7" s="21">
        <f t="shared" si="3"/>
        <v>5.224444444444444</v>
      </c>
    </row>
    <row r="8" spans="3:15" x14ac:dyDescent="0.25">
      <c r="C8" s="4" t="s">
        <v>63</v>
      </c>
      <c r="D8" s="4">
        <v>3.41</v>
      </c>
      <c r="E8" s="18">
        <v>3.52</v>
      </c>
      <c r="F8" s="18">
        <v>2.2200000000000002</v>
      </c>
      <c r="G8" s="68">
        <f t="shared" si="0"/>
        <v>9.15</v>
      </c>
      <c r="H8" s="19">
        <f t="shared" si="1"/>
        <v>3.0500000000000003</v>
      </c>
      <c r="J8" s="4" t="s">
        <v>3</v>
      </c>
      <c r="K8" s="18">
        <f>SUM(K5:K7)</f>
        <v>28.66</v>
      </c>
      <c r="L8" s="18">
        <f t="shared" ref="L8:M8" si="4">SUM(L5:L7)</f>
        <v>23.38</v>
      </c>
      <c r="M8" s="18">
        <f t="shared" si="4"/>
        <v>40.019999999999996</v>
      </c>
      <c r="N8" s="69">
        <f>SUM(K8:M8)</f>
        <v>92.06</v>
      </c>
      <c r="O8" s="21"/>
    </row>
    <row r="9" spans="3:15" x14ac:dyDescent="0.25">
      <c r="C9" s="4" t="s">
        <v>64</v>
      </c>
      <c r="D9" s="4">
        <v>4.43</v>
      </c>
      <c r="E9" s="18">
        <v>2.78</v>
      </c>
      <c r="F9" s="4">
        <v>1.46</v>
      </c>
      <c r="G9" s="68">
        <f t="shared" si="0"/>
        <v>8.6699999999999982</v>
      </c>
      <c r="H9" s="19">
        <f t="shared" si="1"/>
        <v>2.8899999999999992</v>
      </c>
      <c r="J9" s="10" t="s">
        <v>59</v>
      </c>
      <c r="K9" s="24">
        <f>K8/9</f>
        <v>3.1844444444444444</v>
      </c>
      <c r="L9" s="24">
        <f t="shared" ref="L9:M9" si="5">L8/9</f>
        <v>2.5977777777777775</v>
      </c>
      <c r="M9" s="24">
        <f t="shared" si="5"/>
        <v>4.4466666666666663</v>
      </c>
      <c r="N9" s="21"/>
      <c r="O9" s="21"/>
    </row>
    <row r="10" spans="3:15" x14ac:dyDescent="0.25">
      <c r="C10" s="4" t="s">
        <v>65</v>
      </c>
      <c r="D10" s="4">
        <v>3.27</v>
      </c>
      <c r="E10" s="4">
        <v>3.17</v>
      </c>
      <c r="F10" s="18">
        <v>5.05</v>
      </c>
      <c r="G10" s="68">
        <f t="shared" si="0"/>
        <v>11.489999999999998</v>
      </c>
      <c r="H10" s="19">
        <f t="shared" si="1"/>
        <v>3.8299999999999996</v>
      </c>
    </row>
    <row r="11" spans="3:15" x14ac:dyDescent="0.25">
      <c r="C11" s="4" t="s">
        <v>66</v>
      </c>
      <c r="D11" s="18">
        <v>5.85</v>
      </c>
      <c r="E11" s="18">
        <v>3.27</v>
      </c>
      <c r="F11" s="4">
        <v>5.04</v>
      </c>
      <c r="G11" s="68">
        <f t="shared" si="0"/>
        <v>14.16</v>
      </c>
      <c r="H11" s="19">
        <f t="shared" si="1"/>
        <v>4.72</v>
      </c>
      <c r="J11" s="44" t="s">
        <v>18</v>
      </c>
      <c r="K11" s="45">
        <f>SUMSQ(N8)/(K14*K15*K13)</f>
        <v>313.89050370370376</v>
      </c>
      <c r="M11" s="21"/>
      <c r="N11" s="21"/>
      <c r="O11" s="21"/>
    </row>
    <row r="12" spans="3:15" x14ac:dyDescent="0.25">
      <c r="C12" s="4" t="s">
        <v>67</v>
      </c>
      <c r="D12" s="4">
        <v>3.54</v>
      </c>
      <c r="E12" s="4">
        <v>6</v>
      </c>
      <c r="F12" s="4">
        <v>3.14</v>
      </c>
      <c r="G12" s="68">
        <f t="shared" si="0"/>
        <v>12.68</v>
      </c>
      <c r="H12" s="19">
        <f t="shared" si="1"/>
        <v>4.2266666666666666</v>
      </c>
      <c r="J12" s="20" t="s">
        <v>0</v>
      </c>
      <c r="K12" s="20">
        <v>9</v>
      </c>
    </row>
    <row r="13" spans="3:15" x14ac:dyDescent="0.25">
      <c r="C13" s="4" t="s">
        <v>68</v>
      </c>
      <c r="D13" s="4">
        <v>4.8099999999999996</v>
      </c>
      <c r="E13" s="18">
        <v>6.51</v>
      </c>
      <c r="F13" s="4">
        <v>8.86</v>
      </c>
      <c r="G13" s="68">
        <f t="shared" si="0"/>
        <v>20.18</v>
      </c>
      <c r="H13" s="19">
        <f t="shared" si="1"/>
        <v>6.7266666666666666</v>
      </c>
      <c r="J13" s="20" t="s">
        <v>1</v>
      </c>
      <c r="K13" s="20">
        <v>3</v>
      </c>
    </row>
    <row r="14" spans="3:15" x14ac:dyDescent="0.25">
      <c r="C14" s="4" t="s">
        <v>42</v>
      </c>
      <c r="D14" s="18">
        <f>SUM(D5:D13)</f>
        <v>30.399999999999995</v>
      </c>
      <c r="E14" s="18">
        <f>SUM(E5:E13)</f>
        <v>30.700000000000003</v>
      </c>
      <c r="F14" s="18">
        <f>SUM(F5:F13)</f>
        <v>30.96</v>
      </c>
      <c r="G14" s="69">
        <f>SUM(G5:G13)</f>
        <v>92.06</v>
      </c>
      <c r="H14" s="19"/>
      <c r="J14" s="20" t="s">
        <v>79</v>
      </c>
      <c r="K14" s="20">
        <v>3</v>
      </c>
      <c r="M14" s="143"/>
      <c r="N14" s="143"/>
    </row>
    <row r="15" spans="3:15" x14ac:dyDescent="0.25">
      <c r="J15" s="20" t="s">
        <v>80</v>
      </c>
      <c r="K15" s="20">
        <v>3</v>
      </c>
      <c r="M15" s="80"/>
      <c r="N15" s="80"/>
      <c r="O15" s="21"/>
    </row>
    <row r="16" spans="3:15" x14ac:dyDescent="0.25">
      <c r="C16" s="21"/>
      <c r="M16" s="80"/>
      <c r="N16" s="80"/>
      <c r="O16" s="21"/>
    </row>
    <row r="17" spans="3:15" ht="16.5" thickBot="1" x14ac:dyDescent="0.3">
      <c r="C17" s="144" t="s">
        <v>47</v>
      </c>
      <c r="D17" s="144"/>
      <c r="E17" s="144"/>
      <c r="F17" s="144"/>
      <c r="G17" s="144"/>
      <c r="H17" s="144"/>
      <c r="I17" s="144"/>
      <c r="J17" s="144"/>
      <c r="M17" s="80"/>
      <c r="N17" s="80"/>
      <c r="O17" s="21"/>
    </row>
    <row r="18" spans="3:15" ht="16.5" thickBot="1" x14ac:dyDescent="0.3">
      <c r="C18" s="145" t="s">
        <v>5</v>
      </c>
      <c r="D18" s="145" t="s">
        <v>6</v>
      </c>
      <c r="E18" s="145" t="s">
        <v>7</v>
      </c>
      <c r="F18" s="145" t="s">
        <v>8</v>
      </c>
      <c r="G18" s="145" t="s">
        <v>9</v>
      </c>
      <c r="H18" s="149" t="s">
        <v>10</v>
      </c>
      <c r="I18" s="150"/>
      <c r="J18" s="147" t="s">
        <v>11</v>
      </c>
      <c r="L18" s="17" t="s">
        <v>18</v>
      </c>
      <c r="M18" s="35">
        <f>K11</f>
        <v>313.89050370370376</v>
      </c>
      <c r="O18" s="21"/>
    </row>
    <row r="19" spans="3:15" ht="16.5" thickBot="1" x14ac:dyDescent="0.3">
      <c r="C19" s="146"/>
      <c r="D19" s="146"/>
      <c r="E19" s="146"/>
      <c r="F19" s="146"/>
      <c r="G19" s="146"/>
      <c r="H19" s="15">
        <v>0.05</v>
      </c>
      <c r="I19" s="15">
        <v>0.01</v>
      </c>
      <c r="J19" s="148"/>
      <c r="L19" s="17" t="s">
        <v>150</v>
      </c>
      <c r="M19" s="35">
        <f>E26</f>
        <v>101.6304962962962</v>
      </c>
      <c r="N19" s="80"/>
      <c r="O19" s="21"/>
    </row>
    <row r="20" spans="3:15" ht="16.5" thickBot="1" x14ac:dyDescent="0.3">
      <c r="C20" s="16" t="s">
        <v>12</v>
      </c>
      <c r="D20" s="22">
        <f>K13-1</f>
        <v>2</v>
      </c>
      <c r="E20" s="23">
        <f>(SUMSQ(D14:F14)/(K12))-K11</f>
        <v>1.7451851851774336E-2</v>
      </c>
      <c r="F20" s="23">
        <f>E20/D20</f>
        <v>8.725925925887168E-3</v>
      </c>
      <c r="G20" s="72">
        <f>F20/F25</f>
        <v>4.9501284018124416E-3</v>
      </c>
      <c r="H20" s="23">
        <f>FINV(H19,D20,D25)</f>
        <v>3.6337234675916301</v>
      </c>
      <c r="I20" s="23">
        <f>FINV(I19,D20,D25)</f>
        <v>6.2262352803113821</v>
      </c>
      <c r="J20" s="75" t="str">
        <f>IF(G20&lt;H20,"tn",IF(G20&lt;I20,"*","**"))</f>
        <v>tn</v>
      </c>
      <c r="L20" s="17" t="s">
        <v>151</v>
      </c>
      <c r="M20" s="35">
        <f t="shared" ref="M20:M25" si="6">E20</f>
        <v>1.7451851851774336E-2</v>
      </c>
      <c r="N20" s="80"/>
      <c r="O20" s="21"/>
    </row>
    <row r="21" spans="3:15" ht="16.5" thickBot="1" x14ac:dyDescent="0.3">
      <c r="C21" s="16" t="s">
        <v>13</v>
      </c>
      <c r="D21" s="22">
        <f>(K14*K15)-1</f>
        <v>8</v>
      </c>
      <c r="E21" s="23">
        <f>(SUMSQ(G5:G13)/3)-K11</f>
        <v>73.40876296296284</v>
      </c>
      <c r="F21" s="23">
        <f t="shared" ref="F21:F26" si="7">E21/D21</f>
        <v>9.1760953703703549</v>
      </c>
      <c r="G21" s="72">
        <f>F21/F25</f>
        <v>5.2055049167738368</v>
      </c>
      <c r="H21" s="23">
        <f>FINV(H19,D21,D25)</f>
        <v>2.5910961798744014</v>
      </c>
      <c r="I21" s="23">
        <f>FINV(I19,D21,D25)</f>
        <v>3.8895721399261927</v>
      </c>
      <c r="J21" s="75" t="str">
        <f t="shared" ref="J21:J24" si="8">IF(G21&lt;H21,"tn",IF(G21&lt;I21,"*","**"))</f>
        <v>**</v>
      </c>
      <c r="L21" s="17" t="s">
        <v>152</v>
      </c>
      <c r="M21" s="35">
        <f t="shared" si="6"/>
        <v>73.40876296296284</v>
      </c>
      <c r="N21" s="80"/>
      <c r="O21" s="21"/>
    </row>
    <row r="22" spans="3:15" ht="16.5" thickBot="1" x14ac:dyDescent="0.3">
      <c r="C22" s="16" t="s">
        <v>79</v>
      </c>
      <c r="D22" s="22">
        <f>K14-1</f>
        <v>2</v>
      </c>
      <c r="E22" s="23">
        <f>(SUMSQ(N5:N7)/9)-K11</f>
        <v>54.708318518518411</v>
      </c>
      <c r="F22" s="23">
        <f t="shared" si="7"/>
        <v>27.354159259259205</v>
      </c>
      <c r="G22" s="72">
        <f>F22/F25</f>
        <v>15.517734370773143</v>
      </c>
      <c r="H22" s="23">
        <f>FINV(H19,D22,D25)</f>
        <v>3.6337234675916301</v>
      </c>
      <c r="I22" s="23">
        <f>FINV(I19,D22,D25)</f>
        <v>6.2262352803113821</v>
      </c>
      <c r="J22" s="75" t="str">
        <f t="shared" si="8"/>
        <v>**</v>
      </c>
      <c r="L22" s="17" t="s">
        <v>153</v>
      </c>
      <c r="M22" s="35">
        <f t="shared" si="6"/>
        <v>54.708318518518411</v>
      </c>
      <c r="O22" s="21"/>
    </row>
    <row r="23" spans="3:15" ht="16.5" thickBot="1" x14ac:dyDescent="0.3">
      <c r="C23" s="16" t="s">
        <v>80</v>
      </c>
      <c r="D23" s="22">
        <f>K15-1</f>
        <v>2</v>
      </c>
      <c r="E23" s="23">
        <f>(SUMSQ(K8:M8)/9)-K11</f>
        <v>16.067318518518448</v>
      </c>
      <c r="F23" s="23">
        <f t="shared" si="7"/>
        <v>8.033659259259224</v>
      </c>
      <c r="G23" s="72">
        <f>F23/F25</f>
        <v>4.5574126124270755</v>
      </c>
      <c r="H23" s="23">
        <f>FINV(H19,D23,D25)</f>
        <v>3.6337234675916301</v>
      </c>
      <c r="I23" s="23">
        <f>FINV(I19,D23,D25)</f>
        <v>6.2262352803113821</v>
      </c>
      <c r="J23" s="75" t="str">
        <f t="shared" si="8"/>
        <v>*</v>
      </c>
      <c r="L23" s="17" t="s">
        <v>154</v>
      </c>
      <c r="M23" s="35">
        <f t="shared" si="6"/>
        <v>16.067318518518448</v>
      </c>
    </row>
    <row r="24" spans="3:15" ht="16.5" thickBot="1" x14ac:dyDescent="0.3">
      <c r="C24" s="16" t="s">
        <v>81</v>
      </c>
      <c r="D24" s="22">
        <f>D22*D23</f>
        <v>4</v>
      </c>
      <c r="E24" s="23">
        <f>E21-E22-E23</f>
        <v>2.6331259259259809</v>
      </c>
      <c r="F24" s="23">
        <f t="shared" si="7"/>
        <v>0.65828148148149523</v>
      </c>
      <c r="G24" s="72">
        <f>F24/F25</f>
        <v>0.37343634194756464</v>
      </c>
      <c r="H24" s="23">
        <f>FINV(H19,D24,D25)</f>
        <v>3.0069172799243447</v>
      </c>
      <c r="I24" s="23">
        <f>FINV(I19,D24,D25)</f>
        <v>4.772577999723211</v>
      </c>
      <c r="J24" s="48" t="str">
        <f t="shared" si="8"/>
        <v>tn</v>
      </c>
      <c r="L24" s="17" t="s">
        <v>155</v>
      </c>
      <c r="M24" s="35">
        <f t="shared" si="6"/>
        <v>2.6331259259259809</v>
      </c>
    </row>
    <row r="25" spans="3:15" ht="16.5" thickBot="1" x14ac:dyDescent="0.3">
      <c r="C25" s="16" t="s">
        <v>14</v>
      </c>
      <c r="D25" s="22">
        <f>D26-D20-D21</f>
        <v>16</v>
      </c>
      <c r="E25" s="23">
        <f>E26-E20-E21</f>
        <v>28.204281481481587</v>
      </c>
      <c r="F25" s="23">
        <f t="shared" si="7"/>
        <v>1.7627675925925992</v>
      </c>
      <c r="G25" s="25"/>
      <c r="H25" s="25"/>
      <c r="I25" s="25"/>
      <c r="J25" s="26"/>
      <c r="L25" s="17" t="s">
        <v>156</v>
      </c>
      <c r="M25" s="35">
        <f t="shared" si="6"/>
        <v>28.204281481481587</v>
      </c>
    </row>
    <row r="26" spans="3:15" ht="16.5" thickBot="1" x14ac:dyDescent="0.3">
      <c r="C26" s="16" t="s">
        <v>15</v>
      </c>
      <c r="D26" s="22">
        <f>(K14*K15*K13)-1</f>
        <v>26</v>
      </c>
      <c r="E26" s="23">
        <f>SUMSQ(D5:F13)-K11</f>
        <v>101.6304962962962</v>
      </c>
      <c r="F26" s="23">
        <f t="shared" si="7"/>
        <v>3.9088652421652386</v>
      </c>
      <c r="G26" s="25"/>
      <c r="H26" s="25"/>
      <c r="I26" s="25"/>
      <c r="J26" s="26"/>
    </row>
    <row r="28" spans="3:15" x14ac:dyDescent="0.25">
      <c r="D28" s="17" t="s">
        <v>86</v>
      </c>
      <c r="E28" s="17">
        <f>SQRT(F25/9)</f>
        <v>0.44256419403700309</v>
      </c>
      <c r="G28" s="17" t="s">
        <v>84</v>
      </c>
      <c r="H28" s="17">
        <f>E28*3.65</f>
        <v>1.6153593082350612</v>
      </c>
    </row>
    <row r="30" spans="3:15" x14ac:dyDescent="0.25">
      <c r="D30" s="81" t="s">
        <v>13</v>
      </c>
      <c r="E30" s="81" t="s">
        <v>33</v>
      </c>
      <c r="F30" s="81" t="s">
        <v>82</v>
      </c>
    </row>
    <row r="31" spans="3:15" x14ac:dyDescent="0.25">
      <c r="D31" s="20" t="s">
        <v>69</v>
      </c>
      <c r="E31" s="19">
        <f>O5</f>
        <v>1.7477777777777779</v>
      </c>
      <c r="F31" s="20" t="s">
        <v>20</v>
      </c>
      <c r="G31" s="21">
        <f>H$28+E31</f>
        <v>3.3631370860128391</v>
      </c>
    </row>
    <row r="32" spans="3:15" x14ac:dyDescent="0.25">
      <c r="D32" s="20" t="s">
        <v>70</v>
      </c>
      <c r="E32" s="19">
        <f>O6</f>
        <v>3.2566666666666664</v>
      </c>
      <c r="F32" s="20" t="s">
        <v>20</v>
      </c>
      <c r="G32" s="21">
        <f t="shared" ref="G32:G33" si="9">H$28+E32</f>
        <v>4.8720259749017281</v>
      </c>
    </row>
    <row r="33" spans="4:7" x14ac:dyDescent="0.25">
      <c r="D33" s="20" t="s">
        <v>71</v>
      </c>
      <c r="E33" s="19">
        <f>O7</f>
        <v>5.224444444444444</v>
      </c>
      <c r="F33" s="20" t="s">
        <v>21</v>
      </c>
      <c r="G33" s="21">
        <f t="shared" si="9"/>
        <v>6.8398037526795052</v>
      </c>
    </row>
    <row r="34" spans="4:7" x14ac:dyDescent="0.25">
      <c r="D34" s="73" t="s">
        <v>4</v>
      </c>
      <c r="E34" s="152">
        <f>H28</f>
        <v>1.6153593082350612</v>
      </c>
      <c r="F34" s="153"/>
    </row>
    <row r="35" spans="4:7" x14ac:dyDescent="0.25">
      <c r="D35" s="20" t="s">
        <v>72</v>
      </c>
      <c r="E35" s="19">
        <f>K9</f>
        <v>3.1844444444444444</v>
      </c>
      <c r="F35" s="20" t="s">
        <v>45</v>
      </c>
      <c r="G35" s="21">
        <f>H$28+E35</f>
        <v>4.7998037526795052</v>
      </c>
    </row>
    <row r="36" spans="4:7" x14ac:dyDescent="0.25">
      <c r="D36" s="20" t="s">
        <v>73</v>
      </c>
      <c r="E36" s="19">
        <f>L9</f>
        <v>2.5977777777777775</v>
      </c>
      <c r="F36" s="20" t="s">
        <v>20</v>
      </c>
      <c r="G36" s="21">
        <f t="shared" ref="G36:G37" si="10">H$28+E36</f>
        <v>4.2131370860128392</v>
      </c>
    </row>
    <row r="37" spans="4:7" x14ac:dyDescent="0.25">
      <c r="D37" s="20" t="s">
        <v>74</v>
      </c>
      <c r="E37" s="19">
        <f>M9</f>
        <v>4.4466666666666663</v>
      </c>
      <c r="F37" s="20" t="s">
        <v>21</v>
      </c>
      <c r="G37" s="21">
        <f t="shared" si="10"/>
        <v>6.0620259749017276</v>
      </c>
    </row>
    <row r="38" spans="4:7" x14ac:dyDescent="0.25">
      <c r="D38" s="73" t="s">
        <v>4</v>
      </c>
      <c r="E38" s="152">
        <f>H28</f>
        <v>1.6153593082350612</v>
      </c>
      <c r="F38" s="153"/>
    </row>
  </sheetData>
  <mergeCells count="21">
    <mergeCell ref="M14:N14"/>
    <mergeCell ref="O3:O4"/>
    <mergeCell ref="C17:J17"/>
    <mergeCell ref="C18:C19"/>
    <mergeCell ref="D18:D19"/>
    <mergeCell ref="E18:E19"/>
    <mergeCell ref="F18:F19"/>
    <mergeCell ref="G18:G19"/>
    <mergeCell ref="H18:I18"/>
    <mergeCell ref="J18:J19"/>
    <mergeCell ref="J2:N2"/>
    <mergeCell ref="C3:C4"/>
    <mergeCell ref="D3:F3"/>
    <mergeCell ref="J3:J4"/>
    <mergeCell ref="K3:M3"/>
    <mergeCell ref="N3:N4"/>
    <mergeCell ref="E34:F34"/>
    <mergeCell ref="E38:F38"/>
    <mergeCell ref="C2:F2"/>
    <mergeCell ref="G2:G4"/>
    <mergeCell ref="H2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O26"/>
  <sheetViews>
    <sheetView topLeftCell="D8" zoomScale="74" workbookViewId="0">
      <selection activeCell="E20" sqref="E20:G26"/>
    </sheetView>
  </sheetViews>
  <sheetFormatPr defaultRowHeight="15.75" x14ac:dyDescent="0.25"/>
  <cols>
    <col min="1" max="2" width="9.140625" style="17"/>
    <col min="3" max="3" width="18.85546875" style="17" customWidth="1"/>
    <col min="4" max="6" width="9.140625" style="17"/>
    <col min="7" max="7" width="10.42578125" style="17" customWidth="1"/>
    <col min="8" max="8" width="11.42578125" style="17" customWidth="1"/>
    <col min="9" max="9" width="9.140625" style="17"/>
    <col min="10" max="10" width="14.28515625" style="17" customWidth="1"/>
    <col min="11" max="11" width="12.140625" style="17" customWidth="1"/>
    <col min="12" max="12" width="12" style="17" customWidth="1"/>
    <col min="13" max="13" width="11.85546875" style="17" customWidth="1"/>
    <col min="14" max="14" width="12" style="17" customWidth="1"/>
    <col min="15" max="15" width="12.140625" style="17" customWidth="1"/>
    <col min="16" max="16" width="9.140625" style="17"/>
    <col min="17" max="17" width="15.42578125" style="17" customWidth="1"/>
    <col min="18" max="18" width="15.28515625" style="17" customWidth="1"/>
    <col min="19" max="16384" width="9.140625" style="17"/>
  </cols>
  <sheetData>
    <row r="2" spans="3:15" x14ac:dyDescent="0.25">
      <c r="C2" s="136" t="s">
        <v>36</v>
      </c>
      <c r="D2" s="136"/>
      <c r="E2" s="136"/>
      <c r="F2" s="136"/>
      <c r="G2" s="136" t="s">
        <v>3</v>
      </c>
      <c r="H2" s="137" t="s">
        <v>39</v>
      </c>
      <c r="J2" s="140" t="s">
        <v>40</v>
      </c>
      <c r="K2" s="134"/>
      <c r="L2" s="134"/>
      <c r="M2" s="134"/>
      <c r="N2" s="141"/>
    </row>
    <row r="3" spans="3:15" x14ac:dyDescent="0.25">
      <c r="C3" s="136" t="s">
        <v>37</v>
      </c>
      <c r="D3" s="136" t="s">
        <v>38</v>
      </c>
      <c r="E3" s="136"/>
      <c r="F3" s="136"/>
      <c r="G3" s="136"/>
      <c r="H3" s="138"/>
      <c r="J3" s="137" t="s">
        <v>75</v>
      </c>
      <c r="K3" s="140" t="s">
        <v>76</v>
      </c>
      <c r="L3" s="134"/>
      <c r="M3" s="134"/>
      <c r="N3" s="136" t="s">
        <v>3</v>
      </c>
      <c r="O3" s="142" t="s">
        <v>59</v>
      </c>
    </row>
    <row r="4" spans="3:15" x14ac:dyDescent="0.25">
      <c r="C4" s="136"/>
      <c r="D4" s="4">
        <v>1</v>
      </c>
      <c r="E4" s="4">
        <v>2</v>
      </c>
      <c r="F4" s="4">
        <v>3</v>
      </c>
      <c r="G4" s="136"/>
      <c r="H4" s="139"/>
      <c r="J4" s="139"/>
      <c r="K4" s="4" t="s">
        <v>72</v>
      </c>
      <c r="L4" s="4" t="s">
        <v>73</v>
      </c>
      <c r="M4" s="11" t="s">
        <v>74</v>
      </c>
      <c r="N4" s="136"/>
      <c r="O4" s="142"/>
    </row>
    <row r="5" spans="3:15" x14ac:dyDescent="0.25">
      <c r="C5" s="4" t="s">
        <v>60</v>
      </c>
      <c r="D5" s="18">
        <v>51.57</v>
      </c>
      <c r="E5" s="18">
        <v>51.45</v>
      </c>
      <c r="F5" s="18">
        <v>47.53</v>
      </c>
      <c r="G5" s="68">
        <f>SUM(D5:F5)</f>
        <v>150.55000000000001</v>
      </c>
      <c r="H5" s="19">
        <f>AVERAGE(D5:F5)</f>
        <v>50.183333333333337</v>
      </c>
      <c r="J5" s="4" t="s">
        <v>69</v>
      </c>
      <c r="K5" s="70">
        <f>G5</f>
        <v>150.55000000000001</v>
      </c>
      <c r="L5" s="70">
        <f>G6</f>
        <v>151.98000000000002</v>
      </c>
      <c r="M5" s="71">
        <f>G7</f>
        <v>156.35</v>
      </c>
      <c r="N5" s="19">
        <f>SUM(K5:M5)</f>
        <v>458.88</v>
      </c>
      <c r="O5" s="21">
        <f>N5/9</f>
        <v>50.986666666666665</v>
      </c>
    </row>
    <row r="6" spans="3:15" x14ac:dyDescent="0.25">
      <c r="C6" s="4" t="s">
        <v>61</v>
      </c>
      <c r="D6" s="18">
        <v>52.79</v>
      </c>
      <c r="E6" s="18">
        <v>49.63</v>
      </c>
      <c r="F6" s="18">
        <v>49.56</v>
      </c>
      <c r="G6" s="68">
        <f t="shared" ref="G6:G13" si="0">SUM(D6:F6)</f>
        <v>151.98000000000002</v>
      </c>
      <c r="H6" s="19">
        <f t="shared" ref="H6:H13" si="1">AVERAGE(D6:F6)</f>
        <v>50.660000000000004</v>
      </c>
      <c r="J6" s="4" t="s">
        <v>70</v>
      </c>
      <c r="K6" s="70">
        <f>G8</f>
        <v>153.20000000000002</v>
      </c>
      <c r="L6" s="70">
        <f>G9</f>
        <v>153.1</v>
      </c>
      <c r="M6" s="71">
        <f>G10</f>
        <v>153.62</v>
      </c>
      <c r="N6" s="19">
        <f t="shared" ref="N6:N7" si="2">SUM(K6:M6)</f>
        <v>459.92</v>
      </c>
      <c r="O6" s="21">
        <f t="shared" ref="O6:O7" si="3">N6/9</f>
        <v>51.102222222222224</v>
      </c>
    </row>
    <row r="7" spans="3:15" x14ac:dyDescent="0.25">
      <c r="C7" s="4" t="s">
        <v>62</v>
      </c>
      <c r="D7" s="18">
        <v>51.66</v>
      </c>
      <c r="E7" s="18">
        <v>52.12</v>
      </c>
      <c r="F7" s="18">
        <v>52.57</v>
      </c>
      <c r="G7" s="68">
        <f t="shared" si="0"/>
        <v>156.35</v>
      </c>
      <c r="H7" s="19">
        <f t="shared" si="1"/>
        <v>52.116666666666667</v>
      </c>
      <c r="J7" s="4" t="s">
        <v>71</v>
      </c>
      <c r="K7" s="70">
        <f>G11</f>
        <v>149.78</v>
      </c>
      <c r="L7" s="70">
        <f>G12</f>
        <v>151.71</v>
      </c>
      <c r="M7" s="71">
        <f>G13</f>
        <v>155.76</v>
      </c>
      <c r="N7" s="19">
        <f t="shared" si="2"/>
        <v>457.25</v>
      </c>
      <c r="O7" s="21">
        <f t="shared" si="3"/>
        <v>50.805555555555557</v>
      </c>
    </row>
    <row r="8" spans="3:15" x14ac:dyDescent="0.25">
      <c r="C8" s="4" t="s">
        <v>63</v>
      </c>
      <c r="D8" s="18">
        <v>51.17</v>
      </c>
      <c r="E8" s="18">
        <v>51.07</v>
      </c>
      <c r="F8" s="18">
        <v>50.96</v>
      </c>
      <c r="G8" s="68">
        <f t="shared" si="0"/>
        <v>153.20000000000002</v>
      </c>
      <c r="H8" s="19">
        <f t="shared" si="1"/>
        <v>51.06666666666667</v>
      </c>
      <c r="J8" s="4" t="s">
        <v>3</v>
      </c>
      <c r="K8" s="18">
        <f>SUM(K5:K7)</f>
        <v>453.53</v>
      </c>
      <c r="L8" s="18">
        <f t="shared" ref="L8:M8" si="4">SUM(L5:L7)</f>
        <v>456.79000000000008</v>
      </c>
      <c r="M8" s="18">
        <f t="shared" si="4"/>
        <v>465.73</v>
      </c>
      <c r="N8" s="69">
        <f>SUM(K8:M8)</f>
        <v>1376.0500000000002</v>
      </c>
      <c r="O8" s="21"/>
    </row>
    <row r="9" spans="3:15" x14ac:dyDescent="0.25">
      <c r="C9" s="4" t="s">
        <v>64</v>
      </c>
      <c r="D9" s="18">
        <v>52.22</v>
      </c>
      <c r="E9" s="18">
        <v>48.47</v>
      </c>
      <c r="F9" s="18">
        <v>52.41</v>
      </c>
      <c r="G9" s="68">
        <f t="shared" si="0"/>
        <v>153.1</v>
      </c>
      <c r="H9" s="19">
        <f t="shared" si="1"/>
        <v>51.033333333333331</v>
      </c>
      <c r="J9" s="10" t="s">
        <v>59</v>
      </c>
      <c r="K9" s="24">
        <f>K8/9</f>
        <v>50.392222222222216</v>
      </c>
      <c r="L9" s="24">
        <f t="shared" ref="L9:M9" si="5">L8/9</f>
        <v>50.754444444444452</v>
      </c>
      <c r="M9" s="24">
        <f t="shared" si="5"/>
        <v>51.747777777777777</v>
      </c>
      <c r="N9" s="21"/>
      <c r="O9" s="21"/>
    </row>
    <row r="10" spans="3:15" x14ac:dyDescent="0.25">
      <c r="C10" s="4" t="s">
        <v>65</v>
      </c>
      <c r="D10" s="18">
        <v>49.82</v>
      </c>
      <c r="E10" s="18">
        <v>51.51</v>
      </c>
      <c r="F10" s="18">
        <v>52.29</v>
      </c>
      <c r="G10" s="68">
        <f t="shared" si="0"/>
        <v>153.62</v>
      </c>
      <c r="H10" s="19">
        <f t="shared" si="1"/>
        <v>51.206666666666671</v>
      </c>
    </row>
    <row r="11" spans="3:15" x14ac:dyDescent="0.25">
      <c r="C11" s="4" t="s">
        <v>66</v>
      </c>
      <c r="D11" s="18">
        <v>50.89</v>
      </c>
      <c r="E11" s="18">
        <v>47.26</v>
      </c>
      <c r="F11" s="18">
        <v>51.63</v>
      </c>
      <c r="G11" s="68">
        <f t="shared" si="0"/>
        <v>149.78</v>
      </c>
      <c r="H11" s="19">
        <f t="shared" si="1"/>
        <v>49.926666666666669</v>
      </c>
      <c r="J11" s="44" t="s">
        <v>18</v>
      </c>
      <c r="K11" s="45">
        <f>G14^2/(K14*K15*K13)</f>
        <v>70130.133425925946</v>
      </c>
      <c r="M11" s="21"/>
      <c r="N11" s="21"/>
      <c r="O11" s="21"/>
    </row>
    <row r="12" spans="3:15" x14ac:dyDescent="0.25">
      <c r="C12" s="4" t="s">
        <v>67</v>
      </c>
      <c r="D12" s="18">
        <v>52.34</v>
      </c>
      <c r="E12" s="18">
        <v>50.97</v>
      </c>
      <c r="F12" s="18">
        <v>48.4</v>
      </c>
      <c r="G12" s="68">
        <f t="shared" si="0"/>
        <v>151.71</v>
      </c>
      <c r="H12" s="19">
        <f t="shared" si="1"/>
        <v>50.57</v>
      </c>
      <c r="J12" s="20" t="s">
        <v>0</v>
      </c>
      <c r="K12" s="20">
        <v>9</v>
      </c>
    </row>
    <row r="13" spans="3:15" x14ac:dyDescent="0.25">
      <c r="C13" s="4" t="s">
        <v>68</v>
      </c>
      <c r="D13" s="18">
        <v>51.71</v>
      </c>
      <c r="E13" s="18">
        <v>52.12</v>
      </c>
      <c r="F13" s="18">
        <v>51.93</v>
      </c>
      <c r="G13" s="68">
        <f t="shared" si="0"/>
        <v>155.76</v>
      </c>
      <c r="H13" s="19">
        <f t="shared" si="1"/>
        <v>51.919999999999995</v>
      </c>
      <c r="J13" s="20" t="s">
        <v>1</v>
      </c>
      <c r="K13" s="20">
        <v>3</v>
      </c>
    </row>
    <row r="14" spans="3:15" x14ac:dyDescent="0.25">
      <c r="C14" s="4" t="s">
        <v>42</v>
      </c>
      <c r="D14" s="18">
        <f>SUM(D5:D13)</f>
        <v>464.1699999999999</v>
      </c>
      <c r="E14" s="18">
        <f>SUM(E5:E13)</f>
        <v>454.6</v>
      </c>
      <c r="F14" s="18">
        <f>SUM(F5:F13)</f>
        <v>457.28</v>
      </c>
      <c r="G14" s="69">
        <f>SUM(G5:G13)</f>
        <v>1376.0500000000002</v>
      </c>
      <c r="H14" s="19"/>
      <c r="J14" s="20" t="s">
        <v>79</v>
      </c>
      <c r="K14" s="20">
        <v>3</v>
      </c>
    </row>
    <row r="15" spans="3:15" x14ac:dyDescent="0.25">
      <c r="J15" s="20" t="s">
        <v>80</v>
      </c>
      <c r="K15" s="20">
        <v>3</v>
      </c>
      <c r="M15" s="143"/>
      <c r="N15" s="143"/>
    </row>
    <row r="16" spans="3:15" x14ac:dyDescent="0.25">
      <c r="C16" s="21"/>
      <c r="M16" s="80"/>
      <c r="N16" s="80"/>
      <c r="O16" s="21"/>
    </row>
    <row r="17" spans="3:15" ht="16.5" thickBot="1" x14ac:dyDescent="0.3">
      <c r="C17" s="144" t="s">
        <v>43</v>
      </c>
      <c r="D17" s="144"/>
      <c r="E17" s="144"/>
      <c r="F17" s="144"/>
      <c r="G17" s="144"/>
      <c r="H17" s="144"/>
      <c r="I17" s="144"/>
      <c r="J17" s="144"/>
      <c r="L17" s="17" t="s">
        <v>7</v>
      </c>
      <c r="M17" s="35">
        <f>K11</f>
        <v>70130.133425925946</v>
      </c>
      <c r="N17" s="80"/>
      <c r="O17" s="21"/>
    </row>
    <row r="18" spans="3:15" ht="16.5" thickBot="1" x14ac:dyDescent="0.3">
      <c r="C18" s="145" t="s">
        <v>5</v>
      </c>
      <c r="D18" s="145" t="s">
        <v>6</v>
      </c>
      <c r="E18" s="145" t="s">
        <v>7</v>
      </c>
      <c r="F18" s="145" t="s">
        <v>8</v>
      </c>
      <c r="G18" s="145" t="s">
        <v>9</v>
      </c>
      <c r="H18" s="149" t="s">
        <v>10</v>
      </c>
      <c r="I18" s="150"/>
      <c r="J18" s="147" t="s">
        <v>11</v>
      </c>
      <c r="L18" s="17" t="s">
        <v>150</v>
      </c>
      <c r="M18" s="35">
        <f>E26</f>
        <v>62.650274074054323</v>
      </c>
      <c r="N18" s="80"/>
      <c r="O18" s="21"/>
    </row>
    <row r="19" spans="3:15" ht="16.5" thickBot="1" x14ac:dyDescent="0.3">
      <c r="C19" s="146"/>
      <c r="D19" s="146"/>
      <c r="E19" s="146"/>
      <c r="F19" s="146"/>
      <c r="G19" s="146"/>
      <c r="H19" s="15">
        <v>0.05</v>
      </c>
      <c r="I19" s="15">
        <v>0.01</v>
      </c>
      <c r="J19" s="148"/>
      <c r="L19" s="17" t="s">
        <v>151</v>
      </c>
      <c r="M19" s="35">
        <f t="shared" ref="M19:M24" si="6">E20</f>
        <v>5.4162740740430309</v>
      </c>
      <c r="O19" s="21"/>
    </row>
    <row r="20" spans="3:15" ht="16.5" thickBot="1" x14ac:dyDescent="0.3">
      <c r="C20" s="16" t="s">
        <v>12</v>
      </c>
      <c r="D20" s="22">
        <f>K13-1</f>
        <v>2</v>
      </c>
      <c r="E20" s="23">
        <f>(SUMSQ(D14:F14)/(K12))-K11</f>
        <v>5.4162740740430309</v>
      </c>
      <c r="F20" s="23">
        <f>E20/D20</f>
        <v>2.7081370370215154</v>
      </c>
      <c r="G20" s="72">
        <f>F20/F25</f>
        <v>0.97405966039364056</v>
      </c>
      <c r="H20" s="23">
        <f>FINV(H19,D20,D25)</f>
        <v>3.6337234675916301</v>
      </c>
      <c r="I20" s="23">
        <f>FINV(I19,D20,D25)</f>
        <v>6.2262352803113821</v>
      </c>
      <c r="J20" s="75" t="str">
        <f>IF(G20&lt;H20,"tn",IF(G20&lt;I20,"*","**"))</f>
        <v>tn</v>
      </c>
      <c r="L20" s="17" t="s">
        <v>152</v>
      </c>
      <c r="M20" s="35">
        <f t="shared" si="6"/>
        <v>12.749874074055697</v>
      </c>
      <c r="N20" s="80"/>
      <c r="O20" s="21"/>
    </row>
    <row r="21" spans="3:15" ht="16.5" thickBot="1" x14ac:dyDescent="0.3">
      <c r="C21" s="16" t="s">
        <v>13</v>
      </c>
      <c r="D21" s="22">
        <f>(K14*K15)-1</f>
        <v>8</v>
      </c>
      <c r="E21" s="23">
        <f>(SUMSQ(G5:G13)/3)-K11</f>
        <v>12.749874074055697</v>
      </c>
      <c r="F21" s="23">
        <f t="shared" ref="F21:F26" si="7">E21/D21</f>
        <v>1.5937342592569621</v>
      </c>
      <c r="G21" s="72">
        <f>F21/F25</f>
        <v>0.57323253221960691</v>
      </c>
      <c r="H21" s="23">
        <f>FINV(H19,D21,D25)</f>
        <v>2.5910961798744014</v>
      </c>
      <c r="I21" s="23">
        <f>FINV(I19,D21,D25)</f>
        <v>3.8895721399261927</v>
      </c>
      <c r="J21" s="75" t="str">
        <f t="shared" ref="J21:J24" si="8">IF(G21&lt;H21,"tn",IF(G21&lt;I21,"*","**"))</f>
        <v>tn</v>
      </c>
      <c r="L21" s="17" t="s">
        <v>153</v>
      </c>
      <c r="M21" s="35">
        <f t="shared" si="6"/>
        <v>0.40249629628669936</v>
      </c>
      <c r="N21" s="80"/>
      <c r="O21" s="21"/>
    </row>
    <row r="22" spans="3:15" ht="16.5" thickBot="1" x14ac:dyDescent="0.3">
      <c r="C22" s="16" t="s">
        <v>79</v>
      </c>
      <c r="D22" s="22">
        <f>K14-1</f>
        <v>2</v>
      </c>
      <c r="E22" s="23">
        <f>(SUMSQ(N5:N7)/9)-K11</f>
        <v>0.40249629628669936</v>
      </c>
      <c r="F22" s="23">
        <f t="shared" si="7"/>
        <v>0.20124814814334968</v>
      </c>
      <c r="G22" s="72">
        <f>F22/F25</f>
        <v>7.2384705853348164E-2</v>
      </c>
      <c r="H22" s="23">
        <f>FINV(H19,D22,D25)</f>
        <v>3.6337234675916301</v>
      </c>
      <c r="I22" s="23">
        <f>FINV(I19,D22,D25)</f>
        <v>6.2262352803113821</v>
      </c>
      <c r="J22" s="75" t="str">
        <f t="shared" si="8"/>
        <v>tn</v>
      </c>
      <c r="L22" s="17" t="s">
        <v>154</v>
      </c>
      <c r="M22" s="35">
        <f t="shared" si="6"/>
        <v>8.8663407407293562</v>
      </c>
      <c r="N22" s="80"/>
      <c r="O22" s="21"/>
    </row>
    <row r="23" spans="3:15" ht="16.5" thickBot="1" x14ac:dyDescent="0.3">
      <c r="C23" s="16" t="s">
        <v>80</v>
      </c>
      <c r="D23" s="22">
        <f>K15-1</f>
        <v>2</v>
      </c>
      <c r="E23" s="23">
        <f>(SUMSQ(K8:M8)/9)-K11</f>
        <v>8.8663407407293562</v>
      </c>
      <c r="F23" s="23">
        <f t="shared" si="7"/>
        <v>4.4331703703646781</v>
      </c>
      <c r="G23" s="72">
        <f>F23/F25</f>
        <v>1.5945176947817288</v>
      </c>
      <c r="H23" s="23">
        <f>FINV(H19,D23,D25)</f>
        <v>3.6337234675916301</v>
      </c>
      <c r="I23" s="23">
        <f>FINV(I19,D23,D25)</f>
        <v>6.2262352803113821</v>
      </c>
      <c r="J23" s="75" t="str">
        <f t="shared" si="8"/>
        <v>tn</v>
      </c>
      <c r="L23" s="17" t="s">
        <v>155</v>
      </c>
      <c r="M23" s="35">
        <f t="shared" si="6"/>
        <v>3.4810370370396413</v>
      </c>
      <c r="O23" s="21"/>
    </row>
    <row r="24" spans="3:15" ht="16.5" thickBot="1" x14ac:dyDescent="0.3">
      <c r="C24" s="16" t="s">
        <v>81</v>
      </c>
      <c r="D24" s="22">
        <f>D22*D23</f>
        <v>4</v>
      </c>
      <c r="E24" s="23">
        <f>E21-E22-E23</f>
        <v>3.4810370370396413</v>
      </c>
      <c r="F24" s="23">
        <f t="shared" si="7"/>
        <v>0.87025925925991032</v>
      </c>
      <c r="G24" s="72">
        <f>F24/F25</f>
        <v>0.31301386412167548</v>
      </c>
      <c r="H24" s="23">
        <f>FINV(H19,D24,D25)</f>
        <v>3.0069172799243447</v>
      </c>
      <c r="I24" s="23">
        <f>FINV(I19,D24,D25)</f>
        <v>4.772577999723211</v>
      </c>
      <c r="J24" s="48" t="str">
        <f t="shared" si="8"/>
        <v>tn</v>
      </c>
      <c r="L24" s="17" t="s">
        <v>156</v>
      </c>
      <c r="M24" s="35">
        <f t="shared" si="6"/>
        <v>44.484125925955595</v>
      </c>
    </row>
    <row r="25" spans="3:15" ht="16.5" thickBot="1" x14ac:dyDescent="0.3">
      <c r="C25" s="16" t="s">
        <v>14</v>
      </c>
      <c r="D25" s="22">
        <f>D26-D20-D21</f>
        <v>16</v>
      </c>
      <c r="E25" s="23">
        <f>E26-E20-E21</f>
        <v>44.484125925955595</v>
      </c>
      <c r="F25" s="23">
        <f t="shared" si="7"/>
        <v>2.7802578703722247</v>
      </c>
      <c r="G25" s="25"/>
      <c r="H25" s="25"/>
      <c r="I25" s="25"/>
      <c r="J25" s="26"/>
    </row>
    <row r="26" spans="3:15" ht="16.5" thickBot="1" x14ac:dyDescent="0.3">
      <c r="C26" s="16" t="s">
        <v>15</v>
      </c>
      <c r="D26" s="22">
        <f>(K14*K15*K13)-1</f>
        <v>26</v>
      </c>
      <c r="E26" s="23">
        <f>SUMSQ(D5:F13)-K11</f>
        <v>62.650274074054323</v>
      </c>
      <c r="F26" s="23">
        <f t="shared" si="7"/>
        <v>2.4096259259251664</v>
      </c>
      <c r="G26" s="25"/>
      <c r="H26" s="25"/>
      <c r="I26" s="25"/>
      <c r="J26" s="26"/>
    </row>
  </sheetData>
  <mergeCells count="19">
    <mergeCell ref="O3:O4"/>
    <mergeCell ref="M15:N15"/>
    <mergeCell ref="C17:J17"/>
    <mergeCell ref="C18:C19"/>
    <mergeCell ref="D18:D19"/>
    <mergeCell ref="E18:E19"/>
    <mergeCell ref="F18:F19"/>
    <mergeCell ref="G18:G19"/>
    <mergeCell ref="H18:I18"/>
    <mergeCell ref="J18:J19"/>
    <mergeCell ref="C2:F2"/>
    <mergeCell ref="G2:G4"/>
    <mergeCell ref="H2:H4"/>
    <mergeCell ref="J2:N2"/>
    <mergeCell ref="C3:C4"/>
    <mergeCell ref="D3:F3"/>
    <mergeCell ref="J3:J4"/>
    <mergeCell ref="K3:M3"/>
    <mergeCell ref="N3:N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8F9C7-93F3-49E0-A581-3034AF19A15C}">
  <dimension ref="A1:Q27"/>
  <sheetViews>
    <sheetView topLeftCell="C2" zoomScale="70" zoomScaleNormal="70" workbookViewId="0">
      <selection activeCell="E20" sqref="E20:G26"/>
    </sheetView>
  </sheetViews>
  <sheetFormatPr defaultRowHeight="15" x14ac:dyDescent="0.25"/>
  <cols>
    <col min="3" max="3" width="17.85546875" bestFit="1" customWidth="1"/>
    <col min="4" max="9" width="9.28515625" bestFit="1" customWidth="1"/>
    <col min="10" max="10" width="13.42578125" bestFit="1" customWidth="1"/>
    <col min="11" max="11" width="9.5703125" bestFit="1" customWidth="1"/>
    <col min="12" max="15" width="9.28515625" bestFit="1" customWidth="1"/>
  </cols>
  <sheetData>
    <row r="1" spans="1:17" ht="15.75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</row>
    <row r="2" spans="1:17" ht="15.75" x14ac:dyDescent="0.25">
      <c r="A2" s="17"/>
      <c r="B2" s="17"/>
      <c r="C2" s="136" t="s">
        <v>36</v>
      </c>
      <c r="D2" s="136"/>
      <c r="E2" s="136"/>
      <c r="F2" s="136"/>
      <c r="G2" s="136" t="s">
        <v>3</v>
      </c>
      <c r="H2" s="137" t="s">
        <v>39</v>
      </c>
      <c r="I2" s="17"/>
      <c r="J2" s="140" t="s">
        <v>40</v>
      </c>
      <c r="K2" s="134"/>
      <c r="L2" s="134"/>
      <c r="M2" s="134"/>
      <c r="N2" s="141"/>
      <c r="O2" s="17"/>
    </row>
    <row r="3" spans="1:17" ht="15.75" x14ac:dyDescent="0.25">
      <c r="A3" s="17"/>
      <c r="B3" s="17"/>
      <c r="C3" s="136" t="s">
        <v>37</v>
      </c>
      <c r="D3" s="136" t="s">
        <v>38</v>
      </c>
      <c r="E3" s="136"/>
      <c r="F3" s="136"/>
      <c r="G3" s="136"/>
      <c r="H3" s="138"/>
      <c r="I3" s="17"/>
      <c r="J3" s="137" t="s">
        <v>75</v>
      </c>
      <c r="K3" s="140" t="s">
        <v>76</v>
      </c>
      <c r="L3" s="134"/>
      <c r="M3" s="134"/>
      <c r="N3" s="136" t="s">
        <v>3</v>
      </c>
      <c r="O3" s="142" t="s">
        <v>59</v>
      </c>
    </row>
    <row r="4" spans="1:17" ht="15.75" x14ac:dyDescent="0.25">
      <c r="A4" s="17"/>
      <c r="B4" s="17"/>
      <c r="C4" s="136"/>
      <c r="D4" s="4">
        <v>1</v>
      </c>
      <c r="E4" s="4">
        <v>2</v>
      </c>
      <c r="F4" s="4">
        <v>3</v>
      </c>
      <c r="G4" s="136"/>
      <c r="H4" s="139"/>
      <c r="I4" s="17"/>
      <c r="J4" s="139"/>
      <c r="K4" s="4" t="s">
        <v>72</v>
      </c>
      <c r="L4" s="4" t="s">
        <v>73</v>
      </c>
      <c r="M4" s="11" t="s">
        <v>74</v>
      </c>
      <c r="N4" s="136"/>
      <c r="O4" s="142"/>
    </row>
    <row r="5" spans="1:17" ht="15.75" x14ac:dyDescent="0.25">
      <c r="A5" s="17"/>
      <c r="B5" s="17"/>
      <c r="C5" s="4" t="s">
        <v>60</v>
      </c>
      <c r="D5" s="18">
        <v>0.2</v>
      </c>
      <c r="E5" s="18">
        <v>0.2</v>
      </c>
      <c r="F5" s="18">
        <v>0.2</v>
      </c>
      <c r="G5" s="68">
        <f>SUM(D5:F5)</f>
        <v>0.60000000000000009</v>
      </c>
      <c r="H5" s="19">
        <f>AVERAGE(D5:F5)</f>
        <v>0.20000000000000004</v>
      </c>
      <c r="I5" s="17"/>
      <c r="J5" s="4" t="s">
        <v>69</v>
      </c>
      <c r="K5" s="70">
        <f>G5</f>
        <v>0.60000000000000009</v>
      </c>
      <c r="L5" s="70">
        <f>G6</f>
        <v>0.60000000000000009</v>
      </c>
      <c r="M5" s="71">
        <f>G7</f>
        <v>0.7</v>
      </c>
      <c r="N5" s="19">
        <f>SUM(K5:M5)</f>
        <v>1.9000000000000001</v>
      </c>
      <c r="O5" s="21">
        <f>N5/9</f>
        <v>0.21111111111111114</v>
      </c>
    </row>
    <row r="6" spans="1:17" ht="15.75" x14ac:dyDescent="0.25">
      <c r="A6" s="17"/>
      <c r="B6" s="17"/>
      <c r="C6" s="4" t="s">
        <v>61</v>
      </c>
      <c r="D6" s="18">
        <v>0.2</v>
      </c>
      <c r="E6" s="18">
        <v>0.2</v>
      </c>
      <c r="F6" s="18">
        <v>0.2</v>
      </c>
      <c r="G6" s="68">
        <f t="shared" ref="G6:G13" si="0">SUM(D6:F6)</f>
        <v>0.60000000000000009</v>
      </c>
      <c r="H6" s="19">
        <f t="shared" ref="H6:H13" si="1">AVERAGE(D6:F6)</f>
        <v>0.20000000000000004</v>
      </c>
      <c r="I6" s="17"/>
      <c r="J6" s="4" t="s">
        <v>70</v>
      </c>
      <c r="K6" s="70">
        <f>G8</f>
        <v>0.60000000000000009</v>
      </c>
      <c r="L6" s="70">
        <f>G9</f>
        <v>0.60000000000000009</v>
      </c>
      <c r="M6" s="71">
        <f>G10</f>
        <v>0.8</v>
      </c>
      <c r="N6" s="19">
        <f t="shared" ref="N6:N7" si="2">SUM(K6:M6)</f>
        <v>2</v>
      </c>
      <c r="O6" s="21">
        <f t="shared" ref="O6:O7" si="3">N6/9</f>
        <v>0.22222222222222221</v>
      </c>
    </row>
    <row r="7" spans="1:17" ht="15.75" x14ac:dyDescent="0.25">
      <c r="A7" s="17"/>
      <c r="B7" s="17"/>
      <c r="C7" s="4" t="s">
        <v>62</v>
      </c>
      <c r="D7" s="18">
        <v>0.2</v>
      </c>
      <c r="E7" s="18">
        <v>0.2</v>
      </c>
      <c r="F7" s="18">
        <v>0.3</v>
      </c>
      <c r="G7" s="68">
        <f t="shared" si="0"/>
        <v>0.7</v>
      </c>
      <c r="H7" s="19">
        <f t="shared" si="1"/>
        <v>0.23333333333333331</v>
      </c>
      <c r="I7" s="17"/>
      <c r="J7" s="4" t="s">
        <v>71</v>
      </c>
      <c r="K7" s="70">
        <f>G11</f>
        <v>0.7</v>
      </c>
      <c r="L7" s="70">
        <f>G12</f>
        <v>0.60000000000000009</v>
      </c>
      <c r="M7" s="71">
        <f>G13</f>
        <v>0.7</v>
      </c>
      <c r="N7" s="19">
        <f t="shared" si="2"/>
        <v>2</v>
      </c>
      <c r="O7" s="21">
        <f t="shared" si="3"/>
        <v>0.22222222222222221</v>
      </c>
    </row>
    <row r="8" spans="1:17" ht="15.75" x14ac:dyDescent="0.25">
      <c r="A8" s="17"/>
      <c r="B8" s="17"/>
      <c r="C8" s="4" t="s">
        <v>63</v>
      </c>
      <c r="D8" s="18">
        <v>0.2</v>
      </c>
      <c r="E8" s="18">
        <v>0.2</v>
      </c>
      <c r="F8" s="18">
        <v>0.2</v>
      </c>
      <c r="G8" s="68">
        <f t="shared" si="0"/>
        <v>0.60000000000000009</v>
      </c>
      <c r="H8" s="19">
        <f t="shared" si="1"/>
        <v>0.20000000000000004</v>
      </c>
      <c r="I8" s="17"/>
      <c r="J8" s="4" t="s">
        <v>3</v>
      </c>
      <c r="K8" s="18">
        <f>SUM(K5:K7)</f>
        <v>1.9000000000000001</v>
      </c>
      <c r="L8" s="18">
        <f t="shared" ref="L8:M8" si="4">SUM(L5:L7)</f>
        <v>1.8000000000000003</v>
      </c>
      <c r="M8" s="18">
        <f t="shared" si="4"/>
        <v>2.2000000000000002</v>
      </c>
      <c r="N8" s="69">
        <f>SUM(K8:M8)</f>
        <v>5.9</v>
      </c>
      <c r="O8" s="21"/>
    </row>
    <row r="9" spans="1:17" ht="15.75" x14ac:dyDescent="0.25">
      <c r="A9" s="17"/>
      <c r="B9" s="17"/>
      <c r="C9" s="4" t="s">
        <v>64</v>
      </c>
      <c r="D9" s="18">
        <v>0.2</v>
      </c>
      <c r="E9" s="18">
        <v>0.2</v>
      </c>
      <c r="F9" s="18">
        <v>0.2</v>
      </c>
      <c r="G9" s="68">
        <f t="shared" si="0"/>
        <v>0.60000000000000009</v>
      </c>
      <c r="H9" s="19">
        <f t="shared" si="1"/>
        <v>0.20000000000000004</v>
      </c>
      <c r="I9" s="17"/>
      <c r="J9" s="10" t="s">
        <v>59</v>
      </c>
      <c r="K9" s="24">
        <f>K8/9</f>
        <v>0.21111111111111114</v>
      </c>
      <c r="L9" s="24">
        <f t="shared" ref="L9:M9" si="5">L8/9</f>
        <v>0.20000000000000004</v>
      </c>
      <c r="M9" s="24">
        <f t="shared" si="5"/>
        <v>0.24444444444444446</v>
      </c>
      <c r="N9" s="21"/>
      <c r="O9" s="21"/>
    </row>
    <row r="10" spans="1:17" ht="15.75" x14ac:dyDescent="0.25">
      <c r="A10" s="17"/>
      <c r="B10" s="17"/>
      <c r="C10" s="4" t="s">
        <v>65</v>
      </c>
      <c r="D10" s="18">
        <v>0.2</v>
      </c>
      <c r="E10" s="18">
        <v>0.3</v>
      </c>
      <c r="F10" s="18">
        <v>0.3</v>
      </c>
      <c r="G10" s="68">
        <f t="shared" si="0"/>
        <v>0.8</v>
      </c>
      <c r="H10" s="19">
        <f t="shared" si="1"/>
        <v>0.26666666666666666</v>
      </c>
      <c r="I10" s="17"/>
      <c r="J10" s="17"/>
      <c r="K10" s="17"/>
      <c r="L10" s="17"/>
      <c r="M10" s="17"/>
      <c r="N10" s="17"/>
      <c r="O10" s="17"/>
    </row>
    <row r="11" spans="1:17" ht="15.75" x14ac:dyDescent="0.25">
      <c r="A11" s="17"/>
      <c r="B11" s="17"/>
      <c r="C11" s="4" t="s">
        <v>66</v>
      </c>
      <c r="D11" s="18">
        <v>0.2</v>
      </c>
      <c r="E11" s="18">
        <v>0.3</v>
      </c>
      <c r="F11" s="18">
        <v>0.2</v>
      </c>
      <c r="G11" s="68">
        <f t="shared" si="0"/>
        <v>0.7</v>
      </c>
      <c r="H11" s="19">
        <f t="shared" si="1"/>
        <v>0.23333333333333331</v>
      </c>
      <c r="I11" s="17"/>
      <c r="J11" s="44" t="s">
        <v>18</v>
      </c>
      <c r="K11" s="45">
        <f>G14^2/(K14*K15*K13)</f>
        <v>1.2892592592592598</v>
      </c>
      <c r="L11" s="17"/>
      <c r="M11" s="21"/>
      <c r="N11" s="21"/>
      <c r="O11" s="21"/>
    </row>
    <row r="12" spans="1:17" ht="15.75" x14ac:dyDescent="0.25">
      <c r="A12" s="17"/>
      <c r="B12" s="17"/>
      <c r="C12" s="4" t="s">
        <v>67</v>
      </c>
      <c r="D12" s="18">
        <v>0.2</v>
      </c>
      <c r="E12" s="18">
        <v>0.2</v>
      </c>
      <c r="F12" s="18">
        <v>0.2</v>
      </c>
      <c r="G12" s="68">
        <f t="shared" si="0"/>
        <v>0.60000000000000009</v>
      </c>
      <c r="H12" s="19">
        <f t="shared" si="1"/>
        <v>0.20000000000000004</v>
      </c>
      <c r="I12" s="17"/>
      <c r="J12" s="20" t="s">
        <v>0</v>
      </c>
      <c r="K12" s="20">
        <v>9</v>
      </c>
      <c r="L12" s="17"/>
      <c r="M12" s="17"/>
      <c r="N12" s="17"/>
      <c r="O12" s="17"/>
    </row>
    <row r="13" spans="1:17" ht="15.75" x14ac:dyDescent="0.25">
      <c r="A13" s="17"/>
      <c r="B13" s="17"/>
      <c r="C13" s="4" t="s">
        <v>68</v>
      </c>
      <c r="D13" s="18">
        <v>0.3</v>
      </c>
      <c r="E13" s="18">
        <v>0.2</v>
      </c>
      <c r="F13" s="18">
        <v>0.2</v>
      </c>
      <c r="G13" s="68">
        <f t="shared" si="0"/>
        <v>0.7</v>
      </c>
      <c r="H13" s="19">
        <f t="shared" si="1"/>
        <v>0.23333333333333331</v>
      </c>
      <c r="I13" s="17"/>
      <c r="J13" s="20" t="s">
        <v>1</v>
      </c>
      <c r="K13" s="20">
        <v>3</v>
      </c>
      <c r="L13" s="17"/>
      <c r="M13" s="17"/>
      <c r="N13" s="17"/>
      <c r="O13" s="17"/>
    </row>
    <row r="14" spans="1:17" ht="15.75" x14ac:dyDescent="0.25">
      <c r="A14" s="17"/>
      <c r="B14" s="17"/>
      <c r="C14" s="4" t="s">
        <v>42</v>
      </c>
      <c r="D14" s="18">
        <f>SUM(D5:D13)</f>
        <v>1.9</v>
      </c>
      <c r="E14" s="18">
        <f>SUM(E5:E13)</f>
        <v>2</v>
      </c>
      <c r="F14" s="18">
        <f>SUM(F5:F13)</f>
        <v>1.9999999999999998</v>
      </c>
      <c r="G14" s="69">
        <f>SUM(G5:G13)</f>
        <v>5.9000000000000012</v>
      </c>
      <c r="H14" s="19"/>
      <c r="I14" s="17"/>
      <c r="J14" s="20" t="s">
        <v>79</v>
      </c>
      <c r="K14" s="20">
        <v>3</v>
      </c>
      <c r="L14" s="17"/>
      <c r="M14" s="17"/>
      <c r="N14" s="17"/>
      <c r="O14" s="17"/>
    </row>
    <row r="15" spans="1:17" ht="15.75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20" t="s">
        <v>80</v>
      </c>
      <c r="K15" s="20">
        <v>3</v>
      </c>
      <c r="L15" s="17"/>
      <c r="M15" s="143"/>
      <c r="N15" s="143"/>
      <c r="O15" s="17"/>
    </row>
    <row r="16" spans="1:17" ht="15.75" x14ac:dyDescent="0.25">
      <c r="A16" s="17"/>
      <c r="B16" s="17"/>
      <c r="C16" s="21"/>
      <c r="D16" s="17"/>
      <c r="E16" s="17"/>
      <c r="F16" s="17"/>
      <c r="G16" s="17"/>
      <c r="H16" s="17"/>
      <c r="I16" s="17"/>
      <c r="J16" s="17"/>
      <c r="K16" s="17"/>
      <c r="L16" s="17"/>
      <c r="M16" s="80"/>
      <c r="N16" s="80"/>
      <c r="O16" s="21"/>
      <c r="Q16" s="2"/>
    </row>
    <row r="17" spans="1:15" ht="16.5" thickBot="1" x14ac:dyDescent="0.3">
      <c r="A17" s="17"/>
      <c r="B17" s="17"/>
      <c r="C17" s="144" t="s">
        <v>77</v>
      </c>
      <c r="D17" s="144"/>
      <c r="E17" s="144"/>
      <c r="F17" s="144"/>
      <c r="G17" s="144"/>
      <c r="H17" s="144"/>
      <c r="I17" s="144"/>
      <c r="J17" s="144"/>
      <c r="K17" s="17"/>
      <c r="L17" s="17"/>
      <c r="M17" s="80"/>
      <c r="N17" s="80"/>
      <c r="O17" s="21"/>
    </row>
    <row r="18" spans="1:15" ht="16.5" thickBot="1" x14ac:dyDescent="0.3">
      <c r="A18" s="17"/>
      <c r="B18" s="17"/>
      <c r="C18" s="145" t="s">
        <v>5</v>
      </c>
      <c r="D18" s="145" t="s">
        <v>6</v>
      </c>
      <c r="E18" s="145" t="s">
        <v>7</v>
      </c>
      <c r="F18" s="145" t="s">
        <v>8</v>
      </c>
      <c r="G18" s="145" t="s">
        <v>9</v>
      </c>
      <c r="H18" s="149" t="s">
        <v>10</v>
      </c>
      <c r="I18" s="150"/>
      <c r="J18" s="147" t="s">
        <v>11</v>
      </c>
      <c r="K18" s="17"/>
      <c r="L18" s="17"/>
      <c r="M18" s="80"/>
      <c r="N18" s="80"/>
      <c r="O18" s="21"/>
    </row>
    <row r="19" spans="1:15" ht="16.5" thickBot="1" x14ac:dyDescent="0.3">
      <c r="A19" s="17"/>
      <c r="B19" s="17"/>
      <c r="C19" s="146"/>
      <c r="D19" s="146"/>
      <c r="E19" s="146"/>
      <c r="F19" s="146"/>
      <c r="G19" s="146"/>
      <c r="H19" s="15">
        <v>0.05</v>
      </c>
      <c r="I19" s="15">
        <v>0.01</v>
      </c>
      <c r="J19" s="148"/>
      <c r="K19" s="17"/>
      <c r="L19" s="17"/>
      <c r="M19" s="17"/>
      <c r="N19" s="17"/>
      <c r="O19" s="21"/>
    </row>
    <row r="20" spans="1:15" ht="16.5" thickBot="1" x14ac:dyDescent="0.3">
      <c r="A20" s="17"/>
      <c r="B20" s="17"/>
      <c r="C20" s="16" t="s">
        <v>12</v>
      </c>
      <c r="D20" s="22">
        <f>K13-1</f>
        <v>2</v>
      </c>
      <c r="E20" s="23">
        <f>(SUMSQ(D14:F14)/(K12))-K11</f>
        <v>7.4074074074026441E-4</v>
      </c>
      <c r="F20" s="23">
        <f>E20/D20</f>
        <v>3.7037037037013221E-4</v>
      </c>
      <c r="G20" s="72">
        <f>F20/F25</f>
        <v>0.22857142857127197</v>
      </c>
      <c r="H20" s="23">
        <f>FINV(H19,D20,D25)</f>
        <v>3.6337234675916301</v>
      </c>
      <c r="I20" s="23">
        <f>FINV(I19,D20,D25)</f>
        <v>6.2262352803113821</v>
      </c>
      <c r="J20" s="75" t="str">
        <f>IF(G20&lt;H20,"tn",IF(G20&lt;I20,"*","**"))</f>
        <v>tn</v>
      </c>
      <c r="K20" s="17"/>
      <c r="L20" s="17"/>
      <c r="M20" s="80"/>
      <c r="N20" s="80"/>
      <c r="O20" s="21"/>
    </row>
    <row r="21" spans="1:15" ht="16.5" thickBot="1" x14ac:dyDescent="0.3">
      <c r="A21" s="17"/>
      <c r="B21" s="17"/>
      <c r="C21" s="16" t="s">
        <v>13</v>
      </c>
      <c r="D21" s="22">
        <f>(K14*K15)-1</f>
        <v>8</v>
      </c>
      <c r="E21" s="23">
        <f>(SUMSQ(G5:G13)/3)-K11</f>
        <v>1.4074074074073462E-2</v>
      </c>
      <c r="F21" s="23">
        <f t="shared" ref="F21:F26" si="6">E21/D21</f>
        <v>1.7592592592591827E-3</v>
      </c>
      <c r="G21" s="72">
        <f>F21/F25</f>
        <v>1.0857142857141928</v>
      </c>
      <c r="H21" s="23">
        <f>FINV(H19,D21,D25)</f>
        <v>2.5910961798744014</v>
      </c>
      <c r="I21" s="23">
        <f>FINV(I19,D21,D25)</f>
        <v>3.8895721399261927</v>
      </c>
      <c r="J21" s="75" t="str">
        <f t="shared" ref="J21:J24" si="7">IF(G21&lt;H21,"tn",IF(G21&lt;I21,"*","**"))</f>
        <v>tn</v>
      </c>
      <c r="K21" s="17"/>
      <c r="L21" s="17"/>
      <c r="M21" s="80"/>
      <c r="N21" s="80"/>
      <c r="O21" s="21"/>
    </row>
    <row r="22" spans="1:15" ht="16.5" thickBot="1" x14ac:dyDescent="0.3">
      <c r="A22" s="17"/>
      <c r="B22" s="17"/>
      <c r="C22" s="16" t="s">
        <v>79</v>
      </c>
      <c r="D22" s="22">
        <f>K14-1</f>
        <v>2</v>
      </c>
      <c r="E22" s="23">
        <f>(SUMSQ(N5:N7)/9)-K11</f>
        <v>7.4074074074026441E-4</v>
      </c>
      <c r="F22" s="23">
        <f t="shared" si="6"/>
        <v>3.7037037037013221E-4</v>
      </c>
      <c r="G22" s="72">
        <f>F22/F25</f>
        <v>0.22857142857127197</v>
      </c>
      <c r="H22" s="23">
        <f>FINV(H19,D22,D25)</f>
        <v>3.6337234675916301</v>
      </c>
      <c r="I22" s="23">
        <f>FINV(I19,D22,D25)</f>
        <v>6.2262352803113821</v>
      </c>
      <c r="J22" s="75" t="str">
        <f t="shared" si="7"/>
        <v>tn</v>
      </c>
      <c r="K22" s="17"/>
      <c r="L22" s="17"/>
      <c r="M22" s="80"/>
      <c r="N22" s="80"/>
      <c r="O22" s="21"/>
    </row>
    <row r="23" spans="1:15" ht="16.5" thickBot="1" x14ac:dyDescent="0.3">
      <c r="A23" s="17"/>
      <c r="B23" s="17"/>
      <c r="C23" s="16" t="s">
        <v>80</v>
      </c>
      <c r="D23" s="22">
        <f>K15-1</f>
        <v>2</v>
      </c>
      <c r="E23" s="23">
        <f>(SUMSQ(K8:M8)/9)-K11</f>
        <v>9.6296296296292105E-3</v>
      </c>
      <c r="F23" s="23">
        <f t="shared" si="6"/>
        <v>4.8148148148146053E-3</v>
      </c>
      <c r="G23" s="72">
        <f>F23/F25</f>
        <v>2.9714285714283171</v>
      </c>
      <c r="H23" s="23">
        <f>FINV(H19,D23,D25)</f>
        <v>3.6337234675916301</v>
      </c>
      <c r="I23" s="23">
        <f>FINV(I19,D23,D25)</f>
        <v>6.2262352803113821</v>
      </c>
      <c r="J23" s="75" t="str">
        <f t="shared" si="7"/>
        <v>tn</v>
      </c>
      <c r="K23" s="17"/>
      <c r="L23" s="17"/>
      <c r="M23" s="17"/>
      <c r="N23" s="17"/>
      <c r="O23" s="21"/>
    </row>
    <row r="24" spans="1:15" ht="16.5" thickBot="1" x14ac:dyDescent="0.3">
      <c r="A24" s="17"/>
      <c r="B24" s="17"/>
      <c r="C24" s="16" t="s">
        <v>81</v>
      </c>
      <c r="D24" s="22">
        <f>D22*D23</f>
        <v>4</v>
      </c>
      <c r="E24" s="23">
        <f>E21-E22-E23</f>
        <v>3.7037037037039866E-3</v>
      </c>
      <c r="F24" s="23">
        <f t="shared" si="6"/>
        <v>9.2592592592599665E-4</v>
      </c>
      <c r="G24" s="72">
        <f>F24/F25</f>
        <v>0.57142857142859105</v>
      </c>
      <c r="H24" s="23">
        <f>FINV(H19,D24,D25)</f>
        <v>3.0069172799243447</v>
      </c>
      <c r="I24" s="23">
        <f>FINV(I19,D24,D25)</f>
        <v>4.772577999723211</v>
      </c>
      <c r="J24" s="48" t="str">
        <f t="shared" si="7"/>
        <v>tn</v>
      </c>
      <c r="K24" s="17"/>
      <c r="L24" s="17"/>
      <c r="M24" s="17"/>
      <c r="N24" s="17"/>
      <c r="O24" s="17"/>
    </row>
    <row r="25" spans="1:15" ht="16.5" thickBot="1" x14ac:dyDescent="0.3">
      <c r="A25" s="17"/>
      <c r="B25" s="17"/>
      <c r="C25" s="16" t="s">
        <v>14</v>
      </c>
      <c r="D25" s="22">
        <f>D26-D20-D21</f>
        <v>16</v>
      </c>
      <c r="E25" s="23">
        <f>E26-E20-E21</f>
        <v>2.5925925925927018E-2</v>
      </c>
      <c r="F25" s="23">
        <f t="shared" si="6"/>
        <v>1.6203703703704386E-3</v>
      </c>
      <c r="G25" s="25"/>
      <c r="H25" s="25"/>
      <c r="I25" s="25"/>
      <c r="J25" s="26"/>
      <c r="K25" s="17"/>
      <c r="L25" s="17"/>
      <c r="M25" s="17"/>
      <c r="N25" s="17"/>
      <c r="O25" s="17"/>
    </row>
    <row r="26" spans="1:15" ht="16.5" thickBot="1" x14ac:dyDescent="0.3">
      <c r="A26" s="17"/>
      <c r="B26" s="17"/>
      <c r="C26" s="16" t="s">
        <v>15</v>
      </c>
      <c r="D26" s="22">
        <f>(K14*K15*K13)-1</f>
        <v>26</v>
      </c>
      <c r="E26" s="23">
        <f>SUMSQ(D5:F13)-K11</f>
        <v>4.0740740740740744E-2</v>
      </c>
      <c r="F26" s="23">
        <f t="shared" si="6"/>
        <v>1.5669515669515671E-3</v>
      </c>
      <c r="G26" s="25"/>
      <c r="H26" s="25"/>
      <c r="I26" s="25"/>
      <c r="J26" s="26"/>
      <c r="K26" s="17"/>
      <c r="L26" s="17"/>
      <c r="M26" s="17"/>
      <c r="N26" s="17"/>
      <c r="O26" s="17"/>
    </row>
    <row r="27" spans="1:15" ht="15.75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</row>
  </sheetData>
  <mergeCells count="19">
    <mergeCell ref="O3:O4"/>
    <mergeCell ref="M15:N15"/>
    <mergeCell ref="C17:J17"/>
    <mergeCell ref="C18:C19"/>
    <mergeCell ref="D18:D19"/>
    <mergeCell ref="E18:E19"/>
    <mergeCell ref="F18:F19"/>
    <mergeCell ref="G18:G19"/>
    <mergeCell ref="H18:I18"/>
    <mergeCell ref="J18:J19"/>
    <mergeCell ref="C2:F2"/>
    <mergeCell ref="G2:G4"/>
    <mergeCell ref="H2:H4"/>
    <mergeCell ref="J2:N2"/>
    <mergeCell ref="C3:C4"/>
    <mergeCell ref="D3:F3"/>
    <mergeCell ref="J3:J4"/>
    <mergeCell ref="K3:M3"/>
    <mergeCell ref="N3:N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AC38"/>
  <sheetViews>
    <sheetView topLeftCell="A13" zoomScale="59" zoomScaleNormal="80" workbookViewId="0">
      <selection activeCell="I29" sqref="I29"/>
    </sheetView>
  </sheetViews>
  <sheetFormatPr defaultRowHeight="15.75" x14ac:dyDescent="0.25"/>
  <cols>
    <col min="1" max="2" width="9.140625" style="17"/>
    <col min="3" max="3" width="18.85546875" style="17" customWidth="1"/>
    <col min="4" max="6" width="9.140625" style="17"/>
    <col min="7" max="7" width="10.42578125" style="17" customWidth="1"/>
    <col min="8" max="8" width="11.42578125" style="17" customWidth="1"/>
    <col min="9" max="9" width="9.140625" style="17"/>
    <col min="10" max="10" width="14.28515625" style="17" customWidth="1"/>
    <col min="11" max="11" width="12.140625" style="17" customWidth="1"/>
    <col min="12" max="12" width="12" style="17" customWidth="1"/>
    <col min="13" max="13" width="11.85546875" style="17" customWidth="1"/>
    <col min="14" max="14" width="12" style="17" customWidth="1"/>
    <col min="15" max="15" width="12.140625" style="17" customWidth="1"/>
    <col min="16" max="16" width="9.140625" style="17"/>
    <col min="17" max="17" width="11" style="17" customWidth="1"/>
    <col min="18" max="18" width="15.28515625" style="17" customWidth="1"/>
    <col min="19" max="19" width="14" style="17" customWidth="1"/>
    <col min="20" max="21" width="9.140625" style="17"/>
    <col min="22" max="22" width="11.85546875" style="17" customWidth="1"/>
    <col min="23" max="23" width="9.140625" style="17"/>
    <col min="24" max="24" width="11.28515625" style="17" customWidth="1"/>
    <col min="25" max="16384" width="9.140625" style="17"/>
  </cols>
  <sheetData>
    <row r="2" spans="3:21" x14ac:dyDescent="0.25">
      <c r="C2" s="136" t="s">
        <v>36</v>
      </c>
      <c r="D2" s="136"/>
      <c r="E2" s="136"/>
      <c r="F2" s="136"/>
      <c r="G2" s="136" t="s">
        <v>3</v>
      </c>
      <c r="H2" s="137" t="s">
        <v>39</v>
      </c>
      <c r="J2" s="140" t="s">
        <v>40</v>
      </c>
      <c r="K2" s="134"/>
      <c r="L2" s="134"/>
      <c r="M2" s="134"/>
      <c r="N2" s="141"/>
      <c r="P2" s="143"/>
      <c r="Q2" s="143"/>
      <c r="R2" s="143"/>
    </row>
    <row r="3" spans="3:21" x14ac:dyDescent="0.25">
      <c r="C3" s="136" t="s">
        <v>37</v>
      </c>
      <c r="D3" s="136" t="s">
        <v>38</v>
      </c>
      <c r="E3" s="136"/>
      <c r="F3" s="136"/>
      <c r="G3" s="136"/>
      <c r="H3" s="138"/>
      <c r="J3" s="137" t="s">
        <v>75</v>
      </c>
      <c r="K3" s="140" t="s">
        <v>76</v>
      </c>
      <c r="L3" s="134"/>
      <c r="M3" s="134"/>
      <c r="N3" s="136" t="s">
        <v>3</v>
      </c>
    </row>
    <row r="4" spans="3:21" x14ac:dyDescent="0.25">
      <c r="C4" s="136"/>
      <c r="D4" s="4">
        <v>1</v>
      </c>
      <c r="E4" s="4">
        <v>2</v>
      </c>
      <c r="F4" s="4">
        <v>3</v>
      </c>
      <c r="G4" s="136"/>
      <c r="H4" s="139"/>
      <c r="J4" s="139"/>
      <c r="K4" s="4" t="s">
        <v>72</v>
      </c>
      <c r="L4" s="4" t="s">
        <v>73</v>
      </c>
      <c r="M4" s="11" t="s">
        <v>74</v>
      </c>
      <c r="N4" s="136"/>
      <c r="Q4" s="143"/>
      <c r="R4" s="143"/>
      <c r="T4"/>
    </row>
    <row r="5" spans="3:21" x14ac:dyDescent="0.25">
      <c r="C5" s="4" t="s">
        <v>60</v>
      </c>
      <c r="D5" s="18">
        <v>11.69</v>
      </c>
      <c r="E5" s="18">
        <v>10.44</v>
      </c>
      <c r="F5" s="18">
        <v>13.04</v>
      </c>
      <c r="G5" s="68">
        <f>SUM(D5:F5)</f>
        <v>35.17</v>
      </c>
      <c r="H5" s="19">
        <f>AVERAGE(D5:F5)</f>
        <v>11.723333333333334</v>
      </c>
      <c r="J5" s="4" t="s">
        <v>69</v>
      </c>
      <c r="K5" s="70">
        <f>G5</f>
        <v>35.17</v>
      </c>
      <c r="L5" s="70">
        <f>G6</f>
        <v>43.629999999999995</v>
      </c>
      <c r="M5" s="71">
        <f>G7</f>
        <v>42.47</v>
      </c>
      <c r="N5" s="19">
        <f>SUM(K5:M5)</f>
        <v>121.27</v>
      </c>
      <c r="O5" s="21">
        <f>N5/9</f>
        <v>13.474444444444444</v>
      </c>
      <c r="Q5" s="80"/>
      <c r="R5" s="80"/>
      <c r="S5" s="21"/>
      <c r="T5"/>
    </row>
    <row r="6" spans="3:21" x14ac:dyDescent="0.25">
      <c r="C6" s="4" t="s">
        <v>61</v>
      </c>
      <c r="D6" s="18">
        <v>11.69</v>
      </c>
      <c r="E6" s="18">
        <v>17.829999999999998</v>
      </c>
      <c r="F6" s="18">
        <v>14.11</v>
      </c>
      <c r="G6" s="68">
        <f t="shared" ref="G6:G13" si="0">SUM(D6:F6)</f>
        <v>43.629999999999995</v>
      </c>
      <c r="H6" s="19">
        <f t="shared" ref="H6:H13" si="1">AVERAGE(D6:F6)</f>
        <v>14.543333333333331</v>
      </c>
      <c r="J6" s="4" t="s">
        <v>70</v>
      </c>
      <c r="K6" s="70">
        <f>G8</f>
        <v>32.06</v>
      </c>
      <c r="L6" s="70">
        <f>G9</f>
        <v>37.04</v>
      </c>
      <c r="M6" s="71">
        <f>G10</f>
        <v>43.85</v>
      </c>
      <c r="N6" s="19">
        <f t="shared" ref="N6:N7" si="2">SUM(K6:M6)</f>
        <v>112.94999999999999</v>
      </c>
      <c r="O6" s="21">
        <f t="shared" ref="O6:O7" si="3">N6/9</f>
        <v>12.549999999999999</v>
      </c>
      <c r="Q6" s="80"/>
      <c r="R6" s="80"/>
      <c r="S6" s="21"/>
      <c r="T6"/>
    </row>
    <row r="7" spans="3:21" x14ac:dyDescent="0.25">
      <c r="C7" s="4" t="s">
        <v>62</v>
      </c>
      <c r="D7" s="18">
        <v>14.61</v>
      </c>
      <c r="E7" s="18">
        <v>13.96</v>
      </c>
      <c r="F7" s="18">
        <v>13.9</v>
      </c>
      <c r="G7" s="68">
        <f t="shared" si="0"/>
        <v>42.47</v>
      </c>
      <c r="H7" s="19">
        <f t="shared" si="1"/>
        <v>14.156666666666666</v>
      </c>
      <c r="J7" s="4" t="s">
        <v>71</v>
      </c>
      <c r="K7" s="70">
        <f>G11</f>
        <v>28.56</v>
      </c>
      <c r="L7" s="70">
        <f>G12</f>
        <v>37.880000000000003</v>
      </c>
      <c r="M7" s="71">
        <f>G13</f>
        <v>30.1</v>
      </c>
      <c r="N7" s="19">
        <f t="shared" si="2"/>
        <v>96.539999999999992</v>
      </c>
      <c r="O7" s="21">
        <f t="shared" si="3"/>
        <v>10.726666666666667</v>
      </c>
      <c r="Q7" s="80"/>
      <c r="R7" s="80"/>
      <c r="S7" s="21"/>
      <c r="T7"/>
    </row>
    <row r="8" spans="3:21" x14ac:dyDescent="0.25">
      <c r="C8" s="4" t="s">
        <v>63</v>
      </c>
      <c r="D8" s="18">
        <v>9.8800000000000008</v>
      </c>
      <c r="E8" s="18">
        <v>11.32</v>
      </c>
      <c r="F8" s="18">
        <v>10.86</v>
      </c>
      <c r="G8" s="68">
        <f t="shared" si="0"/>
        <v>32.06</v>
      </c>
      <c r="H8" s="19">
        <f t="shared" si="1"/>
        <v>10.686666666666667</v>
      </c>
      <c r="J8" s="4" t="s">
        <v>3</v>
      </c>
      <c r="K8" s="18">
        <f>SUM(K5:K7)</f>
        <v>95.79</v>
      </c>
      <c r="L8" s="18">
        <f t="shared" ref="L8:M8" si="4">SUM(L5:L7)</f>
        <v>118.54999999999998</v>
      </c>
      <c r="M8" s="18">
        <f t="shared" si="4"/>
        <v>116.41999999999999</v>
      </c>
      <c r="N8" s="69">
        <f>SUM(K8:M8)</f>
        <v>330.76</v>
      </c>
      <c r="O8" s="21"/>
      <c r="Q8" s="151"/>
      <c r="R8" s="151"/>
      <c r="S8" s="21"/>
      <c r="T8"/>
    </row>
    <row r="9" spans="3:21" x14ac:dyDescent="0.25">
      <c r="C9" s="4" t="s">
        <v>64</v>
      </c>
      <c r="D9" s="18">
        <v>11.8</v>
      </c>
      <c r="E9" s="18">
        <v>12.54</v>
      </c>
      <c r="F9" s="18">
        <v>12.7</v>
      </c>
      <c r="G9" s="68">
        <f t="shared" si="0"/>
        <v>37.04</v>
      </c>
      <c r="H9" s="19">
        <f t="shared" si="1"/>
        <v>12.346666666666666</v>
      </c>
      <c r="J9" s="10"/>
      <c r="K9" s="24">
        <f>K8/9</f>
        <v>10.643333333333334</v>
      </c>
      <c r="L9" s="24">
        <f t="shared" ref="L9:M9" si="5">L8/9</f>
        <v>13.172222222222221</v>
      </c>
      <c r="M9" s="24">
        <f t="shared" si="5"/>
        <v>12.935555555555554</v>
      </c>
      <c r="N9" s="21"/>
      <c r="O9" s="21"/>
      <c r="Q9" s="80"/>
      <c r="R9" s="80"/>
      <c r="S9" s="21"/>
      <c r="T9"/>
    </row>
    <row r="10" spans="3:21" x14ac:dyDescent="0.25">
      <c r="C10" s="4" t="s">
        <v>65</v>
      </c>
      <c r="D10" s="18">
        <v>15.59</v>
      </c>
      <c r="E10" s="18">
        <v>13.4</v>
      </c>
      <c r="F10" s="18">
        <v>14.86</v>
      </c>
      <c r="G10" s="68">
        <f t="shared" si="0"/>
        <v>43.85</v>
      </c>
      <c r="H10" s="19">
        <f t="shared" si="1"/>
        <v>14.616666666666667</v>
      </c>
      <c r="J10" s="44" t="s">
        <v>18</v>
      </c>
      <c r="K10" s="45">
        <f>G14^2/(K13*K14*K12)</f>
        <v>4051.9325037037033</v>
      </c>
      <c r="Q10" s="80"/>
      <c r="R10" s="80"/>
      <c r="S10" s="21"/>
      <c r="T10"/>
    </row>
    <row r="11" spans="3:21" x14ac:dyDescent="0.25">
      <c r="C11" s="4" t="s">
        <v>66</v>
      </c>
      <c r="D11" s="18">
        <v>11.38</v>
      </c>
      <c r="E11" s="18">
        <v>11.55</v>
      </c>
      <c r="F11" s="18">
        <v>5.63</v>
      </c>
      <c r="G11" s="68">
        <f t="shared" si="0"/>
        <v>28.56</v>
      </c>
      <c r="H11" s="19">
        <f t="shared" si="1"/>
        <v>9.52</v>
      </c>
      <c r="J11" s="20" t="s">
        <v>0</v>
      </c>
      <c r="K11" s="20">
        <v>9</v>
      </c>
      <c r="Q11" s="80"/>
      <c r="R11" s="80"/>
      <c r="S11" s="21"/>
      <c r="T11"/>
    </row>
    <row r="12" spans="3:21" x14ac:dyDescent="0.25">
      <c r="C12" s="4" t="s">
        <v>67</v>
      </c>
      <c r="D12" s="18">
        <v>11.49</v>
      </c>
      <c r="E12" s="18">
        <v>14.57</v>
      </c>
      <c r="F12" s="18">
        <v>11.82</v>
      </c>
      <c r="G12" s="68">
        <f t="shared" si="0"/>
        <v>37.880000000000003</v>
      </c>
      <c r="H12" s="19">
        <f t="shared" si="1"/>
        <v>12.626666666666667</v>
      </c>
      <c r="J12" s="20" t="s">
        <v>1</v>
      </c>
      <c r="K12" s="20">
        <v>3</v>
      </c>
      <c r="Q12" s="151"/>
      <c r="R12" s="151"/>
      <c r="S12" s="21"/>
      <c r="T12"/>
    </row>
    <row r="13" spans="3:21" x14ac:dyDescent="0.25">
      <c r="C13" s="4" t="s">
        <v>68</v>
      </c>
      <c r="D13" s="18">
        <v>10.97</v>
      </c>
      <c r="E13" s="18">
        <v>10.84</v>
      </c>
      <c r="F13" s="18">
        <v>8.2899999999999991</v>
      </c>
      <c r="G13" s="68">
        <f t="shared" si="0"/>
        <v>30.1</v>
      </c>
      <c r="H13" s="19">
        <f t="shared" si="1"/>
        <v>10.033333333333333</v>
      </c>
      <c r="J13" s="20" t="s">
        <v>79</v>
      </c>
      <c r="K13" s="20">
        <v>3</v>
      </c>
    </row>
    <row r="14" spans="3:21" ht="15.75" customHeight="1" x14ac:dyDescent="0.25">
      <c r="C14" s="4" t="s">
        <v>42</v>
      </c>
      <c r="D14" s="18">
        <f>SUM(D5:D13)</f>
        <v>109.1</v>
      </c>
      <c r="E14" s="18">
        <f>SUM(E5:E13)</f>
        <v>116.45000000000002</v>
      </c>
      <c r="F14" s="18">
        <f>SUM(F5:F13)</f>
        <v>105.20999999999998</v>
      </c>
      <c r="G14" s="69">
        <f>SUM(G5:G13)</f>
        <v>330.76</v>
      </c>
      <c r="H14" s="19"/>
      <c r="J14" s="20" t="s">
        <v>80</v>
      </c>
      <c r="K14" s="20">
        <v>3</v>
      </c>
      <c r="Q14" s="156"/>
      <c r="R14" s="156"/>
      <c r="S14" s="156"/>
      <c r="T14" s="156"/>
      <c r="U14" s="156"/>
    </row>
    <row r="15" spans="3:21" x14ac:dyDescent="0.25">
      <c r="Q15" s="156"/>
      <c r="R15" s="156"/>
      <c r="S15" s="156"/>
      <c r="T15" s="156"/>
      <c r="U15" s="156"/>
    </row>
    <row r="16" spans="3:21" x14ac:dyDescent="0.25">
      <c r="C16" s="21"/>
      <c r="Q16" s="156"/>
      <c r="R16" s="156"/>
      <c r="S16" s="156"/>
      <c r="T16" s="156"/>
      <c r="U16" s="156"/>
    </row>
    <row r="17" spans="3:29" ht="16.5" thickBot="1" x14ac:dyDescent="0.3">
      <c r="C17" s="144" t="s">
        <v>41</v>
      </c>
      <c r="D17" s="144"/>
      <c r="E17" s="144"/>
      <c r="F17" s="144"/>
      <c r="G17" s="144"/>
      <c r="H17" s="144"/>
      <c r="I17" s="144"/>
      <c r="J17" s="144"/>
      <c r="M17" s="127"/>
    </row>
    <row r="18" spans="3:29" ht="16.5" thickBot="1" x14ac:dyDescent="0.3">
      <c r="C18" s="145" t="s">
        <v>5</v>
      </c>
      <c r="D18" s="145" t="s">
        <v>6</v>
      </c>
      <c r="E18" s="145" t="s">
        <v>7</v>
      </c>
      <c r="F18" s="145" t="s">
        <v>8</v>
      </c>
      <c r="G18" s="145" t="s">
        <v>9</v>
      </c>
      <c r="H18" s="149" t="s">
        <v>10</v>
      </c>
      <c r="I18" s="150"/>
      <c r="J18" s="147" t="s">
        <v>11</v>
      </c>
    </row>
    <row r="19" spans="3:29" ht="16.5" thickBot="1" x14ac:dyDescent="0.3">
      <c r="C19" s="146"/>
      <c r="D19" s="146"/>
      <c r="E19" s="146"/>
      <c r="F19" s="146"/>
      <c r="G19" s="146"/>
      <c r="H19" s="15">
        <v>0.05</v>
      </c>
      <c r="I19" s="15">
        <v>0.01</v>
      </c>
      <c r="J19" s="148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3:29" ht="16.5" thickBot="1" x14ac:dyDescent="0.3">
      <c r="C20" s="16" t="s">
        <v>12</v>
      </c>
      <c r="D20" s="22">
        <f>K12-1</f>
        <v>2</v>
      </c>
      <c r="E20" s="23">
        <f>(SUMSQ(D14:F14)/(K11))-K10</f>
        <v>7.2404518518524128</v>
      </c>
      <c r="F20" s="23">
        <f>E20/D20</f>
        <v>3.6202259259262064</v>
      </c>
      <c r="G20" s="72">
        <f>F20/F25</f>
        <v>1.1009649033020867</v>
      </c>
      <c r="H20" s="23">
        <f>FINV(H19,D20,D25)</f>
        <v>3.6337234675916301</v>
      </c>
      <c r="I20" s="23">
        <f>FINV(I19,D20,D25)</f>
        <v>6.2262352803113821</v>
      </c>
      <c r="J20" s="75" t="str">
        <f>IF(G20&lt;H20,"tn",IF(G20&lt;I20,"*","**"))</f>
        <v>tn</v>
      </c>
      <c r="L20" s="21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3:29" ht="16.5" thickBot="1" x14ac:dyDescent="0.3">
      <c r="C21" s="16" t="s">
        <v>13</v>
      </c>
      <c r="D21" s="22">
        <f>(K13*K14)-1</f>
        <v>8</v>
      </c>
      <c r="E21" s="23">
        <f>(SUMSQ(G5:G13)/3)-K10</f>
        <v>89.204962962962782</v>
      </c>
      <c r="F21" s="23">
        <f t="shared" ref="F21:F26" si="6">E21/D21</f>
        <v>11.150620370370348</v>
      </c>
      <c r="G21" s="72">
        <f>F21/F25</f>
        <v>3.3910705931100793</v>
      </c>
      <c r="H21" s="23">
        <f>FINV(H19,D21,D25)</f>
        <v>2.5910961798744014</v>
      </c>
      <c r="I21" s="23">
        <f>FINV(I19,D21,D25)</f>
        <v>3.8895721399261927</v>
      </c>
      <c r="J21" s="75" t="str">
        <f t="shared" ref="J21:J24" si="7">IF(G21&lt;H21,"tn",IF(G21&lt;I21,"*","**"))</f>
        <v>*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3:29" ht="16.5" thickBot="1" x14ac:dyDescent="0.3">
      <c r="C22" s="16" t="s">
        <v>79</v>
      </c>
      <c r="D22" s="22">
        <f>K13-1</f>
        <v>2</v>
      </c>
      <c r="E22" s="23">
        <f>(SUMSQ(N5:N7)/9)-K10</f>
        <v>35.188274074073433</v>
      </c>
      <c r="F22" s="23">
        <f t="shared" si="6"/>
        <v>17.594137037036717</v>
      </c>
      <c r="G22" s="72">
        <f>F22/F25</f>
        <v>5.3506404788007789</v>
      </c>
      <c r="H22" s="23">
        <f>FINV(H19,D22,D25)</f>
        <v>3.6337234675916301</v>
      </c>
      <c r="I22" s="23">
        <f>FINV(I19,D22,D25)</f>
        <v>6.2262352803113821</v>
      </c>
      <c r="J22" s="75" t="str">
        <f t="shared" si="7"/>
        <v>*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3:29" ht="16.5" thickBot="1" x14ac:dyDescent="0.3">
      <c r="C23" s="16" t="s">
        <v>80</v>
      </c>
      <c r="D23" s="22">
        <f>K14-1</f>
        <v>2</v>
      </c>
      <c r="E23" s="23">
        <f>(SUMSQ(K8:M8)/9)-K10</f>
        <v>35.116718518518155</v>
      </c>
      <c r="F23" s="23">
        <f t="shared" si="6"/>
        <v>17.558359259259078</v>
      </c>
      <c r="G23" s="72">
        <f>F23/F25</f>
        <v>5.3397599209413285</v>
      </c>
      <c r="H23" s="23">
        <f>FINV(H19,D23,D25)</f>
        <v>3.6337234675916301</v>
      </c>
      <c r="I23" s="23">
        <f>FINV(I19,D23,D25)</f>
        <v>6.2262352803113821</v>
      </c>
      <c r="J23" s="75" t="str">
        <f t="shared" si="7"/>
        <v>*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3:29" ht="16.5" thickBot="1" x14ac:dyDescent="0.3">
      <c r="C24" s="16" t="s">
        <v>81</v>
      </c>
      <c r="D24" s="22">
        <f>D22*D23</f>
        <v>4</v>
      </c>
      <c r="E24" s="23">
        <f>E21-E22-E23</f>
        <v>18.899970370371193</v>
      </c>
      <c r="F24" s="23">
        <f t="shared" si="6"/>
        <v>4.7249925925927982</v>
      </c>
      <c r="G24" s="72">
        <f>F24/F25</f>
        <v>1.4369409863491052</v>
      </c>
      <c r="H24" s="23">
        <f>FINV(H19,D24,D25)</f>
        <v>3.0069172799243447</v>
      </c>
      <c r="I24" s="23">
        <f>FINV(I19,D24,D25)</f>
        <v>4.772577999723211</v>
      </c>
      <c r="J24" s="48" t="str">
        <f t="shared" si="7"/>
        <v>tn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3:29" ht="16.5" thickBot="1" x14ac:dyDescent="0.3">
      <c r="C25" s="16" t="s">
        <v>14</v>
      </c>
      <c r="D25" s="22">
        <f>D26-D20-D21</f>
        <v>16</v>
      </c>
      <c r="E25" s="23">
        <f>E26-E20-E21</f>
        <v>52.611681481481355</v>
      </c>
      <c r="F25" s="23">
        <f t="shared" si="6"/>
        <v>3.2882300925925847</v>
      </c>
      <c r="G25" s="25"/>
      <c r="H25" s="25"/>
      <c r="I25" s="25"/>
      <c r="J25" s="26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3:29" ht="16.5" thickBot="1" x14ac:dyDescent="0.3">
      <c r="C26" s="16" t="s">
        <v>15</v>
      </c>
      <c r="D26" s="22">
        <f>(K13*K14*K12)-1</f>
        <v>26</v>
      </c>
      <c r="E26" s="23">
        <f>SUMSQ(D5:F13)-K10</f>
        <v>149.05709629629655</v>
      </c>
      <c r="F26" s="23">
        <f t="shared" si="6"/>
        <v>5.7329652421652515</v>
      </c>
      <c r="G26" s="25"/>
      <c r="H26" s="25"/>
      <c r="I26" s="25"/>
      <c r="J26" s="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3:29" x14ac:dyDescent="0.25"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3:29" x14ac:dyDescent="0.25">
      <c r="E28" s="17" t="s">
        <v>86</v>
      </c>
      <c r="F28" s="17">
        <f>SQRT(F25/9)</f>
        <v>0.60444925277226857</v>
      </c>
      <c r="H28" s="17" t="s">
        <v>85</v>
      </c>
      <c r="I28" s="17">
        <f>F28*3.65</f>
        <v>2.2062397726187801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3:29" x14ac:dyDescent="0.25"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3:29" x14ac:dyDescent="0.25">
      <c r="D30" s="81" t="s">
        <v>13</v>
      </c>
      <c r="E30" s="81" t="s">
        <v>33</v>
      </c>
      <c r="F30" s="81" t="s">
        <v>82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3:29" x14ac:dyDescent="0.25">
      <c r="D31" s="20" t="s">
        <v>69</v>
      </c>
      <c r="E31" s="19">
        <f>O5</f>
        <v>13.474444444444444</v>
      </c>
      <c r="F31" s="20" t="s">
        <v>21</v>
      </c>
      <c r="G31" s="21">
        <f>E31+I$28</f>
        <v>15.680684217063224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3:29" x14ac:dyDescent="0.25">
      <c r="D32" s="20" t="s">
        <v>70</v>
      </c>
      <c r="E32" s="19">
        <f>O6</f>
        <v>12.549999999999999</v>
      </c>
      <c r="F32" s="20" t="s">
        <v>45</v>
      </c>
      <c r="G32" s="21">
        <f t="shared" ref="G32:G33" si="8">E32+I$28</f>
        <v>14.756239772618779</v>
      </c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4:7" x14ac:dyDescent="0.25">
      <c r="D33" s="20" t="s">
        <v>71</v>
      </c>
      <c r="E33" s="19">
        <f>O7</f>
        <v>10.726666666666667</v>
      </c>
      <c r="F33" s="20" t="s">
        <v>20</v>
      </c>
      <c r="G33" s="21">
        <f t="shared" si="8"/>
        <v>12.932906439285446</v>
      </c>
    </row>
    <row r="34" spans="4:7" x14ac:dyDescent="0.25">
      <c r="D34" s="73" t="s">
        <v>4</v>
      </c>
      <c r="E34" s="152">
        <f>I28</f>
        <v>2.2062397726187801</v>
      </c>
      <c r="F34" s="153"/>
    </row>
    <row r="35" spans="4:7" x14ac:dyDescent="0.25">
      <c r="D35" s="20" t="s">
        <v>72</v>
      </c>
      <c r="E35" s="19">
        <f>K9</f>
        <v>10.643333333333334</v>
      </c>
      <c r="F35" s="20" t="s">
        <v>20</v>
      </c>
      <c r="G35" s="21">
        <f>E35+I$28</f>
        <v>12.849573105952114</v>
      </c>
    </row>
    <row r="36" spans="4:7" x14ac:dyDescent="0.25">
      <c r="D36" s="20" t="s">
        <v>73</v>
      </c>
      <c r="E36" s="19">
        <f>L9</f>
        <v>13.172222222222221</v>
      </c>
      <c r="F36" s="20" t="s">
        <v>21</v>
      </c>
      <c r="G36" s="21">
        <f t="shared" ref="G36:G37" si="9">E36+I$28</f>
        <v>15.378461994841</v>
      </c>
    </row>
    <row r="37" spans="4:7" x14ac:dyDescent="0.25">
      <c r="D37" s="20" t="s">
        <v>74</v>
      </c>
      <c r="E37" s="19">
        <f>M9</f>
        <v>12.935555555555554</v>
      </c>
      <c r="F37" s="20" t="s">
        <v>21</v>
      </c>
      <c r="G37" s="21">
        <f t="shared" si="9"/>
        <v>15.141795328174334</v>
      </c>
    </row>
    <row r="38" spans="4:7" x14ac:dyDescent="0.25">
      <c r="D38" s="73" t="s">
        <v>4</v>
      </c>
      <c r="E38" s="152">
        <f>I28</f>
        <v>2.2062397726187801</v>
      </c>
      <c r="F38" s="153"/>
    </row>
  </sheetData>
  <mergeCells count="24">
    <mergeCell ref="J3:J4"/>
    <mergeCell ref="K3:M3"/>
    <mergeCell ref="N3:N4"/>
    <mergeCell ref="C18:C19"/>
    <mergeCell ref="D18:D19"/>
    <mergeCell ref="E18:E19"/>
    <mergeCell ref="F18:F19"/>
    <mergeCell ref="G18:G19"/>
    <mergeCell ref="E34:F34"/>
    <mergeCell ref="E38:F38"/>
    <mergeCell ref="P2:R2"/>
    <mergeCell ref="Q4:R4"/>
    <mergeCell ref="Q8:R8"/>
    <mergeCell ref="Q12:R12"/>
    <mergeCell ref="Q14:U16"/>
    <mergeCell ref="J18:J19"/>
    <mergeCell ref="H18:I18"/>
    <mergeCell ref="C17:J17"/>
    <mergeCell ref="J2:N2"/>
    <mergeCell ref="C2:F2"/>
    <mergeCell ref="G2:G4"/>
    <mergeCell ref="H2:H4"/>
    <mergeCell ref="C3:C4"/>
    <mergeCell ref="D3:F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U38"/>
  <sheetViews>
    <sheetView topLeftCell="B13" zoomScale="57" zoomScaleNormal="90" workbookViewId="0">
      <selection activeCell="K25" sqref="K25"/>
    </sheetView>
  </sheetViews>
  <sheetFormatPr defaultRowHeight="15.75" x14ac:dyDescent="0.25"/>
  <cols>
    <col min="1" max="2" width="9.140625" style="17"/>
    <col min="3" max="3" width="18.85546875" style="17" customWidth="1"/>
    <col min="4" max="6" width="9.140625" style="17"/>
    <col min="7" max="7" width="10.42578125" style="17" customWidth="1"/>
    <col min="8" max="8" width="11.42578125" style="17" customWidth="1"/>
    <col min="9" max="9" width="9.140625" style="17"/>
    <col min="10" max="10" width="14.28515625" style="17" customWidth="1"/>
    <col min="11" max="11" width="12.140625" style="17" customWidth="1"/>
    <col min="12" max="12" width="12" style="17" customWidth="1"/>
    <col min="13" max="13" width="11.85546875" style="17" customWidth="1"/>
    <col min="14" max="14" width="12" style="17" customWidth="1"/>
    <col min="15" max="15" width="12.140625" style="17" customWidth="1"/>
    <col min="16" max="16" width="9.140625" style="17"/>
    <col min="17" max="17" width="15.42578125" style="17" customWidth="1"/>
    <col min="18" max="18" width="15.28515625" style="17" customWidth="1"/>
    <col min="19" max="16384" width="9.140625" style="17"/>
  </cols>
  <sheetData>
    <row r="1" spans="3:15" x14ac:dyDescent="0.25">
      <c r="J1" s="11" t="s">
        <v>40</v>
      </c>
      <c r="K1" s="41"/>
      <c r="L1" s="41"/>
      <c r="M1" s="41"/>
      <c r="N1" s="5"/>
    </row>
    <row r="2" spans="3:15" x14ac:dyDescent="0.25">
      <c r="C2" s="136" t="s">
        <v>36</v>
      </c>
      <c r="D2" s="136"/>
      <c r="E2" s="136"/>
      <c r="F2" s="136"/>
      <c r="G2" s="136" t="s">
        <v>3</v>
      </c>
      <c r="H2" s="137" t="s">
        <v>39</v>
      </c>
      <c r="J2" s="39" t="s">
        <v>75</v>
      </c>
      <c r="K2" s="11" t="s">
        <v>76</v>
      </c>
      <c r="L2" s="41"/>
      <c r="M2" s="41"/>
      <c r="N2" s="4" t="s">
        <v>3</v>
      </c>
      <c r="O2" s="67" t="s">
        <v>56</v>
      </c>
    </row>
    <row r="3" spans="3:15" x14ac:dyDescent="0.25">
      <c r="C3" s="136" t="s">
        <v>37</v>
      </c>
      <c r="D3" s="136" t="s">
        <v>38</v>
      </c>
      <c r="E3" s="136"/>
      <c r="F3" s="136"/>
      <c r="G3" s="136"/>
      <c r="H3" s="138"/>
      <c r="J3" s="40"/>
      <c r="K3" s="4" t="s">
        <v>72</v>
      </c>
      <c r="L3" s="4" t="s">
        <v>73</v>
      </c>
      <c r="M3" s="11" t="s">
        <v>74</v>
      </c>
      <c r="N3" s="4"/>
      <c r="O3" s="67"/>
    </row>
    <row r="4" spans="3:15" x14ac:dyDescent="0.25">
      <c r="C4" s="136"/>
      <c r="D4" s="4">
        <v>1</v>
      </c>
      <c r="E4" s="4">
        <v>2</v>
      </c>
      <c r="F4" s="4">
        <v>3</v>
      </c>
      <c r="G4" s="136"/>
      <c r="H4" s="139"/>
      <c r="J4" s="4" t="s">
        <v>69</v>
      </c>
      <c r="K4" s="70">
        <f>G5</f>
        <v>17.330000000000002</v>
      </c>
      <c r="L4" s="70">
        <f>G6</f>
        <v>5.9499999999999993</v>
      </c>
      <c r="M4" s="71">
        <f>G7</f>
        <v>19.189999999999998</v>
      </c>
      <c r="N4" s="19">
        <f>SUM(K4:M4)</f>
        <v>42.47</v>
      </c>
      <c r="O4" s="21">
        <f>N4/9</f>
        <v>4.7188888888888885</v>
      </c>
    </row>
    <row r="5" spans="3:15" x14ac:dyDescent="0.25">
      <c r="C5" s="4" t="s">
        <v>60</v>
      </c>
      <c r="D5" s="4">
        <v>5.75</v>
      </c>
      <c r="E5" s="18">
        <v>6.37</v>
      </c>
      <c r="F5" s="4">
        <v>5.21</v>
      </c>
      <c r="G5" s="68">
        <f>SUM(D5:F5)</f>
        <v>17.330000000000002</v>
      </c>
      <c r="H5" s="19">
        <f>AVERAGE(D5:F5)</f>
        <v>5.7766666666666673</v>
      </c>
      <c r="J5" s="4" t="s">
        <v>70</v>
      </c>
      <c r="K5" s="70">
        <f>G8</f>
        <v>9.17</v>
      </c>
      <c r="L5" s="70">
        <f>G9</f>
        <v>12.209999999999999</v>
      </c>
      <c r="M5" s="71">
        <f>G10</f>
        <v>15.670000000000002</v>
      </c>
      <c r="N5" s="19">
        <f t="shared" ref="N5:N6" si="0">SUM(K5:M5)</f>
        <v>37.049999999999997</v>
      </c>
      <c r="O5" s="21">
        <f t="shared" ref="O5:O6" si="1">N5/9</f>
        <v>4.1166666666666663</v>
      </c>
    </row>
    <row r="6" spans="3:15" x14ac:dyDescent="0.25">
      <c r="C6" s="4" t="s">
        <v>61</v>
      </c>
      <c r="D6" s="4">
        <v>1.65</v>
      </c>
      <c r="E6" s="18">
        <v>2.19</v>
      </c>
      <c r="F6" s="4">
        <v>2.11</v>
      </c>
      <c r="G6" s="68">
        <f t="shared" ref="G6:G13" si="2">SUM(D6:F6)</f>
        <v>5.9499999999999993</v>
      </c>
      <c r="H6" s="19">
        <f t="shared" ref="H6:H13" si="3">AVERAGE(D6:F6)</f>
        <v>1.9833333333333332</v>
      </c>
      <c r="J6" s="4" t="s">
        <v>71</v>
      </c>
      <c r="K6" s="70">
        <f>G11</f>
        <v>10.09</v>
      </c>
      <c r="L6" s="70">
        <f>G12</f>
        <v>7.6199999999999992</v>
      </c>
      <c r="M6" s="71">
        <f>G13</f>
        <v>19.18</v>
      </c>
      <c r="N6" s="19">
        <f t="shared" si="0"/>
        <v>36.89</v>
      </c>
      <c r="O6" s="21">
        <f t="shared" si="1"/>
        <v>4.0988888888888892</v>
      </c>
    </row>
    <row r="7" spans="3:15" x14ac:dyDescent="0.25">
      <c r="C7" s="4" t="s">
        <v>62</v>
      </c>
      <c r="D7" s="4">
        <v>5.56</v>
      </c>
      <c r="E7" s="18">
        <v>6.68</v>
      </c>
      <c r="F7" s="4">
        <v>6.95</v>
      </c>
      <c r="G7" s="68">
        <f t="shared" si="2"/>
        <v>19.189999999999998</v>
      </c>
      <c r="H7" s="19">
        <f t="shared" si="3"/>
        <v>6.3966666666666656</v>
      </c>
      <c r="J7" s="4" t="s">
        <v>3</v>
      </c>
      <c r="K7" s="18">
        <f>SUM(K4:K6)</f>
        <v>36.590000000000003</v>
      </c>
      <c r="L7" s="18">
        <f t="shared" ref="L7:M7" si="4">SUM(L4:L6)</f>
        <v>25.779999999999994</v>
      </c>
      <c r="M7" s="18">
        <f t="shared" si="4"/>
        <v>54.04</v>
      </c>
      <c r="N7" s="69">
        <f>SUM(K7:M7)</f>
        <v>116.41</v>
      </c>
      <c r="O7" s="21"/>
    </row>
    <row r="8" spans="3:15" x14ac:dyDescent="0.25">
      <c r="C8" s="4" t="s">
        <v>63</v>
      </c>
      <c r="D8" s="4">
        <v>3.08</v>
      </c>
      <c r="E8" s="18">
        <v>2.58</v>
      </c>
      <c r="F8" s="18">
        <v>3.51</v>
      </c>
      <c r="G8" s="68">
        <f t="shared" si="2"/>
        <v>9.17</v>
      </c>
      <c r="H8" s="19">
        <f t="shared" si="3"/>
        <v>3.0566666666666666</v>
      </c>
      <c r="J8" s="17" t="s">
        <v>33</v>
      </c>
      <c r="K8" s="21">
        <f>K7/9</f>
        <v>4.065555555555556</v>
      </c>
      <c r="L8" s="21">
        <f t="shared" ref="L8:M8" si="5">L7/9</f>
        <v>2.8644444444444437</v>
      </c>
      <c r="M8" s="21">
        <f t="shared" si="5"/>
        <v>6.0044444444444443</v>
      </c>
    </row>
    <row r="9" spans="3:15" x14ac:dyDescent="0.25">
      <c r="C9" s="4" t="s">
        <v>64</v>
      </c>
      <c r="D9" s="4">
        <v>8.11</v>
      </c>
      <c r="E9" s="18">
        <v>2.38</v>
      </c>
      <c r="F9" s="4">
        <v>1.72</v>
      </c>
      <c r="G9" s="68">
        <f t="shared" si="2"/>
        <v>12.209999999999999</v>
      </c>
      <c r="H9" s="19">
        <f t="shared" si="3"/>
        <v>4.0699999999999994</v>
      </c>
      <c r="J9" s="10"/>
      <c r="K9" s="24"/>
      <c r="L9" s="24"/>
      <c r="M9" s="24"/>
      <c r="N9" s="21"/>
      <c r="O9" s="21"/>
    </row>
    <row r="10" spans="3:15" x14ac:dyDescent="0.25">
      <c r="C10" s="4" t="s">
        <v>65</v>
      </c>
      <c r="D10" s="4">
        <v>4.9400000000000004</v>
      </c>
      <c r="E10" s="4">
        <v>6.18</v>
      </c>
      <c r="F10" s="18">
        <v>4.55</v>
      </c>
      <c r="G10" s="68">
        <f t="shared" si="2"/>
        <v>15.670000000000002</v>
      </c>
      <c r="H10" s="19">
        <f t="shared" si="3"/>
        <v>5.2233333333333336</v>
      </c>
      <c r="J10" s="46" t="s">
        <v>18</v>
      </c>
      <c r="K10" s="47">
        <f>G14^2/(K13*K14*K12)</f>
        <v>501.89955925925943</v>
      </c>
    </row>
    <row r="11" spans="3:15" x14ac:dyDescent="0.25">
      <c r="C11" s="4" t="s">
        <v>66</v>
      </c>
      <c r="D11" s="4">
        <v>4.01</v>
      </c>
      <c r="E11" s="18">
        <v>2.42</v>
      </c>
      <c r="F11" s="4">
        <v>3.66</v>
      </c>
      <c r="G11" s="68">
        <f t="shared" si="2"/>
        <v>10.09</v>
      </c>
      <c r="H11" s="19">
        <f t="shared" si="3"/>
        <v>3.3633333333333333</v>
      </c>
      <c r="J11" s="20" t="s">
        <v>0</v>
      </c>
      <c r="K11" s="20">
        <v>9</v>
      </c>
    </row>
    <row r="12" spans="3:15" x14ac:dyDescent="0.25">
      <c r="C12" s="4" t="s">
        <v>67</v>
      </c>
      <c r="D12" s="4">
        <v>1.88</v>
      </c>
      <c r="E12" s="4">
        <v>3.51</v>
      </c>
      <c r="F12" s="4">
        <v>2.23</v>
      </c>
      <c r="G12" s="68">
        <f t="shared" si="2"/>
        <v>7.6199999999999992</v>
      </c>
      <c r="H12" s="19">
        <f t="shared" si="3"/>
        <v>2.5399999999999996</v>
      </c>
      <c r="J12" s="20" t="s">
        <v>1</v>
      </c>
      <c r="K12" s="20">
        <v>3</v>
      </c>
    </row>
    <row r="13" spans="3:15" x14ac:dyDescent="0.25">
      <c r="C13" s="4" t="s">
        <v>68</v>
      </c>
      <c r="D13" s="4">
        <v>4.7</v>
      </c>
      <c r="E13" s="18">
        <v>9.19</v>
      </c>
      <c r="F13" s="4">
        <v>5.29</v>
      </c>
      <c r="G13" s="68">
        <f t="shared" si="2"/>
        <v>19.18</v>
      </c>
      <c r="H13" s="19">
        <f t="shared" si="3"/>
        <v>6.3933333333333335</v>
      </c>
      <c r="J13" s="20" t="s">
        <v>79</v>
      </c>
      <c r="K13" s="20">
        <v>3</v>
      </c>
    </row>
    <row r="14" spans="3:15" x14ac:dyDescent="0.25">
      <c r="C14" s="4" t="s">
        <v>42</v>
      </c>
      <c r="D14" s="18">
        <f>SUM(D5:D13)</f>
        <v>39.680000000000007</v>
      </c>
      <c r="E14" s="18">
        <f>SUM(E5:E13)</f>
        <v>41.499999999999993</v>
      </c>
      <c r="F14" s="18">
        <f>SUM(F5:F13)</f>
        <v>35.230000000000004</v>
      </c>
      <c r="G14" s="69">
        <f>SUM(G5:G13)</f>
        <v>116.41000000000003</v>
      </c>
      <c r="H14" s="19"/>
      <c r="J14" s="20" t="s">
        <v>80</v>
      </c>
      <c r="K14" s="20">
        <v>3</v>
      </c>
      <c r="N14" s="21"/>
    </row>
    <row r="16" spans="3:15" x14ac:dyDescent="0.25">
      <c r="C16" s="21"/>
    </row>
    <row r="17" spans="3:21" ht="16.5" thickBot="1" x14ac:dyDescent="0.3">
      <c r="C17" s="144" t="s">
        <v>48</v>
      </c>
      <c r="D17" s="144"/>
      <c r="E17" s="144"/>
      <c r="F17" s="144"/>
      <c r="G17" s="144"/>
      <c r="H17" s="144"/>
      <c r="I17" s="144"/>
      <c r="J17" s="144"/>
      <c r="N17" s="21"/>
      <c r="R17" s="21"/>
      <c r="S17" s="21"/>
    </row>
    <row r="18" spans="3:21" ht="16.5" thickBot="1" x14ac:dyDescent="0.3">
      <c r="C18" s="145" t="s">
        <v>5</v>
      </c>
      <c r="D18" s="145" t="s">
        <v>6</v>
      </c>
      <c r="E18" s="145" t="s">
        <v>7</v>
      </c>
      <c r="F18" s="145" t="s">
        <v>8</v>
      </c>
      <c r="G18" s="145" t="s">
        <v>9</v>
      </c>
      <c r="H18" s="149" t="s">
        <v>10</v>
      </c>
      <c r="I18" s="150"/>
      <c r="J18" s="147" t="s">
        <v>11</v>
      </c>
      <c r="N18" s="21"/>
      <c r="R18" s="21"/>
      <c r="S18" s="21"/>
      <c r="U18" s="21"/>
    </row>
    <row r="19" spans="3:21" ht="16.5" thickBot="1" x14ac:dyDescent="0.3">
      <c r="C19" s="146"/>
      <c r="D19" s="146"/>
      <c r="E19" s="146"/>
      <c r="F19" s="146"/>
      <c r="G19" s="146"/>
      <c r="H19" s="15">
        <v>0.05</v>
      </c>
      <c r="I19" s="15">
        <v>0.01</v>
      </c>
      <c r="J19" s="148"/>
      <c r="N19" s="21"/>
      <c r="R19" s="21"/>
      <c r="S19" s="21"/>
    </row>
    <row r="20" spans="3:21" ht="16.5" thickBot="1" x14ac:dyDescent="0.3">
      <c r="C20" s="16" t="s">
        <v>12</v>
      </c>
      <c r="D20" s="22">
        <f>K12-1</f>
        <v>2</v>
      </c>
      <c r="E20" s="23">
        <f>(SUMSQ(D14:F14)/(K11))-K10</f>
        <v>2.3121407407406309</v>
      </c>
      <c r="F20" s="23">
        <f>E20/D20</f>
        <v>1.1560703703703155</v>
      </c>
      <c r="G20" s="72">
        <f>F20/F25</f>
        <v>0.45142328444246371</v>
      </c>
      <c r="H20" s="23">
        <f>FINV(H19,D20,D25)</f>
        <v>3.6337234675916301</v>
      </c>
      <c r="I20" s="23">
        <f>FINV(I19,D20,D25)</f>
        <v>6.2262352803113821</v>
      </c>
      <c r="J20" s="75" t="str">
        <f>IF(G20&lt;H20,"tn",IF(G20&lt;I20,"*","**"))</f>
        <v>tn</v>
      </c>
      <c r="N20" s="155"/>
      <c r="O20" s="155"/>
    </row>
    <row r="21" spans="3:21" ht="16.5" thickBot="1" x14ac:dyDescent="0.3">
      <c r="C21" s="16" t="s">
        <v>13</v>
      </c>
      <c r="D21" s="22">
        <f>(K13*K14)-1</f>
        <v>8</v>
      </c>
      <c r="E21" s="23">
        <f>(SUMSQ(G5:G13)/3)-K10</f>
        <v>68.251874074073896</v>
      </c>
      <c r="F21" s="23">
        <f t="shared" ref="F21:F26" si="6">E21/D21</f>
        <v>8.531484259259237</v>
      </c>
      <c r="G21" s="72">
        <f>F21/F25</f>
        <v>3.3313808088086563</v>
      </c>
      <c r="H21" s="23">
        <f>FINV(H19,D21,D25)</f>
        <v>2.5910961798744014</v>
      </c>
      <c r="I21" s="23">
        <f>FINV(I19,D21,D25)</f>
        <v>3.8895721399261927</v>
      </c>
      <c r="J21" s="75" t="str">
        <f t="shared" ref="J21:J24" si="7">IF(G21&lt;H21,"tn",IF(G21&lt;I21,"*","**"))</f>
        <v>*</v>
      </c>
      <c r="N21" s="21"/>
    </row>
    <row r="22" spans="3:21" ht="16.5" thickBot="1" x14ac:dyDescent="0.3">
      <c r="C22" s="16" t="s">
        <v>79</v>
      </c>
      <c r="D22" s="22">
        <f>K13-1</f>
        <v>2</v>
      </c>
      <c r="E22" s="23">
        <f>(SUMSQ(N4:N6)/9)-K10</f>
        <v>2.242162962962766</v>
      </c>
      <c r="F22" s="23">
        <f t="shared" si="6"/>
        <v>1.121081481481383</v>
      </c>
      <c r="G22" s="72">
        <f>F22/F25</f>
        <v>0.43776079507672133</v>
      </c>
      <c r="H22" s="23">
        <f>FINV(H19,D22,D25)</f>
        <v>3.6337234675916301</v>
      </c>
      <c r="I22" s="23">
        <f>FINV(I19,D22,D25)</f>
        <v>6.2262352803113821</v>
      </c>
      <c r="J22" s="75" t="str">
        <f t="shared" si="7"/>
        <v>tn</v>
      </c>
      <c r="N22" s="21"/>
    </row>
    <row r="23" spans="3:21" ht="16.5" thickBot="1" x14ac:dyDescent="0.3">
      <c r="C23" s="16" t="s">
        <v>80</v>
      </c>
      <c r="D23" s="22">
        <f>K14-1</f>
        <v>2</v>
      </c>
      <c r="E23" s="23">
        <f>(SUMSQ(K7:M7)/9)-K10</f>
        <v>45.184674074073826</v>
      </c>
      <c r="F23" s="23">
        <f t="shared" si="6"/>
        <v>22.592337037036913</v>
      </c>
      <c r="G23" s="72">
        <f>F23/F25</f>
        <v>8.8218738667469232</v>
      </c>
      <c r="H23" s="23">
        <f>FINV(H19,D23,D25)</f>
        <v>3.6337234675916301</v>
      </c>
      <c r="I23" s="23">
        <f>FINV(I19,D23,D25)</f>
        <v>6.2262352803113821</v>
      </c>
      <c r="J23" s="75" t="str">
        <f t="shared" si="7"/>
        <v>**</v>
      </c>
      <c r="N23" s="21"/>
    </row>
    <row r="24" spans="3:21" ht="16.5" thickBot="1" x14ac:dyDescent="0.3">
      <c r="C24" s="16" t="s">
        <v>81</v>
      </c>
      <c r="D24" s="22">
        <f>D22*D23</f>
        <v>4</v>
      </c>
      <c r="E24" s="23">
        <f>E21-E22-E23</f>
        <v>20.825037037037305</v>
      </c>
      <c r="F24" s="23">
        <f t="shared" si="6"/>
        <v>5.2062592592593262</v>
      </c>
      <c r="G24" s="72">
        <f>F24/F25</f>
        <v>2.0329442867054905</v>
      </c>
      <c r="H24" s="23">
        <f>FINV(H19,D24,D25)</f>
        <v>3.0069172799243447</v>
      </c>
      <c r="I24" s="23">
        <f>FINV(I19,D24,D25)</f>
        <v>4.772577999723211</v>
      </c>
      <c r="J24" s="48" t="str">
        <f t="shared" si="7"/>
        <v>tn</v>
      </c>
      <c r="N24" s="143"/>
      <c r="O24" s="143"/>
    </row>
    <row r="25" spans="3:21" ht="16.5" thickBot="1" x14ac:dyDescent="0.3">
      <c r="C25" s="16" t="s">
        <v>14</v>
      </c>
      <c r="D25" s="22">
        <f>D26-D20-D21</f>
        <v>16</v>
      </c>
      <c r="E25" s="23">
        <f>E26-E20-E21</f>
        <v>40.975125925925965</v>
      </c>
      <c r="F25" s="23">
        <f t="shared" si="6"/>
        <v>2.5609453703703728</v>
      </c>
      <c r="G25" s="25"/>
      <c r="H25" s="25"/>
      <c r="I25" s="25"/>
      <c r="J25" s="26"/>
    </row>
    <row r="26" spans="3:21" ht="16.5" thickBot="1" x14ac:dyDescent="0.3">
      <c r="C26" s="16" t="s">
        <v>15</v>
      </c>
      <c r="D26" s="22">
        <f>(K13*K14*K12)-1</f>
        <v>26</v>
      </c>
      <c r="E26" s="23">
        <f>SUMSQ(D5:F13)-K10</f>
        <v>111.53914074074049</v>
      </c>
      <c r="F26" s="23">
        <f t="shared" si="6"/>
        <v>4.2899669515669423</v>
      </c>
      <c r="G26" s="25"/>
      <c r="H26" s="25"/>
      <c r="I26" s="25"/>
      <c r="J26" s="26"/>
    </row>
    <row r="28" spans="3:21" x14ac:dyDescent="0.25">
      <c r="D28" s="17" t="s">
        <v>86</v>
      </c>
      <c r="E28" s="17">
        <f>SQRT(F25/9)</f>
        <v>0.53343180032381654</v>
      </c>
      <c r="G28" s="17" t="s">
        <v>85</v>
      </c>
      <c r="H28" s="17">
        <f>E28*3.65</f>
        <v>1.9470260711819303</v>
      </c>
    </row>
    <row r="30" spans="3:21" x14ac:dyDescent="0.25">
      <c r="D30" s="81" t="s">
        <v>13</v>
      </c>
      <c r="E30" s="81" t="s">
        <v>33</v>
      </c>
      <c r="F30" s="81" t="s">
        <v>82</v>
      </c>
    </row>
    <row r="31" spans="3:21" x14ac:dyDescent="0.25">
      <c r="D31" s="20" t="s">
        <v>69</v>
      </c>
      <c r="E31" s="19">
        <f>O4</f>
        <v>4.7188888888888885</v>
      </c>
      <c r="F31" s="20" t="s">
        <v>20</v>
      </c>
      <c r="G31" s="21">
        <f>E31+H$28</f>
        <v>6.6659149600708183</v>
      </c>
    </row>
    <row r="32" spans="3:21" x14ac:dyDescent="0.25">
      <c r="D32" s="20" t="s">
        <v>70</v>
      </c>
      <c r="E32" s="19">
        <f>O5</f>
        <v>4.1166666666666663</v>
      </c>
      <c r="F32" s="20" t="s">
        <v>20</v>
      </c>
      <c r="G32" s="21">
        <f t="shared" ref="G32:G33" si="8">E32+H$28</f>
        <v>6.0636927378485961</v>
      </c>
    </row>
    <row r="33" spans="4:7" x14ac:dyDescent="0.25">
      <c r="D33" s="20" t="s">
        <v>71</v>
      </c>
      <c r="E33" s="19">
        <f>O6</f>
        <v>4.0988888888888892</v>
      </c>
      <c r="F33" s="20" t="s">
        <v>20</v>
      </c>
      <c r="G33" s="21">
        <f t="shared" si="8"/>
        <v>6.0459149600708191</v>
      </c>
    </row>
    <row r="34" spans="4:7" x14ac:dyDescent="0.25">
      <c r="D34" s="73" t="s">
        <v>4</v>
      </c>
      <c r="E34" s="152">
        <f>H28</f>
        <v>1.9470260711819303</v>
      </c>
      <c r="F34" s="153"/>
    </row>
    <row r="35" spans="4:7" x14ac:dyDescent="0.25">
      <c r="D35" s="20" t="s">
        <v>72</v>
      </c>
      <c r="E35" s="19">
        <f>K8</f>
        <v>4.065555555555556</v>
      </c>
      <c r="F35" s="20" t="s">
        <v>45</v>
      </c>
      <c r="G35" s="21">
        <f>E35+H$28</f>
        <v>6.0125816267374859</v>
      </c>
    </row>
    <row r="36" spans="4:7" x14ac:dyDescent="0.25">
      <c r="D36" s="20" t="s">
        <v>73</v>
      </c>
      <c r="E36" s="19">
        <f>L8</f>
        <v>2.8644444444444437</v>
      </c>
      <c r="F36" s="20" t="s">
        <v>20</v>
      </c>
      <c r="G36" s="21">
        <f t="shared" ref="G36:G37" si="9">E36+H$28</f>
        <v>4.8114705156263735</v>
      </c>
    </row>
    <row r="37" spans="4:7" x14ac:dyDescent="0.25">
      <c r="D37" s="20" t="s">
        <v>74</v>
      </c>
      <c r="E37" s="19">
        <f>M8</f>
        <v>6.0044444444444443</v>
      </c>
      <c r="F37" s="20" t="s">
        <v>21</v>
      </c>
      <c r="G37" s="21">
        <f t="shared" si="9"/>
        <v>7.9514705156263741</v>
      </c>
    </row>
    <row r="38" spans="4:7" x14ac:dyDescent="0.25">
      <c r="D38" s="73" t="s">
        <v>4</v>
      </c>
      <c r="E38" s="152">
        <f>H28</f>
        <v>1.9470260711819303</v>
      </c>
      <c r="F38" s="153"/>
    </row>
  </sheetData>
  <sortState xmlns:xlrd2="http://schemas.microsoft.com/office/spreadsheetml/2017/richdata2" ref="Q17:R19">
    <sortCondition ref="R17"/>
  </sortState>
  <mergeCells count="17">
    <mergeCell ref="N20:O20"/>
    <mergeCell ref="N24:O24"/>
    <mergeCell ref="C17:J17"/>
    <mergeCell ref="C18:C19"/>
    <mergeCell ref="D18:D19"/>
    <mergeCell ref="E18:E19"/>
    <mergeCell ref="F18:F19"/>
    <mergeCell ref="G18:G19"/>
    <mergeCell ref="H18:I18"/>
    <mergeCell ref="J18:J19"/>
    <mergeCell ref="E38:F38"/>
    <mergeCell ref="E34:F34"/>
    <mergeCell ref="C2:F2"/>
    <mergeCell ref="G2:G4"/>
    <mergeCell ref="H2:H4"/>
    <mergeCell ref="C3:C4"/>
    <mergeCell ref="D3:F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Y71"/>
  <sheetViews>
    <sheetView topLeftCell="A36" zoomScale="55" zoomScaleNormal="55" workbookViewId="0">
      <selection activeCell="C43" sqref="C43"/>
    </sheetView>
  </sheetViews>
  <sheetFormatPr defaultRowHeight="15.75" x14ac:dyDescent="0.25"/>
  <cols>
    <col min="1" max="1" width="9.140625" style="13"/>
    <col min="2" max="2" width="11.42578125" style="13" customWidth="1"/>
    <col min="3" max="4" width="12.7109375" style="10" customWidth="1"/>
    <col min="5" max="5" width="12.5703125" style="10" customWidth="1"/>
    <col min="6" max="6" width="11.7109375" style="10" customWidth="1"/>
    <col min="7" max="7" width="13.140625" style="10" customWidth="1"/>
    <col min="8" max="9" width="12.7109375" style="10" customWidth="1"/>
    <col min="10" max="10" width="12.5703125" style="10" customWidth="1"/>
    <col min="11" max="11" width="12.7109375" style="10" customWidth="1"/>
    <col min="12" max="12" width="12.5703125" style="10" customWidth="1"/>
    <col min="13" max="13" width="12.42578125" style="13" customWidth="1"/>
    <col min="14" max="14" width="12.140625" style="13" customWidth="1"/>
    <col min="15" max="15" width="14.140625" style="13" bestFit="1" customWidth="1"/>
    <col min="16" max="17" width="14.7109375" style="13" bestFit="1" customWidth="1"/>
    <col min="18" max="18" width="15.28515625" style="13" bestFit="1" customWidth="1"/>
    <col min="19" max="20" width="14.7109375" style="13" bestFit="1" customWidth="1"/>
    <col min="21" max="21" width="13.5703125" style="13" bestFit="1" customWidth="1"/>
    <col min="22" max="22" width="14.7109375" style="13" bestFit="1" customWidth="1"/>
    <col min="23" max="23" width="15.28515625" style="13" bestFit="1" customWidth="1"/>
    <col min="24" max="16384" width="9.140625" style="13"/>
  </cols>
  <sheetData>
    <row r="2" spans="2:24" x14ac:dyDescent="0.25">
      <c r="B2" s="136" t="s">
        <v>49</v>
      </c>
      <c r="C2" s="136" t="s">
        <v>50</v>
      </c>
      <c r="D2" s="136"/>
      <c r="E2" s="136"/>
      <c r="F2" s="136"/>
      <c r="G2" s="136"/>
      <c r="H2" s="136"/>
      <c r="I2" s="136"/>
      <c r="J2" s="136"/>
      <c r="K2" s="4"/>
      <c r="L2" s="136" t="s">
        <v>3</v>
      </c>
      <c r="N2" s="103" t="s">
        <v>24</v>
      </c>
      <c r="O2" s="27"/>
      <c r="P2" s="27"/>
      <c r="Q2" s="27"/>
      <c r="R2" s="27"/>
      <c r="S2" s="27"/>
      <c r="T2" s="27"/>
      <c r="U2" s="27"/>
      <c r="V2" s="27"/>
      <c r="W2" s="27"/>
      <c r="X2" s="28"/>
    </row>
    <row r="3" spans="2:24" x14ac:dyDescent="0.25">
      <c r="B3" s="136"/>
      <c r="C3" s="4" t="s">
        <v>157</v>
      </c>
      <c r="D3" s="4" t="s">
        <v>158</v>
      </c>
      <c r="E3" s="4" t="s">
        <v>159</v>
      </c>
      <c r="F3" s="4" t="s">
        <v>160</v>
      </c>
      <c r="G3" s="4" t="s">
        <v>161</v>
      </c>
      <c r="H3" s="4" t="s">
        <v>162</v>
      </c>
      <c r="I3" s="4" t="s">
        <v>163</v>
      </c>
      <c r="J3" s="4" t="s">
        <v>164</v>
      </c>
      <c r="K3" s="4" t="s">
        <v>165</v>
      </c>
      <c r="L3" s="136"/>
      <c r="M3" s="29"/>
      <c r="N3" s="4" t="s">
        <v>49</v>
      </c>
      <c r="O3" s="140" t="s">
        <v>37</v>
      </c>
      <c r="P3" s="134"/>
      <c r="Q3" s="134"/>
      <c r="R3" s="134"/>
      <c r="S3" s="134"/>
      <c r="T3" s="134"/>
      <c r="U3" s="134"/>
      <c r="V3" s="134"/>
      <c r="W3" s="141"/>
      <c r="X3" s="136" t="s">
        <v>15</v>
      </c>
    </row>
    <row r="4" spans="2:24" x14ac:dyDescent="0.25">
      <c r="B4" s="104">
        <v>1</v>
      </c>
      <c r="C4" s="4">
        <v>2</v>
      </c>
      <c r="D4" s="4">
        <v>4</v>
      </c>
      <c r="E4" s="4">
        <v>2</v>
      </c>
      <c r="F4" s="4">
        <v>2</v>
      </c>
      <c r="G4" s="4">
        <v>4</v>
      </c>
      <c r="H4" s="4">
        <v>1</v>
      </c>
      <c r="I4" s="4">
        <v>2</v>
      </c>
      <c r="J4" s="4">
        <v>2</v>
      </c>
      <c r="K4" s="4">
        <v>2</v>
      </c>
      <c r="L4" s="4">
        <f>SUM(C4:K4)</f>
        <v>21</v>
      </c>
      <c r="N4" s="4"/>
      <c r="O4" s="4" t="s">
        <v>157</v>
      </c>
      <c r="P4" s="4" t="s">
        <v>158</v>
      </c>
      <c r="Q4" s="4" t="s">
        <v>159</v>
      </c>
      <c r="R4" s="4" t="s">
        <v>160</v>
      </c>
      <c r="S4" s="4" t="s">
        <v>161</v>
      </c>
      <c r="T4" s="4" t="s">
        <v>162</v>
      </c>
      <c r="U4" s="4" t="s">
        <v>163</v>
      </c>
      <c r="V4" s="4" t="s">
        <v>164</v>
      </c>
      <c r="W4" s="4" t="s">
        <v>165</v>
      </c>
      <c r="X4" s="136"/>
    </row>
    <row r="5" spans="2:24" x14ac:dyDescent="0.25">
      <c r="B5" s="104">
        <v>2</v>
      </c>
      <c r="C5" s="4">
        <v>2</v>
      </c>
      <c r="D5" s="4">
        <v>4</v>
      </c>
      <c r="E5" s="4">
        <v>2</v>
      </c>
      <c r="F5" s="4">
        <v>2</v>
      </c>
      <c r="G5" s="4">
        <v>4</v>
      </c>
      <c r="H5" s="4">
        <v>1</v>
      </c>
      <c r="I5" s="4">
        <v>2</v>
      </c>
      <c r="J5" s="4">
        <v>2</v>
      </c>
      <c r="K5" s="4">
        <v>2</v>
      </c>
      <c r="L5" s="4">
        <f t="shared" ref="L5:L33" si="0">SUM(C5:K5)</f>
        <v>21</v>
      </c>
      <c r="N5" s="4">
        <v>1</v>
      </c>
      <c r="O5" s="108">
        <v>4.5</v>
      </c>
      <c r="P5" s="108">
        <v>8.5</v>
      </c>
      <c r="Q5" s="108">
        <v>4.5</v>
      </c>
      <c r="R5" s="108">
        <v>4.5</v>
      </c>
      <c r="S5" s="108">
        <v>8.5</v>
      </c>
      <c r="T5" s="108">
        <v>1</v>
      </c>
      <c r="U5" s="108">
        <v>4.5</v>
      </c>
      <c r="V5" s="108">
        <v>4.5</v>
      </c>
      <c r="W5" s="108">
        <v>4.5</v>
      </c>
      <c r="X5" s="4">
        <f>SUM(O5:W5)</f>
        <v>45</v>
      </c>
    </row>
    <row r="6" spans="2:24" x14ac:dyDescent="0.25">
      <c r="B6" s="104">
        <v>3</v>
      </c>
      <c r="C6" s="4">
        <v>4</v>
      </c>
      <c r="D6" s="4">
        <v>4</v>
      </c>
      <c r="E6" s="4">
        <v>4</v>
      </c>
      <c r="F6" s="4">
        <v>4</v>
      </c>
      <c r="G6" s="4">
        <v>4</v>
      </c>
      <c r="H6" s="4">
        <v>4</v>
      </c>
      <c r="I6" s="4">
        <v>4</v>
      </c>
      <c r="J6" s="4">
        <v>4</v>
      </c>
      <c r="K6" s="4">
        <v>5</v>
      </c>
      <c r="L6" s="4">
        <f t="shared" si="0"/>
        <v>37</v>
      </c>
      <c r="N6" s="4">
        <v>2</v>
      </c>
      <c r="O6" s="108">
        <v>4.5</v>
      </c>
      <c r="P6" s="108">
        <v>8.5</v>
      </c>
      <c r="Q6" s="108">
        <v>4.5</v>
      </c>
      <c r="R6" s="108">
        <v>4.5</v>
      </c>
      <c r="S6" s="108">
        <v>8.5</v>
      </c>
      <c r="T6" s="108">
        <v>1</v>
      </c>
      <c r="U6" s="108">
        <v>4.5</v>
      </c>
      <c r="V6" s="108">
        <v>4.5</v>
      </c>
      <c r="W6" s="108">
        <v>4.5</v>
      </c>
      <c r="X6" s="4">
        <f>SUM(O6:W6)</f>
        <v>45</v>
      </c>
    </row>
    <row r="7" spans="2:24" x14ac:dyDescent="0.25">
      <c r="B7" s="104">
        <v>4</v>
      </c>
      <c r="C7" s="4">
        <v>4</v>
      </c>
      <c r="D7" s="4">
        <v>4</v>
      </c>
      <c r="E7" s="4">
        <v>4</v>
      </c>
      <c r="F7" s="4">
        <v>4</v>
      </c>
      <c r="G7" s="4">
        <v>4</v>
      </c>
      <c r="H7" s="4">
        <v>4</v>
      </c>
      <c r="I7" s="4">
        <v>4</v>
      </c>
      <c r="J7" s="4">
        <v>4</v>
      </c>
      <c r="K7" s="4">
        <v>5</v>
      </c>
      <c r="L7" s="4">
        <f t="shared" si="0"/>
        <v>37</v>
      </c>
      <c r="N7" s="4">
        <v>3</v>
      </c>
      <c r="O7" s="108">
        <v>4.5</v>
      </c>
      <c r="P7" s="108">
        <v>4.5</v>
      </c>
      <c r="Q7" s="108">
        <v>4.5</v>
      </c>
      <c r="R7" s="108">
        <v>4.5</v>
      </c>
      <c r="S7" s="108">
        <v>4.5</v>
      </c>
      <c r="T7" s="108">
        <v>4.5</v>
      </c>
      <c r="U7" s="108">
        <v>4.5</v>
      </c>
      <c r="V7" s="108">
        <v>4.5</v>
      </c>
      <c r="W7" s="108">
        <v>9</v>
      </c>
      <c r="X7" s="4">
        <f>SUM(O7:W7)</f>
        <v>45</v>
      </c>
    </row>
    <row r="8" spans="2:24" x14ac:dyDescent="0.25">
      <c r="B8" s="104">
        <v>5</v>
      </c>
      <c r="C8" s="4">
        <v>5</v>
      </c>
      <c r="D8" s="4">
        <v>4</v>
      </c>
      <c r="E8" s="4">
        <v>4</v>
      </c>
      <c r="F8" s="4">
        <v>4</v>
      </c>
      <c r="G8" s="4">
        <v>4</v>
      </c>
      <c r="H8" s="4">
        <v>4</v>
      </c>
      <c r="I8" s="4">
        <v>4</v>
      </c>
      <c r="J8" s="4">
        <v>4</v>
      </c>
      <c r="K8" s="4">
        <v>4</v>
      </c>
      <c r="L8" s="4">
        <f t="shared" si="0"/>
        <v>37</v>
      </c>
      <c r="N8" s="4">
        <v>4</v>
      </c>
      <c r="O8" s="108">
        <v>4.5</v>
      </c>
      <c r="P8" s="108">
        <v>4.5</v>
      </c>
      <c r="Q8" s="108">
        <v>4.5</v>
      </c>
      <c r="R8" s="108">
        <v>4.5</v>
      </c>
      <c r="S8" s="108">
        <v>4.5</v>
      </c>
      <c r="T8" s="108">
        <v>4.5</v>
      </c>
      <c r="U8" s="108">
        <v>4.5</v>
      </c>
      <c r="V8" s="108">
        <v>4.5</v>
      </c>
      <c r="W8" s="108">
        <v>9</v>
      </c>
      <c r="X8" s="4">
        <f>SUM(O8:W8)</f>
        <v>45</v>
      </c>
    </row>
    <row r="9" spans="2:24" x14ac:dyDescent="0.25">
      <c r="B9" s="104">
        <v>6</v>
      </c>
      <c r="C9" s="4">
        <v>2</v>
      </c>
      <c r="D9" s="4">
        <v>2</v>
      </c>
      <c r="E9" s="4">
        <v>4</v>
      </c>
      <c r="F9" s="4">
        <v>4</v>
      </c>
      <c r="G9" s="4">
        <v>2</v>
      </c>
      <c r="H9" s="4">
        <v>4</v>
      </c>
      <c r="I9" s="4">
        <v>2</v>
      </c>
      <c r="J9" s="4">
        <v>2</v>
      </c>
      <c r="K9" s="4">
        <v>4</v>
      </c>
      <c r="L9" s="4">
        <f t="shared" si="0"/>
        <v>26</v>
      </c>
      <c r="N9" s="4">
        <v>5</v>
      </c>
      <c r="O9" s="108">
        <v>9</v>
      </c>
      <c r="P9" s="108">
        <v>4.5</v>
      </c>
      <c r="Q9" s="108">
        <v>4.5</v>
      </c>
      <c r="R9" s="108">
        <v>4.5</v>
      </c>
      <c r="S9" s="108">
        <v>4.5</v>
      </c>
      <c r="T9" s="108">
        <v>4.5</v>
      </c>
      <c r="U9" s="108">
        <v>4.5</v>
      </c>
      <c r="V9" s="108">
        <v>4.5</v>
      </c>
      <c r="W9" s="108">
        <v>4.5</v>
      </c>
      <c r="X9" s="4">
        <f t="shared" ref="X9:X34" si="1">SUM(O9:W9)</f>
        <v>45</v>
      </c>
    </row>
    <row r="10" spans="2:24" x14ac:dyDescent="0.25">
      <c r="B10" s="104">
        <v>7</v>
      </c>
      <c r="C10" s="4">
        <v>2</v>
      </c>
      <c r="D10" s="4">
        <v>2</v>
      </c>
      <c r="E10" s="4">
        <v>2</v>
      </c>
      <c r="F10" s="4">
        <v>2</v>
      </c>
      <c r="G10" s="4">
        <v>2</v>
      </c>
      <c r="H10" s="4">
        <v>2</v>
      </c>
      <c r="I10" s="4">
        <v>2</v>
      </c>
      <c r="J10" s="4">
        <v>2</v>
      </c>
      <c r="K10" s="4">
        <v>2</v>
      </c>
      <c r="L10" s="4">
        <f t="shared" si="0"/>
        <v>18</v>
      </c>
      <c r="N10" s="4">
        <v>6</v>
      </c>
      <c r="O10" s="108">
        <v>3</v>
      </c>
      <c r="P10" s="108">
        <v>3</v>
      </c>
      <c r="Q10" s="108">
        <v>7.5</v>
      </c>
      <c r="R10" s="108">
        <v>7.5</v>
      </c>
      <c r="S10" s="108">
        <v>3</v>
      </c>
      <c r="T10" s="108">
        <v>7.5</v>
      </c>
      <c r="U10" s="108">
        <v>3</v>
      </c>
      <c r="V10" s="108">
        <v>3</v>
      </c>
      <c r="W10" s="108">
        <v>7.5</v>
      </c>
      <c r="X10" s="4">
        <f t="shared" si="1"/>
        <v>45</v>
      </c>
    </row>
    <row r="11" spans="2:24" x14ac:dyDescent="0.25">
      <c r="B11" s="104">
        <v>8</v>
      </c>
      <c r="C11" s="4">
        <v>4</v>
      </c>
      <c r="D11" s="4">
        <v>4</v>
      </c>
      <c r="E11" s="4">
        <v>4</v>
      </c>
      <c r="F11" s="4">
        <v>4</v>
      </c>
      <c r="G11" s="4">
        <v>4</v>
      </c>
      <c r="H11" s="4">
        <v>4</v>
      </c>
      <c r="I11" s="4">
        <v>4</v>
      </c>
      <c r="J11" s="4">
        <v>4</v>
      </c>
      <c r="K11" s="4">
        <v>4</v>
      </c>
      <c r="L11" s="4">
        <f t="shared" si="0"/>
        <v>36</v>
      </c>
      <c r="N11" s="4">
        <v>7</v>
      </c>
      <c r="O11" s="108">
        <v>5</v>
      </c>
      <c r="P11" s="108">
        <v>5</v>
      </c>
      <c r="Q11" s="108">
        <v>5</v>
      </c>
      <c r="R11" s="108">
        <v>5</v>
      </c>
      <c r="S11" s="108">
        <v>5</v>
      </c>
      <c r="T11" s="108">
        <v>5</v>
      </c>
      <c r="U11" s="108">
        <v>5</v>
      </c>
      <c r="V11" s="108">
        <v>5</v>
      </c>
      <c r="W11" s="108">
        <v>5</v>
      </c>
      <c r="X11" s="4">
        <f t="shared" si="1"/>
        <v>45</v>
      </c>
    </row>
    <row r="12" spans="2:24" x14ac:dyDescent="0.25">
      <c r="B12" s="104">
        <v>9</v>
      </c>
      <c r="C12" s="4">
        <v>2</v>
      </c>
      <c r="D12" s="4">
        <v>4</v>
      </c>
      <c r="E12" s="4">
        <v>2</v>
      </c>
      <c r="F12" s="4">
        <v>2</v>
      </c>
      <c r="G12" s="4">
        <v>4</v>
      </c>
      <c r="H12" s="4">
        <v>1</v>
      </c>
      <c r="I12" s="4">
        <v>2</v>
      </c>
      <c r="J12" s="4">
        <v>2</v>
      </c>
      <c r="K12" s="4">
        <v>2</v>
      </c>
      <c r="L12" s="4">
        <f t="shared" si="0"/>
        <v>21</v>
      </c>
      <c r="N12" s="4">
        <v>8</v>
      </c>
      <c r="O12" s="108">
        <v>5</v>
      </c>
      <c r="P12" s="108">
        <v>5</v>
      </c>
      <c r="Q12" s="108">
        <v>5</v>
      </c>
      <c r="R12" s="108">
        <v>5</v>
      </c>
      <c r="S12" s="108">
        <v>5</v>
      </c>
      <c r="T12" s="108">
        <v>5</v>
      </c>
      <c r="U12" s="108">
        <v>5</v>
      </c>
      <c r="V12" s="108">
        <v>5</v>
      </c>
      <c r="W12" s="108">
        <v>5</v>
      </c>
      <c r="X12" s="4">
        <f t="shared" si="1"/>
        <v>45</v>
      </c>
    </row>
    <row r="13" spans="2:24" x14ac:dyDescent="0.25">
      <c r="B13" s="104">
        <v>10</v>
      </c>
      <c r="C13" s="4">
        <v>2</v>
      </c>
      <c r="D13" s="4">
        <v>2</v>
      </c>
      <c r="E13" s="4">
        <v>2</v>
      </c>
      <c r="F13" s="4">
        <v>2</v>
      </c>
      <c r="G13" s="4">
        <v>2</v>
      </c>
      <c r="H13" s="4">
        <v>2</v>
      </c>
      <c r="I13" s="4">
        <v>2</v>
      </c>
      <c r="J13" s="4">
        <v>2</v>
      </c>
      <c r="K13" s="4">
        <v>2</v>
      </c>
      <c r="L13" s="4">
        <f t="shared" si="0"/>
        <v>18</v>
      </c>
      <c r="M13" s="30"/>
      <c r="N13" s="4">
        <v>9</v>
      </c>
      <c r="O13" s="108">
        <v>4.5</v>
      </c>
      <c r="P13" s="108">
        <v>8.5</v>
      </c>
      <c r="Q13" s="108">
        <v>4.5</v>
      </c>
      <c r="R13" s="108">
        <v>4.5</v>
      </c>
      <c r="S13" s="108">
        <v>8.5</v>
      </c>
      <c r="T13" s="108">
        <v>1</v>
      </c>
      <c r="U13" s="108">
        <v>4.5</v>
      </c>
      <c r="V13" s="108">
        <v>4.5</v>
      </c>
      <c r="W13" s="108">
        <v>4.5</v>
      </c>
      <c r="X13" s="4">
        <f t="shared" si="1"/>
        <v>45</v>
      </c>
    </row>
    <row r="14" spans="2:24" x14ac:dyDescent="0.25">
      <c r="B14" s="104">
        <v>11</v>
      </c>
      <c r="C14" s="4">
        <v>4</v>
      </c>
      <c r="D14" s="4">
        <v>4</v>
      </c>
      <c r="E14" s="4">
        <v>2</v>
      </c>
      <c r="F14" s="4">
        <v>4</v>
      </c>
      <c r="G14" s="4">
        <v>2</v>
      </c>
      <c r="H14" s="4">
        <v>2</v>
      </c>
      <c r="I14" s="4">
        <v>2</v>
      </c>
      <c r="J14" s="4">
        <v>2</v>
      </c>
      <c r="K14" s="4">
        <v>4</v>
      </c>
      <c r="L14" s="4">
        <f t="shared" si="0"/>
        <v>26</v>
      </c>
      <c r="M14" s="30"/>
      <c r="N14" s="4">
        <v>10</v>
      </c>
      <c r="O14" s="108">
        <v>5</v>
      </c>
      <c r="P14" s="108">
        <v>5</v>
      </c>
      <c r="Q14" s="108">
        <v>5</v>
      </c>
      <c r="R14" s="108">
        <v>5</v>
      </c>
      <c r="S14" s="108">
        <v>5</v>
      </c>
      <c r="T14" s="108">
        <v>5</v>
      </c>
      <c r="U14" s="108">
        <v>5</v>
      </c>
      <c r="V14" s="108">
        <v>5</v>
      </c>
      <c r="W14" s="108">
        <v>5</v>
      </c>
      <c r="X14" s="4">
        <f t="shared" si="1"/>
        <v>45</v>
      </c>
    </row>
    <row r="15" spans="2:24" x14ac:dyDescent="0.25">
      <c r="B15" s="104">
        <v>12</v>
      </c>
      <c r="C15" s="4">
        <v>5</v>
      </c>
      <c r="D15" s="4">
        <v>5</v>
      </c>
      <c r="E15" s="4">
        <v>4</v>
      </c>
      <c r="F15" s="4">
        <v>5</v>
      </c>
      <c r="G15" s="4">
        <v>4</v>
      </c>
      <c r="H15" s="4">
        <v>4</v>
      </c>
      <c r="I15" s="4">
        <v>5</v>
      </c>
      <c r="J15" s="4">
        <v>4</v>
      </c>
      <c r="K15" s="4">
        <v>5</v>
      </c>
      <c r="L15" s="4">
        <f t="shared" si="0"/>
        <v>41</v>
      </c>
      <c r="M15" s="30"/>
      <c r="N15" s="4">
        <v>11</v>
      </c>
      <c r="O15" s="108">
        <v>7.5</v>
      </c>
      <c r="P15" s="108">
        <v>7.5</v>
      </c>
      <c r="Q15" s="108">
        <v>3</v>
      </c>
      <c r="R15" s="108">
        <v>7.5</v>
      </c>
      <c r="S15" s="108">
        <v>3</v>
      </c>
      <c r="T15" s="108">
        <v>3</v>
      </c>
      <c r="U15" s="108">
        <v>3</v>
      </c>
      <c r="V15" s="108">
        <v>3</v>
      </c>
      <c r="W15" s="108">
        <v>7.5</v>
      </c>
      <c r="X15" s="4">
        <f t="shared" si="1"/>
        <v>45</v>
      </c>
    </row>
    <row r="16" spans="2:24" x14ac:dyDescent="0.25">
      <c r="B16" s="104">
        <v>13</v>
      </c>
      <c r="C16" s="4">
        <v>4</v>
      </c>
      <c r="D16" s="4">
        <v>5</v>
      </c>
      <c r="E16" s="4">
        <v>5</v>
      </c>
      <c r="F16" s="4">
        <v>4</v>
      </c>
      <c r="G16" s="4">
        <v>5</v>
      </c>
      <c r="H16" s="4">
        <v>5</v>
      </c>
      <c r="I16" s="4">
        <v>4</v>
      </c>
      <c r="J16" s="4">
        <v>5</v>
      </c>
      <c r="K16" s="4">
        <v>4</v>
      </c>
      <c r="L16" s="4">
        <f t="shared" si="0"/>
        <v>41</v>
      </c>
      <c r="M16" s="30"/>
      <c r="N16" s="4">
        <v>12</v>
      </c>
      <c r="O16" s="108">
        <v>7</v>
      </c>
      <c r="P16" s="108">
        <v>7</v>
      </c>
      <c r="Q16" s="108">
        <v>2.5</v>
      </c>
      <c r="R16" s="108">
        <v>7</v>
      </c>
      <c r="S16" s="108">
        <v>2.5</v>
      </c>
      <c r="T16" s="108">
        <v>2.5</v>
      </c>
      <c r="U16" s="108">
        <v>7</v>
      </c>
      <c r="V16" s="108">
        <v>2.5</v>
      </c>
      <c r="W16" s="108">
        <v>7</v>
      </c>
      <c r="X16" s="4">
        <f t="shared" si="1"/>
        <v>45</v>
      </c>
    </row>
    <row r="17" spans="2:24" x14ac:dyDescent="0.25">
      <c r="B17" s="104">
        <v>14</v>
      </c>
      <c r="C17" s="4">
        <v>2</v>
      </c>
      <c r="D17" s="4">
        <v>4</v>
      </c>
      <c r="E17" s="4">
        <v>4</v>
      </c>
      <c r="F17" s="4">
        <v>2</v>
      </c>
      <c r="G17" s="4">
        <v>4</v>
      </c>
      <c r="H17" s="4">
        <v>2</v>
      </c>
      <c r="I17" s="4">
        <v>4</v>
      </c>
      <c r="J17" s="4">
        <v>4</v>
      </c>
      <c r="K17" s="4">
        <v>4</v>
      </c>
      <c r="L17" s="4">
        <f t="shared" si="0"/>
        <v>30</v>
      </c>
      <c r="M17" s="30"/>
      <c r="N17" s="4">
        <v>13</v>
      </c>
      <c r="O17" s="108">
        <v>2.5</v>
      </c>
      <c r="P17" s="108">
        <v>7</v>
      </c>
      <c r="Q17" s="108">
        <v>7</v>
      </c>
      <c r="R17" s="108">
        <v>2.5</v>
      </c>
      <c r="S17" s="108">
        <v>7</v>
      </c>
      <c r="T17" s="108">
        <v>7</v>
      </c>
      <c r="U17" s="108">
        <v>2.5</v>
      </c>
      <c r="V17" s="108">
        <v>7</v>
      </c>
      <c r="W17" s="108">
        <v>2.5</v>
      </c>
      <c r="X17" s="4">
        <f t="shared" si="1"/>
        <v>45</v>
      </c>
    </row>
    <row r="18" spans="2:24" x14ac:dyDescent="0.25">
      <c r="B18" s="104">
        <v>15</v>
      </c>
      <c r="C18" s="4">
        <v>4</v>
      </c>
      <c r="D18" s="4">
        <v>4</v>
      </c>
      <c r="E18" s="4">
        <v>4</v>
      </c>
      <c r="F18" s="4">
        <v>4</v>
      </c>
      <c r="G18" s="4">
        <v>4</v>
      </c>
      <c r="H18" s="4">
        <v>4</v>
      </c>
      <c r="I18" s="4">
        <v>4</v>
      </c>
      <c r="J18" s="4">
        <v>4</v>
      </c>
      <c r="K18" s="4">
        <v>4</v>
      </c>
      <c r="L18" s="4">
        <f t="shared" si="0"/>
        <v>36</v>
      </c>
      <c r="M18" s="30"/>
      <c r="N18" s="4">
        <v>14</v>
      </c>
      <c r="O18" s="103">
        <v>2</v>
      </c>
      <c r="P18" s="103">
        <v>6.5</v>
      </c>
      <c r="Q18" s="103">
        <v>6.5</v>
      </c>
      <c r="R18" s="103">
        <v>2</v>
      </c>
      <c r="S18" s="103">
        <v>6.5</v>
      </c>
      <c r="T18" s="103">
        <v>2</v>
      </c>
      <c r="U18" s="103">
        <v>6.5</v>
      </c>
      <c r="V18" s="103">
        <v>6.5</v>
      </c>
      <c r="W18" s="103">
        <v>6.5</v>
      </c>
      <c r="X18" s="4">
        <f t="shared" si="1"/>
        <v>45</v>
      </c>
    </row>
    <row r="19" spans="2:24" x14ac:dyDescent="0.25">
      <c r="B19" s="104">
        <v>16</v>
      </c>
      <c r="C19" s="4">
        <v>2</v>
      </c>
      <c r="D19" s="4">
        <v>4</v>
      </c>
      <c r="E19" s="4">
        <v>4</v>
      </c>
      <c r="F19" s="4">
        <v>4</v>
      </c>
      <c r="G19" s="4">
        <v>4</v>
      </c>
      <c r="H19" s="4">
        <v>4</v>
      </c>
      <c r="I19" s="4">
        <v>4</v>
      </c>
      <c r="J19" s="4">
        <v>4</v>
      </c>
      <c r="K19" s="4">
        <v>2</v>
      </c>
      <c r="L19" s="4">
        <f t="shared" si="0"/>
        <v>32</v>
      </c>
      <c r="M19" s="30"/>
      <c r="N19" s="4">
        <v>15</v>
      </c>
      <c r="O19" s="103">
        <v>5</v>
      </c>
      <c r="P19" s="103">
        <v>5</v>
      </c>
      <c r="Q19" s="103">
        <v>5</v>
      </c>
      <c r="R19" s="103">
        <v>5</v>
      </c>
      <c r="S19" s="103">
        <v>5</v>
      </c>
      <c r="T19" s="103">
        <v>5</v>
      </c>
      <c r="U19" s="103">
        <v>5</v>
      </c>
      <c r="V19" s="103">
        <v>5</v>
      </c>
      <c r="W19" s="103">
        <v>5</v>
      </c>
      <c r="X19" s="4">
        <f t="shared" si="1"/>
        <v>45</v>
      </c>
    </row>
    <row r="20" spans="2:24" x14ac:dyDescent="0.25">
      <c r="B20" s="104">
        <v>17</v>
      </c>
      <c r="C20" s="4">
        <v>4</v>
      </c>
      <c r="D20" s="4">
        <v>4</v>
      </c>
      <c r="E20" s="4">
        <v>4</v>
      </c>
      <c r="F20" s="4">
        <v>4</v>
      </c>
      <c r="G20" s="4">
        <v>4</v>
      </c>
      <c r="H20" s="4">
        <v>4</v>
      </c>
      <c r="I20" s="4">
        <v>4</v>
      </c>
      <c r="J20" s="4">
        <v>4</v>
      </c>
      <c r="K20" s="4">
        <v>4</v>
      </c>
      <c r="L20" s="4">
        <f t="shared" si="0"/>
        <v>36</v>
      </c>
      <c r="N20" s="4">
        <v>16</v>
      </c>
      <c r="O20" s="103">
        <v>1.5</v>
      </c>
      <c r="P20" s="103">
        <v>6</v>
      </c>
      <c r="Q20" s="103">
        <v>6</v>
      </c>
      <c r="R20" s="103">
        <v>6</v>
      </c>
      <c r="S20" s="103">
        <v>6</v>
      </c>
      <c r="T20" s="103">
        <v>6</v>
      </c>
      <c r="U20" s="103">
        <v>6</v>
      </c>
      <c r="V20" s="103">
        <v>6</v>
      </c>
      <c r="W20" s="103">
        <v>1.5</v>
      </c>
      <c r="X20" s="4">
        <f t="shared" si="1"/>
        <v>45</v>
      </c>
    </row>
    <row r="21" spans="2:24" x14ac:dyDescent="0.25">
      <c r="B21" s="104">
        <v>18</v>
      </c>
      <c r="C21" s="4">
        <v>4</v>
      </c>
      <c r="D21" s="4">
        <v>4</v>
      </c>
      <c r="E21" s="4">
        <v>4</v>
      </c>
      <c r="F21" s="4">
        <v>3</v>
      </c>
      <c r="G21" s="4">
        <v>4</v>
      </c>
      <c r="H21" s="4">
        <v>4</v>
      </c>
      <c r="I21" s="4">
        <v>4</v>
      </c>
      <c r="J21" s="4">
        <v>4</v>
      </c>
      <c r="K21" s="4">
        <v>4</v>
      </c>
      <c r="L21" s="4">
        <f t="shared" si="0"/>
        <v>35</v>
      </c>
      <c r="N21" s="4">
        <v>17</v>
      </c>
      <c r="O21" s="103">
        <v>5</v>
      </c>
      <c r="P21" s="103">
        <v>5</v>
      </c>
      <c r="Q21" s="103">
        <v>5</v>
      </c>
      <c r="R21" s="103">
        <v>5</v>
      </c>
      <c r="S21" s="103">
        <v>5</v>
      </c>
      <c r="T21" s="103">
        <v>5</v>
      </c>
      <c r="U21" s="103">
        <v>5</v>
      </c>
      <c r="V21" s="103">
        <v>5</v>
      </c>
      <c r="W21" s="103">
        <v>5</v>
      </c>
      <c r="X21" s="4">
        <f t="shared" si="1"/>
        <v>45</v>
      </c>
    </row>
    <row r="22" spans="2:24" x14ac:dyDescent="0.25">
      <c r="B22" s="104">
        <v>19</v>
      </c>
      <c r="C22" s="4">
        <v>4</v>
      </c>
      <c r="D22" s="4">
        <v>4</v>
      </c>
      <c r="E22" s="4">
        <v>4</v>
      </c>
      <c r="F22" s="4">
        <v>4</v>
      </c>
      <c r="G22" s="4">
        <v>4</v>
      </c>
      <c r="H22" s="4">
        <v>4</v>
      </c>
      <c r="I22" s="4">
        <v>4</v>
      </c>
      <c r="J22" s="4">
        <v>4</v>
      </c>
      <c r="K22" s="4">
        <v>4</v>
      </c>
      <c r="L22" s="4">
        <f t="shared" si="0"/>
        <v>36</v>
      </c>
      <c r="N22" s="4">
        <v>18</v>
      </c>
      <c r="O22" s="103">
        <v>5.5</v>
      </c>
      <c r="P22" s="103">
        <v>5.5</v>
      </c>
      <c r="Q22" s="103">
        <v>5.5</v>
      </c>
      <c r="R22" s="103">
        <v>1</v>
      </c>
      <c r="S22" s="103">
        <v>5.5</v>
      </c>
      <c r="T22" s="103">
        <v>5.5</v>
      </c>
      <c r="U22" s="103">
        <v>5.5</v>
      </c>
      <c r="V22" s="103">
        <v>5.5</v>
      </c>
      <c r="W22" s="103">
        <v>5.5</v>
      </c>
      <c r="X22" s="4">
        <f t="shared" si="1"/>
        <v>45</v>
      </c>
    </row>
    <row r="23" spans="2:24" x14ac:dyDescent="0.25">
      <c r="B23" s="104">
        <v>20</v>
      </c>
      <c r="C23" s="4">
        <v>3</v>
      </c>
      <c r="D23" s="4">
        <v>3</v>
      </c>
      <c r="E23" s="4">
        <v>3</v>
      </c>
      <c r="F23" s="4">
        <v>2</v>
      </c>
      <c r="G23" s="4">
        <v>2</v>
      </c>
      <c r="H23" s="4">
        <v>2</v>
      </c>
      <c r="I23" s="4">
        <v>2</v>
      </c>
      <c r="J23" s="4">
        <v>2</v>
      </c>
      <c r="K23" s="4">
        <v>2</v>
      </c>
      <c r="L23" s="4">
        <f t="shared" si="0"/>
        <v>21</v>
      </c>
      <c r="N23" s="4">
        <v>19</v>
      </c>
      <c r="O23" s="103">
        <v>5</v>
      </c>
      <c r="P23" s="103">
        <v>5</v>
      </c>
      <c r="Q23" s="103">
        <v>5</v>
      </c>
      <c r="R23" s="103">
        <v>5</v>
      </c>
      <c r="S23" s="103">
        <v>5</v>
      </c>
      <c r="T23" s="103">
        <v>5</v>
      </c>
      <c r="U23" s="103">
        <v>5</v>
      </c>
      <c r="V23" s="103">
        <v>5</v>
      </c>
      <c r="W23" s="103">
        <v>5</v>
      </c>
      <c r="X23" s="4">
        <f t="shared" si="1"/>
        <v>45</v>
      </c>
    </row>
    <row r="24" spans="2:24" x14ac:dyDescent="0.25">
      <c r="B24" s="104">
        <v>21</v>
      </c>
      <c r="C24" s="4">
        <v>4</v>
      </c>
      <c r="D24" s="4">
        <v>4</v>
      </c>
      <c r="E24" s="4">
        <v>4</v>
      </c>
      <c r="F24" s="4">
        <v>4</v>
      </c>
      <c r="G24" s="4">
        <v>4</v>
      </c>
      <c r="H24" s="4">
        <v>4</v>
      </c>
      <c r="I24" s="4">
        <v>4</v>
      </c>
      <c r="J24" s="4">
        <v>4</v>
      </c>
      <c r="K24" s="4">
        <v>4</v>
      </c>
      <c r="L24" s="4">
        <f t="shared" si="0"/>
        <v>36</v>
      </c>
      <c r="N24" s="4">
        <v>20</v>
      </c>
      <c r="O24" s="103">
        <v>8</v>
      </c>
      <c r="P24" s="103">
        <v>8</v>
      </c>
      <c r="Q24" s="103">
        <v>8</v>
      </c>
      <c r="R24" s="103">
        <v>3.5</v>
      </c>
      <c r="S24" s="103">
        <v>3.5</v>
      </c>
      <c r="T24" s="103">
        <v>3.5</v>
      </c>
      <c r="U24" s="103">
        <v>3.5</v>
      </c>
      <c r="V24" s="103">
        <v>3.5</v>
      </c>
      <c r="W24" s="103">
        <v>3.5</v>
      </c>
      <c r="X24" s="4">
        <f t="shared" si="1"/>
        <v>45</v>
      </c>
    </row>
    <row r="25" spans="2:24" x14ac:dyDescent="0.25">
      <c r="B25" s="104">
        <v>22</v>
      </c>
      <c r="C25" s="4">
        <v>3</v>
      </c>
      <c r="D25" s="4">
        <v>4</v>
      </c>
      <c r="E25" s="4">
        <v>4</v>
      </c>
      <c r="F25" s="4">
        <v>2</v>
      </c>
      <c r="G25" s="4">
        <v>2</v>
      </c>
      <c r="H25" s="4">
        <v>4</v>
      </c>
      <c r="I25" s="4">
        <v>3</v>
      </c>
      <c r="J25" s="4">
        <v>2</v>
      </c>
      <c r="K25" s="4">
        <v>4</v>
      </c>
      <c r="L25" s="4">
        <f t="shared" si="0"/>
        <v>28</v>
      </c>
      <c r="N25" s="4">
        <v>21</v>
      </c>
      <c r="O25" s="103">
        <v>5</v>
      </c>
      <c r="P25" s="103">
        <v>5</v>
      </c>
      <c r="Q25" s="103">
        <v>5</v>
      </c>
      <c r="R25" s="103">
        <v>5</v>
      </c>
      <c r="S25" s="103">
        <v>5</v>
      </c>
      <c r="T25" s="103">
        <v>5</v>
      </c>
      <c r="U25" s="103">
        <v>5</v>
      </c>
      <c r="V25" s="103">
        <v>5</v>
      </c>
      <c r="W25" s="103">
        <v>5</v>
      </c>
      <c r="X25" s="4">
        <f t="shared" si="1"/>
        <v>45</v>
      </c>
    </row>
    <row r="26" spans="2:24" x14ac:dyDescent="0.25">
      <c r="B26" s="104">
        <v>23</v>
      </c>
      <c r="C26" s="4">
        <v>2</v>
      </c>
      <c r="D26" s="4">
        <v>2</v>
      </c>
      <c r="E26" s="4">
        <v>2</v>
      </c>
      <c r="F26" s="4">
        <v>2</v>
      </c>
      <c r="G26" s="4">
        <v>2</v>
      </c>
      <c r="H26" s="4">
        <v>2</v>
      </c>
      <c r="I26" s="4">
        <v>2</v>
      </c>
      <c r="J26" s="4">
        <v>2</v>
      </c>
      <c r="K26" s="4">
        <v>2</v>
      </c>
      <c r="L26" s="4">
        <f t="shared" si="0"/>
        <v>18</v>
      </c>
      <c r="N26" s="4">
        <v>22</v>
      </c>
      <c r="O26" s="103">
        <v>4.5</v>
      </c>
      <c r="P26" s="103">
        <v>7.5</v>
      </c>
      <c r="Q26" s="103">
        <v>7.5</v>
      </c>
      <c r="R26" s="103">
        <v>2</v>
      </c>
      <c r="S26" s="103">
        <v>2</v>
      </c>
      <c r="T26" s="103">
        <v>7.5</v>
      </c>
      <c r="U26" s="103">
        <v>4.5</v>
      </c>
      <c r="V26" s="103">
        <v>2</v>
      </c>
      <c r="W26" s="103">
        <v>7.5</v>
      </c>
      <c r="X26" s="4">
        <f t="shared" si="1"/>
        <v>45</v>
      </c>
    </row>
    <row r="27" spans="2:24" x14ac:dyDescent="0.25">
      <c r="B27" s="104">
        <v>24</v>
      </c>
      <c r="C27" s="4">
        <v>2</v>
      </c>
      <c r="D27" s="4">
        <v>4</v>
      </c>
      <c r="E27" s="4">
        <v>4</v>
      </c>
      <c r="F27" s="4">
        <v>2</v>
      </c>
      <c r="G27" s="4">
        <v>1</v>
      </c>
      <c r="H27" s="4">
        <v>1</v>
      </c>
      <c r="I27" s="4">
        <v>4</v>
      </c>
      <c r="J27" s="4">
        <v>4</v>
      </c>
      <c r="K27" s="4">
        <v>4</v>
      </c>
      <c r="L27" s="4">
        <f t="shared" si="0"/>
        <v>26</v>
      </c>
      <c r="N27" s="4">
        <v>23</v>
      </c>
      <c r="O27" s="103">
        <v>5</v>
      </c>
      <c r="P27" s="103">
        <v>5</v>
      </c>
      <c r="Q27" s="103">
        <v>5</v>
      </c>
      <c r="R27" s="103">
        <v>5</v>
      </c>
      <c r="S27" s="103">
        <v>5</v>
      </c>
      <c r="T27" s="103">
        <v>5</v>
      </c>
      <c r="U27" s="103">
        <v>5</v>
      </c>
      <c r="V27" s="103">
        <v>5</v>
      </c>
      <c r="W27" s="103">
        <v>5</v>
      </c>
      <c r="X27" s="4">
        <f t="shared" si="1"/>
        <v>45</v>
      </c>
    </row>
    <row r="28" spans="2:24" x14ac:dyDescent="0.25">
      <c r="B28" s="104">
        <v>25</v>
      </c>
      <c r="C28" s="4">
        <v>1</v>
      </c>
      <c r="D28" s="4">
        <v>2</v>
      </c>
      <c r="E28" s="4">
        <v>1</v>
      </c>
      <c r="F28" s="4">
        <v>2</v>
      </c>
      <c r="G28" s="4">
        <v>2</v>
      </c>
      <c r="H28" s="4">
        <v>1</v>
      </c>
      <c r="I28" s="4">
        <v>1</v>
      </c>
      <c r="J28" s="4">
        <v>2</v>
      </c>
      <c r="K28" s="4">
        <v>2</v>
      </c>
      <c r="L28" s="4">
        <f t="shared" si="0"/>
        <v>14</v>
      </c>
      <c r="N28" s="4">
        <v>24</v>
      </c>
      <c r="O28" s="103">
        <v>3.5</v>
      </c>
      <c r="P28" s="103">
        <v>7</v>
      </c>
      <c r="Q28" s="103">
        <v>7</v>
      </c>
      <c r="R28" s="103">
        <v>3.5</v>
      </c>
      <c r="S28" s="103">
        <v>1.5</v>
      </c>
      <c r="T28" s="103">
        <v>1.5</v>
      </c>
      <c r="U28" s="103">
        <v>7</v>
      </c>
      <c r="V28" s="103">
        <v>7</v>
      </c>
      <c r="W28" s="103">
        <v>7</v>
      </c>
      <c r="X28" s="4">
        <f t="shared" si="1"/>
        <v>45</v>
      </c>
    </row>
    <row r="29" spans="2:24" x14ac:dyDescent="0.25">
      <c r="B29" s="104">
        <v>26</v>
      </c>
      <c r="C29" s="4">
        <v>2</v>
      </c>
      <c r="D29" s="4">
        <v>4</v>
      </c>
      <c r="E29" s="4">
        <v>2</v>
      </c>
      <c r="F29" s="4">
        <v>2</v>
      </c>
      <c r="G29" s="4">
        <v>2</v>
      </c>
      <c r="H29" s="4">
        <v>2</v>
      </c>
      <c r="I29" s="4">
        <v>2</v>
      </c>
      <c r="J29" s="4">
        <v>2</v>
      </c>
      <c r="K29" s="4">
        <v>2</v>
      </c>
      <c r="L29" s="4">
        <f t="shared" si="0"/>
        <v>20</v>
      </c>
      <c r="N29" s="4">
        <v>25</v>
      </c>
      <c r="O29" s="103">
        <v>2.5</v>
      </c>
      <c r="P29" s="103">
        <v>7</v>
      </c>
      <c r="Q29" s="103">
        <v>2.5</v>
      </c>
      <c r="R29" s="103">
        <v>7</v>
      </c>
      <c r="S29" s="103">
        <v>7</v>
      </c>
      <c r="T29" s="103">
        <v>2.5</v>
      </c>
      <c r="U29" s="103">
        <v>2.5</v>
      </c>
      <c r="V29" s="103">
        <v>7</v>
      </c>
      <c r="W29" s="103">
        <v>7</v>
      </c>
      <c r="X29" s="4">
        <f t="shared" si="1"/>
        <v>45</v>
      </c>
    </row>
    <row r="30" spans="2:24" x14ac:dyDescent="0.25">
      <c r="B30" s="104">
        <v>27</v>
      </c>
      <c r="C30" s="4">
        <v>4</v>
      </c>
      <c r="D30" s="4">
        <v>4</v>
      </c>
      <c r="E30" s="4">
        <v>4</v>
      </c>
      <c r="F30" s="4">
        <v>4</v>
      </c>
      <c r="G30" s="4">
        <v>4</v>
      </c>
      <c r="H30" s="4">
        <v>4</v>
      </c>
      <c r="I30" s="4">
        <v>4</v>
      </c>
      <c r="J30" s="4">
        <v>4</v>
      </c>
      <c r="K30" s="4">
        <v>4</v>
      </c>
      <c r="L30" s="4">
        <f t="shared" si="0"/>
        <v>36</v>
      </c>
      <c r="N30" s="4">
        <v>26</v>
      </c>
      <c r="O30" s="103">
        <v>4.5</v>
      </c>
      <c r="P30" s="103">
        <v>9</v>
      </c>
      <c r="Q30" s="103">
        <v>4.5</v>
      </c>
      <c r="R30" s="103">
        <v>4.5</v>
      </c>
      <c r="S30" s="103">
        <v>4.5</v>
      </c>
      <c r="T30" s="103">
        <v>4.5</v>
      </c>
      <c r="U30" s="103">
        <v>4.5</v>
      </c>
      <c r="V30" s="103">
        <v>4.5</v>
      </c>
      <c r="W30" s="103">
        <v>4.5</v>
      </c>
      <c r="X30" s="4">
        <f t="shared" si="1"/>
        <v>45</v>
      </c>
    </row>
    <row r="31" spans="2:24" x14ac:dyDescent="0.25">
      <c r="B31" s="104">
        <v>28</v>
      </c>
      <c r="C31" s="4">
        <v>4</v>
      </c>
      <c r="D31" s="4">
        <v>4</v>
      </c>
      <c r="E31" s="4">
        <v>4</v>
      </c>
      <c r="F31" s="4">
        <v>4</v>
      </c>
      <c r="G31" s="4">
        <v>4</v>
      </c>
      <c r="H31" s="4">
        <v>4</v>
      </c>
      <c r="I31" s="4">
        <v>4</v>
      </c>
      <c r="J31" s="4">
        <v>4</v>
      </c>
      <c r="K31" s="4">
        <v>4</v>
      </c>
      <c r="L31" s="4">
        <f t="shared" si="0"/>
        <v>36</v>
      </c>
      <c r="N31" s="4">
        <v>27</v>
      </c>
      <c r="O31" s="103">
        <v>5</v>
      </c>
      <c r="P31" s="103">
        <v>5</v>
      </c>
      <c r="Q31" s="103">
        <v>5</v>
      </c>
      <c r="R31" s="103">
        <v>5</v>
      </c>
      <c r="S31" s="103">
        <v>5</v>
      </c>
      <c r="T31" s="103">
        <v>5</v>
      </c>
      <c r="U31" s="103">
        <v>5</v>
      </c>
      <c r="V31" s="103">
        <v>5</v>
      </c>
      <c r="W31" s="103">
        <v>5</v>
      </c>
      <c r="X31" s="4">
        <f t="shared" si="1"/>
        <v>45</v>
      </c>
    </row>
    <row r="32" spans="2:24" x14ac:dyDescent="0.25">
      <c r="B32" s="104">
        <v>29</v>
      </c>
      <c r="C32" s="4">
        <v>4</v>
      </c>
      <c r="D32" s="4">
        <v>4</v>
      </c>
      <c r="E32" s="4">
        <v>4</v>
      </c>
      <c r="F32" s="4">
        <v>4</v>
      </c>
      <c r="G32" s="4">
        <v>4</v>
      </c>
      <c r="H32" s="4">
        <v>4</v>
      </c>
      <c r="I32" s="4">
        <v>4</v>
      </c>
      <c r="J32" s="4">
        <v>4</v>
      </c>
      <c r="K32" s="4">
        <v>4</v>
      </c>
      <c r="L32" s="4">
        <f t="shared" si="0"/>
        <v>36</v>
      </c>
      <c r="N32" s="4">
        <v>28</v>
      </c>
      <c r="O32" s="103">
        <v>5</v>
      </c>
      <c r="P32" s="103">
        <v>5</v>
      </c>
      <c r="Q32" s="103">
        <v>5</v>
      </c>
      <c r="R32" s="103">
        <v>5</v>
      </c>
      <c r="S32" s="103">
        <v>5</v>
      </c>
      <c r="T32" s="103">
        <v>5</v>
      </c>
      <c r="U32" s="103">
        <v>5</v>
      </c>
      <c r="V32" s="103">
        <v>5</v>
      </c>
      <c r="W32" s="103">
        <v>5</v>
      </c>
      <c r="X32" s="4">
        <f t="shared" si="1"/>
        <v>45</v>
      </c>
    </row>
    <row r="33" spans="1:24" x14ac:dyDescent="0.25">
      <c r="B33" s="104">
        <v>30</v>
      </c>
      <c r="C33" s="4">
        <v>4</v>
      </c>
      <c r="D33" s="4">
        <v>4</v>
      </c>
      <c r="E33" s="4">
        <v>4</v>
      </c>
      <c r="F33" s="4">
        <v>4</v>
      </c>
      <c r="G33" s="4">
        <v>4</v>
      </c>
      <c r="H33" s="4">
        <v>4</v>
      </c>
      <c r="I33" s="4">
        <v>4</v>
      </c>
      <c r="J33" s="4">
        <v>4</v>
      </c>
      <c r="K33" s="4">
        <v>4</v>
      </c>
      <c r="L33" s="4">
        <f t="shared" si="0"/>
        <v>36</v>
      </c>
      <c r="N33" s="4">
        <v>29</v>
      </c>
      <c r="O33" s="103">
        <v>5</v>
      </c>
      <c r="P33" s="103">
        <v>5</v>
      </c>
      <c r="Q33" s="103">
        <v>5</v>
      </c>
      <c r="R33" s="103">
        <v>5</v>
      </c>
      <c r="S33" s="103">
        <v>5</v>
      </c>
      <c r="T33" s="103">
        <v>5</v>
      </c>
      <c r="U33" s="103">
        <v>5</v>
      </c>
      <c r="V33" s="103">
        <v>5</v>
      </c>
      <c r="W33" s="103">
        <v>5</v>
      </c>
      <c r="X33" s="4">
        <f t="shared" si="1"/>
        <v>45</v>
      </c>
    </row>
    <row r="34" spans="1:24" x14ac:dyDescent="0.25">
      <c r="B34" s="4" t="s">
        <v>3</v>
      </c>
      <c r="C34" s="109">
        <f>SUM(C4:C33)</f>
        <v>95</v>
      </c>
      <c r="D34" s="109">
        <f t="shared" ref="D34:L34" si="2">SUM(D4:D33)</f>
        <v>111</v>
      </c>
      <c r="E34" s="109">
        <f t="shared" si="2"/>
        <v>101</v>
      </c>
      <c r="F34" s="109">
        <f t="shared" si="2"/>
        <v>96</v>
      </c>
      <c r="G34" s="109">
        <f t="shared" si="2"/>
        <v>100</v>
      </c>
      <c r="H34" s="109">
        <f t="shared" si="2"/>
        <v>92</v>
      </c>
      <c r="I34" s="109">
        <f t="shared" si="2"/>
        <v>97</v>
      </c>
      <c r="J34" s="109">
        <f t="shared" si="2"/>
        <v>97</v>
      </c>
      <c r="K34" s="109">
        <f t="shared" si="2"/>
        <v>103</v>
      </c>
      <c r="L34" s="110">
        <f t="shared" si="2"/>
        <v>892</v>
      </c>
      <c r="N34" s="4">
        <v>30</v>
      </c>
      <c r="O34" s="103">
        <v>5</v>
      </c>
      <c r="P34" s="103">
        <v>5</v>
      </c>
      <c r="Q34" s="103">
        <v>5</v>
      </c>
      <c r="R34" s="103">
        <v>5</v>
      </c>
      <c r="S34" s="103">
        <v>5</v>
      </c>
      <c r="T34" s="103">
        <v>5</v>
      </c>
      <c r="U34" s="103">
        <v>5</v>
      </c>
      <c r="V34" s="103">
        <v>5</v>
      </c>
      <c r="W34" s="103">
        <v>5</v>
      </c>
      <c r="X34" s="5">
        <f t="shared" si="1"/>
        <v>45</v>
      </c>
    </row>
    <row r="35" spans="1:24" x14ac:dyDescent="0.25">
      <c r="B35" s="14" t="s">
        <v>26</v>
      </c>
      <c r="C35" s="105">
        <f>AVERAGE(C4:C33)</f>
        <v>3.1666666666666665</v>
      </c>
      <c r="D35" s="105">
        <f t="shared" ref="D35:K35" si="3">AVERAGE(D4:D33)</f>
        <v>3.7</v>
      </c>
      <c r="E35" s="105">
        <f t="shared" si="3"/>
        <v>3.3666666666666667</v>
      </c>
      <c r="F35" s="105">
        <f t="shared" si="3"/>
        <v>3.2</v>
      </c>
      <c r="G35" s="105">
        <f t="shared" si="3"/>
        <v>3.3333333333333335</v>
      </c>
      <c r="H35" s="105">
        <f t="shared" si="3"/>
        <v>3.0666666666666669</v>
      </c>
      <c r="I35" s="105">
        <f t="shared" si="3"/>
        <v>3.2333333333333334</v>
      </c>
      <c r="J35" s="105">
        <f t="shared" si="3"/>
        <v>3.2333333333333334</v>
      </c>
      <c r="K35" s="105">
        <f t="shared" si="3"/>
        <v>3.4333333333333331</v>
      </c>
      <c r="L35" s="31"/>
      <c r="N35" s="4" t="s">
        <v>15</v>
      </c>
      <c r="O35" s="106">
        <f>SUM(O5:O34)</f>
        <v>143.5</v>
      </c>
      <c r="P35" s="106">
        <f t="shared" ref="P35:W35" si="4">SUM(P5:P34)</f>
        <v>180</v>
      </c>
      <c r="Q35" s="106">
        <f t="shared" si="4"/>
        <v>154.5</v>
      </c>
      <c r="R35" s="106">
        <f t="shared" si="4"/>
        <v>141</v>
      </c>
      <c r="S35" s="106">
        <f t="shared" si="4"/>
        <v>151</v>
      </c>
      <c r="T35" s="106">
        <f t="shared" si="4"/>
        <v>129.5</v>
      </c>
      <c r="U35" s="106">
        <f t="shared" si="4"/>
        <v>142.5</v>
      </c>
      <c r="V35" s="106">
        <f t="shared" si="4"/>
        <v>144.5</v>
      </c>
      <c r="W35" s="106">
        <f t="shared" si="4"/>
        <v>163.5</v>
      </c>
      <c r="X35" s="31"/>
    </row>
    <row r="36" spans="1:24" x14ac:dyDescent="0.25">
      <c r="N36" s="4" t="s">
        <v>28</v>
      </c>
      <c r="O36" s="107">
        <f>AVERAGE(O5:O34)</f>
        <v>4.7833333333333332</v>
      </c>
      <c r="P36" s="107">
        <f t="shared" ref="P36:W36" si="5">AVERAGE(P5:P34)</f>
        <v>6</v>
      </c>
      <c r="Q36" s="107">
        <f t="shared" si="5"/>
        <v>5.15</v>
      </c>
      <c r="R36" s="107">
        <f t="shared" si="5"/>
        <v>4.7</v>
      </c>
      <c r="S36" s="107">
        <f t="shared" si="5"/>
        <v>5.0333333333333332</v>
      </c>
      <c r="T36" s="107">
        <f t="shared" si="5"/>
        <v>4.3166666666666664</v>
      </c>
      <c r="U36" s="107">
        <f t="shared" si="5"/>
        <v>4.75</v>
      </c>
      <c r="V36" s="107">
        <f t="shared" si="5"/>
        <v>4.8166666666666664</v>
      </c>
      <c r="W36" s="107">
        <f t="shared" si="5"/>
        <v>5.45</v>
      </c>
      <c r="X36" s="31"/>
    </row>
    <row r="41" spans="1:24" ht="16.5" thickBot="1" x14ac:dyDescent="0.3"/>
    <row r="42" spans="1:24" x14ac:dyDescent="0.25">
      <c r="A42" s="52"/>
      <c r="B42" s="53"/>
      <c r="C42" s="51"/>
      <c r="D42" s="54"/>
      <c r="F42" s="62"/>
      <c r="G42" s="159" t="s">
        <v>55</v>
      </c>
      <c r="H42" s="159"/>
      <c r="I42" s="159"/>
      <c r="J42" s="159"/>
      <c r="K42" s="51"/>
      <c r="L42" s="51"/>
      <c r="M42" s="51"/>
      <c r="N42" s="53"/>
      <c r="O42" s="63"/>
    </row>
    <row r="43" spans="1:24" ht="31.5" x14ac:dyDescent="0.25">
      <c r="A43" s="55"/>
      <c r="B43" s="1" t="s">
        <v>53</v>
      </c>
      <c r="C43" s="1" t="s">
        <v>57</v>
      </c>
      <c r="D43" s="56"/>
      <c r="E43" s="1"/>
      <c r="F43" s="34"/>
      <c r="G43" s="134" t="s">
        <v>37</v>
      </c>
      <c r="H43" s="134"/>
      <c r="I43" s="134"/>
      <c r="J43" s="134"/>
      <c r="K43" s="134"/>
      <c r="L43" s="33" t="s">
        <v>51</v>
      </c>
      <c r="M43" s="158" t="s">
        <v>52</v>
      </c>
      <c r="N43" s="158"/>
      <c r="O43" s="64"/>
    </row>
    <row r="44" spans="1:24" x14ac:dyDescent="0.25">
      <c r="A44" s="55"/>
      <c r="B44" s="6"/>
      <c r="C44" s="6"/>
      <c r="D44" s="57"/>
      <c r="E44" s="6"/>
      <c r="F44" s="34"/>
      <c r="G44" s="157" t="s">
        <v>87</v>
      </c>
      <c r="H44" s="157"/>
      <c r="I44" s="157"/>
      <c r="J44" s="157"/>
      <c r="K44" s="157"/>
      <c r="L44" s="24">
        <f>I35</f>
        <v>3.2333333333333334</v>
      </c>
      <c r="M44" s="35">
        <f>O35</f>
        <v>143.5</v>
      </c>
      <c r="N44" s="61"/>
      <c r="O44" s="64"/>
    </row>
    <row r="45" spans="1:24" x14ac:dyDescent="0.25">
      <c r="A45" s="55"/>
      <c r="B45" s="32" t="s">
        <v>27</v>
      </c>
      <c r="C45" s="12">
        <f>(12/((30*9)*(9+1))*SUMSQ(O35:W35)-3*(30)*(9+1))</f>
        <v>7.704444444444448</v>
      </c>
      <c r="D45" s="58"/>
      <c r="E45" s="7"/>
      <c r="F45" s="34"/>
      <c r="G45" s="157" t="s">
        <v>88</v>
      </c>
      <c r="H45" s="157"/>
      <c r="I45" s="157"/>
      <c r="J45" s="157"/>
      <c r="K45" s="157"/>
      <c r="L45" s="24">
        <f>E35</f>
        <v>3.3666666666666667</v>
      </c>
      <c r="M45" s="35">
        <f>P35</f>
        <v>180</v>
      </c>
      <c r="N45" s="61"/>
      <c r="O45" s="64"/>
    </row>
    <row r="46" spans="1:24" x14ac:dyDescent="0.25">
      <c r="A46" s="55"/>
      <c r="B46" s="32" t="s">
        <v>29</v>
      </c>
      <c r="C46" s="12">
        <f>_xlfn.CHISQ.INV.RT(0.05,8)</f>
        <v>15.507313055865453</v>
      </c>
      <c r="D46" s="58"/>
      <c r="E46" s="7"/>
      <c r="F46" s="34"/>
      <c r="G46" s="157" t="s">
        <v>89</v>
      </c>
      <c r="H46" s="157"/>
      <c r="I46" s="157"/>
      <c r="J46" s="157"/>
      <c r="K46" s="157"/>
      <c r="L46" s="24">
        <f>H35</f>
        <v>3.0666666666666669</v>
      </c>
      <c r="M46" s="35">
        <f>Q35</f>
        <v>154.5</v>
      </c>
      <c r="N46" s="61"/>
      <c r="O46" s="64"/>
    </row>
    <row r="47" spans="1:24" ht="16.5" thickBot="1" x14ac:dyDescent="0.3">
      <c r="A47" s="59"/>
      <c r="B47" s="60"/>
      <c r="C47" s="42"/>
      <c r="D47" s="38"/>
      <c r="E47" s="17"/>
      <c r="F47" s="34"/>
      <c r="G47" s="157" t="s">
        <v>90</v>
      </c>
      <c r="H47" s="157"/>
      <c r="I47" s="157"/>
      <c r="J47" s="157"/>
      <c r="K47" s="157"/>
      <c r="L47" s="24">
        <f>D35</f>
        <v>3.7</v>
      </c>
      <c r="M47" s="35">
        <f>R35</f>
        <v>141</v>
      </c>
      <c r="N47" s="61"/>
      <c r="O47" s="64"/>
    </row>
    <row r="48" spans="1:24" x14ac:dyDescent="0.25">
      <c r="C48" s="17"/>
      <c r="D48" s="17"/>
      <c r="E48" s="17"/>
      <c r="F48" s="34"/>
      <c r="G48" s="157" t="s">
        <v>91</v>
      </c>
      <c r="H48" s="157"/>
      <c r="I48" s="157"/>
      <c r="J48" s="157"/>
      <c r="K48" s="157"/>
      <c r="L48" s="24">
        <f>K35</f>
        <v>3.4333333333333331</v>
      </c>
      <c r="M48" s="35">
        <f>S35</f>
        <v>151</v>
      </c>
      <c r="N48" s="61"/>
      <c r="O48" s="64"/>
    </row>
    <row r="49" spans="3:25" x14ac:dyDescent="0.25">
      <c r="C49" s="17"/>
      <c r="D49" s="17"/>
      <c r="E49" s="17"/>
      <c r="F49" s="34"/>
      <c r="G49" s="157" t="s">
        <v>95</v>
      </c>
      <c r="H49" s="157"/>
      <c r="I49" s="157"/>
      <c r="J49" s="157"/>
      <c r="K49" s="157"/>
      <c r="L49" s="24">
        <f>F35</f>
        <v>3.2</v>
      </c>
      <c r="M49" s="35">
        <f>T35</f>
        <v>129.5</v>
      </c>
      <c r="N49" s="61"/>
      <c r="O49" s="64"/>
    </row>
    <row r="50" spans="3:25" x14ac:dyDescent="0.25">
      <c r="C50" s="17"/>
      <c r="D50" s="17"/>
      <c r="E50" s="17"/>
      <c r="F50" s="34"/>
      <c r="G50" s="157" t="s">
        <v>92</v>
      </c>
      <c r="H50" s="157"/>
      <c r="I50" s="157"/>
      <c r="J50" s="157"/>
      <c r="K50" s="157"/>
      <c r="L50" s="24">
        <f>J35</f>
        <v>3.2333333333333334</v>
      </c>
      <c r="M50" s="35">
        <f>U35</f>
        <v>142.5</v>
      </c>
      <c r="N50" s="61"/>
      <c r="O50" s="64"/>
    </row>
    <row r="51" spans="3:25" x14ac:dyDescent="0.25">
      <c r="C51" s="17"/>
      <c r="D51" s="17"/>
      <c r="E51" s="17"/>
      <c r="F51" s="34"/>
      <c r="G51" s="157" t="s">
        <v>94</v>
      </c>
      <c r="H51" s="157"/>
      <c r="I51" s="157"/>
      <c r="J51" s="157"/>
      <c r="K51" s="157"/>
      <c r="L51" s="24">
        <f>G35</f>
        <v>3.3333333333333335</v>
      </c>
      <c r="M51" s="35">
        <f>V35</f>
        <v>144.5</v>
      </c>
      <c r="N51" s="61"/>
      <c r="O51" s="64"/>
    </row>
    <row r="52" spans="3:25" x14ac:dyDescent="0.25">
      <c r="C52" s="17"/>
      <c r="D52" s="17"/>
      <c r="E52" s="17"/>
      <c r="F52" s="34"/>
      <c r="G52" s="157" t="s">
        <v>93</v>
      </c>
      <c r="H52" s="157"/>
      <c r="I52" s="157"/>
      <c r="J52" s="157"/>
      <c r="K52" s="157"/>
      <c r="L52" s="24">
        <f>C35</f>
        <v>3.1666666666666665</v>
      </c>
      <c r="M52" s="35">
        <f>W35</f>
        <v>163.5</v>
      </c>
      <c r="N52" s="61"/>
      <c r="O52" s="64"/>
    </row>
    <row r="53" spans="3:25" x14ac:dyDescent="0.25">
      <c r="C53" s="17"/>
      <c r="D53" s="17"/>
      <c r="E53" s="17"/>
      <c r="F53" s="34"/>
      <c r="G53" s="161" t="s">
        <v>31</v>
      </c>
      <c r="H53" s="161"/>
      <c r="I53" s="161"/>
      <c r="J53" s="161"/>
      <c r="K53" s="161"/>
      <c r="L53" s="160" t="s">
        <v>58</v>
      </c>
      <c r="M53" s="160"/>
      <c r="N53" s="160"/>
      <c r="O53" s="64"/>
    </row>
    <row r="54" spans="3:25" x14ac:dyDescent="0.25">
      <c r="C54" s="17"/>
      <c r="D54" s="17"/>
      <c r="E54" s="17"/>
      <c r="F54" s="34"/>
      <c r="G54" s="29"/>
      <c r="H54" s="29"/>
      <c r="I54" s="29"/>
      <c r="J54" s="29"/>
      <c r="K54" s="29"/>
      <c r="L54" s="24"/>
      <c r="M54" s="24"/>
      <c r="N54" s="24"/>
      <c r="O54" s="64"/>
    </row>
    <row r="55" spans="3:25" ht="15.75" customHeight="1" x14ac:dyDescent="0.25">
      <c r="C55" s="17"/>
      <c r="D55" s="17"/>
      <c r="E55" s="17"/>
      <c r="F55" s="34"/>
      <c r="G55" s="156" t="s">
        <v>54</v>
      </c>
      <c r="H55" s="156"/>
      <c r="I55" s="156"/>
      <c r="J55" s="156"/>
      <c r="K55" s="156"/>
      <c r="L55" s="156"/>
      <c r="M55" s="156"/>
      <c r="N55" s="156"/>
      <c r="O55" s="64"/>
    </row>
    <row r="56" spans="3:25" x14ac:dyDescent="0.25">
      <c r="F56" s="65"/>
      <c r="G56" s="156"/>
      <c r="H56" s="156"/>
      <c r="I56" s="156"/>
      <c r="J56" s="156"/>
      <c r="K56" s="156"/>
      <c r="L56" s="156"/>
      <c r="M56" s="156"/>
      <c r="N56" s="156"/>
      <c r="O56" s="64"/>
    </row>
    <row r="57" spans="3:25" ht="16.5" thickBot="1" x14ac:dyDescent="0.3">
      <c r="F57" s="36"/>
      <c r="G57" s="37"/>
      <c r="H57" s="37"/>
      <c r="I57" s="37"/>
      <c r="J57" s="37"/>
      <c r="K57" s="37"/>
      <c r="L57" s="37"/>
      <c r="M57" s="37"/>
      <c r="N57" s="37"/>
      <c r="O57" s="66"/>
    </row>
    <row r="58" spans="3:25" x14ac:dyDescent="0.25">
      <c r="G58" s="43"/>
      <c r="H58" s="43"/>
      <c r="I58" s="43"/>
      <c r="J58" s="43"/>
      <c r="M58" s="10"/>
      <c r="N58" s="10"/>
    </row>
    <row r="59" spans="3:25" x14ac:dyDescent="0.25"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</row>
    <row r="60" spans="3:25" x14ac:dyDescent="0.25"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</row>
    <row r="61" spans="3:25" x14ac:dyDescent="0.25"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</row>
    <row r="62" spans="3:25" x14ac:dyDescent="0.25"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</row>
    <row r="63" spans="3:25" x14ac:dyDescent="0.25"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</row>
    <row r="64" spans="3:25" x14ac:dyDescent="0.25"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</row>
    <row r="65" spans="6:25" x14ac:dyDescent="0.25"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</row>
    <row r="66" spans="6:25" x14ac:dyDescent="0.25"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</row>
    <row r="67" spans="6:25" x14ac:dyDescent="0.25"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</row>
    <row r="68" spans="6:25" x14ac:dyDescent="0.25"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</row>
    <row r="69" spans="6:25" x14ac:dyDescent="0.25"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</row>
    <row r="70" spans="6:25" x14ac:dyDescent="0.25"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</row>
    <row r="71" spans="6:25" x14ac:dyDescent="0.25"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</row>
  </sheetData>
  <mergeCells count="20">
    <mergeCell ref="L53:N53"/>
    <mergeCell ref="G51:K51"/>
    <mergeCell ref="G52:K52"/>
    <mergeCell ref="G53:K53"/>
    <mergeCell ref="G55:N56"/>
    <mergeCell ref="X3:X4"/>
    <mergeCell ref="O3:W3"/>
    <mergeCell ref="G43:K43"/>
    <mergeCell ref="B2:B3"/>
    <mergeCell ref="C2:J2"/>
    <mergeCell ref="L2:L3"/>
    <mergeCell ref="M43:N43"/>
    <mergeCell ref="G42:J42"/>
    <mergeCell ref="G49:K49"/>
    <mergeCell ref="G50:K50"/>
    <mergeCell ref="G44:K44"/>
    <mergeCell ref="G45:K45"/>
    <mergeCell ref="G46:K46"/>
    <mergeCell ref="G47:K47"/>
    <mergeCell ref="G48:K4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KELARUTAN</vt:lpstr>
      <vt:lpstr>WARNA L</vt:lpstr>
      <vt:lpstr>WARNA A</vt:lpstr>
      <vt:lpstr>WARNA B</vt:lpstr>
      <vt:lpstr>TEKSTUR</vt:lpstr>
      <vt:lpstr>KETEBALAN</vt:lpstr>
      <vt:lpstr>KADAR AIR</vt:lpstr>
      <vt:lpstr>GULA REDUKSI</vt:lpstr>
      <vt:lpstr>ORLEP AROMA</vt:lpstr>
      <vt:lpstr>orlep warna</vt:lpstr>
      <vt:lpstr>orlep tekstur</vt:lpstr>
      <vt:lpstr>orlep rasa</vt:lpstr>
      <vt:lpstr>Perlakuan Terbaik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VANDHA NITA</dc:creator>
  <cp:lastModifiedBy>VANDHA NITA</cp:lastModifiedBy>
  <dcterms:created xsi:type="dcterms:W3CDTF">2023-04-04T07:15:17Z</dcterms:created>
  <dcterms:modified xsi:type="dcterms:W3CDTF">2024-05-20T12:57:55Z</dcterms:modified>
</cp:coreProperties>
</file>