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SIDANG SKRIPSI\Tabulasi Data\"/>
    </mc:Choice>
  </mc:AlternateContent>
  <bookViews>
    <workbookView xWindow="0" yWindow="0" windowWidth="20490" windowHeight="7755"/>
  </bookViews>
  <sheets>
    <sheet name="1. Schroder Dana Prestasi Plus" sheetId="3" r:id="rId1"/>
    <sheet name="2. Batavia Dana Saham" sheetId="5" r:id="rId2"/>
    <sheet name="3. Ashmore Dana EN" sheetId="6" r:id="rId3"/>
    <sheet name="4. Manulife Dana Saham Kelas A" sheetId="7" r:id="rId4"/>
    <sheet name="5. Manulife Saham Syariah" sheetId="9" r:id="rId5"/>
    <sheet name="6. Schoder Dana Prestasi" sheetId="10" r:id="rId6"/>
    <sheet name="7. Mandiri Saham Atraktif A" sheetId="11" r:id="rId7"/>
    <sheet name="8. Manulife Dana Saham" sheetId="12" r:id="rId8"/>
    <sheet name="9. BNP Paribas Ekuitas " sheetId="13" r:id="rId9"/>
    <sheet name="10. Manulife Saham Andalan" sheetId="14" r:id="rId10"/>
    <sheet name="11. Ashmore Saham Sejahtera " sheetId="15" r:id="rId11"/>
    <sheet name="12. Ashmore Dana Progresif" sheetId="16" r:id="rId12"/>
    <sheet name="13. Eastspring Investment Value" sheetId="17" r:id="rId13"/>
    <sheet name="14. Schoder Global Sharia" sheetId="18" r:id="rId14"/>
    <sheet name="15. SAM Dana Cerdas" sheetId="19" r:id="rId15"/>
    <sheet name="16. Batavia Saham Cemerlang" sheetId="20" r:id="rId16"/>
    <sheet name="17. Alianz Sri Ke Hati" sheetId="21" r:id="rId17"/>
    <sheet name="18. Batavia Saham Sejahtera" sheetId="22" r:id="rId18"/>
    <sheet name="19. HPAM Smart Beta Ekuitas" sheetId="23" r:id="rId19"/>
    <sheet name="20. Manulife Dana Saham Kelasl1" sheetId="24" r:id="rId20"/>
    <sheet name="21. Schroder Dana Prestasi Plus" sheetId="25" r:id="rId21"/>
    <sheet name="22. Sucorinvest Sustainability" sheetId="26" r:id="rId22"/>
    <sheet name="23. Avrist Ada Saham Blue Safir" sheetId="27" r:id="rId23"/>
    <sheet name="24. BNP Paribas Ekuitas" sheetId="28" r:id="rId24"/>
    <sheet name="25.Eastspring Investments Alpha" sheetId="29" r:id="rId25"/>
    <sheet name="26. Mandiri Investa Cerdas A" sheetId="30" r:id="rId26"/>
    <sheet name="27. Sequis Equity Maxima" sheetId="31" r:id="rId27"/>
    <sheet name="28. Bahana Primavera Plus" sheetId="32" r:id="rId28"/>
    <sheet name="29. Batavia Dana Saham Syariah" sheetId="33" r:id="rId29"/>
    <sheet name="30. TRIM Kapital Plus" sheetId="34" r:id="rId3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3" l="1"/>
  <c r="I15" i="34" l="1"/>
  <c r="K15" i="34" s="1"/>
  <c r="H15" i="34"/>
  <c r="J15" i="34" s="1"/>
  <c r="I14" i="34"/>
  <c r="K14" i="34" s="1"/>
  <c r="H14" i="34"/>
  <c r="J14" i="34" s="1"/>
  <c r="I13" i="34"/>
  <c r="K13" i="34" s="1"/>
  <c r="H13" i="34"/>
  <c r="J13" i="34" s="1"/>
  <c r="I12" i="34"/>
  <c r="K12" i="34" s="1"/>
  <c r="H12" i="34"/>
  <c r="J12" i="34" s="1"/>
  <c r="I11" i="34"/>
  <c r="K11" i="34" s="1"/>
  <c r="H11" i="34"/>
  <c r="J11" i="34" s="1"/>
  <c r="I10" i="34"/>
  <c r="K10" i="34" s="1"/>
  <c r="H10" i="34"/>
  <c r="J10" i="34" s="1"/>
  <c r="I9" i="34"/>
  <c r="K9" i="34" s="1"/>
  <c r="H9" i="34"/>
  <c r="J9" i="34" s="1"/>
  <c r="I8" i="34"/>
  <c r="K8" i="34" s="1"/>
  <c r="H8" i="34"/>
  <c r="J8" i="34" s="1"/>
  <c r="I7" i="34"/>
  <c r="K7" i="34" s="1"/>
  <c r="H7" i="34"/>
  <c r="J7" i="34" s="1"/>
  <c r="I6" i="34"/>
  <c r="K6" i="34" s="1"/>
  <c r="H6" i="34"/>
  <c r="J6" i="34" s="1"/>
  <c r="I5" i="34"/>
  <c r="P13" i="34" s="1"/>
  <c r="H5" i="34"/>
  <c r="O13" i="34" s="1"/>
  <c r="G4" i="34"/>
  <c r="G5" i="34" s="1"/>
  <c r="I15" i="33"/>
  <c r="K15" i="33" s="1"/>
  <c r="H15" i="33"/>
  <c r="J15" i="33" s="1"/>
  <c r="I14" i="33"/>
  <c r="K14" i="33" s="1"/>
  <c r="H14" i="33"/>
  <c r="J14" i="33" s="1"/>
  <c r="I13" i="33"/>
  <c r="K13" i="33" s="1"/>
  <c r="H13" i="33"/>
  <c r="J13" i="33" s="1"/>
  <c r="I12" i="33"/>
  <c r="K12" i="33" s="1"/>
  <c r="H12" i="33"/>
  <c r="J12" i="33" s="1"/>
  <c r="I11" i="33"/>
  <c r="K11" i="33" s="1"/>
  <c r="H11" i="33"/>
  <c r="J11" i="33" s="1"/>
  <c r="I10" i="33"/>
  <c r="K10" i="33" s="1"/>
  <c r="H10" i="33"/>
  <c r="J10" i="33" s="1"/>
  <c r="I9" i="33"/>
  <c r="K9" i="33" s="1"/>
  <c r="H9" i="33"/>
  <c r="J9" i="33" s="1"/>
  <c r="I8" i="33"/>
  <c r="K8" i="33" s="1"/>
  <c r="H8" i="33"/>
  <c r="J8" i="33" s="1"/>
  <c r="I7" i="33"/>
  <c r="K7" i="33" s="1"/>
  <c r="H7" i="33"/>
  <c r="J7" i="33" s="1"/>
  <c r="I6" i="33"/>
  <c r="K6" i="33" s="1"/>
  <c r="H6" i="33"/>
  <c r="J6" i="33" s="1"/>
  <c r="I5" i="33"/>
  <c r="P13" i="33" s="1"/>
  <c r="H5" i="33"/>
  <c r="O13" i="33" s="1"/>
  <c r="G4" i="33"/>
  <c r="G5" i="33" s="1"/>
  <c r="G4" i="32"/>
  <c r="I15" i="32"/>
  <c r="K15" i="32" s="1"/>
  <c r="H15" i="32"/>
  <c r="J15" i="32" s="1"/>
  <c r="I14" i="32"/>
  <c r="K14" i="32" s="1"/>
  <c r="H14" i="32"/>
  <c r="J14" i="32" s="1"/>
  <c r="I13" i="32"/>
  <c r="K13" i="32" s="1"/>
  <c r="H13" i="32"/>
  <c r="J13" i="32" s="1"/>
  <c r="I12" i="32"/>
  <c r="K12" i="32" s="1"/>
  <c r="H12" i="32"/>
  <c r="J12" i="32" s="1"/>
  <c r="I11" i="32"/>
  <c r="K11" i="32" s="1"/>
  <c r="H11" i="32"/>
  <c r="J11" i="32" s="1"/>
  <c r="I10" i="32"/>
  <c r="K10" i="32" s="1"/>
  <c r="H10" i="32"/>
  <c r="J10" i="32" s="1"/>
  <c r="I9" i="32"/>
  <c r="K9" i="32" s="1"/>
  <c r="H9" i="32"/>
  <c r="J9" i="32" s="1"/>
  <c r="I8" i="32"/>
  <c r="K8" i="32" s="1"/>
  <c r="H8" i="32"/>
  <c r="J8" i="32" s="1"/>
  <c r="I7" i="32"/>
  <c r="K7" i="32" s="1"/>
  <c r="H7" i="32"/>
  <c r="J7" i="32" s="1"/>
  <c r="I6" i="32"/>
  <c r="K6" i="32" s="1"/>
  <c r="H6" i="32"/>
  <c r="J6" i="32" s="1"/>
  <c r="I5" i="32"/>
  <c r="P13" i="32" s="1"/>
  <c r="H5" i="32"/>
  <c r="O13" i="32" s="1"/>
  <c r="G5" i="32"/>
  <c r="I15" i="31"/>
  <c r="K15" i="31" s="1"/>
  <c r="H15" i="31"/>
  <c r="J15" i="31" s="1"/>
  <c r="I14" i="31"/>
  <c r="K14" i="31" s="1"/>
  <c r="H14" i="31"/>
  <c r="J14" i="31" s="1"/>
  <c r="I13" i="31"/>
  <c r="K13" i="31" s="1"/>
  <c r="H13" i="31"/>
  <c r="J13" i="31" s="1"/>
  <c r="I12" i="31"/>
  <c r="K12" i="31" s="1"/>
  <c r="H12" i="31"/>
  <c r="J12" i="31" s="1"/>
  <c r="I11" i="31"/>
  <c r="K11" i="31" s="1"/>
  <c r="H11" i="31"/>
  <c r="J11" i="31" s="1"/>
  <c r="I10" i="31"/>
  <c r="K10" i="31" s="1"/>
  <c r="H10" i="31"/>
  <c r="J10" i="31" s="1"/>
  <c r="I9" i="31"/>
  <c r="K9" i="31" s="1"/>
  <c r="H9" i="31"/>
  <c r="J9" i="31" s="1"/>
  <c r="I8" i="31"/>
  <c r="K8" i="31" s="1"/>
  <c r="H8" i="31"/>
  <c r="J8" i="31" s="1"/>
  <c r="I7" i="31"/>
  <c r="K7" i="31" s="1"/>
  <c r="H7" i="31"/>
  <c r="J7" i="31" s="1"/>
  <c r="I6" i="31"/>
  <c r="K6" i="31" s="1"/>
  <c r="H6" i="31"/>
  <c r="J6" i="31" s="1"/>
  <c r="I5" i="31"/>
  <c r="P13" i="31" s="1"/>
  <c r="H5" i="31"/>
  <c r="O13" i="31" s="1"/>
  <c r="G4" i="31"/>
  <c r="G5" i="31" s="1"/>
  <c r="I15" i="30"/>
  <c r="K15" i="30" s="1"/>
  <c r="H15" i="30"/>
  <c r="J15" i="30" s="1"/>
  <c r="I14" i="30"/>
  <c r="K14" i="30" s="1"/>
  <c r="H14" i="30"/>
  <c r="J14" i="30" s="1"/>
  <c r="I13" i="30"/>
  <c r="K13" i="30" s="1"/>
  <c r="H13" i="30"/>
  <c r="J13" i="30" s="1"/>
  <c r="I12" i="30"/>
  <c r="K12" i="30" s="1"/>
  <c r="H12" i="30"/>
  <c r="J12" i="30" s="1"/>
  <c r="I11" i="30"/>
  <c r="K11" i="30" s="1"/>
  <c r="H11" i="30"/>
  <c r="J11" i="30" s="1"/>
  <c r="I10" i="30"/>
  <c r="K10" i="30" s="1"/>
  <c r="H10" i="30"/>
  <c r="J10" i="30" s="1"/>
  <c r="I9" i="30"/>
  <c r="K9" i="30" s="1"/>
  <c r="H9" i="30"/>
  <c r="J9" i="30" s="1"/>
  <c r="I8" i="30"/>
  <c r="K8" i="30" s="1"/>
  <c r="H8" i="30"/>
  <c r="J8" i="30" s="1"/>
  <c r="I7" i="30"/>
  <c r="K7" i="30" s="1"/>
  <c r="H7" i="30"/>
  <c r="J7" i="30" s="1"/>
  <c r="I6" i="30"/>
  <c r="K6" i="30" s="1"/>
  <c r="H6" i="30"/>
  <c r="J6" i="30" s="1"/>
  <c r="I5" i="30"/>
  <c r="P13" i="30" s="1"/>
  <c r="H5" i="30"/>
  <c r="O13" i="30" s="1"/>
  <c r="G4" i="30"/>
  <c r="G5" i="30" s="1"/>
  <c r="I15" i="29"/>
  <c r="K15" i="29" s="1"/>
  <c r="H15" i="29"/>
  <c r="J15" i="29" s="1"/>
  <c r="I14" i="29"/>
  <c r="K14" i="29" s="1"/>
  <c r="H14" i="29"/>
  <c r="J14" i="29" s="1"/>
  <c r="I13" i="29"/>
  <c r="K13" i="29" s="1"/>
  <c r="H13" i="29"/>
  <c r="J13" i="29" s="1"/>
  <c r="I12" i="29"/>
  <c r="K12" i="29" s="1"/>
  <c r="H12" i="29"/>
  <c r="J12" i="29" s="1"/>
  <c r="I11" i="29"/>
  <c r="K11" i="29" s="1"/>
  <c r="H11" i="29"/>
  <c r="J11" i="29" s="1"/>
  <c r="I10" i="29"/>
  <c r="K10" i="29" s="1"/>
  <c r="H10" i="29"/>
  <c r="J10" i="29" s="1"/>
  <c r="I9" i="29"/>
  <c r="K9" i="29" s="1"/>
  <c r="H9" i="29"/>
  <c r="J9" i="29" s="1"/>
  <c r="I8" i="29"/>
  <c r="K8" i="29" s="1"/>
  <c r="H8" i="29"/>
  <c r="J8" i="29" s="1"/>
  <c r="I7" i="29"/>
  <c r="K7" i="29" s="1"/>
  <c r="H7" i="29"/>
  <c r="J7" i="29" s="1"/>
  <c r="I6" i="29"/>
  <c r="K6" i="29" s="1"/>
  <c r="H6" i="29"/>
  <c r="J6" i="29" s="1"/>
  <c r="I5" i="29"/>
  <c r="P13" i="29" s="1"/>
  <c r="H5" i="29"/>
  <c r="O13" i="29" s="1"/>
  <c r="G4" i="29"/>
  <c r="G5" i="29" s="1"/>
  <c r="I5" i="28"/>
  <c r="K5" i="28"/>
  <c r="I15" i="28"/>
  <c r="K15" i="28" s="1"/>
  <c r="H15" i="28"/>
  <c r="J15" i="28" s="1"/>
  <c r="I14" i="28"/>
  <c r="K14" i="28" s="1"/>
  <c r="H14" i="28"/>
  <c r="J14" i="28" s="1"/>
  <c r="I13" i="28"/>
  <c r="K13" i="28" s="1"/>
  <c r="H13" i="28"/>
  <c r="J13" i="28" s="1"/>
  <c r="I12" i="28"/>
  <c r="K12" i="28" s="1"/>
  <c r="H12" i="28"/>
  <c r="J12" i="28" s="1"/>
  <c r="I11" i="28"/>
  <c r="K11" i="28" s="1"/>
  <c r="H11" i="28"/>
  <c r="J11" i="28" s="1"/>
  <c r="I10" i="28"/>
  <c r="K10" i="28" s="1"/>
  <c r="H10" i="28"/>
  <c r="J10" i="28" s="1"/>
  <c r="I9" i="28"/>
  <c r="K9" i="28" s="1"/>
  <c r="H9" i="28"/>
  <c r="J9" i="28" s="1"/>
  <c r="I8" i="28"/>
  <c r="K8" i="28" s="1"/>
  <c r="H8" i="28"/>
  <c r="J8" i="28" s="1"/>
  <c r="I7" i="28"/>
  <c r="K7" i="28" s="1"/>
  <c r="H7" i="28"/>
  <c r="J7" i="28" s="1"/>
  <c r="I6" i="28"/>
  <c r="K6" i="28" s="1"/>
  <c r="H6" i="28"/>
  <c r="J6" i="28" s="1"/>
  <c r="P13" i="28"/>
  <c r="H5" i="28"/>
  <c r="O13" i="28" s="1"/>
  <c r="G4" i="28"/>
  <c r="G5" i="28" s="1"/>
  <c r="I15" i="27"/>
  <c r="K15" i="27" s="1"/>
  <c r="H15" i="27"/>
  <c r="J15" i="27" s="1"/>
  <c r="I14" i="27"/>
  <c r="K14" i="27" s="1"/>
  <c r="H14" i="27"/>
  <c r="J14" i="27" s="1"/>
  <c r="I13" i="27"/>
  <c r="K13" i="27" s="1"/>
  <c r="H13" i="27"/>
  <c r="J13" i="27" s="1"/>
  <c r="I12" i="27"/>
  <c r="K12" i="27" s="1"/>
  <c r="H12" i="27"/>
  <c r="J12" i="27" s="1"/>
  <c r="I11" i="27"/>
  <c r="K11" i="27" s="1"/>
  <c r="H11" i="27"/>
  <c r="J11" i="27" s="1"/>
  <c r="I10" i="27"/>
  <c r="K10" i="27" s="1"/>
  <c r="H10" i="27"/>
  <c r="J10" i="27" s="1"/>
  <c r="I9" i="27"/>
  <c r="K9" i="27" s="1"/>
  <c r="H9" i="27"/>
  <c r="J9" i="27" s="1"/>
  <c r="I8" i="27"/>
  <c r="K8" i="27" s="1"/>
  <c r="H8" i="27"/>
  <c r="J8" i="27" s="1"/>
  <c r="I7" i="27"/>
  <c r="K7" i="27" s="1"/>
  <c r="H7" i="27"/>
  <c r="J7" i="27" s="1"/>
  <c r="I6" i="27"/>
  <c r="K6" i="27" s="1"/>
  <c r="H6" i="27"/>
  <c r="J6" i="27" s="1"/>
  <c r="I5" i="27"/>
  <c r="P13" i="27" s="1"/>
  <c r="H5" i="27"/>
  <c r="O13" i="27" s="1"/>
  <c r="G4" i="27"/>
  <c r="G5" i="27" s="1"/>
  <c r="I15" i="26"/>
  <c r="K15" i="26" s="1"/>
  <c r="H15" i="26"/>
  <c r="J15" i="26" s="1"/>
  <c r="I14" i="26"/>
  <c r="K14" i="26" s="1"/>
  <c r="H14" i="26"/>
  <c r="J14" i="26" s="1"/>
  <c r="I13" i="26"/>
  <c r="K13" i="26" s="1"/>
  <c r="H13" i="26"/>
  <c r="J13" i="26" s="1"/>
  <c r="I12" i="26"/>
  <c r="K12" i="26" s="1"/>
  <c r="H12" i="26"/>
  <c r="J12" i="26" s="1"/>
  <c r="I11" i="26"/>
  <c r="K11" i="26" s="1"/>
  <c r="H11" i="26"/>
  <c r="J11" i="26" s="1"/>
  <c r="I10" i="26"/>
  <c r="K10" i="26" s="1"/>
  <c r="H10" i="26"/>
  <c r="J10" i="26" s="1"/>
  <c r="I9" i="26"/>
  <c r="K9" i="26" s="1"/>
  <c r="H9" i="26"/>
  <c r="J9" i="26" s="1"/>
  <c r="I8" i="26"/>
  <c r="K8" i="26" s="1"/>
  <c r="H8" i="26"/>
  <c r="J8" i="26" s="1"/>
  <c r="I7" i="26"/>
  <c r="K7" i="26" s="1"/>
  <c r="H7" i="26"/>
  <c r="J7" i="26" s="1"/>
  <c r="I6" i="26"/>
  <c r="K6" i="26" s="1"/>
  <c r="H6" i="26"/>
  <c r="J6" i="26" s="1"/>
  <c r="I5" i="26"/>
  <c r="P13" i="26" s="1"/>
  <c r="H5" i="26"/>
  <c r="O13" i="26" s="1"/>
  <c r="G4" i="26"/>
  <c r="G5" i="26" s="1"/>
  <c r="I15" i="25"/>
  <c r="K15" i="25" s="1"/>
  <c r="H15" i="25"/>
  <c r="J15" i="25" s="1"/>
  <c r="I14" i="25"/>
  <c r="K14" i="25" s="1"/>
  <c r="H14" i="25"/>
  <c r="J14" i="25" s="1"/>
  <c r="I13" i="25"/>
  <c r="K13" i="25" s="1"/>
  <c r="H13" i="25"/>
  <c r="J13" i="25" s="1"/>
  <c r="I12" i="25"/>
  <c r="K12" i="25" s="1"/>
  <c r="H12" i="25"/>
  <c r="J12" i="25" s="1"/>
  <c r="I11" i="25"/>
  <c r="K11" i="25" s="1"/>
  <c r="H11" i="25"/>
  <c r="J11" i="25" s="1"/>
  <c r="I10" i="25"/>
  <c r="K10" i="25" s="1"/>
  <c r="H10" i="25"/>
  <c r="J10" i="25" s="1"/>
  <c r="I9" i="25"/>
  <c r="K9" i="25" s="1"/>
  <c r="H9" i="25"/>
  <c r="J9" i="25" s="1"/>
  <c r="I8" i="25"/>
  <c r="K8" i="25" s="1"/>
  <c r="H8" i="25"/>
  <c r="J8" i="25" s="1"/>
  <c r="I7" i="25"/>
  <c r="K7" i="25" s="1"/>
  <c r="H7" i="25"/>
  <c r="J7" i="25" s="1"/>
  <c r="I6" i="25"/>
  <c r="K6" i="25" s="1"/>
  <c r="H6" i="25"/>
  <c r="J6" i="25" s="1"/>
  <c r="I5" i="25"/>
  <c r="P13" i="25" s="1"/>
  <c r="H5" i="25"/>
  <c r="O13" i="25" s="1"/>
  <c r="G4" i="25"/>
  <c r="G5" i="25" s="1"/>
  <c r="I15" i="24"/>
  <c r="K15" i="24" s="1"/>
  <c r="H15" i="24"/>
  <c r="J15" i="24" s="1"/>
  <c r="I14" i="24"/>
  <c r="K14" i="24" s="1"/>
  <c r="H14" i="24"/>
  <c r="J14" i="24" s="1"/>
  <c r="I13" i="24"/>
  <c r="K13" i="24" s="1"/>
  <c r="H13" i="24"/>
  <c r="J13" i="24" s="1"/>
  <c r="I12" i="24"/>
  <c r="K12" i="24" s="1"/>
  <c r="H12" i="24"/>
  <c r="J12" i="24" s="1"/>
  <c r="I11" i="24"/>
  <c r="K11" i="24" s="1"/>
  <c r="H11" i="24"/>
  <c r="J11" i="24" s="1"/>
  <c r="I10" i="24"/>
  <c r="K10" i="24" s="1"/>
  <c r="H10" i="24"/>
  <c r="J10" i="24" s="1"/>
  <c r="I9" i="24"/>
  <c r="K9" i="24" s="1"/>
  <c r="H9" i="24"/>
  <c r="J9" i="24" s="1"/>
  <c r="I8" i="24"/>
  <c r="K8" i="24" s="1"/>
  <c r="H8" i="24"/>
  <c r="J8" i="24" s="1"/>
  <c r="I7" i="24"/>
  <c r="K7" i="24" s="1"/>
  <c r="H7" i="24"/>
  <c r="J7" i="24" s="1"/>
  <c r="I6" i="24"/>
  <c r="K6" i="24" s="1"/>
  <c r="H6" i="24"/>
  <c r="J6" i="24" s="1"/>
  <c r="I5" i="24"/>
  <c r="P13" i="24" s="1"/>
  <c r="H5" i="24"/>
  <c r="O13" i="24" s="1"/>
  <c r="G4" i="24"/>
  <c r="G5" i="24" s="1"/>
  <c r="I15" i="23"/>
  <c r="K15" i="23" s="1"/>
  <c r="H15" i="23"/>
  <c r="J15" i="23" s="1"/>
  <c r="I14" i="23"/>
  <c r="K14" i="23" s="1"/>
  <c r="H14" i="23"/>
  <c r="J14" i="23" s="1"/>
  <c r="I13" i="23"/>
  <c r="K13" i="23" s="1"/>
  <c r="H13" i="23"/>
  <c r="J13" i="23" s="1"/>
  <c r="I12" i="23"/>
  <c r="K12" i="23" s="1"/>
  <c r="H12" i="23"/>
  <c r="J12" i="23" s="1"/>
  <c r="I11" i="23"/>
  <c r="K11" i="23" s="1"/>
  <c r="H11" i="23"/>
  <c r="J11" i="23" s="1"/>
  <c r="I10" i="23"/>
  <c r="K10" i="23" s="1"/>
  <c r="H10" i="23"/>
  <c r="J10" i="23" s="1"/>
  <c r="I9" i="23"/>
  <c r="K9" i="23" s="1"/>
  <c r="H9" i="23"/>
  <c r="J9" i="23" s="1"/>
  <c r="I8" i="23"/>
  <c r="K8" i="23" s="1"/>
  <c r="H8" i="23"/>
  <c r="J8" i="23" s="1"/>
  <c r="I7" i="23"/>
  <c r="K7" i="23" s="1"/>
  <c r="H7" i="23"/>
  <c r="J7" i="23" s="1"/>
  <c r="I6" i="23"/>
  <c r="K6" i="23" s="1"/>
  <c r="H6" i="23"/>
  <c r="J6" i="23" s="1"/>
  <c r="I5" i="23"/>
  <c r="P13" i="23" s="1"/>
  <c r="H5" i="23"/>
  <c r="O13" i="23" s="1"/>
  <c r="G4" i="23"/>
  <c r="G5" i="23" s="1"/>
  <c r="I15" i="22"/>
  <c r="K15" i="22" s="1"/>
  <c r="H15" i="22"/>
  <c r="J15" i="22" s="1"/>
  <c r="I14" i="22"/>
  <c r="K14" i="22" s="1"/>
  <c r="H14" i="22"/>
  <c r="J14" i="22" s="1"/>
  <c r="I13" i="22"/>
  <c r="K13" i="22" s="1"/>
  <c r="H13" i="22"/>
  <c r="J13" i="22" s="1"/>
  <c r="I12" i="22"/>
  <c r="K12" i="22" s="1"/>
  <c r="H12" i="22"/>
  <c r="J12" i="22" s="1"/>
  <c r="I11" i="22"/>
  <c r="K11" i="22" s="1"/>
  <c r="H11" i="22"/>
  <c r="J11" i="22" s="1"/>
  <c r="I10" i="22"/>
  <c r="K10" i="22" s="1"/>
  <c r="H10" i="22"/>
  <c r="J10" i="22" s="1"/>
  <c r="I9" i="22"/>
  <c r="K9" i="22" s="1"/>
  <c r="H9" i="22"/>
  <c r="J9" i="22" s="1"/>
  <c r="I8" i="22"/>
  <c r="K8" i="22" s="1"/>
  <c r="H8" i="22"/>
  <c r="J8" i="22" s="1"/>
  <c r="I7" i="22"/>
  <c r="K7" i="22" s="1"/>
  <c r="H7" i="22"/>
  <c r="J7" i="22" s="1"/>
  <c r="I6" i="22"/>
  <c r="K6" i="22" s="1"/>
  <c r="H6" i="22"/>
  <c r="J6" i="22" s="1"/>
  <c r="I5" i="22"/>
  <c r="P13" i="22" s="1"/>
  <c r="H5" i="22"/>
  <c r="O13" i="22" s="1"/>
  <c r="G4" i="22"/>
  <c r="G5" i="22" s="1"/>
  <c r="I15" i="21"/>
  <c r="K15" i="21" s="1"/>
  <c r="H15" i="21"/>
  <c r="J15" i="21" s="1"/>
  <c r="I14" i="21"/>
  <c r="K14" i="21" s="1"/>
  <c r="H14" i="21"/>
  <c r="J14" i="21" s="1"/>
  <c r="I13" i="21"/>
  <c r="K13" i="21" s="1"/>
  <c r="H13" i="21"/>
  <c r="J13" i="21" s="1"/>
  <c r="I12" i="21"/>
  <c r="K12" i="21" s="1"/>
  <c r="H12" i="21"/>
  <c r="J12" i="21" s="1"/>
  <c r="I11" i="21"/>
  <c r="K11" i="21" s="1"/>
  <c r="H11" i="21"/>
  <c r="J11" i="21" s="1"/>
  <c r="I10" i="21"/>
  <c r="K10" i="21" s="1"/>
  <c r="H10" i="21"/>
  <c r="J10" i="21" s="1"/>
  <c r="I9" i="21"/>
  <c r="K9" i="21" s="1"/>
  <c r="H9" i="21"/>
  <c r="J9" i="21" s="1"/>
  <c r="I8" i="21"/>
  <c r="K8" i="21" s="1"/>
  <c r="H8" i="21"/>
  <c r="J8" i="21" s="1"/>
  <c r="I7" i="21"/>
  <c r="K7" i="21" s="1"/>
  <c r="H7" i="21"/>
  <c r="J7" i="21" s="1"/>
  <c r="I6" i="21"/>
  <c r="K6" i="21" s="1"/>
  <c r="H6" i="21"/>
  <c r="J6" i="21" s="1"/>
  <c r="I5" i="21"/>
  <c r="P13" i="21" s="1"/>
  <c r="H5" i="21"/>
  <c r="O13" i="21" s="1"/>
  <c r="G4" i="21"/>
  <c r="G5" i="21" s="1"/>
  <c r="I15" i="20"/>
  <c r="K15" i="20" s="1"/>
  <c r="H15" i="20"/>
  <c r="J15" i="20" s="1"/>
  <c r="I14" i="20"/>
  <c r="K14" i="20" s="1"/>
  <c r="H14" i="20"/>
  <c r="J14" i="20" s="1"/>
  <c r="I13" i="20"/>
  <c r="K13" i="20" s="1"/>
  <c r="H13" i="20"/>
  <c r="J13" i="20" s="1"/>
  <c r="I12" i="20"/>
  <c r="K12" i="20" s="1"/>
  <c r="H12" i="20"/>
  <c r="J12" i="20" s="1"/>
  <c r="I11" i="20"/>
  <c r="K11" i="20" s="1"/>
  <c r="H11" i="20"/>
  <c r="J11" i="20" s="1"/>
  <c r="I10" i="20"/>
  <c r="K10" i="20" s="1"/>
  <c r="H10" i="20"/>
  <c r="J10" i="20" s="1"/>
  <c r="I9" i="20"/>
  <c r="K9" i="20" s="1"/>
  <c r="H9" i="20"/>
  <c r="J9" i="20" s="1"/>
  <c r="I8" i="20"/>
  <c r="K8" i="20" s="1"/>
  <c r="H8" i="20"/>
  <c r="J8" i="20" s="1"/>
  <c r="I7" i="20"/>
  <c r="K7" i="20" s="1"/>
  <c r="H7" i="20"/>
  <c r="J7" i="20" s="1"/>
  <c r="I6" i="20"/>
  <c r="K6" i="20" s="1"/>
  <c r="H6" i="20"/>
  <c r="J6" i="20" s="1"/>
  <c r="I5" i="20"/>
  <c r="P13" i="20" s="1"/>
  <c r="H5" i="20"/>
  <c r="O13" i="20" s="1"/>
  <c r="G4" i="20"/>
  <c r="G5" i="20" s="1"/>
  <c r="I15" i="19"/>
  <c r="K15" i="19" s="1"/>
  <c r="H15" i="19"/>
  <c r="J15" i="19" s="1"/>
  <c r="I14" i="19"/>
  <c r="K14" i="19" s="1"/>
  <c r="H14" i="19"/>
  <c r="J14" i="19" s="1"/>
  <c r="I13" i="19"/>
  <c r="K13" i="19" s="1"/>
  <c r="H13" i="19"/>
  <c r="J13" i="19" s="1"/>
  <c r="I12" i="19"/>
  <c r="K12" i="19" s="1"/>
  <c r="H12" i="19"/>
  <c r="J12" i="19" s="1"/>
  <c r="I11" i="19"/>
  <c r="K11" i="19" s="1"/>
  <c r="H11" i="19"/>
  <c r="J11" i="19" s="1"/>
  <c r="I10" i="19"/>
  <c r="K10" i="19" s="1"/>
  <c r="H10" i="19"/>
  <c r="J10" i="19" s="1"/>
  <c r="I9" i="19"/>
  <c r="K9" i="19" s="1"/>
  <c r="H9" i="19"/>
  <c r="J9" i="19" s="1"/>
  <c r="I8" i="19"/>
  <c r="K8" i="19" s="1"/>
  <c r="H8" i="19"/>
  <c r="J8" i="19" s="1"/>
  <c r="I7" i="19"/>
  <c r="K7" i="19" s="1"/>
  <c r="H7" i="19"/>
  <c r="J7" i="19" s="1"/>
  <c r="I6" i="19"/>
  <c r="K6" i="19" s="1"/>
  <c r="H6" i="19"/>
  <c r="J6" i="19" s="1"/>
  <c r="I5" i="19"/>
  <c r="P13" i="19" s="1"/>
  <c r="H5" i="19"/>
  <c r="O13" i="19" s="1"/>
  <c r="G4" i="19"/>
  <c r="G5" i="19" s="1"/>
  <c r="I15" i="18"/>
  <c r="K15" i="18" s="1"/>
  <c r="H15" i="18"/>
  <c r="J15" i="18" s="1"/>
  <c r="I14" i="18"/>
  <c r="K14" i="18" s="1"/>
  <c r="H14" i="18"/>
  <c r="J14" i="18" s="1"/>
  <c r="I13" i="18"/>
  <c r="K13" i="18" s="1"/>
  <c r="H13" i="18"/>
  <c r="J13" i="18" s="1"/>
  <c r="I12" i="18"/>
  <c r="K12" i="18" s="1"/>
  <c r="H12" i="18"/>
  <c r="J12" i="18" s="1"/>
  <c r="I11" i="18"/>
  <c r="K11" i="18" s="1"/>
  <c r="H11" i="18"/>
  <c r="J11" i="18" s="1"/>
  <c r="I10" i="18"/>
  <c r="K10" i="18" s="1"/>
  <c r="H10" i="18"/>
  <c r="J10" i="18" s="1"/>
  <c r="I9" i="18"/>
  <c r="K9" i="18" s="1"/>
  <c r="H9" i="18"/>
  <c r="J9" i="18" s="1"/>
  <c r="I8" i="18"/>
  <c r="K8" i="18" s="1"/>
  <c r="H8" i="18"/>
  <c r="J8" i="18" s="1"/>
  <c r="I7" i="18"/>
  <c r="K7" i="18" s="1"/>
  <c r="H7" i="18"/>
  <c r="J7" i="18" s="1"/>
  <c r="I6" i="18"/>
  <c r="K6" i="18" s="1"/>
  <c r="H6" i="18"/>
  <c r="J6" i="18" s="1"/>
  <c r="I5" i="18"/>
  <c r="N13" i="18" s="1"/>
  <c r="H5" i="18"/>
  <c r="M13" i="18" s="1"/>
  <c r="G4" i="18"/>
  <c r="G5" i="18" s="1"/>
  <c r="I15" i="17"/>
  <c r="K15" i="17" s="1"/>
  <c r="H15" i="17"/>
  <c r="J15" i="17" s="1"/>
  <c r="I14" i="17"/>
  <c r="K14" i="17" s="1"/>
  <c r="H14" i="17"/>
  <c r="J14" i="17" s="1"/>
  <c r="I13" i="17"/>
  <c r="K13" i="17" s="1"/>
  <c r="H13" i="17"/>
  <c r="J13" i="17" s="1"/>
  <c r="I12" i="17"/>
  <c r="K12" i="17" s="1"/>
  <c r="H12" i="17"/>
  <c r="J12" i="17" s="1"/>
  <c r="I11" i="17"/>
  <c r="K11" i="17" s="1"/>
  <c r="H11" i="17"/>
  <c r="J11" i="17" s="1"/>
  <c r="I10" i="17"/>
  <c r="K10" i="17" s="1"/>
  <c r="H10" i="17"/>
  <c r="J10" i="17" s="1"/>
  <c r="I9" i="17"/>
  <c r="K9" i="17" s="1"/>
  <c r="H9" i="17"/>
  <c r="J9" i="17" s="1"/>
  <c r="I8" i="17"/>
  <c r="K8" i="17" s="1"/>
  <c r="H8" i="17"/>
  <c r="J8" i="17" s="1"/>
  <c r="I7" i="17"/>
  <c r="K7" i="17" s="1"/>
  <c r="H7" i="17"/>
  <c r="J7" i="17" s="1"/>
  <c r="I6" i="17"/>
  <c r="K6" i="17" s="1"/>
  <c r="H6" i="17"/>
  <c r="J6" i="17" s="1"/>
  <c r="I5" i="17"/>
  <c r="N13" i="17" s="1"/>
  <c r="H5" i="17"/>
  <c r="G4" i="17"/>
  <c r="G5" i="17" s="1"/>
  <c r="I15" i="16"/>
  <c r="K15" i="16" s="1"/>
  <c r="H15" i="16"/>
  <c r="J15" i="16" s="1"/>
  <c r="I14" i="16"/>
  <c r="K14" i="16" s="1"/>
  <c r="H14" i="16"/>
  <c r="J14" i="16" s="1"/>
  <c r="I13" i="16"/>
  <c r="K13" i="16" s="1"/>
  <c r="H13" i="16"/>
  <c r="J13" i="16" s="1"/>
  <c r="I12" i="16"/>
  <c r="K12" i="16" s="1"/>
  <c r="H12" i="16"/>
  <c r="J12" i="16" s="1"/>
  <c r="I11" i="16"/>
  <c r="K11" i="16" s="1"/>
  <c r="H11" i="16"/>
  <c r="J11" i="16" s="1"/>
  <c r="I10" i="16"/>
  <c r="K10" i="16" s="1"/>
  <c r="H10" i="16"/>
  <c r="J10" i="16" s="1"/>
  <c r="I9" i="16"/>
  <c r="K9" i="16" s="1"/>
  <c r="H9" i="16"/>
  <c r="J9" i="16" s="1"/>
  <c r="I8" i="16"/>
  <c r="K8" i="16" s="1"/>
  <c r="H8" i="16"/>
  <c r="J8" i="16" s="1"/>
  <c r="I7" i="16"/>
  <c r="K7" i="16" s="1"/>
  <c r="H7" i="16"/>
  <c r="J7" i="16" s="1"/>
  <c r="I6" i="16"/>
  <c r="K6" i="16" s="1"/>
  <c r="H6" i="16"/>
  <c r="J6" i="16" s="1"/>
  <c r="I5" i="16"/>
  <c r="N13" i="16" s="1"/>
  <c r="H5" i="16"/>
  <c r="M13" i="16" s="1"/>
  <c r="G4" i="16"/>
  <c r="G5" i="16" s="1"/>
  <c r="I15" i="15"/>
  <c r="K15" i="15" s="1"/>
  <c r="H15" i="15"/>
  <c r="J15" i="15" s="1"/>
  <c r="I14" i="15"/>
  <c r="K14" i="15" s="1"/>
  <c r="H14" i="15"/>
  <c r="J14" i="15" s="1"/>
  <c r="I13" i="15"/>
  <c r="K13" i="15" s="1"/>
  <c r="H13" i="15"/>
  <c r="J13" i="15" s="1"/>
  <c r="I12" i="15"/>
  <c r="K12" i="15" s="1"/>
  <c r="H12" i="15"/>
  <c r="J12" i="15" s="1"/>
  <c r="I11" i="15"/>
  <c r="K11" i="15" s="1"/>
  <c r="H11" i="15"/>
  <c r="J11" i="15" s="1"/>
  <c r="I10" i="15"/>
  <c r="K10" i="15" s="1"/>
  <c r="H10" i="15"/>
  <c r="J10" i="15" s="1"/>
  <c r="I9" i="15"/>
  <c r="K9" i="15" s="1"/>
  <c r="H9" i="15"/>
  <c r="J9" i="15" s="1"/>
  <c r="I8" i="15"/>
  <c r="K8" i="15" s="1"/>
  <c r="H8" i="15"/>
  <c r="J8" i="15" s="1"/>
  <c r="I7" i="15"/>
  <c r="K7" i="15" s="1"/>
  <c r="H7" i="15"/>
  <c r="J7" i="15" s="1"/>
  <c r="I6" i="15"/>
  <c r="K6" i="15" s="1"/>
  <c r="H6" i="15"/>
  <c r="J6" i="15" s="1"/>
  <c r="I5" i="15"/>
  <c r="N13" i="15" s="1"/>
  <c r="H5" i="15"/>
  <c r="G4" i="15"/>
  <c r="G5" i="15" s="1"/>
  <c r="I15" i="14"/>
  <c r="K15" i="14" s="1"/>
  <c r="H15" i="14"/>
  <c r="J15" i="14" s="1"/>
  <c r="I14" i="14"/>
  <c r="K14" i="14" s="1"/>
  <c r="H14" i="14"/>
  <c r="J14" i="14" s="1"/>
  <c r="I13" i="14"/>
  <c r="K13" i="14" s="1"/>
  <c r="H13" i="14"/>
  <c r="J13" i="14" s="1"/>
  <c r="I12" i="14"/>
  <c r="K12" i="14" s="1"/>
  <c r="H12" i="14"/>
  <c r="J12" i="14" s="1"/>
  <c r="I11" i="14"/>
  <c r="K11" i="14" s="1"/>
  <c r="H11" i="14"/>
  <c r="J11" i="14" s="1"/>
  <c r="I10" i="14"/>
  <c r="K10" i="14" s="1"/>
  <c r="H10" i="14"/>
  <c r="J10" i="14" s="1"/>
  <c r="I9" i="14"/>
  <c r="K9" i="14" s="1"/>
  <c r="H9" i="14"/>
  <c r="J9" i="14" s="1"/>
  <c r="I8" i="14"/>
  <c r="K8" i="14" s="1"/>
  <c r="H8" i="14"/>
  <c r="J8" i="14" s="1"/>
  <c r="I7" i="14"/>
  <c r="K7" i="14" s="1"/>
  <c r="H7" i="14"/>
  <c r="J7" i="14" s="1"/>
  <c r="I6" i="14"/>
  <c r="K6" i="14" s="1"/>
  <c r="H6" i="14"/>
  <c r="J6" i="14" s="1"/>
  <c r="I5" i="14"/>
  <c r="N13" i="14" s="1"/>
  <c r="H5" i="14"/>
  <c r="M13" i="14" s="1"/>
  <c r="G4" i="14"/>
  <c r="G5" i="14" s="1"/>
  <c r="I15" i="13"/>
  <c r="K15" i="13" s="1"/>
  <c r="H15" i="13"/>
  <c r="J15" i="13" s="1"/>
  <c r="I14" i="13"/>
  <c r="K14" i="13" s="1"/>
  <c r="H14" i="13"/>
  <c r="J14" i="13" s="1"/>
  <c r="I13" i="13"/>
  <c r="K13" i="13" s="1"/>
  <c r="H13" i="13"/>
  <c r="J13" i="13" s="1"/>
  <c r="I12" i="13"/>
  <c r="K12" i="13" s="1"/>
  <c r="H12" i="13"/>
  <c r="J12" i="13" s="1"/>
  <c r="I11" i="13"/>
  <c r="K11" i="13" s="1"/>
  <c r="H11" i="13"/>
  <c r="J11" i="13" s="1"/>
  <c r="I10" i="13"/>
  <c r="K10" i="13" s="1"/>
  <c r="H10" i="13"/>
  <c r="J10" i="13" s="1"/>
  <c r="I9" i="13"/>
  <c r="K9" i="13" s="1"/>
  <c r="H9" i="13"/>
  <c r="J9" i="13" s="1"/>
  <c r="I8" i="13"/>
  <c r="K8" i="13" s="1"/>
  <c r="H8" i="13"/>
  <c r="J8" i="13" s="1"/>
  <c r="I7" i="13"/>
  <c r="K7" i="13" s="1"/>
  <c r="H7" i="13"/>
  <c r="J7" i="13" s="1"/>
  <c r="I6" i="13"/>
  <c r="K6" i="13" s="1"/>
  <c r="H6" i="13"/>
  <c r="J6" i="13" s="1"/>
  <c r="I5" i="13"/>
  <c r="N13" i="13" s="1"/>
  <c r="H5" i="13"/>
  <c r="G4" i="13"/>
  <c r="G5" i="13" s="1"/>
  <c r="I15" i="12"/>
  <c r="K15" i="12" s="1"/>
  <c r="H15" i="12"/>
  <c r="J15" i="12" s="1"/>
  <c r="I14" i="12"/>
  <c r="K14" i="12" s="1"/>
  <c r="H14" i="12"/>
  <c r="J14" i="12" s="1"/>
  <c r="I13" i="12"/>
  <c r="K13" i="12" s="1"/>
  <c r="H13" i="12"/>
  <c r="J13" i="12" s="1"/>
  <c r="I12" i="12"/>
  <c r="K12" i="12" s="1"/>
  <c r="H12" i="12"/>
  <c r="J12" i="12" s="1"/>
  <c r="I11" i="12"/>
  <c r="K11" i="12" s="1"/>
  <c r="H11" i="12"/>
  <c r="J11" i="12" s="1"/>
  <c r="I10" i="12"/>
  <c r="K10" i="12" s="1"/>
  <c r="H10" i="12"/>
  <c r="J10" i="12" s="1"/>
  <c r="I9" i="12"/>
  <c r="K9" i="12" s="1"/>
  <c r="H9" i="12"/>
  <c r="J9" i="12" s="1"/>
  <c r="I8" i="12"/>
  <c r="K8" i="12" s="1"/>
  <c r="H8" i="12"/>
  <c r="J8" i="12" s="1"/>
  <c r="I7" i="12"/>
  <c r="K7" i="12" s="1"/>
  <c r="H7" i="12"/>
  <c r="J7" i="12" s="1"/>
  <c r="I6" i="12"/>
  <c r="K6" i="12" s="1"/>
  <c r="H6" i="12"/>
  <c r="J6" i="12" s="1"/>
  <c r="I5" i="12"/>
  <c r="N13" i="12" s="1"/>
  <c r="H5" i="12"/>
  <c r="G4" i="12"/>
  <c r="G5" i="12" s="1"/>
  <c r="I15" i="11"/>
  <c r="K15" i="11" s="1"/>
  <c r="H15" i="11"/>
  <c r="J15" i="11" s="1"/>
  <c r="I14" i="11"/>
  <c r="K14" i="11" s="1"/>
  <c r="H14" i="11"/>
  <c r="J14" i="11" s="1"/>
  <c r="I13" i="11"/>
  <c r="K13" i="11" s="1"/>
  <c r="H13" i="11"/>
  <c r="J13" i="11" s="1"/>
  <c r="I12" i="11"/>
  <c r="K12" i="11" s="1"/>
  <c r="H12" i="11"/>
  <c r="J12" i="11" s="1"/>
  <c r="I11" i="11"/>
  <c r="K11" i="11" s="1"/>
  <c r="H11" i="11"/>
  <c r="J11" i="11" s="1"/>
  <c r="I10" i="11"/>
  <c r="K10" i="11" s="1"/>
  <c r="H10" i="11"/>
  <c r="J10" i="11" s="1"/>
  <c r="I9" i="11"/>
  <c r="K9" i="11" s="1"/>
  <c r="H9" i="11"/>
  <c r="J9" i="11" s="1"/>
  <c r="I8" i="11"/>
  <c r="K8" i="11" s="1"/>
  <c r="H8" i="11"/>
  <c r="J8" i="11" s="1"/>
  <c r="I7" i="11"/>
  <c r="K7" i="11" s="1"/>
  <c r="H7" i="11"/>
  <c r="J7" i="11" s="1"/>
  <c r="I6" i="11"/>
  <c r="K6" i="11" s="1"/>
  <c r="H6" i="11"/>
  <c r="J6" i="11" s="1"/>
  <c r="I5" i="11"/>
  <c r="N13" i="11" s="1"/>
  <c r="H5" i="11"/>
  <c r="G4" i="11"/>
  <c r="G5" i="11" s="1"/>
  <c r="I15" i="10"/>
  <c r="K15" i="10" s="1"/>
  <c r="H15" i="10"/>
  <c r="J15" i="10" s="1"/>
  <c r="I14" i="10"/>
  <c r="K14" i="10" s="1"/>
  <c r="H14" i="10"/>
  <c r="J14" i="10" s="1"/>
  <c r="I13" i="10"/>
  <c r="K13" i="10" s="1"/>
  <c r="H13" i="10"/>
  <c r="J13" i="10" s="1"/>
  <c r="I12" i="10"/>
  <c r="K12" i="10" s="1"/>
  <c r="H12" i="10"/>
  <c r="J12" i="10" s="1"/>
  <c r="I11" i="10"/>
  <c r="K11" i="10" s="1"/>
  <c r="H11" i="10"/>
  <c r="J11" i="10" s="1"/>
  <c r="I10" i="10"/>
  <c r="K10" i="10" s="1"/>
  <c r="H10" i="10"/>
  <c r="J10" i="10" s="1"/>
  <c r="I9" i="10"/>
  <c r="K9" i="10" s="1"/>
  <c r="H9" i="10"/>
  <c r="J9" i="10" s="1"/>
  <c r="I8" i="10"/>
  <c r="K8" i="10" s="1"/>
  <c r="H8" i="10"/>
  <c r="J8" i="10" s="1"/>
  <c r="I7" i="10"/>
  <c r="K7" i="10" s="1"/>
  <c r="H7" i="10"/>
  <c r="J7" i="10" s="1"/>
  <c r="I6" i="10"/>
  <c r="K6" i="10" s="1"/>
  <c r="H6" i="10"/>
  <c r="J6" i="10" s="1"/>
  <c r="I5" i="10"/>
  <c r="N13" i="10" s="1"/>
  <c r="H5" i="10"/>
  <c r="G4" i="10"/>
  <c r="G5" i="10" s="1"/>
  <c r="I15" i="9"/>
  <c r="K15" i="9" s="1"/>
  <c r="H15" i="9"/>
  <c r="J15" i="9" s="1"/>
  <c r="I14" i="9"/>
  <c r="K14" i="9" s="1"/>
  <c r="H14" i="9"/>
  <c r="J14" i="9" s="1"/>
  <c r="I13" i="9"/>
  <c r="K13" i="9" s="1"/>
  <c r="H13" i="9"/>
  <c r="J13" i="9" s="1"/>
  <c r="I12" i="9"/>
  <c r="K12" i="9" s="1"/>
  <c r="H12" i="9"/>
  <c r="J12" i="9" s="1"/>
  <c r="I11" i="9"/>
  <c r="K11" i="9" s="1"/>
  <c r="H11" i="9"/>
  <c r="J11" i="9" s="1"/>
  <c r="I10" i="9"/>
  <c r="K10" i="9" s="1"/>
  <c r="H10" i="9"/>
  <c r="J10" i="9" s="1"/>
  <c r="I9" i="9"/>
  <c r="K9" i="9" s="1"/>
  <c r="H9" i="9"/>
  <c r="J9" i="9" s="1"/>
  <c r="I8" i="9"/>
  <c r="K8" i="9" s="1"/>
  <c r="H8" i="9"/>
  <c r="J8" i="9" s="1"/>
  <c r="I7" i="9"/>
  <c r="K7" i="9" s="1"/>
  <c r="H7" i="9"/>
  <c r="J7" i="9" s="1"/>
  <c r="I6" i="9"/>
  <c r="K6" i="9" s="1"/>
  <c r="H6" i="9"/>
  <c r="J6" i="9" s="1"/>
  <c r="I5" i="9"/>
  <c r="N13" i="9" s="1"/>
  <c r="H5" i="9"/>
  <c r="G4" i="9"/>
  <c r="G5" i="9" s="1"/>
  <c r="I15" i="7"/>
  <c r="K15" i="7" s="1"/>
  <c r="H15" i="7"/>
  <c r="J15" i="7" s="1"/>
  <c r="I14" i="7"/>
  <c r="K14" i="7" s="1"/>
  <c r="H14" i="7"/>
  <c r="J14" i="7" s="1"/>
  <c r="I13" i="7"/>
  <c r="K13" i="7" s="1"/>
  <c r="H13" i="7"/>
  <c r="J13" i="7" s="1"/>
  <c r="I12" i="7"/>
  <c r="K12" i="7" s="1"/>
  <c r="H12" i="7"/>
  <c r="J12" i="7" s="1"/>
  <c r="I11" i="7"/>
  <c r="K11" i="7" s="1"/>
  <c r="H11" i="7"/>
  <c r="J11" i="7" s="1"/>
  <c r="I10" i="7"/>
  <c r="K10" i="7" s="1"/>
  <c r="H10" i="7"/>
  <c r="J10" i="7" s="1"/>
  <c r="I9" i="7"/>
  <c r="K9" i="7" s="1"/>
  <c r="H9" i="7"/>
  <c r="J9" i="7" s="1"/>
  <c r="I8" i="7"/>
  <c r="K8" i="7" s="1"/>
  <c r="H8" i="7"/>
  <c r="J8" i="7" s="1"/>
  <c r="I7" i="7"/>
  <c r="K7" i="7" s="1"/>
  <c r="H7" i="7"/>
  <c r="J7" i="7" s="1"/>
  <c r="I6" i="7"/>
  <c r="K6" i="7" s="1"/>
  <c r="H6" i="7"/>
  <c r="J6" i="7" s="1"/>
  <c r="I5" i="7"/>
  <c r="N13" i="7" s="1"/>
  <c r="H5" i="7"/>
  <c r="G4" i="7"/>
  <c r="G5" i="7" s="1"/>
  <c r="I15" i="6"/>
  <c r="K15" i="6" s="1"/>
  <c r="H15" i="6"/>
  <c r="J15" i="6" s="1"/>
  <c r="I14" i="6"/>
  <c r="K14" i="6" s="1"/>
  <c r="H14" i="6"/>
  <c r="J14" i="6" s="1"/>
  <c r="I13" i="6"/>
  <c r="K13" i="6" s="1"/>
  <c r="H13" i="6"/>
  <c r="J13" i="6" s="1"/>
  <c r="I12" i="6"/>
  <c r="K12" i="6" s="1"/>
  <c r="H12" i="6"/>
  <c r="J12" i="6" s="1"/>
  <c r="I11" i="6"/>
  <c r="K11" i="6" s="1"/>
  <c r="H11" i="6"/>
  <c r="J11" i="6" s="1"/>
  <c r="I10" i="6"/>
  <c r="K10" i="6" s="1"/>
  <c r="H10" i="6"/>
  <c r="J10" i="6" s="1"/>
  <c r="I9" i="6"/>
  <c r="K9" i="6" s="1"/>
  <c r="H9" i="6"/>
  <c r="J9" i="6" s="1"/>
  <c r="I8" i="6"/>
  <c r="K8" i="6" s="1"/>
  <c r="H8" i="6"/>
  <c r="J8" i="6" s="1"/>
  <c r="I7" i="6"/>
  <c r="K7" i="6" s="1"/>
  <c r="H7" i="6"/>
  <c r="J7" i="6" s="1"/>
  <c r="I6" i="6"/>
  <c r="K6" i="6" s="1"/>
  <c r="H6" i="6"/>
  <c r="J6" i="6" s="1"/>
  <c r="I5" i="6"/>
  <c r="N13" i="6" s="1"/>
  <c r="H5" i="6"/>
  <c r="M13" i="6" s="1"/>
  <c r="G4" i="6"/>
  <c r="G5" i="6" s="1"/>
  <c r="I5" i="5"/>
  <c r="H5" i="5"/>
  <c r="J5" i="5" s="1"/>
  <c r="M13" i="17" l="1"/>
  <c r="M13" i="15"/>
  <c r="M13" i="13"/>
  <c r="M13" i="12"/>
  <c r="M13" i="11"/>
  <c r="M13" i="10"/>
  <c r="M13" i="9"/>
  <c r="M13" i="7"/>
  <c r="J5" i="34"/>
  <c r="O9" i="34" s="1"/>
  <c r="O10" i="34" s="1"/>
  <c r="O11" i="34"/>
  <c r="O12" i="34" s="1"/>
  <c r="O14" i="34"/>
  <c r="P14" i="34" s="1"/>
  <c r="K5" i="34"/>
  <c r="P9" i="34" s="1"/>
  <c r="P10" i="34" s="1"/>
  <c r="P11" i="34"/>
  <c r="P12" i="34" s="1"/>
  <c r="J5" i="33"/>
  <c r="O9" i="33" s="1"/>
  <c r="O10" i="33" s="1"/>
  <c r="O11" i="33"/>
  <c r="O12" i="33" s="1"/>
  <c r="O14" i="33"/>
  <c r="P14" i="33" s="1"/>
  <c r="K5" i="33"/>
  <c r="P9" i="33" s="1"/>
  <c r="P10" i="33" s="1"/>
  <c r="P11" i="33"/>
  <c r="P12" i="33" s="1"/>
  <c r="J5" i="32"/>
  <c r="O9" i="32" s="1"/>
  <c r="O10" i="32" s="1"/>
  <c r="O11" i="32"/>
  <c r="O12" i="32" s="1"/>
  <c r="O14" i="32"/>
  <c r="P14" i="32" s="1"/>
  <c r="K5" i="32"/>
  <c r="P9" i="32" s="1"/>
  <c r="P10" i="32" s="1"/>
  <c r="P11" i="32"/>
  <c r="P12" i="32" s="1"/>
  <c r="J5" i="31"/>
  <c r="O9" i="31" s="1"/>
  <c r="O10" i="31" s="1"/>
  <c r="O11" i="31"/>
  <c r="O12" i="31" s="1"/>
  <c r="O14" i="31"/>
  <c r="P14" i="31" s="1"/>
  <c r="K5" i="31"/>
  <c r="P9" i="31" s="1"/>
  <c r="P10" i="31" s="1"/>
  <c r="P11" i="31"/>
  <c r="P12" i="31" s="1"/>
  <c r="J5" i="30"/>
  <c r="O9" i="30" s="1"/>
  <c r="O10" i="30" s="1"/>
  <c r="O11" i="30"/>
  <c r="O12" i="30" s="1"/>
  <c r="O14" i="30"/>
  <c r="P14" i="30" s="1"/>
  <c r="K5" i="30"/>
  <c r="P9" i="30" s="1"/>
  <c r="P10" i="30" s="1"/>
  <c r="P11" i="30"/>
  <c r="P12" i="30" s="1"/>
  <c r="J5" i="29"/>
  <c r="O9" i="29" s="1"/>
  <c r="O10" i="29" s="1"/>
  <c r="O11" i="29"/>
  <c r="O12" i="29" s="1"/>
  <c r="O14" i="29"/>
  <c r="P14" i="29" s="1"/>
  <c r="K5" i="29"/>
  <c r="P9" i="29" s="1"/>
  <c r="P10" i="29" s="1"/>
  <c r="P11" i="29"/>
  <c r="P12" i="29" s="1"/>
  <c r="J5" i="28"/>
  <c r="O9" i="28" s="1"/>
  <c r="O10" i="28" s="1"/>
  <c r="O11" i="28"/>
  <c r="O12" i="28" s="1"/>
  <c r="O14" i="28"/>
  <c r="P14" i="28" s="1"/>
  <c r="P9" i="28"/>
  <c r="P10" i="28" s="1"/>
  <c r="P11" i="28"/>
  <c r="P12" i="28" s="1"/>
  <c r="J5" i="27"/>
  <c r="O9" i="27" s="1"/>
  <c r="O10" i="27" s="1"/>
  <c r="O11" i="27"/>
  <c r="O12" i="27" s="1"/>
  <c r="O14" i="27"/>
  <c r="P14" i="27" s="1"/>
  <c r="K5" i="27"/>
  <c r="P9" i="27" s="1"/>
  <c r="P10" i="27" s="1"/>
  <c r="P11" i="27"/>
  <c r="P12" i="27" s="1"/>
  <c r="J5" i="26"/>
  <c r="O9" i="26" s="1"/>
  <c r="O10" i="26" s="1"/>
  <c r="O11" i="26"/>
  <c r="O12" i="26" s="1"/>
  <c r="O14" i="26"/>
  <c r="P14" i="26" s="1"/>
  <c r="K5" i="26"/>
  <c r="P9" i="26" s="1"/>
  <c r="P10" i="26" s="1"/>
  <c r="P11" i="26"/>
  <c r="P12" i="26" s="1"/>
  <c r="J5" i="25"/>
  <c r="O9" i="25" s="1"/>
  <c r="O10" i="25" s="1"/>
  <c r="O11" i="25"/>
  <c r="O12" i="25" s="1"/>
  <c r="O14" i="25"/>
  <c r="P14" i="25" s="1"/>
  <c r="K5" i="25"/>
  <c r="P9" i="25" s="1"/>
  <c r="P10" i="25" s="1"/>
  <c r="P11" i="25"/>
  <c r="P12" i="25" s="1"/>
  <c r="J5" i="24"/>
  <c r="O9" i="24" s="1"/>
  <c r="O10" i="24" s="1"/>
  <c r="O11" i="24"/>
  <c r="O12" i="24" s="1"/>
  <c r="O14" i="24"/>
  <c r="P14" i="24" s="1"/>
  <c r="K5" i="24"/>
  <c r="P9" i="24" s="1"/>
  <c r="P10" i="24" s="1"/>
  <c r="P11" i="24"/>
  <c r="P12" i="24" s="1"/>
  <c r="J5" i="23"/>
  <c r="O9" i="23" s="1"/>
  <c r="O10" i="23" s="1"/>
  <c r="O11" i="23"/>
  <c r="O12" i="23" s="1"/>
  <c r="O14" i="23"/>
  <c r="P14" i="23" s="1"/>
  <c r="K5" i="23"/>
  <c r="P9" i="23" s="1"/>
  <c r="P10" i="23" s="1"/>
  <c r="P11" i="23"/>
  <c r="P12" i="23" s="1"/>
  <c r="J5" i="22"/>
  <c r="O9" i="22" s="1"/>
  <c r="O10" i="22" s="1"/>
  <c r="O11" i="22"/>
  <c r="O12" i="22" s="1"/>
  <c r="O14" i="22"/>
  <c r="P14" i="22" s="1"/>
  <c r="K5" i="22"/>
  <c r="P9" i="22" s="1"/>
  <c r="P10" i="22" s="1"/>
  <c r="P11" i="22"/>
  <c r="P12" i="22" s="1"/>
  <c r="J5" i="21"/>
  <c r="O9" i="21" s="1"/>
  <c r="O10" i="21" s="1"/>
  <c r="O11" i="21"/>
  <c r="O12" i="21" s="1"/>
  <c r="O14" i="21"/>
  <c r="P14" i="21" s="1"/>
  <c r="K5" i="21"/>
  <c r="P9" i="21" s="1"/>
  <c r="P10" i="21" s="1"/>
  <c r="P11" i="21"/>
  <c r="P12" i="21" s="1"/>
  <c r="J5" i="20"/>
  <c r="O9" i="20" s="1"/>
  <c r="O10" i="20" s="1"/>
  <c r="O11" i="20"/>
  <c r="O12" i="20" s="1"/>
  <c r="O14" i="20"/>
  <c r="P14" i="20" s="1"/>
  <c r="K5" i="20"/>
  <c r="P9" i="20" s="1"/>
  <c r="P10" i="20" s="1"/>
  <c r="P11" i="20"/>
  <c r="P12" i="20" s="1"/>
  <c r="J5" i="19"/>
  <c r="O9" i="19" s="1"/>
  <c r="O10" i="19" s="1"/>
  <c r="O11" i="19"/>
  <c r="O12" i="19" s="1"/>
  <c r="O14" i="19"/>
  <c r="P14" i="19" s="1"/>
  <c r="K5" i="19"/>
  <c r="P9" i="19" s="1"/>
  <c r="P10" i="19" s="1"/>
  <c r="P11" i="19"/>
  <c r="P12" i="19" s="1"/>
  <c r="J5" i="18"/>
  <c r="M9" i="18" s="1"/>
  <c r="M10" i="18" s="1"/>
  <c r="M11" i="18"/>
  <c r="M12" i="18" s="1"/>
  <c r="M14" i="18"/>
  <c r="N14" i="18" s="1"/>
  <c r="K5" i="18"/>
  <c r="N9" i="18" s="1"/>
  <c r="N10" i="18" s="1"/>
  <c r="N11" i="18"/>
  <c r="N12" i="18" s="1"/>
  <c r="J5" i="17"/>
  <c r="M9" i="17" s="1"/>
  <c r="M10" i="17" s="1"/>
  <c r="M11" i="17"/>
  <c r="M12" i="17" s="1"/>
  <c r="M14" i="17"/>
  <c r="N14" i="17" s="1"/>
  <c r="K5" i="17"/>
  <c r="N9" i="17" s="1"/>
  <c r="N10" i="17" s="1"/>
  <c r="N11" i="17"/>
  <c r="N12" i="17" s="1"/>
  <c r="J5" i="16"/>
  <c r="M9" i="16" s="1"/>
  <c r="M10" i="16" s="1"/>
  <c r="M11" i="16"/>
  <c r="M12" i="16" s="1"/>
  <c r="M14" i="16"/>
  <c r="N14" i="16" s="1"/>
  <c r="K5" i="16"/>
  <c r="N9" i="16" s="1"/>
  <c r="N10" i="16" s="1"/>
  <c r="N11" i="16"/>
  <c r="N12" i="16" s="1"/>
  <c r="J5" i="15"/>
  <c r="M9" i="15" s="1"/>
  <c r="M10" i="15" s="1"/>
  <c r="M11" i="15"/>
  <c r="M12" i="15" s="1"/>
  <c r="M14" i="15"/>
  <c r="N14" i="15" s="1"/>
  <c r="K5" i="15"/>
  <c r="N9" i="15" s="1"/>
  <c r="N10" i="15" s="1"/>
  <c r="N11" i="15"/>
  <c r="N12" i="15" s="1"/>
  <c r="J5" i="14"/>
  <c r="M9" i="14" s="1"/>
  <c r="M10" i="14" s="1"/>
  <c r="M11" i="14"/>
  <c r="M12" i="14" s="1"/>
  <c r="M14" i="14"/>
  <c r="N14" i="14" s="1"/>
  <c r="K5" i="14"/>
  <c r="N9" i="14" s="1"/>
  <c r="N10" i="14" s="1"/>
  <c r="N11" i="14"/>
  <c r="N12" i="14" s="1"/>
  <c r="J5" i="13"/>
  <c r="M9" i="13" s="1"/>
  <c r="M10" i="13" s="1"/>
  <c r="M11" i="13"/>
  <c r="M12" i="13" s="1"/>
  <c r="M14" i="13"/>
  <c r="N14" i="13" s="1"/>
  <c r="K5" i="13"/>
  <c r="N9" i="13" s="1"/>
  <c r="N10" i="13" s="1"/>
  <c r="N11" i="13"/>
  <c r="N12" i="13" s="1"/>
  <c r="J5" i="12"/>
  <c r="M9" i="12" s="1"/>
  <c r="M10" i="12" s="1"/>
  <c r="M11" i="12"/>
  <c r="M12" i="12" s="1"/>
  <c r="M14" i="12"/>
  <c r="N14" i="12" s="1"/>
  <c r="K5" i="12"/>
  <c r="N9" i="12" s="1"/>
  <c r="N10" i="12" s="1"/>
  <c r="N11" i="12"/>
  <c r="N12" i="12" s="1"/>
  <c r="J5" i="11"/>
  <c r="M9" i="11" s="1"/>
  <c r="M10" i="11" s="1"/>
  <c r="M11" i="11"/>
  <c r="M12" i="11" s="1"/>
  <c r="M14" i="11"/>
  <c r="N14" i="11" s="1"/>
  <c r="K5" i="11"/>
  <c r="N9" i="11" s="1"/>
  <c r="N10" i="11" s="1"/>
  <c r="N11" i="11"/>
  <c r="N12" i="11" s="1"/>
  <c r="J5" i="10"/>
  <c r="M11" i="10"/>
  <c r="M12" i="10" s="1"/>
  <c r="M14" i="10"/>
  <c r="N14" i="10" s="1"/>
  <c r="K5" i="10"/>
  <c r="N9" i="10" s="1"/>
  <c r="N10" i="10" s="1"/>
  <c r="N11" i="10"/>
  <c r="N12" i="10" s="1"/>
  <c r="J5" i="9"/>
  <c r="M9" i="9" s="1"/>
  <c r="M10" i="9" s="1"/>
  <c r="M11" i="9"/>
  <c r="M12" i="9" s="1"/>
  <c r="M14" i="9"/>
  <c r="N14" i="9" s="1"/>
  <c r="K5" i="9"/>
  <c r="N9" i="9" s="1"/>
  <c r="N10" i="9" s="1"/>
  <c r="N11" i="9"/>
  <c r="N12" i="9" s="1"/>
  <c r="J5" i="7"/>
  <c r="M9" i="7" s="1"/>
  <c r="M10" i="7" s="1"/>
  <c r="M11" i="7"/>
  <c r="M12" i="7" s="1"/>
  <c r="M14" i="7"/>
  <c r="N14" i="7" s="1"/>
  <c r="K5" i="7"/>
  <c r="N9" i="7" s="1"/>
  <c r="N10" i="7" s="1"/>
  <c r="N11" i="7"/>
  <c r="N12" i="7" s="1"/>
  <c r="J5" i="6"/>
  <c r="M9" i="6" s="1"/>
  <c r="M10" i="6" s="1"/>
  <c r="M11" i="6"/>
  <c r="M12" i="6" s="1"/>
  <c r="M14" i="6"/>
  <c r="N14" i="6" s="1"/>
  <c r="K5" i="6"/>
  <c r="N9" i="6" s="1"/>
  <c r="N10" i="6" s="1"/>
  <c r="N11" i="6"/>
  <c r="N12" i="6" s="1"/>
  <c r="M9" i="10" l="1"/>
  <c r="M10" i="10" s="1"/>
  <c r="P18" i="34"/>
  <c r="P17" i="34"/>
  <c r="P16" i="34"/>
  <c r="O18" i="34"/>
  <c r="O17" i="34"/>
  <c r="O16" i="34"/>
  <c r="P18" i="33"/>
  <c r="P17" i="33"/>
  <c r="P16" i="33"/>
  <c r="O18" i="33"/>
  <c r="O17" i="33"/>
  <c r="O16" i="33"/>
  <c r="P18" i="32"/>
  <c r="P17" i="32"/>
  <c r="P16" i="32"/>
  <c r="O18" i="32"/>
  <c r="O17" i="32"/>
  <c r="O16" i="32"/>
  <c r="P18" i="31"/>
  <c r="P17" i="31"/>
  <c r="P16" i="31"/>
  <c r="O18" i="31"/>
  <c r="O17" i="31"/>
  <c r="O16" i="31"/>
  <c r="P18" i="30"/>
  <c r="P17" i="30"/>
  <c r="P16" i="30"/>
  <c r="O18" i="30"/>
  <c r="O17" i="30"/>
  <c r="O16" i="30"/>
  <c r="P18" i="29"/>
  <c r="P17" i="29"/>
  <c r="P16" i="29"/>
  <c r="O18" i="29"/>
  <c r="O17" i="29"/>
  <c r="O16" i="29"/>
  <c r="P18" i="28"/>
  <c r="P17" i="28"/>
  <c r="P16" i="28"/>
  <c r="O18" i="28"/>
  <c r="O17" i="28"/>
  <c r="O16" i="28"/>
  <c r="P18" i="27"/>
  <c r="P17" i="27"/>
  <c r="P16" i="27"/>
  <c r="O18" i="27"/>
  <c r="O17" i="27"/>
  <c r="O16" i="27"/>
  <c r="P18" i="26"/>
  <c r="P17" i="26"/>
  <c r="P16" i="26"/>
  <c r="O18" i="26"/>
  <c r="O17" i="26"/>
  <c r="O16" i="26"/>
  <c r="P18" i="25"/>
  <c r="P17" i="25"/>
  <c r="P16" i="25"/>
  <c r="O18" i="25"/>
  <c r="O17" i="25"/>
  <c r="O16" i="25"/>
  <c r="P18" i="24"/>
  <c r="P17" i="24"/>
  <c r="P16" i="24"/>
  <c r="O18" i="24"/>
  <c r="O17" i="24"/>
  <c r="O16" i="24"/>
  <c r="P18" i="23"/>
  <c r="P17" i="23"/>
  <c r="P16" i="23"/>
  <c r="O18" i="23"/>
  <c r="O17" i="23"/>
  <c r="O16" i="23"/>
  <c r="P18" i="22"/>
  <c r="P17" i="22"/>
  <c r="P16" i="22"/>
  <c r="O18" i="22"/>
  <c r="O17" i="22"/>
  <c r="O16" i="22"/>
  <c r="P18" i="21"/>
  <c r="P17" i="21"/>
  <c r="P16" i="21"/>
  <c r="O18" i="21"/>
  <c r="O17" i="21"/>
  <c r="O16" i="21"/>
  <c r="P18" i="20"/>
  <c r="P17" i="20"/>
  <c r="P16" i="20"/>
  <c r="O18" i="20"/>
  <c r="O17" i="20"/>
  <c r="O16" i="20"/>
  <c r="P18" i="19"/>
  <c r="P17" i="19"/>
  <c r="P16" i="19"/>
  <c r="O18" i="19"/>
  <c r="O17" i="19"/>
  <c r="O16" i="19"/>
  <c r="N18" i="18"/>
  <c r="N17" i="18"/>
  <c r="N16" i="18"/>
  <c r="M18" i="18"/>
  <c r="M17" i="18"/>
  <c r="M16" i="18"/>
  <c r="N18" i="17"/>
  <c r="N17" i="17"/>
  <c r="N16" i="17"/>
  <c r="M18" i="17"/>
  <c r="M17" i="17"/>
  <c r="M16" i="17"/>
  <c r="N18" i="16"/>
  <c r="N17" i="16"/>
  <c r="N16" i="16"/>
  <c r="M18" i="16"/>
  <c r="M17" i="16"/>
  <c r="M16" i="16"/>
  <c r="N18" i="15"/>
  <c r="N17" i="15"/>
  <c r="N16" i="15"/>
  <c r="M18" i="15"/>
  <c r="M17" i="15"/>
  <c r="M16" i="15"/>
  <c r="N18" i="14"/>
  <c r="N17" i="14"/>
  <c r="N16" i="14"/>
  <c r="M18" i="14"/>
  <c r="M17" i="14"/>
  <c r="M16" i="14"/>
  <c r="N18" i="13"/>
  <c r="N17" i="13"/>
  <c r="N16" i="13"/>
  <c r="M18" i="13"/>
  <c r="M17" i="13"/>
  <c r="M16" i="13"/>
  <c r="N18" i="12"/>
  <c r="N17" i="12"/>
  <c r="N16" i="12"/>
  <c r="M18" i="12"/>
  <c r="M17" i="12"/>
  <c r="M16" i="12"/>
  <c r="N18" i="11"/>
  <c r="N17" i="11"/>
  <c r="N16" i="11"/>
  <c r="M18" i="11"/>
  <c r="M17" i="11"/>
  <c r="M16" i="11"/>
  <c r="N18" i="10"/>
  <c r="N17" i="10"/>
  <c r="N16" i="10"/>
  <c r="N18" i="9"/>
  <c r="N17" i="9"/>
  <c r="N16" i="9"/>
  <c r="M18" i="9"/>
  <c r="M17" i="9"/>
  <c r="M16" i="9"/>
  <c r="N18" i="7"/>
  <c r="N17" i="7"/>
  <c r="N16" i="7"/>
  <c r="M18" i="7"/>
  <c r="M17" i="7"/>
  <c r="M16" i="7"/>
  <c r="N18" i="6"/>
  <c r="N17" i="6"/>
  <c r="N16" i="6"/>
  <c r="M18" i="6"/>
  <c r="M17" i="6"/>
  <c r="M16" i="6"/>
  <c r="M18" i="10" l="1"/>
  <c r="M16" i="10"/>
  <c r="M17" i="10"/>
  <c r="I15" i="5"/>
  <c r="K15" i="5" s="1"/>
  <c r="H15" i="5"/>
  <c r="J15" i="5" s="1"/>
  <c r="I14" i="5"/>
  <c r="K14" i="5" s="1"/>
  <c r="H14" i="5"/>
  <c r="J14" i="5" s="1"/>
  <c r="I13" i="5"/>
  <c r="K13" i="5" s="1"/>
  <c r="H13" i="5"/>
  <c r="J13" i="5" s="1"/>
  <c r="I12" i="5"/>
  <c r="K12" i="5" s="1"/>
  <c r="H12" i="5"/>
  <c r="J12" i="5" s="1"/>
  <c r="I11" i="5"/>
  <c r="K11" i="5" s="1"/>
  <c r="H11" i="5"/>
  <c r="J11" i="5" s="1"/>
  <c r="I10" i="5"/>
  <c r="K10" i="5" s="1"/>
  <c r="H10" i="5"/>
  <c r="J10" i="5" s="1"/>
  <c r="I9" i="5"/>
  <c r="K9" i="5" s="1"/>
  <c r="H9" i="5"/>
  <c r="J9" i="5" s="1"/>
  <c r="I8" i="5"/>
  <c r="K8" i="5" s="1"/>
  <c r="H8" i="5"/>
  <c r="J8" i="5" s="1"/>
  <c r="I7" i="5"/>
  <c r="K7" i="5" s="1"/>
  <c r="H7" i="5"/>
  <c r="J7" i="5" s="1"/>
  <c r="I6" i="5"/>
  <c r="K6" i="5" s="1"/>
  <c r="H6" i="5"/>
  <c r="J6" i="5" s="1"/>
  <c r="N13" i="5"/>
  <c r="M13" i="5"/>
  <c r="G4" i="5"/>
  <c r="G5" i="5" s="1"/>
  <c r="M9" i="5" l="1"/>
  <c r="M10" i="5" s="1"/>
  <c r="M11" i="5"/>
  <c r="M12" i="5" s="1"/>
  <c r="M14" i="5"/>
  <c r="N14" i="5" s="1"/>
  <c r="K5" i="5"/>
  <c r="N9" i="5" s="1"/>
  <c r="N10" i="5" s="1"/>
  <c r="N11" i="5"/>
  <c r="N12" i="5" s="1"/>
  <c r="N18" i="5" l="1"/>
  <c r="N17" i="5"/>
  <c r="N16" i="5"/>
  <c r="M18" i="5"/>
  <c r="M17" i="5"/>
  <c r="M16" i="5"/>
  <c r="I7" i="3" l="1"/>
  <c r="I5" i="3"/>
  <c r="H15" i="3"/>
  <c r="H5" i="3"/>
  <c r="I6" i="3" l="1"/>
  <c r="K6" i="3" s="1"/>
  <c r="K7" i="3"/>
  <c r="I8" i="3"/>
  <c r="K8" i="3" s="1"/>
  <c r="I9" i="3"/>
  <c r="K9" i="3" s="1"/>
  <c r="I10" i="3"/>
  <c r="K10" i="3" s="1"/>
  <c r="I11" i="3"/>
  <c r="K11" i="3" s="1"/>
  <c r="I12" i="3"/>
  <c r="K12" i="3" s="1"/>
  <c r="I13" i="3"/>
  <c r="K13" i="3" s="1"/>
  <c r="I14" i="3"/>
  <c r="K14" i="3" s="1"/>
  <c r="I15" i="3"/>
  <c r="K15" i="3" s="1"/>
  <c r="K5" i="3"/>
  <c r="J15" i="3"/>
  <c r="H6" i="3"/>
  <c r="J6" i="3" s="1"/>
  <c r="H7" i="3"/>
  <c r="J7" i="3" s="1"/>
  <c r="H8" i="3"/>
  <c r="J8" i="3" s="1"/>
  <c r="H9" i="3"/>
  <c r="J9" i="3" s="1"/>
  <c r="H10" i="3"/>
  <c r="J10" i="3" s="1"/>
  <c r="H11" i="3"/>
  <c r="J11" i="3" s="1"/>
  <c r="H12" i="3"/>
  <c r="J12" i="3" s="1"/>
  <c r="H13" i="3"/>
  <c r="J13" i="3" s="1"/>
  <c r="H14" i="3"/>
  <c r="J14" i="3" s="1"/>
  <c r="J5" i="3"/>
  <c r="N13" i="3" l="1"/>
  <c r="M9" i="3"/>
  <c r="M10" i="3" s="1"/>
  <c r="M11" i="3"/>
  <c r="M12" i="3" s="1"/>
  <c r="M13" i="3"/>
  <c r="N9" i="3"/>
  <c r="N10" i="3" s="1"/>
  <c r="G5" i="3" l="1"/>
  <c r="M14" i="3"/>
  <c r="N14" i="3" s="1"/>
  <c r="M16" i="3"/>
  <c r="M18" i="3"/>
  <c r="N11" i="3"/>
  <c r="N12" i="3" s="1"/>
  <c r="M17" i="3" l="1"/>
  <c r="N18" i="3"/>
  <c r="N17" i="3"/>
  <c r="N16" i="3"/>
</calcChain>
</file>

<file path=xl/comments1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Ashmore Dana Ekuitas Nusantara</t>
        </r>
      </text>
    </comment>
  </commentList>
</comments>
</file>

<file path=xl/comments10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Ashmore Saham Sejahtera
                                                                                                                                                     </t>
        </r>
      </text>
    </comment>
  </commentList>
</comments>
</file>

<file path=xl/comments11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Eastspring Investment Value
                                                                                                                                                     </t>
        </r>
      </text>
    </comment>
  </commentList>
</comments>
</file>

<file path=xl/comments12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Schoder Global Sharia
                                                                                                                                                     </t>
        </r>
      </text>
    </comment>
  </commentList>
</comments>
</file>

<file path=xl/comments13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Schoder Global Sharia
                                                                                                                                                     </t>
        </r>
      </text>
    </comment>
  </commentList>
</comments>
</file>

<file path=xl/comments14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Batavia Saham Cemerlang                                                                                                                                      </t>
        </r>
      </text>
    </comment>
  </commentList>
</comments>
</file>

<file path=xl/comments15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Batavia Saham Cemerlang                                                                                                                                      </t>
        </r>
      </text>
    </comment>
  </commentList>
</comments>
</file>

<file path=xl/comments16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Batavia Saham Cemerlang                                                                                                                                      </t>
        </r>
      </text>
    </comment>
  </commentList>
</comments>
</file>

<file path=xl/comments17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HPAM Smart Beta Ekuitas                                                                                                                                </t>
        </r>
      </text>
    </comment>
  </commentList>
</comments>
</file>

<file path=xl/comments18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Manulife Dana Saham Kelas 1                                                                                        </t>
        </r>
      </text>
    </comment>
  </commentList>
</comments>
</file>

<file path=xl/comments19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Schroder Dana Prestasi Plus                                                                                       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Manulife Dana Saham Kelas A                                                                                                                                                                            </t>
        </r>
      </text>
    </comment>
  </commentList>
</comments>
</file>

<file path=xl/comments20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Sucorinvest Sustainability                                                                                      </t>
        </r>
      </text>
    </comment>
  </commentList>
</comments>
</file>

<file path=xl/comments21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Avrist Ada Saham Blue Safir                                                                                      </t>
        </r>
      </text>
    </comment>
  </commentList>
</comments>
</file>

<file path=xl/comments22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BNP Paribas Ekuitas                                                                                    </t>
        </r>
      </text>
    </comment>
    <comment ref="O7" authorId="0" shapeId="0">
      <text>
        <r>
          <rPr>
            <b/>
            <sz val="9"/>
            <color indexed="81"/>
            <rFont val="Tahoma"/>
            <family val="2"/>
          </rPr>
          <t xml:space="preserve">BNP Paribas Ekuitas                                                                                    </t>
        </r>
      </text>
    </comment>
  </commentList>
</comments>
</file>

<file path=xl/comments23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Bahana Primavera Plus</t>
        </r>
      </text>
    </comment>
  </commentList>
</comments>
</file>

<file path=xl/comments24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Bahana Primavera Plus</t>
        </r>
      </text>
    </comment>
  </commentList>
</comments>
</file>

<file path=xl/comments3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Manulife Saham Syariah                                                                                                                                                         </t>
        </r>
      </text>
    </comment>
  </commentList>
</comments>
</file>

<file path=xl/comments4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Schoder Dana Prestasi                                                                                                                                                      </t>
        </r>
      </text>
    </comment>
  </commentList>
</comments>
</file>

<file path=xl/comments5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Mandiri Saham Atraktif A                                                                                                                                                      </t>
        </r>
      </text>
    </comment>
  </commentList>
</comments>
</file>

<file path=xl/comments6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Manulife Dana Saham                                                                                                                                                     </t>
        </r>
      </text>
    </comment>
  </commentList>
</comments>
</file>

<file path=xl/comments7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Manulife Dana Saham                                                                                                                                                     </t>
        </r>
      </text>
    </comment>
  </commentList>
</comments>
</file>

<file path=xl/comments8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Manulife Dana Saham                                                                                                                                                     </t>
        </r>
      </text>
    </comment>
  </commentList>
</comments>
</file>

<file path=xl/comments9.xml><?xml version="1.0" encoding="utf-8"?>
<comments xmlns="http://schemas.openxmlformats.org/spreadsheetml/2006/main">
  <authors>
    <author>Admin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Ashmore Saham Sejahtera
                                                                                                                                                     </t>
        </r>
      </text>
    </comment>
  </commentList>
</comments>
</file>

<file path=xl/sharedStrings.xml><?xml version="1.0" encoding="utf-8"?>
<sst xmlns="http://schemas.openxmlformats.org/spreadsheetml/2006/main" count="988" uniqueCount="71">
  <si>
    <t>IHSG</t>
  </si>
  <si>
    <t>01 Agt 2021</t>
  </si>
  <si>
    <t>Treynor Ration = E (rp) – rf / β</t>
  </si>
  <si>
    <t xml:space="preserve">Date </t>
  </si>
  <si>
    <t>BI 7 Day Reverse Rate</t>
  </si>
  <si>
    <t>Return IHSG</t>
  </si>
  <si>
    <t>1+RIHSG</t>
  </si>
  <si>
    <t>Risk Adjusted Return=</t>
  </si>
  <si>
    <t>Return / Standar Deviasi</t>
  </si>
  <si>
    <t>Rata-rata RF</t>
  </si>
  <si>
    <t>Sharpe Ratio</t>
  </si>
  <si>
    <t>(Return -Rf)/ Standar Deviasi</t>
  </si>
  <si>
    <t>RF bulanan</t>
  </si>
  <si>
    <t>Treynor Ratio</t>
  </si>
  <si>
    <t>(Return - Rf) / Beta</t>
  </si>
  <si>
    <t>Return</t>
  </si>
  <si>
    <t>Geo Mean Bulanan</t>
  </si>
  <si>
    <t>Annualized Return</t>
  </si>
  <si>
    <t>Annualized Risk</t>
  </si>
  <si>
    <t>Beta</t>
  </si>
  <si>
    <t>Risk Free</t>
  </si>
  <si>
    <t>RAR</t>
  </si>
  <si>
    <t xml:space="preserve">Asumsi </t>
  </si>
  <si>
    <t>Tidak ada deviden</t>
  </si>
  <si>
    <t>Tidak ada biaya transaksi</t>
  </si>
  <si>
    <t>Tidak ada pajak</t>
  </si>
  <si>
    <t>SDPS</t>
  </si>
  <si>
    <t>Return SDPS</t>
  </si>
  <si>
    <t>Date</t>
  </si>
  <si>
    <t>1+SDPS</t>
  </si>
  <si>
    <t>Standar Deviasi Bulanan</t>
  </si>
  <si>
    <t>BDS</t>
  </si>
  <si>
    <t>Return BDS</t>
  </si>
  <si>
    <t>1+BDS</t>
  </si>
  <si>
    <t>ADEN</t>
  </si>
  <si>
    <t>MDSK</t>
  </si>
  <si>
    <t>MDSKA</t>
  </si>
  <si>
    <t>MSS</t>
  </si>
  <si>
    <t>SDP</t>
  </si>
  <si>
    <t>1+SDP</t>
  </si>
  <si>
    <t>Return SDP</t>
  </si>
  <si>
    <t>MSAA</t>
  </si>
  <si>
    <t>MDS</t>
  </si>
  <si>
    <t>BNPPE</t>
  </si>
  <si>
    <t>MSA</t>
  </si>
  <si>
    <t>ASS</t>
  </si>
  <si>
    <t>ADP</t>
  </si>
  <si>
    <t>EIV</t>
  </si>
  <si>
    <t>SGS</t>
  </si>
  <si>
    <t>SAMDC</t>
  </si>
  <si>
    <t>BSC</t>
  </si>
  <si>
    <t>ASKH</t>
  </si>
  <si>
    <t>BSJ</t>
  </si>
  <si>
    <t>HPAMSBE</t>
  </si>
  <si>
    <t>MDSK1</t>
  </si>
  <si>
    <t>SDPP</t>
  </si>
  <si>
    <t>SS</t>
  </si>
  <si>
    <t>AASBS</t>
  </si>
  <si>
    <t>EIA</t>
  </si>
  <si>
    <t>SEM</t>
  </si>
  <si>
    <t>BPP</t>
  </si>
  <si>
    <t>BDSS</t>
  </si>
  <si>
    <t>TRIMKP</t>
  </si>
  <si>
    <t>MICA</t>
  </si>
  <si>
    <t>(Return -Rf)/ Standar 
Deviasi</t>
  </si>
  <si>
    <t>BI 7 Day 
Reverse Rate</t>
  </si>
  <si>
    <t>Risk Adjusted 
Return=</t>
  </si>
  <si>
    <t>Standar Deviasi 
Bulanan</t>
  </si>
  <si>
    <t>(Return -Rf)/ 
Standar Deviasi</t>
  </si>
  <si>
    <t>Geo Mean 
Bulanan</t>
  </si>
  <si>
    <t>Annualized 
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</si>
</sst>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0.000"/>
    <numFmt numFmtId="166" formatCode="0.0000"/>
    <numFmt numFmtId="167" formatCode="#,##0.000"/>
  </numFmts>
  <fonts count="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5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15" fontId="0" fillId="0" borderId="1" xfId="0" applyNumberFormat="1" applyBorder="1"/>
    <xf numFmtId="10" fontId="0" fillId="0" borderId="1" xfId="1" applyNumberFormat="1" applyFont="1" applyBorder="1" applyAlignment="1">
      <alignment horizontal="center"/>
    </xf>
    <xf numFmtId="10" fontId="0" fillId="0" borderId="0" xfId="0" applyNumberFormat="1"/>
    <xf numFmtId="0" fontId="0" fillId="0" borderId="1" xfId="0" applyBorder="1" applyAlignment="1">
      <alignment horizontal="center"/>
    </xf>
    <xf numFmtId="10" fontId="0" fillId="0" borderId="0" xfId="1" applyNumberFormat="1" applyFont="1"/>
    <xf numFmtId="10" fontId="0" fillId="0" borderId="1" xfId="0" applyNumberFormat="1" applyBorder="1"/>
    <xf numFmtId="0" fontId="2" fillId="0" borderId="0" xfId="0" applyFont="1"/>
    <xf numFmtId="0" fontId="0" fillId="2" borderId="0" xfId="0" applyFill="1"/>
    <xf numFmtId="164" fontId="0" fillId="2" borderId="0" xfId="1" applyNumberFormat="1" applyFont="1" applyFill="1"/>
    <xf numFmtId="0" fontId="0" fillId="0" borderId="0" xfId="1" applyNumberFormat="1" applyFont="1"/>
    <xf numFmtId="165" fontId="0" fillId="0" borderId="0" xfId="0" applyNumberFormat="1"/>
    <xf numFmtId="0" fontId="0" fillId="0" borderId="0" xfId="0" applyFill="1"/>
    <xf numFmtId="15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NumberFormat="1" applyBorder="1" applyAlignment="1">
      <alignment horizontal="center"/>
    </xf>
    <xf numFmtId="15" fontId="0" fillId="0" borderId="0" xfId="0" applyNumberFormat="1" applyBorder="1"/>
    <xf numFmtId="10" fontId="0" fillId="0" borderId="0" xfId="1" applyNumberFormat="1" applyFont="1" applyBorder="1" applyAlignment="1">
      <alignment horizontal="center"/>
    </xf>
    <xf numFmtId="4" fontId="0" fillId="0" borderId="0" xfId="0" applyNumberFormat="1" applyBorder="1"/>
    <xf numFmtId="0" fontId="0" fillId="0" borderId="0" xfId="0" applyBorder="1" applyAlignment="1">
      <alignment horizontal="center"/>
    </xf>
    <xf numFmtId="10" fontId="0" fillId="0" borderId="0" xfId="0" applyNumberFormat="1" applyBorder="1"/>
    <xf numFmtId="1" fontId="0" fillId="0" borderId="1" xfId="0" applyNumberFormat="1" applyBorder="1"/>
    <xf numFmtId="164" fontId="0" fillId="0" borderId="1" xfId="1" applyNumberFormat="1" applyFont="1" applyBorder="1" applyAlignment="1">
      <alignment horizontal="right"/>
    </xf>
    <xf numFmtId="166" fontId="0" fillId="0" borderId="0" xfId="1" applyNumberFormat="1" applyFont="1"/>
    <xf numFmtId="4" fontId="0" fillId="0" borderId="1" xfId="0" applyNumberFormat="1" applyBorder="1"/>
    <xf numFmtId="0" fontId="0" fillId="3" borderId="0" xfId="0" applyFill="1"/>
    <xf numFmtId="165" fontId="0" fillId="3" borderId="0" xfId="0" applyNumberFormat="1" applyFill="1"/>
    <xf numFmtId="0" fontId="2" fillId="0" borderId="0" xfId="0" applyFont="1" applyFill="1"/>
    <xf numFmtId="165" fontId="0" fillId="0" borderId="1" xfId="0" applyNumberFormat="1" applyBorder="1"/>
    <xf numFmtId="3" fontId="0" fillId="0" borderId="1" xfId="0" applyNumberFormat="1" applyBorder="1"/>
    <xf numFmtId="167" fontId="0" fillId="0" borderId="1" xfId="0" applyNumberFormat="1" applyBorder="1"/>
    <xf numFmtId="1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1" xfId="0" applyNumberFormat="1" applyBorder="1" applyAlignment="1">
      <alignment horizontal="center" vertical="center"/>
    </xf>
    <xf numFmtId="15" fontId="0" fillId="0" borderId="1" xfId="0" applyNumberFormat="1" applyBorder="1" applyAlignment="1">
      <alignment vertical="center"/>
    </xf>
    <xf numFmtId="10" fontId="0" fillId="0" borderId="1" xfId="1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1" xfId="1" applyNumberFormat="1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10" fontId="0" fillId="0" borderId="0" xfId="1" applyNumberFormat="1" applyFont="1" applyAlignment="1">
      <alignment vertical="center"/>
    </xf>
    <xf numFmtId="15" fontId="0" fillId="0" borderId="1" xfId="0" applyNumberFormat="1" applyBorder="1" applyAlignment="1">
      <alignment horizontal="center" vertical="center"/>
    </xf>
    <xf numFmtId="10" fontId="0" fillId="0" borderId="0" xfId="0" applyNumberFormat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167" fontId="0" fillId="0" borderId="1" xfId="0" applyNumberFormat="1" applyBorder="1" applyAlignment="1">
      <alignment vertical="center"/>
    </xf>
    <xf numFmtId="0" fontId="0" fillId="2" borderId="0" xfId="0" applyFill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workbookViewId="0">
      <selection activeCell="C3" sqref="C3"/>
    </sheetView>
  </sheetViews>
  <sheetFormatPr defaultRowHeight="15" x14ac:dyDescent="0.25"/>
  <cols>
    <col min="1" max="1" width="11.85546875" customWidth="1"/>
    <col min="2" max="2" width="8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7" max="7" width="6.42578125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2" max="12" width="23.140625" bestFit="1" customWidth="1"/>
    <col min="13" max="13" width="13.5703125" customWidth="1"/>
  </cols>
  <sheetData>
    <row r="1" spans="1:15" x14ac:dyDescent="0.25">
      <c r="A1" s="1" t="s">
        <v>2</v>
      </c>
    </row>
    <row r="2" spans="1:15" x14ac:dyDescent="0.25">
      <c r="A2" s="1"/>
    </row>
    <row r="3" spans="1:15" x14ac:dyDescent="0.25">
      <c r="A3" s="3" t="s">
        <v>3</v>
      </c>
      <c r="B3" s="3" t="s">
        <v>26</v>
      </c>
      <c r="C3" s="3" t="s">
        <v>0</v>
      </c>
      <c r="D3" s="3" t="s">
        <v>28</v>
      </c>
      <c r="E3" s="3" t="s">
        <v>4</v>
      </c>
      <c r="F3" s="2"/>
      <c r="G3" s="2"/>
      <c r="H3" s="4" t="s">
        <v>27</v>
      </c>
      <c r="I3" s="4" t="s">
        <v>5</v>
      </c>
      <c r="J3" s="4" t="s">
        <v>29</v>
      </c>
      <c r="K3" s="4" t="s">
        <v>6</v>
      </c>
      <c r="L3" s="13" t="s">
        <v>7</v>
      </c>
      <c r="M3" s="13" t="s">
        <v>8</v>
      </c>
      <c r="N3" s="13"/>
      <c r="O3" s="13"/>
    </row>
    <row r="4" spans="1:15" x14ac:dyDescent="0.25">
      <c r="A4" s="5">
        <v>44197</v>
      </c>
      <c r="B4" s="27">
        <v>30746.17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AVERAGE(E4:E15)</f>
        <v>3.5208333333333341E-2</v>
      </c>
      <c r="H4" s="8"/>
      <c r="I4" s="8"/>
      <c r="J4" s="28"/>
      <c r="K4" s="12"/>
      <c r="L4" s="40" t="s">
        <v>10</v>
      </c>
      <c r="M4" s="61" t="s">
        <v>64</v>
      </c>
      <c r="N4" s="61"/>
      <c r="O4" s="13"/>
    </row>
    <row r="5" spans="1:15" x14ac:dyDescent="0.25">
      <c r="A5" s="5">
        <v>44228</v>
      </c>
      <c r="B5" s="27">
        <v>30276.53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-1.5274748041788633E-2</v>
      </c>
      <c r="I5" s="8">
        <f>C5/C4-1</f>
        <v>6.465370180825647E-2</v>
      </c>
      <c r="J5" s="28">
        <f>H5+1</f>
        <v>0.98472525195821137</v>
      </c>
      <c r="K5" s="28">
        <f>I5+1</f>
        <v>1.0646537018082565</v>
      </c>
      <c r="L5" s="13" t="s">
        <v>13</v>
      </c>
      <c r="M5" s="13" t="s">
        <v>14</v>
      </c>
      <c r="N5" s="13"/>
      <c r="O5" s="13"/>
    </row>
    <row r="6" spans="1:15" x14ac:dyDescent="0.25">
      <c r="A6" s="5">
        <v>44256</v>
      </c>
      <c r="B6" s="27">
        <v>30979.77</v>
      </c>
      <c r="C6" s="6">
        <v>5985</v>
      </c>
      <c r="D6" s="7">
        <v>44273</v>
      </c>
      <c r="E6" s="8">
        <v>3.5000000000000003E-2</v>
      </c>
      <c r="H6" s="8">
        <f t="shared" ref="H6:H14" si="0">B6/B5-1</f>
        <v>2.3227232447047275E-2</v>
      </c>
      <c r="I6" s="8">
        <f t="shared" ref="I6:I15" si="1">C6/C5-1</f>
        <v>-4.1019067457138236E-2</v>
      </c>
      <c r="J6" s="28">
        <f t="shared" ref="J6:J15" si="2">H6+1</f>
        <v>1.0232272324470473</v>
      </c>
      <c r="K6" s="28">
        <f t="shared" ref="K6:K15" si="3">I6+1</f>
        <v>0.95898093254286176</v>
      </c>
    </row>
    <row r="7" spans="1:15" x14ac:dyDescent="0.25">
      <c r="A7" s="5">
        <v>44287</v>
      </c>
      <c r="B7" s="27">
        <v>28832.2</v>
      </c>
      <c r="C7" s="6">
        <v>5995</v>
      </c>
      <c r="D7" s="7">
        <v>44306</v>
      </c>
      <c r="E7" s="8">
        <v>3.5000000000000003E-2</v>
      </c>
      <c r="H7" s="8">
        <f t="shared" si="0"/>
        <v>-6.932168960582985E-2</v>
      </c>
      <c r="I7" s="8">
        <f>C7/C6-1</f>
        <v>1.6708437761070449E-3</v>
      </c>
      <c r="J7" s="28">
        <f t="shared" si="2"/>
        <v>0.93067831039417015</v>
      </c>
      <c r="K7" s="28">
        <f t="shared" si="3"/>
        <v>1.001670843776107</v>
      </c>
      <c r="M7" s="13" t="s">
        <v>26</v>
      </c>
      <c r="N7" s="13" t="s">
        <v>0</v>
      </c>
    </row>
    <row r="8" spans="1:15" x14ac:dyDescent="0.25">
      <c r="A8" s="5">
        <v>44317</v>
      </c>
      <c r="B8" s="27">
        <v>28882.02</v>
      </c>
      <c r="C8" s="6">
        <v>5947</v>
      </c>
      <c r="D8" s="7">
        <v>44341</v>
      </c>
      <c r="E8" s="8">
        <v>3.5000000000000003E-2</v>
      </c>
      <c r="H8" s="8">
        <f t="shared" si="0"/>
        <v>1.7279291902803084E-3</v>
      </c>
      <c r="I8" s="8">
        <f t="shared" si="1"/>
        <v>-8.0066722268556934E-3</v>
      </c>
      <c r="J8" s="28">
        <f t="shared" si="2"/>
        <v>1.0017279291902803</v>
      </c>
      <c r="K8" s="28">
        <f t="shared" si="3"/>
        <v>0.99199332777314431</v>
      </c>
      <c r="L8" t="s">
        <v>15</v>
      </c>
    </row>
    <row r="9" spans="1:15" x14ac:dyDescent="0.25">
      <c r="A9" s="5">
        <v>44348</v>
      </c>
      <c r="B9" s="27">
        <v>28753.75</v>
      </c>
      <c r="C9" s="6">
        <v>5985</v>
      </c>
      <c r="D9" s="7">
        <v>44364</v>
      </c>
      <c r="E9" s="8">
        <v>3.5000000000000003E-2</v>
      </c>
      <c r="H9" s="8">
        <f t="shared" si="0"/>
        <v>-4.4411713585130741E-3</v>
      </c>
      <c r="I9" s="8">
        <f t="shared" si="1"/>
        <v>6.389776357827559E-3</v>
      </c>
      <c r="J9" s="28">
        <f t="shared" si="2"/>
        <v>0.99555882864148693</v>
      </c>
      <c r="K9" s="28">
        <f t="shared" si="3"/>
        <v>1.0063897763578276</v>
      </c>
      <c r="L9" t="s">
        <v>16</v>
      </c>
      <c r="M9" s="9">
        <f>GEOMEAN(J5:J15)-1</f>
        <v>-1.9464645054999563E-3</v>
      </c>
      <c r="N9" s="9">
        <f>GEOMEAN(K5:K15)-1</f>
        <v>1.0573312662119916E-2</v>
      </c>
    </row>
    <row r="10" spans="1:15" x14ac:dyDescent="0.25">
      <c r="A10" s="5">
        <v>44378</v>
      </c>
      <c r="B10" s="27">
        <v>27240.55</v>
      </c>
      <c r="C10" s="6">
        <v>6070</v>
      </c>
      <c r="D10" s="7">
        <v>44399</v>
      </c>
      <c r="E10" s="8">
        <v>3.5000000000000003E-2</v>
      </c>
      <c r="H10" s="8">
        <f t="shared" si="0"/>
        <v>-5.2626179194018241E-2</v>
      </c>
      <c r="I10" s="8">
        <f t="shared" si="1"/>
        <v>1.4202172096908994E-2</v>
      </c>
      <c r="J10" s="28">
        <f t="shared" si="2"/>
        <v>0.94737382080598176</v>
      </c>
      <c r="K10" s="28">
        <f t="shared" si="3"/>
        <v>1.014202172096909</v>
      </c>
      <c r="L10" s="14" t="s">
        <v>17</v>
      </c>
      <c r="M10" s="15">
        <f>(1+M9)^12-1</f>
        <v>-2.3109133609661714E-2</v>
      </c>
      <c r="N10" s="15">
        <f>(1+N9)^12-1</f>
        <v>0.13452455998454793</v>
      </c>
    </row>
    <row r="11" spans="1:15" x14ac:dyDescent="0.25">
      <c r="A11" s="10" t="s">
        <v>1</v>
      </c>
      <c r="B11" s="27">
        <v>27157.119999999999</v>
      </c>
      <c r="C11" s="6">
        <v>6150</v>
      </c>
      <c r="D11" s="7">
        <v>44427</v>
      </c>
      <c r="E11" s="8">
        <v>3.5000000000000003E-2</v>
      </c>
      <c r="H11" s="8">
        <f t="shared" si="0"/>
        <v>-3.0627134914676946E-3</v>
      </c>
      <c r="I11" s="8">
        <f t="shared" si="1"/>
        <v>1.3179571663920919E-2</v>
      </c>
      <c r="J11" s="28">
        <f t="shared" si="2"/>
        <v>0.99693728650853231</v>
      </c>
      <c r="K11" s="28">
        <f t="shared" si="3"/>
        <v>1.0131795716639209</v>
      </c>
      <c r="L11" t="s">
        <v>30</v>
      </c>
      <c r="M11" s="11">
        <f>STDEVA(H4:H15)</f>
        <v>3.7284460317940984E-2</v>
      </c>
      <c r="N11" s="11">
        <f>STDEVA(I4:I27)</f>
        <v>2.8294666423040921E-2</v>
      </c>
    </row>
    <row r="12" spans="1:15" x14ac:dyDescent="0.25">
      <c r="A12" s="5">
        <v>44440</v>
      </c>
      <c r="B12" s="27">
        <v>27783.24</v>
      </c>
      <c r="C12" s="6">
        <v>6286</v>
      </c>
      <c r="D12" s="7">
        <v>44460</v>
      </c>
      <c r="E12" s="8">
        <v>3.5000000000000003E-2</v>
      </c>
      <c r="H12" s="8">
        <f t="shared" si="0"/>
        <v>2.3055463907807772E-2</v>
      </c>
      <c r="I12" s="8">
        <f t="shared" si="1"/>
        <v>2.2113821138211476E-2</v>
      </c>
      <c r="J12" s="28">
        <f t="shared" si="2"/>
        <v>1.0230554639078078</v>
      </c>
      <c r="K12" s="28">
        <f t="shared" si="3"/>
        <v>1.0221138211382115</v>
      </c>
      <c r="L12" s="14" t="s">
        <v>18</v>
      </c>
      <c r="M12" s="15">
        <f>M11*12^(1/2)</f>
        <v>0.12915715920691886</v>
      </c>
      <c r="N12" s="15">
        <f>N11*12^(1/2)</f>
        <v>9.8015599655840044E-2</v>
      </c>
    </row>
    <row r="13" spans="1:15" x14ac:dyDescent="0.25">
      <c r="A13" s="5">
        <v>44470</v>
      </c>
      <c r="B13" s="27">
        <v>28540.81</v>
      </c>
      <c r="C13" s="6">
        <v>6591</v>
      </c>
      <c r="D13" s="7">
        <v>44488</v>
      </c>
      <c r="E13" s="8">
        <v>3.5000000000000003E-2</v>
      </c>
      <c r="H13" s="8">
        <f t="shared" si="0"/>
        <v>2.7267158186014218E-2</v>
      </c>
      <c r="I13" s="8">
        <f t="shared" si="1"/>
        <v>4.8520521794463978E-2</v>
      </c>
      <c r="J13" s="28">
        <f t="shared" si="2"/>
        <v>1.0272671581860142</v>
      </c>
      <c r="K13" s="28">
        <f t="shared" si="3"/>
        <v>1.048520521794464</v>
      </c>
      <c r="L13" t="s">
        <v>19</v>
      </c>
      <c r="M13" s="29">
        <f>SLOPE(H5:H15,I5:I15)</f>
        <v>-0.19168095308956662</v>
      </c>
      <c r="N13" s="16">
        <f>SLOPE(I5:I15,I5:I15)</f>
        <v>1</v>
      </c>
    </row>
    <row r="14" spans="1:15" x14ac:dyDescent="0.25">
      <c r="A14" s="5">
        <v>44501</v>
      </c>
      <c r="B14" s="27">
        <v>30384.69</v>
      </c>
      <c r="C14" s="6">
        <v>6533</v>
      </c>
      <c r="D14" s="7">
        <v>44518</v>
      </c>
      <c r="E14" s="8">
        <v>3.5000000000000003E-2</v>
      </c>
      <c r="H14" s="8">
        <f t="shared" si="0"/>
        <v>6.4605033984669546E-2</v>
      </c>
      <c r="I14" s="8">
        <f t="shared" si="1"/>
        <v>-8.7998786223638659E-3</v>
      </c>
      <c r="J14" s="28">
        <f t="shared" si="2"/>
        <v>1.0646050339846695</v>
      </c>
      <c r="K14" s="28">
        <f t="shared" si="3"/>
        <v>0.99120012137763613</v>
      </c>
      <c r="L14" t="s">
        <v>20</v>
      </c>
      <c r="M14" s="9">
        <f>G4</f>
        <v>3.5208333333333341E-2</v>
      </c>
      <c r="N14" s="9">
        <f>M14</f>
        <v>3.5208333333333341E-2</v>
      </c>
    </row>
    <row r="15" spans="1:15" x14ac:dyDescent="0.25">
      <c r="A15" s="5">
        <v>44531</v>
      </c>
      <c r="B15" s="27">
        <v>30094.23</v>
      </c>
      <c r="C15" s="6">
        <v>6581</v>
      </c>
      <c r="D15" s="7">
        <v>44546</v>
      </c>
      <c r="E15" s="8">
        <v>3.5000000000000003E-2</v>
      </c>
      <c r="H15" s="8">
        <f>B15/B14-1</f>
        <v>-9.5594195629443712E-3</v>
      </c>
      <c r="I15" s="8">
        <f t="shared" si="1"/>
        <v>7.3473136384509807E-3</v>
      </c>
      <c r="J15" s="28">
        <f t="shared" si="2"/>
        <v>0.99044058043705563</v>
      </c>
      <c r="K15" s="28">
        <f t="shared" si="3"/>
        <v>1.007347313638451</v>
      </c>
    </row>
    <row r="16" spans="1:15" x14ac:dyDescent="0.25">
      <c r="A16" s="19"/>
      <c r="B16" s="20"/>
      <c r="C16" s="21"/>
      <c r="D16" s="22"/>
      <c r="E16" s="23"/>
      <c r="L16" s="18" t="s">
        <v>21</v>
      </c>
      <c r="M16" s="17">
        <f>M10/M12</f>
        <v>-0.17892259129545621</v>
      </c>
      <c r="N16" s="17">
        <f>N10/N12</f>
        <v>1.3724811199125544</v>
      </c>
    </row>
    <row r="17" spans="1:14" x14ac:dyDescent="0.25">
      <c r="A17" s="19"/>
      <c r="B17" s="20"/>
      <c r="C17" s="21"/>
      <c r="D17" s="22"/>
      <c r="E17" s="23"/>
      <c r="H17" s="23"/>
      <c r="I17" s="23"/>
      <c r="J17" s="26"/>
      <c r="K17" s="26"/>
      <c r="L17" s="18" t="s">
        <v>10</v>
      </c>
      <c r="M17" s="17">
        <f>(M10-M14)/M12</f>
        <v>-0.45152330154278453</v>
      </c>
      <c r="N17" s="17">
        <f>(N10-N14)/N12</f>
        <v>1.01326959177867</v>
      </c>
    </row>
    <row r="18" spans="1:14" x14ac:dyDescent="0.25">
      <c r="A18" s="19"/>
      <c r="B18" s="24"/>
      <c r="C18" s="21"/>
      <c r="D18" s="22"/>
      <c r="E18" s="23"/>
      <c r="H18" s="23"/>
      <c r="I18" s="23"/>
      <c r="J18" s="26"/>
      <c r="K18" s="26"/>
      <c r="L18" s="31" t="s">
        <v>13</v>
      </c>
      <c r="M18" s="32">
        <f>(M10-M12)/M13</f>
        <v>0.79437362117784971</v>
      </c>
      <c r="N18" s="32">
        <f>(N10-N12)/N13</f>
        <v>3.6508960328707887E-2</v>
      </c>
    </row>
    <row r="19" spans="1:14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4" x14ac:dyDescent="0.25">
      <c r="A20" s="19"/>
      <c r="B20" s="24"/>
      <c r="C20" s="21"/>
      <c r="D20" s="22"/>
      <c r="E20" s="23"/>
      <c r="H20" s="23"/>
      <c r="I20" s="23"/>
      <c r="J20" s="26"/>
      <c r="K20" s="26"/>
      <c r="L20" s="33"/>
    </row>
    <row r="21" spans="1:14" x14ac:dyDescent="0.25">
      <c r="A21" s="19"/>
      <c r="B21" s="24"/>
      <c r="C21" s="21"/>
      <c r="D21" s="22"/>
      <c r="E21" s="23"/>
      <c r="H21" s="23"/>
      <c r="I21" s="23"/>
      <c r="J21" s="26"/>
      <c r="K21" s="26"/>
      <c r="L21" s="18"/>
    </row>
    <row r="22" spans="1:14" x14ac:dyDescent="0.25">
      <c r="A22" s="19"/>
      <c r="B22" s="24"/>
      <c r="C22" s="21"/>
      <c r="D22" s="22"/>
      <c r="E22" s="23"/>
      <c r="H22" s="23"/>
      <c r="I22" s="23"/>
      <c r="J22" s="26"/>
      <c r="K22" s="26"/>
      <c r="L22" s="18"/>
    </row>
    <row r="23" spans="1:14" x14ac:dyDescent="0.25">
      <c r="A23" s="25"/>
      <c r="B23" s="24"/>
      <c r="C23" s="21"/>
      <c r="D23" s="22"/>
      <c r="E23" s="23"/>
      <c r="H23" s="23"/>
      <c r="I23" s="23"/>
      <c r="J23" s="26"/>
      <c r="K23" s="26"/>
      <c r="L23" s="18"/>
    </row>
    <row r="24" spans="1:14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4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4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4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mergeCells count="1">
    <mergeCell ref="M4:N4"/>
  </mergeCells>
  <pageMargins left="0.7" right="0.7" top="0.75" bottom="0.75" header="0.3" footer="0.3"/>
  <pageSetup paperSize="9" scale="75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7"/>
  <sheetViews>
    <sheetView workbookViewId="0"/>
  </sheetViews>
  <sheetFormatPr defaultRowHeight="15" x14ac:dyDescent="0.25"/>
  <cols>
    <col min="1" max="1" width="11.85546875" customWidth="1"/>
    <col min="2" max="2" width="5.5703125" bestFit="1" customWidth="1"/>
    <col min="3" max="3" width="5.28515625" bestFit="1" customWidth="1"/>
    <col min="4" max="4" width="10" bestFit="1" customWidth="1"/>
    <col min="5" max="5" width="20.140625" bestFit="1" customWidth="1"/>
    <col min="6" max="6" width="11.5703125" bestFit="1" customWidth="1"/>
    <col min="7" max="7" width="6.140625" bestFit="1" customWidth="1"/>
    <col min="8" max="8" width="10.85546875" style="2" bestFit="1" customWidth="1"/>
    <col min="9" max="9" width="11.7109375" style="2" bestFit="1" customWidth="1"/>
    <col min="10" max="10" width="7.140625" bestFit="1" customWidth="1"/>
    <col min="11" max="11" width="8.42578125" bestFit="1" customWidth="1"/>
    <col min="12" max="12" width="23.140625" bestFit="1" customWidth="1"/>
    <col min="13" max="13" width="13.5703125" customWidth="1"/>
  </cols>
  <sheetData>
    <row r="1" spans="1:15" x14ac:dyDescent="0.25">
      <c r="A1" s="1" t="s">
        <v>2</v>
      </c>
    </row>
    <row r="2" spans="1:15" x14ac:dyDescent="0.25">
      <c r="A2" s="1"/>
    </row>
    <row r="3" spans="1:15" x14ac:dyDescent="0.25">
      <c r="A3" s="3" t="s">
        <v>3</v>
      </c>
      <c r="B3" s="3" t="s">
        <v>44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L3" s="13" t="s">
        <v>7</v>
      </c>
      <c r="M3" s="13" t="s">
        <v>8</v>
      </c>
      <c r="N3" s="13"/>
      <c r="O3" s="13"/>
    </row>
    <row r="4" spans="1:15" x14ac:dyDescent="0.25">
      <c r="A4" s="5">
        <v>44197</v>
      </c>
      <c r="B4" s="35">
        <v>2079.5300000000002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L4" s="13" t="s">
        <v>10</v>
      </c>
      <c r="M4" s="13" t="s">
        <v>11</v>
      </c>
      <c r="N4" s="13"/>
      <c r="O4" s="13"/>
    </row>
    <row r="5" spans="1:15" x14ac:dyDescent="0.25">
      <c r="A5" s="5">
        <v>44228</v>
      </c>
      <c r="B5" s="35">
        <v>2125.9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2.2298307790702632E-2</v>
      </c>
      <c r="I5" s="8">
        <f>C5/C4-1</f>
        <v>6.465370180825647E-2</v>
      </c>
      <c r="J5" s="28">
        <f>H5+1</f>
        <v>1.0222983077907026</v>
      </c>
      <c r="K5" s="28">
        <f>I5+1</f>
        <v>1.0646537018082565</v>
      </c>
      <c r="L5" s="13" t="s">
        <v>13</v>
      </c>
      <c r="M5" s="13" t="s">
        <v>14</v>
      </c>
      <c r="N5" s="13"/>
      <c r="O5" s="13"/>
    </row>
    <row r="6" spans="1:15" x14ac:dyDescent="0.25">
      <c r="A6" s="5">
        <v>44256</v>
      </c>
      <c r="B6" s="35">
        <v>2208.52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3.8863540147701992E-2</v>
      </c>
      <c r="I6" s="8">
        <f t="shared" si="0"/>
        <v>-4.1019067457138236E-2</v>
      </c>
      <c r="J6" s="28">
        <f t="shared" ref="J6:K15" si="1">H6+1</f>
        <v>1.038863540147702</v>
      </c>
      <c r="K6" s="28">
        <f t="shared" si="1"/>
        <v>0.95898093254286176</v>
      </c>
    </row>
    <row r="7" spans="1:15" x14ac:dyDescent="0.25">
      <c r="A7" s="5">
        <v>44287</v>
      </c>
      <c r="B7" s="35">
        <v>2020.35</v>
      </c>
      <c r="C7" s="6">
        <v>5995</v>
      </c>
      <c r="D7" s="7">
        <v>44306</v>
      </c>
      <c r="E7" s="8">
        <v>3.5000000000000003E-2</v>
      </c>
      <c r="H7" s="8">
        <f t="shared" si="0"/>
        <v>-8.5201854635683638E-2</v>
      </c>
      <c r="I7" s="8">
        <f>C7/C6-1</f>
        <v>1.6708437761070449E-3</v>
      </c>
      <c r="J7" s="28">
        <f t="shared" si="1"/>
        <v>0.91479814536431636</v>
      </c>
      <c r="K7" s="28">
        <f t="shared" si="1"/>
        <v>1.001670843776107</v>
      </c>
      <c r="M7" s="13" t="s">
        <v>44</v>
      </c>
      <c r="N7" s="13" t="s">
        <v>0</v>
      </c>
    </row>
    <row r="8" spans="1:15" x14ac:dyDescent="0.25">
      <c r="A8" s="5">
        <v>44317</v>
      </c>
      <c r="B8" s="35">
        <v>2126.54</v>
      </c>
      <c r="C8" s="6">
        <v>5947</v>
      </c>
      <c r="D8" s="7">
        <v>44341</v>
      </c>
      <c r="E8" s="8">
        <v>3.5000000000000003E-2</v>
      </c>
      <c r="H8" s="8">
        <f t="shared" si="0"/>
        <v>5.2560199965352661E-2</v>
      </c>
      <c r="I8" s="8">
        <f t="shared" si="0"/>
        <v>-8.0066722268556934E-3</v>
      </c>
      <c r="J8" s="28">
        <f t="shared" si="1"/>
        <v>1.0525601999653527</v>
      </c>
      <c r="K8" s="28">
        <f t="shared" si="1"/>
        <v>0.99199332777314431</v>
      </c>
      <c r="L8" t="s">
        <v>15</v>
      </c>
    </row>
    <row r="9" spans="1:15" x14ac:dyDescent="0.25">
      <c r="A9" s="5">
        <v>44348</v>
      </c>
      <c r="B9" s="35">
        <v>2287.7199999999998</v>
      </c>
      <c r="C9" s="6">
        <v>5985</v>
      </c>
      <c r="D9" s="7">
        <v>44364</v>
      </c>
      <c r="E9" s="8">
        <v>3.5000000000000003E-2</v>
      </c>
      <c r="H9" s="8">
        <f t="shared" si="0"/>
        <v>7.5794483056984552E-2</v>
      </c>
      <c r="I9" s="8">
        <f t="shared" si="0"/>
        <v>6.389776357827559E-3</v>
      </c>
      <c r="J9" s="28">
        <f t="shared" si="1"/>
        <v>1.0757944830569846</v>
      </c>
      <c r="K9" s="28">
        <f t="shared" si="1"/>
        <v>1.0063897763578276</v>
      </c>
      <c r="L9" t="s">
        <v>16</v>
      </c>
      <c r="M9" s="9">
        <f>GEOMEAN(J5:J15)-1</f>
        <v>1.7701521647460305E-2</v>
      </c>
      <c r="N9" s="9">
        <f>GEOMEAN(K5:K15)-1</f>
        <v>1.0573312662119916E-2</v>
      </c>
    </row>
    <row r="10" spans="1:15" x14ac:dyDescent="0.25">
      <c r="A10" s="5">
        <v>44378</v>
      </c>
      <c r="B10" s="35">
        <v>2381.9699999999998</v>
      </c>
      <c r="C10" s="6">
        <v>6070</v>
      </c>
      <c r="D10" s="7">
        <v>44399</v>
      </c>
      <c r="E10" s="8">
        <v>3.5000000000000003E-2</v>
      </c>
      <c r="H10" s="8">
        <f t="shared" si="0"/>
        <v>4.1198223558827074E-2</v>
      </c>
      <c r="I10" s="8">
        <f t="shared" si="0"/>
        <v>1.4202172096908994E-2</v>
      </c>
      <c r="J10" s="28">
        <f t="shared" si="1"/>
        <v>1.0411982235588271</v>
      </c>
      <c r="K10" s="28">
        <f t="shared" si="1"/>
        <v>1.014202172096909</v>
      </c>
      <c r="L10" s="14" t="s">
        <v>17</v>
      </c>
      <c r="M10" s="15">
        <f>(1+M9)^12-1</f>
        <v>0.23436922765746404</v>
      </c>
      <c r="N10" s="15">
        <f>(1+N9)^12-1</f>
        <v>0.13452455998454793</v>
      </c>
    </row>
    <row r="11" spans="1:15" x14ac:dyDescent="0.25">
      <c r="A11" s="10" t="s">
        <v>1</v>
      </c>
      <c r="B11" s="35">
        <v>2553.3200000000002</v>
      </c>
      <c r="C11" s="6">
        <v>6150</v>
      </c>
      <c r="D11" s="7">
        <v>44427</v>
      </c>
      <c r="E11" s="8">
        <v>3.5000000000000003E-2</v>
      </c>
      <c r="H11" s="8">
        <f t="shared" si="0"/>
        <v>7.1936254444850523E-2</v>
      </c>
      <c r="I11" s="8">
        <f t="shared" si="0"/>
        <v>1.3179571663920919E-2</v>
      </c>
      <c r="J11" s="28">
        <f t="shared" si="1"/>
        <v>1.0719362544448505</v>
      </c>
      <c r="K11" s="28">
        <f t="shared" si="1"/>
        <v>1.0131795716639209</v>
      </c>
      <c r="L11" t="s">
        <v>30</v>
      </c>
      <c r="M11" s="11">
        <f>STDEVA(H4:H15)</f>
        <v>4.6769696837804207E-2</v>
      </c>
      <c r="N11" s="11">
        <f>STDEVA(I4:I27)</f>
        <v>2.8294666423040921E-2</v>
      </c>
    </row>
    <row r="12" spans="1:15" x14ac:dyDescent="0.25">
      <c r="A12" s="5">
        <v>44440</v>
      </c>
      <c r="B12" s="35">
        <v>2479.2199999999998</v>
      </c>
      <c r="C12" s="6">
        <v>6286</v>
      </c>
      <c r="D12" s="7">
        <v>44460</v>
      </c>
      <c r="E12" s="8">
        <v>3.5000000000000003E-2</v>
      </c>
      <c r="H12" s="8">
        <f t="shared" si="0"/>
        <v>-2.9021039274356619E-2</v>
      </c>
      <c r="I12" s="8">
        <f t="shared" si="0"/>
        <v>2.2113821138211476E-2</v>
      </c>
      <c r="J12" s="28">
        <f t="shared" si="1"/>
        <v>0.97097896072564338</v>
      </c>
      <c r="K12" s="28">
        <f t="shared" si="1"/>
        <v>1.0221138211382115</v>
      </c>
      <c r="L12" s="14" t="s">
        <v>18</v>
      </c>
      <c r="M12" s="15">
        <f>M11*12^(1/2)</f>
        <v>0.16201498235534068</v>
      </c>
      <c r="N12" s="15">
        <f>N11*12^(1/2)</f>
        <v>9.8015599655840044E-2</v>
      </c>
    </row>
    <row r="13" spans="1:15" x14ac:dyDescent="0.25">
      <c r="A13" s="5">
        <v>44470</v>
      </c>
      <c r="B13" s="35">
        <v>2471.19</v>
      </c>
      <c r="C13" s="6">
        <v>6591</v>
      </c>
      <c r="D13" s="7">
        <v>44488</v>
      </c>
      <c r="E13" s="8">
        <v>3.5000000000000003E-2</v>
      </c>
      <c r="H13" s="8">
        <f t="shared" si="0"/>
        <v>-3.238921918990556E-3</v>
      </c>
      <c r="I13" s="8">
        <f t="shared" si="0"/>
        <v>4.8520521794463978E-2</v>
      </c>
      <c r="J13" s="28">
        <f t="shared" si="1"/>
        <v>0.99676107808100944</v>
      </c>
      <c r="K13" s="28">
        <f t="shared" si="1"/>
        <v>1.048520521794464</v>
      </c>
      <c r="L13" t="s">
        <v>19</v>
      </c>
      <c r="M13" s="29">
        <f>SLOPE(H5:H15,I5:I15)</f>
        <v>-0.21505089055075152</v>
      </c>
      <c r="N13" s="16">
        <f>SLOPE(I5:I15,I5:I15)</f>
        <v>1</v>
      </c>
    </row>
    <row r="14" spans="1:15" x14ac:dyDescent="0.25">
      <c r="A14" s="5">
        <v>44501</v>
      </c>
      <c r="B14" s="35">
        <v>2490.5300000000002</v>
      </c>
      <c r="C14" s="6">
        <v>6533</v>
      </c>
      <c r="D14" s="7">
        <v>44518</v>
      </c>
      <c r="E14" s="8">
        <v>3.5000000000000003E-2</v>
      </c>
      <c r="H14" s="8">
        <f t="shared" si="0"/>
        <v>7.8261890020598912E-3</v>
      </c>
      <c r="I14" s="8">
        <f t="shared" si="0"/>
        <v>-8.7998786223638659E-3</v>
      </c>
      <c r="J14" s="28">
        <f t="shared" si="1"/>
        <v>1.0078261890020599</v>
      </c>
      <c r="K14" s="28">
        <f t="shared" si="1"/>
        <v>0.99120012137763613</v>
      </c>
      <c r="L14" t="s">
        <v>20</v>
      </c>
      <c r="M14" s="9">
        <f>G4</f>
        <v>3.5208333333333341E-2</v>
      </c>
      <c r="N14" s="9">
        <f>M14</f>
        <v>3.5208333333333341E-2</v>
      </c>
    </row>
    <row r="15" spans="1:15" x14ac:dyDescent="0.25">
      <c r="A15" s="5">
        <v>44531</v>
      </c>
      <c r="B15" s="35">
        <v>2522.2600000000002</v>
      </c>
      <c r="C15" s="6">
        <v>6581</v>
      </c>
      <c r="D15" s="7">
        <v>44546</v>
      </c>
      <c r="E15" s="8">
        <v>3.5000000000000003E-2</v>
      </c>
      <c r="H15" s="8">
        <f>B15/B14-1</f>
        <v>1.2740260105278844E-2</v>
      </c>
      <c r="I15" s="8">
        <f t="shared" si="0"/>
        <v>7.3473136384509807E-3</v>
      </c>
      <c r="J15" s="28">
        <f t="shared" si="1"/>
        <v>1.0127402601052788</v>
      </c>
      <c r="K15" s="28">
        <f t="shared" si="1"/>
        <v>1.007347313638451</v>
      </c>
    </row>
    <row r="16" spans="1:15" x14ac:dyDescent="0.25">
      <c r="A16" s="19"/>
      <c r="B16" s="20"/>
      <c r="C16" s="21"/>
      <c r="D16" s="22"/>
      <c r="E16" s="23"/>
      <c r="L16" s="18" t="s">
        <v>21</v>
      </c>
      <c r="M16" s="17">
        <f>M10/M12</f>
        <v>1.4465898415705274</v>
      </c>
      <c r="N16" s="17">
        <f>N10/N12</f>
        <v>1.3724811199125544</v>
      </c>
    </row>
    <row r="17" spans="1:14" x14ac:dyDescent="0.25">
      <c r="A17" s="19"/>
      <c r="B17" s="20"/>
      <c r="C17" s="21"/>
      <c r="D17" s="22"/>
      <c r="E17" s="23"/>
      <c r="H17" s="23"/>
      <c r="I17" s="23"/>
      <c r="J17" s="26"/>
      <c r="K17" s="26"/>
      <c r="L17" s="18" t="s">
        <v>10</v>
      </c>
      <c r="M17" s="17">
        <f>(M10-M14)/M12</f>
        <v>1.2292745487409273</v>
      </c>
      <c r="N17" s="17">
        <f>(N10-N14)/N12</f>
        <v>1.01326959177867</v>
      </c>
    </row>
    <row r="18" spans="1:14" x14ac:dyDescent="0.25">
      <c r="A18" s="19"/>
      <c r="B18" s="24"/>
      <c r="C18" s="21"/>
      <c r="D18" s="22"/>
      <c r="E18" s="23"/>
      <c r="H18" s="23"/>
      <c r="I18" s="23"/>
      <c r="J18" s="26"/>
      <c r="K18" s="26"/>
      <c r="L18" s="31" t="s">
        <v>13</v>
      </c>
      <c r="M18" s="32">
        <f>(M10-M12)/M13</f>
        <v>-0.3364517352930837</v>
      </c>
      <c r="N18" s="32">
        <f>(N10-N12)/N13</f>
        <v>3.6508960328707887E-2</v>
      </c>
    </row>
    <row r="19" spans="1:14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4" x14ac:dyDescent="0.25">
      <c r="A20" s="19"/>
      <c r="B20" s="24"/>
      <c r="C20" s="21"/>
      <c r="D20" s="22"/>
      <c r="E20" s="23"/>
      <c r="H20" s="23"/>
      <c r="I20" s="23"/>
      <c r="J20" s="26"/>
      <c r="K20" s="26"/>
    </row>
    <row r="21" spans="1:14" x14ac:dyDescent="0.25">
      <c r="A21" s="19"/>
      <c r="B21" s="24"/>
      <c r="C21" s="21"/>
      <c r="D21" s="22"/>
      <c r="E21" s="23"/>
      <c r="H21" s="23"/>
      <c r="I21" s="23"/>
      <c r="J21" s="26"/>
      <c r="K21" s="26"/>
    </row>
    <row r="22" spans="1:14" x14ac:dyDescent="0.25">
      <c r="A22" s="19"/>
      <c r="B22" s="24"/>
      <c r="C22" s="21"/>
      <c r="D22" s="22"/>
      <c r="E22" s="23"/>
      <c r="H22" s="23"/>
      <c r="I22" s="23"/>
      <c r="J22" s="26"/>
      <c r="K22" s="26"/>
    </row>
    <row r="23" spans="1:14" x14ac:dyDescent="0.25">
      <c r="A23" s="25"/>
      <c r="B23" s="24"/>
      <c r="C23" s="21"/>
      <c r="D23" s="22"/>
      <c r="E23" s="23"/>
      <c r="H23" s="23"/>
      <c r="I23" s="23"/>
      <c r="J23" s="26"/>
      <c r="K23" s="26"/>
    </row>
    <row r="24" spans="1:14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4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4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4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scale="80" orientation="landscape" horizontalDpi="4294967293" verticalDpi="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7"/>
  <sheetViews>
    <sheetView workbookViewId="0">
      <selection activeCell="L20" sqref="L20:L23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7" max="7" width="6.140625" bestFit="1" customWidth="1"/>
    <col min="8" max="8" width="10.85546875" style="2" bestFit="1" customWidth="1"/>
    <col min="9" max="9" width="11.7109375" style="2" bestFit="1" customWidth="1"/>
    <col min="10" max="10" width="7.140625" bestFit="1" customWidth="1"/>
    <col min="11" max="11" width="8.42578125" bestFit="1" customWidth="1"/>
    <col min="12" max="12" width="23.140625" bestFit="1" customWidth="1"/>
    <col min="13" max="13" width="13.5703125" customWidth="1"/>
  </cols>
  <sheetData>
    <row r="1" spans="1:15" x14ac:dyDescent="0.25">
      <c r="A1" s="1" t="s">
        <v>2</v>
      </c>
    </row>
    <row r="2" spans="1:15" x14ac:dyDescent="0.25">
      <c r="A2" s="1"/>
    </row>
    <row r="3" spans="1:15" x14ac:dyDescent="0.25">
      <c r="A3" s="3" t="s">
        <v>3</v>
      </c>
      <c r="B3" s="3" t="s">
        <v>45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L3" s="13" t="s">
        <v>7</v>
      </c>
      <c r="M3" s="13" t="s">
        <v>8</v>
      </c>
      <c r="N3" s="13"/>
      <c r="O3" s="13"/>
    </row>
    <row r="4" spans="1:15" x14ac:dyDescent="0.25">
      <c r="A4" s="5">
        <v>44197</v>
      </c>
      <c r="B4" s="35">
        <v>1006.11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L4" s="13" t="s">
        <v>10</v>
      </c>
      <c r="M4" s="13" t="s">
        <v>11</v>
      </c>
      <c r="N4" s="13"/>
      <c r="O4" s="13"/>
    </row>
    <row r="5" spans="1:15" x14ac:dyDescent="0.25">
      <c r="A5" s="5">
        <v>44228</v>
      </c>
      <c r="B5" s="35">
        <v>1000.92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-5.1584816769538744E-3</v>
      </c>
      <c r="I5" s="8">
        <f>C5/C4-1</f>
        <v>6.465370180825647E-2</v>
      </c>
      <c r="J5" s="28">
        <f>H5+1</f>
        <v>0.99484151832304613</v>
      </c>
      <c r="K5" s="28">
        <f>I5+1</f>
        <v>1.0646537018082565</v>
      </c>
      <c r="L5" s="13" t="s">
        <v>13</v>
      </c>
      <c r="M5" s="13" t="s">
        <v>14</v>
      </c>
      <c r="N5" s="13"/>
      <c r="O5" s="13"/>
    </row>
    <row r="6" spans="1:15" x14ac:dyDescent="0.25">
      <c r="A6" s="5">
        <v>44256</v>
      </c>
      <c r="B6" s="35">
        <v>1017.32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1.6384925868201394E-2</v>
      </c>
      <c r="I6" s="8">
        <f t="shared" si="0"/>
        <v>-4.1019067457138236E-2</v>
      </c>
      <c r="J6" s="28">
        <f t="shared" ref="J6:K15" si="1">H6+1</f>
        <v>1.0163849258682014</v>
      </c>
      <c r="K6" s="28">
        <f t="shared" si="1"/>
        <v>0.95898093254286176</v>
      </c>
    </row>
    <row r="7" spans="1:15" x14ac:dyDescent="0.25">
      <c r="A7" s="5">
        <v>44287</v>
      </c>
      <c r="B7" s="35">
        <v>962.37</v>
      </c>
      <c r="C7" s="6">
        <v>5995</v>
      </c>
      <c r="D7" s="7">
        <v>44306</v>
      </c>
      <c r="E7" s="8">
        <v>3.5000000000000003E-2</v>
      </c>
      <c r="H7" s="8">
        <f t="shared" si="0"/>
        <v>-5.4014469390162412E-2</v>
      </c>
      <c r="I7" s="8">
        <f>C7/C6-1</f>
        <v>1.6708437761070449E-3</v>
      </c>
      <c r="J7" s="28">
        <f t="shared" si="1"/>
        <v>0.94598553060983759</v>
      </c>
      <c r="K7" s="28">
        <f t="shared" si="1"/>
        <v>1.001670843776107</v>
      </c>
      <c r="M7" s="13" t="s">
        <v>45</v>
      </c>
      <c r="N7" s="13" t="s">
        <v>0</v>
      </c>
    </row>
    <row r="8" spans="1:15" x14ac:dyDescent="0.25">
      <c r="A8" s="5">
        <v>44317</v>
      </c>
      <c r="B8" s="35">
        <v>963.55</v>
      </c>
      <c r="C8" s="6">
        <v>5947</v>
      </c>
      <c r="D8" s="7">
        <v>44341</v>
      </c>
      <c r="E8" s="8">
        <v>3.5000000000000003E-2</v>
      </c>
      <c r="H8" s="8">
        <f t="shared" si="0"/>
        <v>1.2261396344441788E-3</v>
      </c>
      <c r="I8" s="8">
        <f t="shared" si="0"/>
        <v>-8.0066722268556934E-3</v>
      </c>
      <c r="J8" s="28">
        <f t="shared" si="1"/>
        <v>1.0012261396344442</v>
      </c>
      <c r="K8" s="28">
        <f t="shared" si="1"/>
        <v>0.99199332777314431</v>
      </c>
      <c r="L8" t="s">
        <v>15</v>
      </c>
    </row>
    <row r="9" spans="1:15" x14ac:dyDescent="0.25">
      <c r="A9" s="5">
        <v>44348</v>
      </c>
      <c r="B9" s="35">
        <v>955.15</v>
      </c>
      <c r="C9" s="6">
        <v>5985</v>
      </c>
      <c r="D9" s="7">
        <v>44364</v>
      </c>
      <c r="E9" s="8">
        <v>3.5000000000000003E-2</v>
      </c>
      <c r="H9" s="8">
        <f t="shared" si="0"/>
        <v>-8.7177624409734422E-3</v>
      </c>
      <c r="I9" s="8">
        <f t="shared" si="0"/>
        <v>6.389776357827559E-3</v>
      </c>
      <c r="J9" s="28">
        <f t="shared" si="1"/>
        <v>0.99128223755902656</v>
      </c>
      <c r="K9" s="28">
        <f t="shared" si="1"/>
        <v>1.0063897763578276</v>
      </c>
      <c r="L9" t="s">
        <v>16</v>
      </c>
      <c r="M9" s="9">
        <f>GEOMEAN(J5:J15)-1</f>
        <v>-1.5544190845075967E-3</v>
      </c>
      <c r="N9" s="9">
        <f>GEOMEAN(K5:K15)-1</f>
        <v>1.0573312662119916E-2</v>
      </c>
    </row>
    <row r="10" spans="1:15" x14ac:dyDescent="0.25">
      <c r="A10" s="5">
        <v>44378</v>
      </c>
      <c r="B10" s="35">
        <v>933.82</v>
      </c>
      <c r="C10" s="6">
        <v>6070</v>
      </c>
      <c r="D10" s="7">
        <v>44399</v>
      </c>
      <c r="E10" s="8">
        <v>3.5000000000000003E-2</v>
      </c>
      <c r="H10" s="8">
        <f t="shared" si="0"/>
        <v>-2.2331570957441205E-2</v>
      </c>
      <c r="I10" s="8">
        <f t="shared" si="0"/>
        <v>1.4202172096908994E-2</v>
      </c>
      <c r="J10" s="28">
        <f t="shared" si="1"/>
        <v>0.9776684290425588</v>
      </c>
      <c r="K10" s="28">
        <f t="shared" si="1"/>
        <v>1.014202172096909</v>
      </c>
      <c r="L10" s="14" t="s">
        <v>17</v>
      </c>
      <c r="M10" s="15">
        <f>(1+M9)^12-1</f>
        <v>-1.8494381977459118E-2</v>
      </c>
      <c r="N10" s="15">
        <f>(1+N9)^12-1</f>
        <v>0.13452455998454793</v>
      </c>
    </row>
    <row r="11" spans="1:15" x14ac:dyDescent="0.25">
      <c r="A11" s="10" t="s">
        <v>1</v>
      </c>
      <c r="B11" s="35">
        <v>938.72</v>
      </c>
      <c r="C11" s="6">
        <v>6150</v>
      </c>
      <c r="D11" s="7">
        <v>44427</v>
      </c>
      <c r="E11" s="8">
        <v>3.5000000000000003E-2</v>
      </c>
      <c r="H11" s="8">
        <f t="shared" si="0"/>
        <v>5.2472639266667453E-3</v>
      </c>
      <c r="I11" s="8">
        <f t="shared" si="0"/>
        <v>1.3179571663920919E-2</v>
      </c>
      <c r="J11" s="28">
        <f t="shared" si="1"/>
        <v>1.0052472639266667</v>
      </c>
      <c r="K11" s="28">
        <f t="shared" si="1"/>
        <v>1.0131795716639209</v>
      </c>
      <c r="L11" t="s">
        <v>30</v>
      </c>
      <c r="M11" s="11">
        <f>STDEVA(H4:H15)</f>
        <v>2.7440521494922675E-2</v>
      </c>
      <c r="N11" s="11">
        <f>STDEVA(I4:I27)</f>
        <v>2.8294666423040921E-2</v>
      </c>
    </row>
    <row r="12" spans="1:15" x14ac:dyDescent="0.25">
      <c r="A12" s="5">
        <v>44440</v>
      </c>
      <c r="B12" s="35">
        <v>928.51</v>
      </c>
      <c r="C12" s="6">
        <v>6286</v>
      </c>
      <c r="D12" s="7">
        <v>44460</v>
      </c>
      <c r="E12" s="8">
        <v>3.5000000000000003E-2</v>
      </c>
      <c r="H12" s="8">
        <f t="shared" si="0"/>
        <v>-1.087651269814216E-2</v>
      </c>
      <c r="I12" s="8">
        <f t="shared" si="0"/>
        <v>2.2113821138211476E-2</v>
      </c>
      <c r="J12" s="28">
        <f t="shared" si="1"/>
        <v>0.98912348730185784</v>
      </c>
      <c r="K12" s="28">
        <f t="shared" si="1"/>
        <v>1.0221138211382115</v>
      </c>
      <c r="L12" s="14" t="s">
        <v>18</v>
      </c>
      <c r="M12" s="15">
        <f>M11*12^(1/2)</f>
        <v>9.5056754830783907E-2</v>
      </c>
      <c r="N12" s="15">
        <f>N11*12^(1/2)</f>
        <v>9.8015599655840044E-2</v>
      </c>
    </row>
    <row r="13" spans="1:15" x14ac:dyDescent="0.25">
      <c r="A13" s="5">
        <v>44470</v>
      </c>
      <c r="B13" s="35">
        <v>959.05</v>
      </c>
      <c r="C13" s="6">
        <v>6591</v>
      </c>
      <c r="D13" s="7">
        <v>44488</v>
      </c>
      <c r="E13" s="8">
        <v>3.5000000000000003E-2</v>
      </c>
      <c r="H13" s="8">
        <f t="shared" si="0"/>
        <v>3.2891406662286959E-2</v>
      </c>
      <c r="I13" s="8">
        <f t="shared" si="0"/>
        <v>4.8520521794463978E-2</v>
      </c>
      <c r="J13" s="28">
        <f t="shared" si="1"/>
        <v>1.032891406662287</v>
      </c>
      <c r="K13" s="28">
        <f t="shared" si="1"/>
        <v>1.048520521794464</v>
      </c>
      <c r="L13" t="s">
        <v>19</v>
      </c>
      <c r="M13" s="29">
        <f>SLOPE(H5:H15,I5:I15)</f>
        <v>-5.5498676533218834E-2</v>
      </c>
      <c r="N13" s="16">
        <f>SLOPE(I5:I15,I5:I15)</f>
        <v>1</v>
      </c>
    </row>
    <row r="14" spans="1:15" x14ac:dyDescent="0.25">
      <c r="A14" s="5">
        <v>44501</v>
      </c>
      <c r="B14" s="35">
        <v>1004.86</v>
      </c>
      <c r="C14" s="6">
        <v>6533</v>
      </c>
      <c r="D14" s="7">
        <v>44518</v>
      </c>
      <c r="E14" s="8">
        <v>3.5000000000000003E-2</v>
      </c>
      <c r="H14" s="8">
        <f t="shared" si="0"/>
        <v>4.7766018455763559E-2</v>
      </c>
      <c r="I14" s="8">
        <f t="shared" si="0"/>
        <v>-8.7998786223638659E-3</v>
      </c>
      <c r="J14" s="28">
        <f t="shared" si="1"/>
        <v>1.0477660184557636</v>
      </c>
      <c r="K14" s="28">
        <f t="shared" si="1"/>
        <v>0.99120012137763613</v>
      </c>
      <c r="L14" t="s">
        <v>20</v>
      </c>
      <c r="M14" s="9">
        <f>G4</f>
        <v>3.5208333333333341E-2</v>
      </c>
      <c r="N14" s="9">
        <f>M14</f>
        <v>3.5208333333333341E-2</v>
      </c>
    </row>
    <row r="15" spans="1:15" x14ac:dyDescent="0.25">
      <c r="A15" s="5">
        <v>44531</v>
      </c>
      <c r="B15" s="35">
        <v>989.04</v>
      </c>
      <c r="C15" s="6">
        <v>6581</v>
      </c>
      <c r="D15" s="7">
        <v>44546</v>
      </c>
      <c r="E15" s="8">
        <v>3.5000000000000003E-2</v>
      </c>
      <c r="H15" s="8">
        <f>B15/B14-1</f>
        <v>-1.5743486654857475E-2</v>
      </c>
      <c r="I15" s="8">
        <f t="shared" si="0"/>
        <v>7.3473136384509807E-3</v>
      </c>
      <c r="J15" s="28">
        <f t="shared" si="1"/>
        <v>0.98425651334514253</v>
      </c>
      <c r="K15" s="28">
        <f t="shared" si="1"/>
        <v>1.007347313638451</v>
      </c>
    </row>
    <row r="16" spans="1:15" x14ac:dyDescent="0.25">
      <c r="A16" s="19"/>
      <c r="B16" s="20"/>
      <c r="C16" s="21"/>
      <c r="D16" s="22"/>
      <c r="E16" s="23"/>
      <c r="L16" s="18" t="s">
        <v>21</v>
      </c>
      <c r="M16" s="17">
        <f>M10/M12</f>
        <v>-0.19456147025408188</v>
      </c>
      <c r="N16" s="17">
        <f>N10/N12</f>
        <v>1.3724811199125544</v>
      </c>
    </row>
    <row r="17" spans="1:14" x14ac:dyDescent="0.25">
      <c r="A17" s="19"/>
      <c r="B17" s="20"/>
      <c r="C17" s="21"/>
      <c r="D17" s="22"/>
      <c r="E17" s="23"/>
      <c r="H17" s="23"/>
      <c r="I17" s="23"/>
      <c r="J17" s="26"/>
      <c r="K17" s="26"/>
      <c r="L17" s="18" t="s">
        <v>10</v>
      </c>
      <c r="M17" s="17">
        <f>(M10-M14)/M12</f>
        <v>-0.56495422557178399</v>
      </c>
      <c r="N17" s="17">
        <f>(N10-N14)/N12</f>
        <v>1.01326959177867</v>
      </c>
    </row>
    <row r="18" spans="1:14" x14ac:dyDescent="0.25">
      <c r="A18" s="19"/>
      <c r="B18" s="24"/>
      <c r="C18" s="21"/>
      <c r="D18" s="22"/>
      <c r="E18" s="23"/>
      <c r="H18" s="23"/>
      <c r="I18" s="23"/>
      <c r="J18" s="26"/>
      <c r="K18" s="26"/>
      <c r="L18" s="31" t="s">
        <v>13</v>
      </c>
      <c r="M18" s="32">
        <f>(M10-M12)/M13</f>
        <v>2.0460152187643033</v>
      </c>
      <c r="N18" s="32">
        <f>(N10-N12)/N13</f>
        <v>3.6508960328707887E-2</v>
      </c>
    </row>
    <row r="19" spans="1:14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4" x14ac:dyDescent="0.25">
      <c r="A20" s="19"/>
      <c r="B20" s="24"/>
      <c r="C20" s="21"/>
      <c r="D20" s="22"/>
      <c r="E20" s="23"/>
      <c r="H20" s="23"/>
      <c r="I20" s="23"/>
      <c r="J20" s="26"/>
      <c r="K20" s="26"/>
    </row>
    <row r="21" spans="1:14" x14ac:dyDescent="0.25">
      <c r="A21" s="19"/>
      <c r="B21" s="24"/>
      <c r="C21" s="21"/>
      <c r="D21" s="22"/>
      <c r="E21" s="23"/>
      <c r="H21" s="23"/>
      <c r="I21" s="23"/>
      <c r="J21" s="26"/>
      <c r="K21" s="26"/>
    </row>
    <row r="22" spans="1:14" x14ac:dyDescent="0.25">
      <c r="A22" s="19"/>
      <c r="B22" s="24"/>
      <c r="C22" s="21"/>
      <c r="D22" s="22"/>
      <c r="E22" s="23"/>
      <c r="H22" s="23"/>
      <c r="I22" s="23"/>
      <c r="J22" s="26"/>
      <c r="K22" s="26"/>
    </row>
    <row r="23" spans="1:14" x14ac:dyDescent="0.25">
      <c r="A23" s="25"/>
      <c r="B23" s="24"/>
      <c r="C23" s="21"/>
      <c r="D23" s="22"/>
      <c r="E23" s="23"/>
      <c r="H23" s="23"/>
      <c r="I23" s="23"/>
      <c r="J23" s="26"/>
      <c r="K23" s="26"/>
    </row>
    <row r="24" spans="1:14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4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4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4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scale="75" orientation="landscape" horizontalDpi="4294967293" verticalDpi="0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7"/>
  <sheetViews>
    <sheetView workbookViewId="0"/>
  </sheetViews>
  <sheetFormatPr defaultRowHeight="15" x14ac:dyDescent="0.25"/>
  <cols>
    <col min="1" max="1" width="11.85546875" customWidth="1"/>
    <col min="2" max="2" width="5.5703125" bestFit="1" customWidth="1"/>
    <col min="3" max="3" width="5.28515625" bestFit="1" customWidth="1"/>
    <col min="4" max="4" width="10" bestFit="1" customWidth="1"/>
    <col min="5" max="5" width="20.140625" bestFit="1" customWidth="1"/>
    <col min="6" max="6" width="11.5703125" bestFit="1" customWidth="1"/>
    <col min="7" max="7" width="6.140625" bestFit="1" customWidth="1"/>
    <col min="8" max="8" width="10.85546875" style="2" bestFit="1" customWidth="1"/>
    <col min="9" max="9" width="11.7109375" style="2" bestFit="1" customWidth="1"/>
    <col min="10" max="10" width="7.140625" bestFit="1" customWidth="1"/>
    <col min="11" max="11" width="8.42578125" bestFit="1" customWidth="1"/>
    <col min="12" max="12" width="23.140625" bestFit="1" customWidth="1"/>
    <col min="13" max="13" width="13.5703125" customWidth="1"/>
  </cols>
  <sheetData>
    <row r="1" spans="1:15" x14ac:dyDescent="0.25">
      <c r="A1" s="1" t="s">
        <v>2</v>
      </c>
    </row>
    <row r="2" spans="1:15" x14ac:dyDescent="0.25">
      <c r="A2" s="1"/>
    </row>
    <row r="3" spans="1:15" x14ac:dyDescent="0.25">
      <c r="A3" s="3" t="s">
        <v>3</v>
      </c>
      <c r="B3" s="3" t="s">
        <v>46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L3" s="13" t="s">
        <v>7</v>
      </c>
      <c r="M3" s="13" t="s">
        <v>8</v>
      </c>
      <c r="N3" s="13"/>
      <c r="O3" s="13"/>
    </row>
    <row r="4" spans="1:15" x14ac:dyDescent="0.25">
      <c r="A4" s="5">
        <v>44197</v>
      </c>
      <c r="B4" s="35">
        <v>1594.3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L4" s="13" t="s">
        <v>10</v>
      </c>
      <c r="M4" s="13" t="s">
        <v>11</v>
      </c>
      <c r="N4" s="13"/>
      <c r="O4" s="13"/>
    </row>
    <row r="5" spans="1:15" x14ac:dyDescent="0.25">
      <c r="A5" s="5">
        <v>44228</v>
      </c>
      <c r="B5" s="35">
        <v>1583.14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-6.9999372765475742E-3</v>
      </c>
      <c r="I5" s="8">
        <f>C5/C4-1</f>
        <v>6.465370180825647E-2</v>
      </c>
      <c r="J5" s="28">
        <f>H5+1</f>
        <v>0.99300006272345243</v>
      </c>
      <c r="K5" s="28">
        <f>I5+1</f>
        <v>1.0646537018082565</v>
      </c>
      <c r="L5" s="13" t="s">
        <v>13</v>
      </c>
      <c r="M5" s="13" t="s">
        <v>14</v>
      </c>
      <c r="N5" s="13"/>
      <c r="O5" s="13"/>
    </row>
    <row r="6" spans="1:15" x14ac:dyDescent="0.25">
      <c r="A6" s="5">
        <v>44256</v>
      </c>
      <c r="B6" s="35">
        <v>1624.15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2.5904215672650555E-2</v>
      </c>
      <c r="I6" s="8">
        <f t="shared" si="0"/>
        <v>-4.1019067457138236E-2</v>
      </c>
      <c r="J6" s="28">
        <f t="shared" ref="J6:K15" si="1">H6+1</f>
        <v>1.0259042156726506</v>
      </c>
      <c r="K6" s="28">
        <f t="shared" si="1"/>
        <v>0.95898093254286176</v>
      </c>
    </row>
    <row r="7" spans="1:15" x14ac:dyDescent="0.25">
      <c r="A7" s="5">
        <v>44287</v>
      </c>
      <c r="B7" s="35">
        <v>1558.29</v>
      </c>
      <c r="C7" s="6">
        <v>5995</v>
      </c>
      <c r="D7" s="7">
        <v>44306</v>
      </c>
      <c r="E7" s="8">
        <v>3.5000000000000003E-2</v>
      </c>
      <c r="H7" s="8">
        <f t="shared" si="0"/>
        <v>-4.0550441769541035E-2</v>
      </c>
      <c r="I7" s="8">
        <f>C7/C6-1</f>
        <v>1.6708437761070449E-3</v>
      </c>
      <c r="J7" s="28">
        <f t="shared" si="1"/>
        <v>0.95944955823045897</v>
      </c>
      <c r="K7" s="28">
        <f t="shared" si="1"/>
        <v>1.001670843776107</v>
      </c>
      <c r="M7" s="13" t="s">
        <v>46</v>
      </c>
      <c r="N7" s="13" t="s">
        <v>0</v>
      </c>
    </row>
    <row r="8" spans="1:15" x14ac:dyDescent="0.25">
      <c r="A8" s="5">
        <v>44317</v>
      </c>
      <c r="B8" s="35">
        <v>1565.64</v>
      </c>
      <c r="C8" s="6">
        <v>5947</v>
      </c>
      <c r="D8" s="7">
        <v>44341</v>
      </c>
      <c r="E8" s="8">
        <v>3.5000000000000003E-2</v>
      </c>
      <c r="H8" s="8">
        <f t="shared" si="0"/>
        <v>4.716708699921135E-3</v>
      </c>
      <c r="I8" s="8">
        <f t="shared" si="0"/>
        <v>-8.0066722268556934E-3</v>
      </c>
      <c r="J8" s="28">
        <f t="shared" si="1"/>
        <v>1.0047167086999211</v>
      </c>
      <c r="K8" s="28">
        <f t="shared" si="1"/>
        <v>0.99199332777314431</v>
      </c>
      <c r="L8" t="s">
        <v>15</v>
      </c>
    </row>
    <row r="9" spans="1:15" x14ac:dyDescent="0.25">
      <c r="A9" s="5">
        <v>44348</v>
      </c>
      <c r="B9" s="35">
        <v>1545.78</v>
      </c>
      <c r="C9" s="6">
        <v>5985</v>
      </c>
      <c r="D9" s="7">
        <v>44364</v>
      </c>
      <c r="E9" s="8">
        <v>3.5000000000000003E-2</v>
      </c>
      <c r="H9" s="8">
        <f t="shared" si="0"/>
        <v>-1.2684908408063245E-2</v>
      </c>
      <c r="I9" s="8">
        <f t="shared" si="0"/>
        <v>6.389776357827559E-3</v>
      </c>
      <c r="J9" s="28">
        <f t="shared" si="1"/>
        <v>0.98731509159193676</v>
      </c>
      <c r="K9" s="28">
        <f t="shared" si="1"/>
        <v>1.0063897763578276</v>
      </c>
      <c r="L9" t="s">
        <v>16</v>
      </c>
      <c r="M9" s="9">
        <f>GEOMEAN(J5:J15)-1</f>
        <v>-1.8148311665441286E-3</v>
      </c>
      <c r="N9" s="9">
        <f>GEOMEAN(K5:K15)-1</f>
        <v>1.0573312662119916E-2</v>
      </c>
    </row>
    <row r="10" spans="1:15" x14ac:dyDescent="0.25">
      <c r="A10" s="5">
        <v>44378</v>
      </c>
      <c r="B10" s="35">
        <v>1492.01</v>
      </c>
      <c r="C10" s="6">
        <v>6070</v>
      </c>
      <c r="D10" s="7">
        <v>44399</v>
      </c>
      <c r="E10" s="8">
        <v>3.5000000000000003E-2</v>
      </c>
      <c r="H10" s="8">
        <f t="shared" si="0"/>
        <v>-3.4785027623594589E-2</v>
      </c>
      <c r="I10" s="8">
        <f t="shared" si="0"/>
        <v>1.4202172096908994E-2</v>
      </c>
      <c r="J10" s="28">
        <f t="shared" si="1"/>
        <v>0.96521497237640541</v>
      </c>
      <c r="K10" s="28">
        <f t="shared" si="1"/>
        <v>1.014202172096909</v>
      </c>
      <c r="L10" s="14" t="s">
        <v>17</v>
      </c>
      <c r="M10" s="15">
        <f>(1+M9)^12-1</f>
        <v>-2.1561905258626224E-2</v>
      </c>
      <c r="N10" s="15">
        <f>(1+N9)^12-1</f>
        <v>0.13452455998454793</v>
      </c>
    </row>
    <row r="11" spans="1:15" x14ac:dyDescent="0.25">
      <c r="A11" s="10" t="s">
        <v>1</v>
      </c>
      <c r="B11" s="35">
        <v>1509.65</v>
      </c>
      <c r="C11" s="6">
        <v>6150</v>
      </c>
      <c r="D11" s="7">
        <v>44427</v>
      </c>
      <c r="E11" s="8">
        <v>3.5000000000000003E-2</v>
      </c>
      <c r="H11" s="8">
        <f t="shared" si="0"/>
        <v>1.182297705779467E-2</v>
      </c>
      <c r="I11" s="8">
        <f t="shared" si="0"/>
        <v>1.3179571663920919E-2</v>
      </c>
      <c r="J11" s="28">
        <f t="shared" si="1"/>
        <v>1.0118229770577947</v>
      </c>
      <c r="K11" s="28">
        <f t="shared" si="1"/>
        <v>1.0131795716639209</v>
      </c>
      <c r="L11" t="s">
        <v>30</v>
      </c>
      <c r="M11" s="11">
        <f>STDEVA(H4:H15)</f>
        <v>2.9273789892081407E-2</v>
      </c>
      <c r="N11" s="11">
        <f>STDEVA(I4:I27)</f>
        <v>2.8294666423040921E-2</v>
      </c>
    </row>
    <row r="12" spans="1:15" x14ac:dyDescent="0.25">
      <c r="A12" s="5">
        <v>44440</v>
      </c>
      <c r="B12" s="35">
        <v>1490.44</v>
      </c>
      <c r="C12" s="6">
        <v>6286</v>
      </c>
      <c r="D12" s="7">
        <v>44460</v>
      </c>
      <c r="E12" s="8">
        <v>3.5000000000000003E-2</v>
      </c>
      <c r="H12" s="8">
        <f t="shared" si="0"/>
        <v>-1.2724803762461545E-2</v>
      </c>
      <c r="I12" s="8">
        <f t="shared" si="0"/>
        <v>2.2113821138211476E-2</v>
      </c>
      <c r="J12" s="28">
        <f t="shared" si="1"/>
        <v>0.98727519623753845</v>
      </c>
      <c r="K12" s="28">
        <f t="shared" si="1"/>
        <v>1.0221138211382115</v>
      </c>
      <c r="L12" s="14" t="s">
        <v>18</v>
      </c>
      <c r="M12" s="15">
        <f>M11*12^(1/2)</f>
        <v>0.10140738284636247</v>
      </c>
      <c r="N12" s="15">
        <f>N11*12^(1/2)</f>
        <v>9.8015599655840044E-2</v>
      </c>
    </row>
    <row r="13" spans="1:15" x14ac:dyDescent="0.25">
      <c r="A13" s="5">
        <v>44470</v>
      </c>
      <c r="B13" s="35">
        <v>1525.9</v>
      </c>
      <c r="C13" s="6">
        <v>6591</v>
      </c>
      <c r="D13" s="7">
        <v>44488</v>
      </c>
      <c r="E13" s="8">
        <v>3.5000000000000003E-2</v>
      </c>
      <c r="H13" s="8">
        <f t="shared" si="0"/>
        <v>2.379163200128831E-2</v>
      </c>
      <c r="I13" s="8">
        <f t="shared" si="0"/>
        <v>4.8520521794463978E-2</v>
      </c>
      <c r="J13" s="28">
        <f t="shared" si="1"/>
        <v>1.0237916320012883</v>
      </c>
      <c r="K13" s="28">
        <f t="shared" si="1"/>
        <v>1.048520521794464</v>
      </c>
      <c r="L13" t="s">
        <v>19</v>
      </c>
      <c r="M13" s="29">
        <f>SLOPE(H5:H15,I5:I15)</f>
        <v>-0.21262728139628151</v>
      </c>
      <c r="N13" s="16">
        <f>SLOPE(I5:I15,I5:I15)</f>
        <v>1</v>
      </c>
    </row>
    <row r="14" spans="1:15" x14ac:dyDescent="0.25">
      <c r="A14" s="5">
        <v>44501</v>
      </c>
      <c r="B14" s="35">
        <v>1610.63</v>
      </c>
      <c r="C14" s="6">
        <v>6533</v>
      </c>
      <c r="D14" s="7">
        <v>44518</v>
      </c>
      <c r="E14" s="8">
        <v>3.5000000000000003E-2</v>
      </c>
      <c r="H14" s="8">
        <f t="shared" si="0"/>
        <v>5.5527885182515169E-2</v>
      </c>
      <c r="I14" s="8">
        <f t="shared" si="0"/>
        <v>-8.7998786223638659E-3</v>
      </c>
      <c r="J14" s="28">
        <f t="shared" si="1"/>
        <v>1.0555278851825152</v>
      </c>
      <c r="K14" s="28">
        <f t="shared" si="1"/>
        <v>0.99120012137763613</v>
      </c>
      <c r="L14" t="s">
        <v>20</v>
      </c>
      <c r="M14" s="9">
        <f>G4</f>
        <v>3.5208333333333341E-2</v>
      </c>
      <c r="N14" s="9">
        <f>M14</f>
        <v>3.5208333333333341E-2</v>
      </c>
    </row>
    <row r="15" spans="1:15" x14ac:dyDescent="0.25">
      <c r="A15" s="5">
        <v>44531</v>
      </c>
      <c r="B15" s="35">
        <v>1562.76</v>
      </c>
      <c r="C15" s="6">
        <v>6581</v>
      </c>
      <c r="D15" s="7">
        <v>44546</v>
      </c>
      <c r="E15" s="8">
        <v>3.5000000000000003E-2</v>
      </c>
      <c r="H15" s="8">
        <f>B15/B14-1</f>
        <v>-2.9721289184977406E-2</v>
      </c>
      <c r="I15" s="8">
        <f t="shared" si="0"/>
        <v>7.3473136384509807E-3</v>
      </c>
      <c r="J15" s="28">
        <f t="shared" si="1"/>
        <v>0.97027871081502259</v>
      </c>
      <c r="K15" s="28">
        <f t="shared" si="1"/>
        <v>1.007347313638451</v>
      </c>
    </row>
    <row r="16" spans="1:15" x14ac:dyDescent="0.25">
      <c r="A16" s="19"/>
      <c r="B16" s="20"/>
      <c r="C16" s="21"/>
      <c r="D16" s="22"/>
      <c r="E16" s="23"/>
      <c r="L16" s="18" t="s">
        <v>21</v>
      </c>
      <c r="M16" s="17">
        <f>M10/M12</f>
        <v>-0.21262658253683211</v>
      </c>
      <c r="N16" s="17">
        <f>N10/N12</f>
        <v>1.3724811199125544</v>
      </c>
    </row>
    <row r="17" spans="1:14" x14ac:dyDescent="0.25">
      <c r="A17" s="19"/>
      <c r="B17" s="20"/>
      <c r="C17" s="21"/>
      <c r="D17" s="22"/>
      <c r="E17" s="23"/>
      <c r="H17" s="23"/>
      <c r="I17" s="23"/>
      <c r="J17" s="26"/>
      <c r="K17" s="26"/>
      <c r="L17" s="18" t="s">
        <v>10</v>
      </c>
      <c r="M17" s="17">
        <f>(M10-M14)/M12</f>
        <v>-0.55982352564970017</v>
      </c>
      <c r="N17" s="17">
        <f>(N10-N14)/N12</f>
        <v>1.01326959177867</v>
      </c>
    </row>
    <row r="18" spans="1:14" x14ac:dyDescent="0.25">
      <c r="A18" s="19"/>
      <c r="B18" s="24"/>
      <c r="C18" s="21"/>
      <c r="D18" s="22"/>
      <c r="E18" s="23"/>
      <c r="H18" s="23"/>
      <c r="I18" s="23"/>
      <c r="J18" s="26"/>
      <c r="K18" s="26"/>
      <c r="L18" s="31" t="s">
        <v>13</v>
      </c>
      <c r="M18" s="32">
        <f>(M10-M12)/M13</f>
        <v>0.57833259823233207</v>
      </c>
      <c r="N18" s="32">
        <f>(N10-N12)/N13</f>
        <v>3.6508960328707887E-2</v>
      </c>
    </row>
    <row r="19" spans="1:14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4" x14ac:dyDescent="0.25">
      <c r="A20" s="19"/>
      <c r="B20" s="24"/>
      <c r="C20" s="21"/>
      <c r="D20" s="22"/>
      <c r="E20" s="23"/>
      <c r="H20" s="23"/>
      <c r="I20" s="23"/>
      <c r="J20" s="26"/>
      <c r="K20" s="26"/>
    </row>
    <row r="21" spans="1:14" x14ac:dyDescent="0.25">
      <c r="A21" s="19"/>
      <c r="B21" s="24"/>
      <c r="C21" s="21"/>
      <c r="D21" s="22"/>
      <c r="E21" s="23"/>
      <c r="H21" s="23"/>
      <c r="I21" s="23"/>
      <c r="J21" s="26"/>
      <c r="K21" s="26"/>
    </row>
    <row r="22" spans="1:14" x14ac:dyDescent="0.25">
      <c r="A22" s="19"/>
      <c r="B22" s="24"/>
      <c r="C22" s="21"/>
      <c r="D22" s="22"/>
      <c r="E22" s="23"/>
      <c r="H22" s="23"/>
      <c r="I22" s="23"/>
      <c r="J22" s="26"/>
      <c r="K22" s="26"/>
    </row>
    <row r="23" spans="1:14" x14ac:dyDescent="0.25">
      <c r="A23" s="25"/>
      <c r="B23" s="24"/>
      <c r="C23" s="21"/>
      <c r="D23" s="22"/>
      <c r="E23" s="23"/>
      <c r="H23" s="23"/>
      <c r="I23" s="23"/>
      <c r="J23" s="26"/>
      <c r="K23" s="26"/>
    </row>
    <row r="24" spans="1:14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4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4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4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scale="78" orientation="landscape" horizontalDpi="4294967293" verticalDpi="0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7"/>
  <sheetViews>
    <sheetView workbookViewId="0">
      <selection activeCell="L15" sqref="L15"/>
    </sheetView>
  </sheetViews>
  <sheetFormatPr defaultRowHeight="15" x14ac:dyDescent="0.25"/>
  <cols>
    <col min="1" max="1" width="11.85546875" customWidth="1"/>
    <col min="2" max="2" width="5.5703125" bestFit="1" customWidth="1"/>
    <col min="3" max="3" width="5.28515625" bestFit="1" customWidth="1"/>
    <col min="4" max="4" width="10" bestFit="1" customWidth="1"/>
    <col min="5" max="5" width="20.140625" bestFit="1" customWidth="1"/>
    <col min="6" max="6" width="11.5703125" bestFit="1" customWidth="1"/>
    <col min="7" max="7" width="6.140625" bestFit="1" customWidth="1"/>
    <col min="8" max="8" width="10.85546875" style="2" bestFit="1" customWidth="1"/>
    <col min="9" max="9" width="11.7109375" style="2" bestFit="1" customWidth="1"/>
    <col min="10" max="10" width="7.140625" bestFit="1" customWidth="1"/>
    <col min="11" max="11" width="8.42578125" bestFit="1" customWidth="1"/>
    <col min="12" max="12" width="23.140625" bestFit="1" customWidth="1"/>
    <col min="13" max="13" width="13.5703125" customWidth="1"/>
  </cols>
  <sheetData>
    <row r="1" spans="1:15" x14ac:dyDescent="0.25">
      <c r="A1" s="1" t="s">
        <v>2</v>
      </c>
    </row>
    <row r="2" spans="1:15" x14ac:dyDescent="0.25">
      <c r="A2" s="1"/>
    </row>
    <row r="3" spans="1:15" x14ac:dyDescent="0.25">
      <c r="A3" s="3" t="s">
        <v>3</v>
      </c>
      <c r="B3" s="3" t="s">
        <v>47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L3" s="13" t="s">
        <v>7</v>
      </c>
      <c r="M3" s="13" t="s">
        <v>8</v>
      </c>
      <c r="N3" s="13"/>
      <c r="O3" s="13"/>
    </row>
    <row r="4" spans="1:15" x14ac:dyDescent="0.25">
      <c r="A4" s="5">
        <v>44197</v>
      </c>
      <c r="B4" s="35">
        <v>1023.7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L4" s="13" t="s">
        <v>10</v>
      </c>
      <c r="M4" s="13" t="s">
        <v>11</v>
      </c>
      <c r="N4" s="13"/>
      <c r="O4" s="13"/>
    </row>
    <row r="5" spans="1:15" x14ac:dyDescent="0.25">
      <c r="A5" s="5">
        <v>44228</v>
      </c>
      <c r="B5" s="35">
        <v>1081.81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5.6764677151509124E-2</v>
      </c>
      <c r="I5" s="8">
        <f>C5/C4-1</f>
        <v>6.465370180825647E-2</v>
      </c>
      <c r="J5" s="28">
        <f>H5+1</f>
        <v>1.0567646771515091</v>
      </c>
      <c r="K5" s="28">
        <f>I5+1</f>
        <v>1.0646537018082565</v>
      </c>
      <c r="L5" s="13" t="s">
        <v>13</v>
      </c>
      <c r="M5" s="13" t="s">
        <v>14</v>
      </c>
      <c r="N5" s="13"/>
      <c r="O5" s="13"/>
    </row>
    <row r="6" spans="1:15" x14ac:dyDescent="0.25">
      <c r="A6" s="5">
        <v>44256</v>
      </c>
      <c r="B6" s="35">
        <v>1103.4100000000001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1.9966537562049025E-2</v>
      </c>
      <c r="I6" s="8">
        <f t="shared" si="0"/>
        <v>-4.1019067457138236E-2</v>
      </c>
      <c r="J6" s="28">
        <f t="shared" ref="J6:K15" si="1">H6+1</f>
        <v>1.019966537562049</v>
      </c>
      <c r="K6" s="28">
        <f t="shared" si="1"/>
        <v>0.95898093254286176</v>
      </c>
    </row>
    <row r="7" spans="1:15" x14ac:dyDescent="0.25">
      <c r="A7" s="5">
        <v>44287</v>
      </c>
      <c r="B7" s="35">
        <v>1022.1</v>
      </c>
      <c r="C7" s="6">
        <v>5995</v>
      </c>
      <c r="D7" s="7">
        <v>44306</v>
      </c>
      <c r="E7" s="8">
        <v>3.5000000000000003E-2</v>
      </c>
      <c r="H7" s="8">
        <f t="shared" si="0"/>
        <v>-7.368974361298164E-2</v>
      </c>
      <c r="I7" s="8">
        <f>C7/C6-1</f>
        <v>1.6708437761070449E-3</v>
      </c>
      <c r="J7" s="28">
        <f t="shared" si="1"/>
        <v>0.92631025638701836</v>
      </c>
      <c r="K7" s="28">
        <f t="shared" si="1"/>
        <v>1.001670843776107</v>
      </c>
      <c r="M7" s="13" t="s">
        <v>47</v>
      </c>
      <c r="N7" s="13" t="s">
        <v>0</v>
      </c>
    </row>
    <row r="8" spans="1:15" x14ac:dyDescent="0.25">
      <c r="A8" s="5">
        <v>44317</v>
      </c>
      <c r="B8" s="35">
        <v>1042.02</v>
      </c>
      <c r="C8" s="6">
        <v>5947</v>
      </c>
      <c r="D8" s="7">
        <v>44341</v>
      </c>
      <c r="E8" s="8">
        <v>3.5000000000000003E-2</v>
      </c>
      <c r="H8" s="8">
        <f t="shared" si="0"/>
        <v>1.9489286762547575E-2</v>
      </c>
      <c r="I8" s="8">
        <f t="shared" si="0"/>
        <v>-8.0066722268556934E-3</v>
      </c>
      <c r="J8" s="28">
        <f t="shared" si="1"/>
        <v>1.0194892867625476</v>
      </c>
      <c r="K8" s="28">
        <f t="shared" si="1"/>
        <v>0.99199332777314431</v>
      </c>
      <c r="L8" t="s">
        <v>15</v>
      </c>
    </row>
    <row r="9" spans="1:15" x14ac:dyDescent="0.25">
      <c r="A9" s="5">
        <v>44348</v>
      </c>
      <c r="B9" s="35">
        <v>1040.67</v>
      </c>
      <c r="C9" s="6">
        <v>5985</v>
      </c>
      <c r="D9" s="7">
        <v>44364</v>
      </c>
      <c r="E9" s="8">
        <v>3.5000000000000003E-2</v>
      </c>
      <c r="H9" s="8">
        <f t="shared" si="0"/>
        <v>-1.2955605458627728E-3</v>
      </c>
      <c r="I9" s="8">
        <f t="shared" si="0"/>
        <v>6.389776357827559E-3</v>
      </c>
      <c r="J9" s="28">
        <f t="shared" si="1"/>
        <v>0.99870443945413723</v>
      </c>
      <c r="K9" s="28">
        <f t="shared" si="1"/>
        <v>1.0063897763578276</v>
      </c>
      <c r="L9" t="s">
        <v>16</v>
      </c>
      <c r="M9" s="9">
        <f>GEOMEAN(J5:J15)-1</f>
        <v>5.1340360574854138E-3</v>
      </c>
      <c r="N9" s="9">
        <f>GEOMEAN(K5:K15)-1</f>
        <v>1.0573312662119916E-2</v>
      </c>
    </row>
    <row r="10" spans="1:15" x14ac:dyDescent="0.25">
      <c r="A10" s="5">
        <v>44378</v>
      </c>
      <c r="B10" s="35">
        <v>1047.92</v>
      </c>
      <c r="C10" s="6">
        <v>6070</v>
      </c>
      <c r="D10" s="7">
        <v>44399</v>
      </c>
      <c r="E10" s="8">
        <v>3.5000000000000003E-2</v>
      </c>
      <c r="H10" s="8">
        <f t="shared" si="0"/>
        <v>6.9666657057472214E-3</v>
      </c>
      <c r="I10" s="8">
        <f t="shared" si="0"/>
        <v>1.4202172096908994E-2</v>
      </c>
      <c r="J10" s="28">
        <f t="shared" si="1"/>
        <v>1.0069666657057472</v>
      </c>
      <c r="K10" s="28">
        <f t="shared" si="1"/>
        <v>1.014202172096909</v>
      </c>
      <c r="L10" s="14" t="s">
        <v>17</v>
      </c>
      <c r="M10" s="15">
        <f>(1+M9)^12-1</f>
        <v>6.337820038192743E-2</v>
      </c>
      <c r="N10" s="15">
        <f>(1+N9)^12-1</f>
        <v>0.13452455998454793</v>
      </c>
    </row>
    <row r="11" spans="1:15" x14ac:dyDescent="0.25">
      <c r="A11" s="10" t="s">
        <v>1</v>
      </c>
      <c r="B11" s="35">
        <v>1097.27</v>
      </c>
      <c r="C11" s="6">
        <v>6150</v>
      </c>
      <c r="D11" s="7">
        <v>44427</v>
      </c>
      <c r="E11" s="8">
        <v>3.5000000000000003E-2</v>
      </c>
      <c r="H11" s="8">
        <f t="shared" si="0"/>
        <v>4.7093289564088758E-2</v>
      </c>
      <c r="I11" s="8">
        <f t="shared" si="0"/>
        <v>1.3179571663920919E-2</v>
      </c>
      <c r="J11" s="28">
        <f t="shared" si="1"/>
        <v>1.0470932895640888</v>
      </c>
      <c r="K11" s="28">
        <f t="shared" si="1"/>
        <v>1.0131795716639209</v>
      </c>
      <c r="L11" t="s">
        <v>30</v>
      </c>
      <c r="M11" s="11">
        <f>STDEVA(H4:H15)</f>
        <v>3.8455509573733622E-2</v>
      </c>
      <c r="N11" s="11">
        <f>STDEVA(I4:I27)</f>
        <v>2.8294666423040921E-2</v>
      </c>
    </row>
    <row r="12" spans="1:15" x14ac:dyDescent="0.25">
      <c r="A12" s="5">
        <v>44440</v>
      </c>
      <c r="B12" s="35">
        <v>1040.21</v>
      </c>
      <c r="C12" s="6">
        <v>6286</v>
      </c>
      <c r="D12" s="7">
        <v>44460</v>
      </c>
      <c r="E12" s="8">
        <v>3.5000000000000003E-2</v>
      </c>
      <c r="H12" s="8">
        <f t="shared" si="0"/>
        <v>-5.2001786251332782E-2</v>
      </c>
      <c r="I12" s="8">
        <f t="shared" si="0"/>
        <v>2.2113821138211476E-2</v>
      </c>
      <c r="J12" s="28">
        <f t="shared" si="1"/>
        <v>0.94799821374866722</v>
      </c>
      <c r="K12" s="28">
        <f t="shared" si="1"/>
        <v>1.0221138211382115</v>
      </c>
      <c r="L12" s="14" t="s">
        <v>18</v>
      </c>
      <c r="M12" s="15">
        <f>M11*12^(1/2)</f>
        <v>0.13321379282531601</v>
      </c>
      <c r="N12" s="15">
        <f>N11*12^(1/2)</f>
        <v>9.8015599655840044E-2</v>
      </c>
    </row>
    <row r="13" spans="1:15" x14ac:dyDescent="0.25">
      <c r="A13" s="5">
        <v>44470</v>
      </c>
      <c r="B13" s="35">
        <v>1052.57</v>
      </c>
      <c r="C13" s="6">
        <v>6591</v>
      </c>
      <c r="D13" s="7">
        <v>44488</v>
      </c>
      <c r="E13" s="8">
        <v>3.5000000000000003E-2</v>
      </c>
      <c r="H13" s="8">
        <f t="shared" si="0"/>
        <v>1.1882216090981501E-2</v>
      </c>
      <c r="I13" s="8">
        <f t="shared" si="0"/>
        <v>4.8520521794463978E-2</v>
      </c>
      <c r="J13" s="28">
        <f t="shared" si="1"/>
        <v>1.0118822160909815</v>
      </c>
      <c r="K13" s="28">
        <f t="shared" si="1"/>
        <v>1.048520521794464</v>
      </c>
      <c r="L13" t="s">
        <v>19</v>
      </c>
      <c r="M13" s="29">
        <f>SLOPE(H5:H15,I5:I15)</f>
        <v>0.22825142230928744</v>
      </c>
      <c r="N13" s="16">
        <f>SLOPE(I5:I15,I5:I15)</f>
        <v>1</v>
      </c>
    </row>
    <row r="14" spans="1:15" x14ac:dyDescent="0.25">
      <c r="A14" s="5">
        <v>44501</v>
      </c>
      <c r="B14" s="35">
        <v>1078.29</v>
      </c>
      <c r="C14" s="6">
        <v>6533</v>
      </c>
      <c r="D14" s="7">
        <v>44518</v>
      </c>
      <c r="E14" s="8">
        <v>3.5000000000000003E-2</v>
      </c>
      <c r="H14" s="8">
        <f t="shared" si="0"/>
        <v>2.4435429472624115E-2</v>
      </c>
      <c r="I14" s="8">
        <f t="shared" si="0"/>
        <v>-8.7998786223638659E-3</v>
      </c>
      <c r="J14" s="28">
        <f t="shared" si="1"/>
        <v>1.0244354294726241</v>
      </c>
      <c r="K14" s="28">
        <f t="shared" si="1"/>
        <v>0.99120012137763613</v>
      </c>
      <c r="L14" t="s">
        <v>20</v>
      </c>
      <c r="M14" s="9">
        <f>G4</f>
        <v>3.5208333333333341E-2</v>
      </c>
      <c r="N14" s="9">
        <f>M14</f>
        <v>3.5208333333333341E-2</v>
      </c>
    </row>
    <row r="15" spans="1:15" x14ac:dyDescent="0.25">
      <c r="A15" s="5">
        <v>44531</v>
      </c>
      <c r="B15" s="35">
        <v>1083.02</v>
      </c>
      <c r="C15" s="6">
        <v>6581</v>
      </c>
      <c r="D15" s="7">
        <v>44546</v>
      </c>
      <c r="E15" s="8">
        <v>3.5000000000000003E-2</v>
      </c>
      <c r="H15" s="8">
        <f>B15/B14-1</f>
        <v>4.3865750401097525E-3</v>
      </c>
      <c r="I15" s="8">
        <f t="shared" si="0"/>
        <v>7.3473136384509807E-3</v>
      </c>
      <c r="J15" s="28">
        <f t="shared" si="1"/>
        <v>1.0043865750401098</v>
      </c>
      <c r="K15" s="28">
        <f t="shared" si="1"/>
        <v>1.007347313638451</v>
      </c>
    </row>
    <row r="16" spans="1:15" x14ac:dyDescent="0.25">
      <c r="A16" s="19"/>
      <c r="B16" s="20"/>
      <c r="C16" s="21"/>
      <c r="D16" s="22"/>
      <c r="E16" s="23"/>
      <c r="L16" s="18" t="s">
        <v>21</v>
      </c>
      <c r="M16" s="17">
        <f>M10/M12</f>
        <v>0.47576305003968783</v>
      </c>
      <c r="N16" s="17">
        <f>N10/N12</f>
        <v>1.3724811199125544</v>
      </c>
    </row>
    <row r="17" spans="1:14" x14ac:dyDescent="0.25">
      <c r="A17" s="19"/>
      <c r="B17" s="20"/>
      <c r="C17" s="21"/>
      <c r="D17" s="22"/>
      <c r="E17" s="23"/>
      <c r="H17" s="23"/>
      <c r="I17" s="23"/>
      <c r="J17" s="26"/>
      <c r="K17" s="26"/>
      <c r="L17" s="18" t="s">
        <v>10</v>
      </c>
      <c r="M17" s="17">
        <f>(M10-M14)/M12</f>
        <v>0.21146359135298695</v>
      </c>
      <c r="N17" s="17">
        <f>(N10-N14)/N12</f>
        <v>1.01326959177867</v>
      </c>
    </row>
    <row r="18" spans="1:14" x14ac:dyDescent="0.25">
      <c r="A18" s="19"/>
      <c r="B18" s="24"/>
      <c r="C18" s="21"/>
      <c r="D18" s="22"/>
      <c r="E18" s="23"/>
      <c r="H18" s="23"/>
      <c r="I18" s="23"/>
      <c r="J18" s="26"/>
      <c r="K18" s="26"/>
      <c r="L18" s="31" t="s">
        <v>13</v>
      </c>
      <c r="M18" s="32">
        <f>(M10-M12)/M13</f>
        <v>-0.30595906801736938</v>
      </c>
      <c r="N18" s="32">
        <f>(N10-N12)/N13</f>
        <v>3.6508960328707887E-2</v>
      </c>
    </row>
    <row r="19" spans="1:14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4" x14ac:dyDescent="0.25">
      <c r="A20" s="19"/>
      <c r="B20" s="24"/>
      <c r="C20" s="21"/>
      <c r="D20" s="22"/>
      <c r="E20" s="23"/>
      <c r="H20" s="23"/>
      <c r="I20" s="23"/>
      <c r="J20" s="26"/>
      <c r="K20" s="26"/>
    </row>
    <row r="21" spans="1:14" x14ac:dyDescent="0.25">
      <c r="A21" s="19"/>
      <c r="B21" s="24"/>
      <c r="C21" s="21"/>
      <c r="D21" s="22"/>
      <c r="E21" s="23"/>
      <c r="H21" s="23"/>
      <c r="I21" s="23"/>
      <c r="J21" s="26"/>
      <c r="K21" s="26"/>
    </row>
    <row r="22" spans="1:14" x14ac:dyDescent="0.25">
      <c r="A22" s="19"/>
      <c r="B22" s="24"/>
      <c r="C22" s="21"/>
      <c r="D22" s="22"/>
      <c r="E22" s="23"/>
      <c r="H22" s="23"/>
      <c r="I22" s="23"/>
      <c r="J22" s="26"/>
      <c r="K22" s="26"/>
    </row>
    <row r="23" spans="1:14" x14ac:dyDescent="0.25">
      <c r="A23" s="25"/>
      <c r="B23" s="24"/>
      <c r="C23" s="21"/>
      <c r="D23" s="22"/>
      <c r="E23" s="23"/>
      <c r="H23" s="23"/>
      <c r="I23" s="23"/>
      <c r="J23" s="26"/>
      <c r="K23" s="26"/>
    </row>
    <row r="24" spans="1:14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4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4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4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scale="80" orientation="landscape" horizontalDpi="4294967293" verticalDpi="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7"/>
  <sheetViews>
    <sheetView workbookViewId="0">
      <selection activeCell="P7" sqref="P7"/>
    </sheetView>
  </sheetViews>
  <sheetFormatPr defaultRowHeight="15" x14ac:dyDescent="0.25"/>
  <cols>
    <col min="1" max="1" width="11.85546875" customWidth="1"/>
    <col min="2" max="2" width="5.5703125" bestFit="1" customWidth="1"/>
    <col min="3" max="3" width="5.28515625" bestFit="1" customWidth="1"/>
    <col min="4" max="4" width="10" bestFit="1" customWidth="1"/>
    <col min="5" max="5" width="20.140625" bestFit="1" customWidth="1"/>
    <col min="6" max="6" width="11.5703125" bestFit="1" customWidth="1"/>
    <col min="7" max="7" width="6.140625" bestFit="1" customWidth="1"/>
    <col min="8" max="8" width="10.85546875" style="2" bestFit="1" customWidth="1"/>
    <col min="9" max="9" width="11.7109375" style="2" bestFit="1" customWidth="1"/>
    <col min="10" max="10" width="7.140625" bestFit="1" customWidth="1"/>
    <col min="11" max="11" width="8.42578125" bestFit="1" customWidth="1"/>
    <col min="12" max="12" width="13" customWidth="1"/>
    <col min="13" max="13" width="13.5703125" customWidth="1"/>
  </cols>
  <sheetData>
    <row r="1" spans="1:15" x14ac:dyDescent="0.25">
      <c r="A1" s="1" t="s">
        <v>2</v>
      </c>
    </row>
    <row r="2" spans="1:15" x14ac:dyDescent="0.25">
      <c r="A2" s="1"/>
    </row>
    <row r="3" spans="1:15" s="51" customFormat="1" ht="30" x14ac:dyDescent="0.25">
      <c r="A3" s="41" t="s">
        <v>3</v>
      </c>
      <c r="B3" s="41" t="s">
        <v>48</v>
      </c>
      <c r="C3" s="41" t="s">
        <v>0</v>
      </c>
      <c r="D3" s="41" t="s">
        <v>28</v>
      </c>
      <c r="E3" s="41" t="s">
        <v>4</v>
      </c>
      <c r="F3" s="58"/>
      <c r="G3" s="58"/>
      <c r="H3" s="43" t="s">
        <v>40</v>
      </c>
      <c r="I3" s="43" t="s">
        <v>5</v>
      </c>
      <c r="J3" s="43" t="s">
        <v>39</v>
      </c>
      <c r="K3" s="43" t="s">
        <v>6</v>
      </c>
      <c r="L3" s="44" t="s">
        <v>66</v>
      </c>
      <c r="M3" s="40" t="s">
        <v>8</v>
      </c>
      <c r="N3" s="40"/>
      <c r="O3" s="40"/>
    </row>
    <row r="4" spans="1:15" s="51" customFormat="1" ht="27" customHeight="1" x14ac:dyDescent="0.25">
      <c r="A4" s="55">
        <v>44197</v>
      </c>
      <c r="B4" s="59">
        <v>1.47</v>
      </c>
      <c r="C4" s="48">
        <v>5862</v>
      </c>
      <c r="D4" s="49">
        <v>44217</v>
      </c>
      <c r="E4" s="50">
        <v>3.7499999999999999E-2</v>
      </c>
      <c r="F4" s="51" t="s">
        <v>9</v>
      </c>
      <c r="G4" s="56">
        <f>AVERAGE(E4:E27)</f>
        <v>3.5208333333333341E-2</v>
      </c>
      <c r="H4" s="50"/>
      <c r="I4" s="50"/>
      <c r="J4" s="52"/>
      <c r="K4" s="57"/>
      <c r="L4" s="40" t="s">
        <v>10</v>
      </c>
      <c r="M4" s="61" t="s">
        <v>68</v>
      </c>
      <c r="N4" s="61"/>
      <c r="O4" s="40"/>
    </row>
    <row r="5" spans="1:15" x14ac:dyDescent="0.25">
      <c r="A5" s="5">
        <v>44228</v>
      </c>
      <c r="B5" s="36">
        <v>1.49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1.3605442176870763E-2</v>
      </c>
      <c r="I5" s="8">
        <f>C5/C4-1</f>
        <v>6.465370180825647E-2</v>
      </c>
      <c r="J5" s="28">
        <f>H5+1</f>
        <v>1.0136054421768708</v>
      </c>
      <c r="K5" s="28">
        <f>I5+1</f>
        <v>1.0646537018082565</v>
      </c>
      <c r="L5" s="13" t="s">
        <v>13</v>
      </c>
      <c r="M5" s="13" t="s">
        <v>14</v>
      </c>
      <c r="N5" s="13"/>
      <c r="O5" s="13"/>
    </row>
    <row r="6" spans="1:15" x14ac:dyDescent="0.25">
      <c r="A6" s="5">
        <v>44256</v>
      </c>
      <c r="B6" s="36">
        <v>1.5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6.7114093959732557E-3</v>
      </c>
      <c r="I6" s="8">
        <f t="shared" si="0"/>
        <v>-4.1019067457138236E-2</v>
      </c>
      <c r="J6" s="28">
        <f t="shared" ref="J6:K15" si="1">H6+1</f>
        <v>1.0067114093959733</v>
      </c>
      <c r="K6" s="28">
        <f t="shared" si="1"/>
        <v>0.95898093254286176</v>
      </c>
    </row>
    <row r="7" spans="1:15" x14ac:dyDescent="0.25">
      <c r="A7" s="5">
        <v>44287</v>
      </c>
      <c r="B7" s="36">
        <v>1.51</v>
      </c>
      <c r="C7" s="6">
        <v>5995</v>
      </c>
      <c r="D7" s="7">
        <v>44306</v>
      </c>
      <c r="E7" s="8">
        <v>3.5000000000000003E-2</v>
      </c>
      <c r="H7" s="8">
        <f t="shared" si="0"/>
        <v>6.6666666666665986E-3</v>
      </c>
      <c r="I7" s="8">
        <f>C7/C6-1</f>
        <v>1.6708437761070449E-3</v>
      </c>
      <c r="J7" s="28">
        <f t="shared" si="1"/>
        <v>1.0066666666666666</v>
      </c>
      <c r="K7" s="28">
        <f t="shared" si="1"/>
        <v>1.001670843776107</v>
      </c>
      <c r="M7" s="13" t="s">
        <v>48</v>
      </c>
      <c r="N7" s="13" t="s">
        <v>0</v>
      </c>
    </row>
    <row r="8" spans="1:15" x14ac:dyDescent="0.25">
      <c r="A8" s="5">
        <v>44317</v>
      </c>
      <c r="B8" s="36">
        <v>1.56</v>
      </c>
      <c r="C8" s="6">
        <v>5947</v>
      </c>
      <c r="D8" s="7">
        <v>44341</v>
      </c>
      <c r="E8" s="8">
        <v>3.5000000000000003E-2</v>
      </c>
      <c r="H8" s="8">
        <f t="shared" si="0"/>
        <v>3.3112582781456901E-2</v>
      </c>
      <c r="I8" s="8">
        <f t="shared" si="0"/>
        <v>-8.0066722268556934E-3</v>
      </c>
      <c r="J8" s="28">
        <f t="shared" si="1"/>
        <v>1.0331125827814569</v>
      </c>
      <c r="K8" s="28">
        <f t="shared" si="1"/>
        <v>0.99199332777314431</v>
      </c>
      <c r="L8" t="s">
        <v>15</v>
      </c>
    </row>
    <row r="9" spans="1:15" ht="30" x14ac:dyDescent="0.25">
      <c r="A9" s="5">
        <v>44348</v>
      </c>
      <c r="B9" s="36">
        <v>1.57</v>
      </c>
      <c r="C9" s="6">
        <v>5985</v>
      </c>
      <c r="D9" s="7">
        <v>44364</v>
      </c>
      <c r="E9" s="8">
        <v>3.5000000000000003E-2</v>
      </c>
      <c r="H9" s="8">
        <f t="shared" si="0"/>
        <v>6.4102564102563875E-3</v>
      </c>
      <c r="I9" s="8">
        <f t="shared" si="0"/>
        <v>6.389776357827559E-3</v>
      </c>
      <c r="J9" s="28">
        <f t="shared" si="1"/>
        <v>1.0064102564102564</v>
      </c>
      <c r="K9" s="28">
        <f t="shared" si="1"/>
        <v>1.0063897763578276</v>
      </c>
      <c r="L9" s="45" t="s">
        <v>69</v>
      </c>
      <c r="M9" s="9">
        <f>GEOMEAN(J5:J15)-1</f>
        <v>1.1111754869708834E-2</v>
      </c>
      <c r="N9" s="9">
        <f>GEOMEAN(K5:K15)-1</f>
        <v>1.0573312662119916E-2</v>
      </c>
    </row>
    <row r="10" spans="1:15" ht="30" x14ac:dyDescent="0.25">
      <c r="A10" s="5">
        <v>44378</v>
      </c>
      <c r="B10" s="36">
        <v>1.6</v>
      </c>
      <c r="C10" s="6">
        <v>6070</v>
      </c>
      <c r="D10" s="7">
        <v>44399</v>
      </c>
      <c r="E10" s="8">
        <v>3.5000000000000003E-2</v>
      </c>
      <c r="H10" s="8">
        <f t="shared" si="0"/>
        <v>1.9108280254777066E-2</v>
      </c>
      <c r="I10" s="8">
        <f t="shared" si="0"/>
        <v>1.4202172096908994E-2</v>
      </c>
      <c r="J10" s="28">
        <f t="shared" si="1"/>
        <v>1.0191082802547771</v>
      </c>
      <c r="K10" s="28">
        <f t="shared" si="1"/>
        <v>1.014202172096909</v>
      </c>
      <c r="L10" s="60" t="s">
        <v>70</v>
      </c>
      <c r="M10" s="15">
        <f>(1+M9)^12-1</f>
        <v>0.14179966876443317</v>
      </c>
      <c r="N10" s="15">
        <f>(1+N9)^12-1</f>
        <v>0.13452455998454793</v>
      </c>
    </row>
    <row r="11" spans="1:15" x14ac:dyDescent="0.25">
      <c r="A11" s="10" t="s">
        <v>1</v>
      </c>
      <c r="B11" s="36">
        <v>1.64</v>
      </c>
      <c r="C11" s="6">
        <v>6150</v>
      </c>
      <c r="D11" s="7">
        <v>44427</v>
      </c>
      <c r="E11" s="8">
        <v>3.5000000000000003E-2</v>
      </c>
      <c r="H11" s="8">
        <f t="shared" si="0"/>
        <v>2.4999999999999911E-2</v>
      </c>
      <c r="I11" s="8">
        <f t="shared" si="0"/>
        <v>1.3179571663920919E-2</v>
      </c>
      <c r="J11" s="28">
        <f t="shared" si="1"/>
        <v>1.0249999999999999</v>
      </c>
      <c r="K11" s="28">
        <f t="shared" si="1"/>
        <v>1.0131795716639209</v>
      </c>
      <c r="L11" t="s">
        <v>30</v>
      </c>
      <c r="M11" s="11">
        <f>STDEVA(H4:H15)</f>
        <v>2.4064116837680508E-2</v>
      </c>
      <c r="N11" s="11">
        <f>STDEVA(I4:I27)</f>
        <v>2.8294666423040921E-2</v>
      </c>
    </row>
    <row r="12" spans="1:15" x14ac:dyDescent="0.25">
      <c r="A12" s="5">
        <v>44440</v>
      </c>
      <c r="B12" s="36">
        <v>1.68</v>
      </c>
      <c r="C12" s="6">
        <v>6286</v>
      </c>
      <c r="D12" s="7">
        <v>44460</v>
      </c>
      <c r="E12" s="8">
        <v>3.5000000000000003E-2</v>
      </c>
      <c r="H12" s="8">
        <f t="shared" si="0"/>
        <v>2.4390243902439046E-2</v>
      </c>
      <c r="I12" s="8">
        <f t="shared" si="0"/>
        <v>2.2113821138211476E-2</v>
      </c>
      <c r="J12" s="28">
        <f t="shared" si="1"/>
        <v>1.024390243902439</v>
      </c>
      <c r="K12" s="28">
        <f t="shared" si="1"/>
        <v>1.0221138211382115</v>
      </c>
      <c r="L12" s="14" t="s">
        <v>18</v>
      </c>
      <c r="M12" s="15">
        <f>M11*12^(1/2)</f>
        <v>8.3360546004272673E-2</v>
      </c>
      <c r="N12" s="15">
        <f>N11*12^(1/2)</f>
        <v>9.8015599655840044E-2</v>
      </c>
    </row>
    <row r="13" spans="1:15" x14ac:dyDescent="0.25">
      <c r="A13" s="5">
        <v>44470</v>
      </c>
      <c r="B13" s="36">
        <v>1.6</v>
      </c>
      <c r="C13" s="6">
        <v>6591</v>
      </c>
      <c r="D13" s="7">
        <v>44488</v>
      </c>
      <c r="E13" s="8">
        <v>3.5000000000000003E-2</v>
      </c>
      <c r="H13" s="8">
        <f t="shared" si="0"/>
        <v>-4.7619047619047561E-2</v>
      </c>
      <c r="I13" s="8">
        <f t="shared" si="0"/>
        <v>4.8520521794463978E-2</v>
      </c>
      <c r="J13" s="28">
        <f t="shared" si="1"/>
        <v>0.95238095238095244</v>
      </c>
      <c r="K13" s="28">
        <f t="shared" si="1"/>
        <v>1.048520521794464</v>
      </c>
      <c r="L13" t="s">
        <v>19</v>
      </c>
      <c r="M13" s="29">
        <f>SLOPE(H5:H15,I5:I15)</f>
        <v>-0.32177029917668332</v>
      </c>
      <c r="N13" s="16">
        <f>SLOPE(I5:I15,I5:I15)</f>
        <v>1</v>
      </c>
    </row>
    <row r="14" spans="1:15" x14ac:dyDescent="0.25">
      <c r="A14" s="5">
        <v>44501</v>
      </c>
      <c r="B14" s="36">
        <v>1.67</v>
      </c>
      <c r="C14" s="6">
        <v>6533</v>
      </c>
      <c r="D14" s="7">
        <v>44518</v>
      </c>
      <c r="E14" s="8">
        <v>3.5000000000000003E-2</v>
      </c>
      <c r="H14" s="8">
        <f t="shared" si="0"/>
        <v>4.3749999999999956E-2</v>
      </c>
      <c r="I14" s="8">
        <f t="shared" si="0"/>
        <v>-8.7998786223638659E-3</v>
      </c>
      <c r="J14" s="28">
        <f t="shared" si="1"/>
        <v>1.04375</v>
      </c>
      <c r="K14" s="28">
        <f t="shared" si="1"/>
        <v>0.99120012137763613</v>
      </c>
      <c r="L14" t="s">
        <v>20</v>
      </c>
      <c r="M14" s="9">
        <f>G4</f>
        <v>3.5208333333333341E-2</v>
      </c>
      <c r="N14" s="9">
        <f>M14</f>
        <v>3.5208333333333341E-2</v>
      </c>
    </row>
    <row r="15" spans="1:15" x14ac:dyDescent="0.25">
      <c r="A15" s="5">
        <v>44531</v>
      </c>
      <c r="B15" s="36">
        <v>1.66</v>
      </c>
      <c r="C15" s="6">
        <v>6581</v>
      </c>
      <c r="D15" s="7">
        <v>44546</v>
      </c>
      <c r="E15" s="8">
        <v>3.5000000000000003E-2</v>
      </c>
      <c r="H15" s="8">
        <f>B15/B14-1</f>
        <v>-5.9880239520958556E-3</v>
      </c>
      <c r="I15" s="8">
        <f t="shared" si="0"/>
        <v>7.3473136384509807E-3</v>
      </c>
      <c r="J15" s="28">
        <f t="shared" si="1"/>
        <v>0.99401197604790414</v>
      </c>
      <c r="K15" s="28">
        <f t="shared" si="1"/>
        <v>1.007347313638451</v>
      </c>
    </row>
    <row r="16" spans="1:15" x14ac:dyDescent="0.25">
      <c r="A16" s="19"/>
      <c r="B16" s="20"/>
      <c r="C16" s="21"/>
      <c r="D16" s="22"/>
      <c r="E16" s="23"/>
      <c r="L16" s="18" t="s">
        <v>21</v>
      </c>
      <c r="M16" s="17">
        <f>M10/M12</f>
        <v>1.7010405468933132</v>
      </c>
      <c r="N16" s="17">
        <f>N10/N12</f>
        <v>1.3724811199125544</v>
      </c>
    </row>
    <row r="17" spans="1:14" x14ac:dyDescent="0.25">
      <c r="A17" s="19"/>
      <c r="B17" s="20"/>
      <c r="C17" s="21"/>
      <c r="D17" s="22"/>
      <c r="E17" s="23"/>
      <c r="H17" s="23"/>
      <c r="I17" s="23"/>
      <c r="J17" s="26"/>
      <c r="K17" s="26"/>
      <c r="L17" s="18" t="s">
        <v>10</v>
      </c>
      <c r="M17" s="17">
        <f>(M10-M14)/M12</f>
        <v>1.2786784700958707</v>
      </c>
      <c r="N17" s="17">
        <f>(N10-N14)/N12</f>
        <v>1.01326959177867</v>
      </c>
    </row>
    <row r="18" spans="1:14" x14ac:dyDescent="0.25">
      <c r="A18" s="19"/>
      <c r="B18" s="24"/>
      <c r="C18" s="21"/>
      <c r="D18" s="22"/>
      <c r="E18" s="23"/>
      <c r="H18" s="23"/>
      <c r="I18" s="23"/>
      <c r="J18" s="26"/>
      <c r="K18" s="26"/>
      <c r="L18" s="31" t="s">
        <v>13</v>
      </c>
      <c r="M18" s="32">
        <f>(M10-M12)/M13</f>
        <v>-0.18161751693580555</v>
      </c>
      <c r="N18" s="32">
        <f>(N10-N12)/N13</f>
        <v>3.6508960328707887E-2</v>
      </c>
    </row>
    <row r="19" spans="1:14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4" x14ac:dyDescent="0.25">
      <c r="A20" s="19"/>
      <c r="B20" s="24"/>
      <c r="C20" s="21"/>
      <c r="D20" s="22"/>
      <c r="E20" s="23"/>
      <c r="H20" s="23"/>
      <c r="I20" s="23"/>
      <c r="J20" s="26"/>
      <c r="K20" s="26"/>
    </row>
    <row r="21" spans="1:14" x14ac:dyDescent="0.25">
      <c r="A21" s="19"/>
      <c r="B21" s="24"/>
      <c r="C21" s="21"/>
      <c r="D21" s="22"/>
      <c r="E21" s="23"/>
      <c r="H21" s="23"/>
      <c r="I21" s="23"/>
      <c r="J21" s="26"/>
      <c r="K21" s="26"/>
    </row>
    <row r="22" spans="1:14" x14ac:dyDescent="0.25">
      <c r="A22" s="19"/>
      <c r="B22" s="24"/>
      <c r="C22" s="21"/>
      <c r="D22" s="22"/>
      <c r="E22" s="23"/>
      <c r="H22" s="23"/>
      <c r="I22" s="23"/>
      <c r="J22" s="26"/>
      <c r="K22" s="26"/>
    </row>
    <row r="23" spans="1:14" x14ac:dyDescent="0.25">
      <c r="A23" s="25"/>
      <c r="B23" s="24"/>
      <c r="C23" s="21"/>
      <c r="D23" s="22"/>
      <c r="E23" s="23"/>
      <c r="H23" s="23"/>
      <c r="I23" s="23"/>
      <c r="J23" s="26"/>
      <c r="K23" s="26"/>
    </row>
    <row r="24" spans="1:14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4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4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4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mergeCells count="1">
    <mergeCell ref="M4:N4"/>
  </mergeCells>
  <pageMargins left="0.7" right="0.7" top="0.75" bottom="0.75" header="0.3" footer="0.3"/>
  <pageSetup paperSize="9" scale="60" orientation="portrait" horizontalDpi="4294967293" verticalDpi="0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"/>
  <sheetViews>
    <sheetView topLeftCell="K1" workbookViewId="0">
      <selection activeCell="K9" sqref="K9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4" max="14" width="23.140625" bestFit="1" customWidth="1"/>
    <col min="15" max="15" width="13.5703125" customWidth="1"/>
  </cols>
  <sheetData>
    <row r="1" spans="1:17" x14ac:dyDescent="0.25">
      <c r="A1" s="1" t="s">
        <v>2</v>
      </c>
    </row>
    <row r="2" spans="1:17" x14ac:dyDescent="0.25">
      <c r="A2" s="1"/>
    </row>
    <row r="3" spans="1:17" x14ac:dyDescent="0.25">
      <c r="A3" s="3" t="s">
        <v>3</v>
      </c>
      <c r="B3" s="3" t="s">
        <v>49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N3" s="13" t="s">
        <v>7</v>
      </c>
      <c r="O3" s="13" t="s">
        <v>8</v>
      </c>
      <c r="P3" s="13"/>
      <c r="Q3" s="13"/>
    </row>
    <row r="4" spans="1:17" x14ac:dyDescent="0.25">
      <c r="A4" s="5">
        <v>44197</v>
      </c>
      <c r="B4" s="35">
        <v>1108.6600000000001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N4" s="13" t="s">
        <v>10</v>
      </c>
      <c r="O4" s="13" t="s">
        <v>11</v>
      </c>
      <c r="P4" s="13"/>
      <c r="Q4" s="13"/>
    </row>
    <row r="5" spans="1:17" x14ac:dyDescent="0.25">
      <c r="A5" s="5">
        <v>44228</v>
      </c>
      <c r="B5" s="35">
        <v>1071.5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-3.3517940576912708E-2</v>
      </c>
      <c r="I5" s="8">
        <f>C5/C4-1</f>
        <v>6.465370180825647E-2</v>
      </c>
      <c r="J5" s="28">
        <f>H5+1</f>
        <v>0.96648205942308729</v>
      </c>
      <c r="K5" s="28">
        <f>I5+1</f>
        <v>1.0646537018082565</v>
      </c>
      <c r="N5" s="13" t="s">
        <v>13</v>
      </c>
      <c r="O5" s="13" t="s">
        <v>14</v>
      </c>
      <c r="P5" s="13"/>
      <c r="Q5" s="13"/>
    </row>
    <row r="6" spans="1:17" x14ac:dyDescent="0.25">
      <c r="A6" s="5">
        <v>44256</v>
      </c>
      <c r="B6" s="35">
        <v>1115.67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4.1222585160989311E-2</v>
      </c>
      <c r="I6" s="8">
        <f t="shared" si="0"/>
        <v>-4.1019067457138236E-2</v>
      </c>
      <c r="J6" s="28">
        <f t="shared" ref="J6:K15" si="1">H6+1</f>
        <v>1.0412225851609893</v>
      </c>
      <c r="K6" s="28">
        <f t="shared" si="1"/>
        <v>0.95898093254286176</v>
      </c>
    </row>
    <row r="7" spans="1:17" x14ac:dyDescent="0.25">
      <c r="A7" s="5">
        <v>44287</v>
      </c>
      <c r="B7" s="35">
        <v>1061.94</v>
      </c>
      <c r="C7" s="6">
        <v>5995</v>
      </c>
      <c r="D7" s="7">
        <v>44306</v>
      </c>
      <c r="E7" s="8">
        <v>3.5000000000000003E-2</v>
      </c>
      <c r="H7" s="8">
        <f t="shared" si="0"/>
        <v>-4.8159401973701943E-2</v>
      </c>
      <c r="I7" s="8">
        <f>C7/C6-1</f>
        <v>1.6708437761070449E-3</v>
      </c>
      <c r="J7" s="28">
        <f t="shared" si="1"/>
        <v>0.95184059802629806</v>
      </c>
      <c r="K7" s="28">
        <f t="shared" si="1"/>
        <v>1.001670843776107</v>
      </c>
      <c r="O7" s="13" t="s">
        <v>49</v>
      </c>
      <c r="P7" s="13" t="s">
        <v>0</v>
      </c>
    </row>
    <row r="8" spans="1:17" x14ac:dyDescent="0.25">
      <c r="A8" s="5">
        <v>44317</v>
      </c>
      <c r="B8" s="35">
        <v>1066.26</v>
      </c>
      <c r="C8" s="6">
        <v>5947</v>
      </c>
      <c r="D8" s="7">
        <v>44341</v>
      </c>
      <c r="E8" s="8">
        <v>3.5000000000000003E-2</v>
      </c>
      <c r="H8" s="8">
        <f t="shared" si="0"/>
        <v>4.068026442171746E-3</v>
      </c>
      <c r="I8" s="8">
        <f t="shared" si="0"/>
        <v>-8.0066722268556934E-3</v>
      </c>
      <c r="J8" s="28">
        <f t="shared" si="1"/>
        <v>1.0040680264421717</v>
      </c>
      <c r="K8" s="28">
        <f t="shared" si="1"/>
        <v>0.99199332777314431</v>
      </c>
      <c r="N8" t="s">
        <v>15</v>
      </c>
    </row>
    <row r="9" spans="1:17" x14ac:dyDescent="0.25">
      <c r="A9" s="5">
        <v>44348</v>
      </c>
      <c r="B9" s="35">
        <v>1068.54</v>
      </c>
      <c r="C9" s="6">
        <v>5985</v>
      </c>
      <c r="D9" s="7">
        <v>44364</v>
      </c>
      <c r="E9" s="8">
        <v>3.5000000000000003E-2</v>
      </c>
      <c r="H9" s="8">
        <f t="shared" si="0"/>
        <v>2.1383152326823751E-3</v>
      </c>
      <c r="I9" s="8">
        <f t="shared" si="0"/>
        <v>6.389776357827559E-3</v>
      </c>
      <c r="J9" s="28">
        <f t="shared" si="1"/>
        <v>1.0021383152326824</v>
      </c>
      <c r="K9" s="28">
        <f t="shared" si="1"/>
        <v>1.0063897763578276</v>
      </c>
      <c r="N9" t="s">
        <v>16</v>
      </c>
      <c r="O9" s="9">
        <f>GEOMEAN(J5:J15)-1</f>
        <v>-3.9519550757205479E-4</v>
      </c>
      <c r="P9" s="9">
        <f>GEOMEAN(K5:K15)-1</f>
        <v>1.0573312662119916E-2</v>
      </c>
    </row>
    <row r="10" spans="1:17" x14ac:dyDescent="0.25">
      <c r="A10" s="5">
        <v>44378</v>
      </c>
      <c r="B10" s="35">
        <v>1019.26</v>
      </c>
      <c r="C10" s="6">
        <v>6070</v>
      </c>
      <c r="D10" s="7">
        <v>44399</v>
      </c>
      <c r="E10" s="8">
        <v>3.5000000000000003E-2</v>
      </c>
      <c r="H10" s="8">
        <f t="shared" si="0"/>
        <v>-4.6119003500102895E-2</v>
      </c>
      <c r="I10" s="8">
        <f t="shared" si="0"/>
        <v>1.4202172096908994E-2</v>
      </c>
      <c r="J10" s="28">
        <f t="shared" si="1"/>
        <v>0.9538809964998971</v>
      </c>
      <c r="K10" s="28">
        <f t="shared" si="1"/>
        <v>1.014202172096909</v>
      </c>
      <c r="N10" s="14" t="s">
        <v>17</v>
      </c>
      <c r="O10" s="15">
        <f>(1+O9)^12-1</f>
        <v>-4.7320518112256016E-3</v>
      </c>
      <c r="P10" s="15">
        <f>(1+P9)^12-1</f>
        <v>0.13452455998454793</v>
      </c>
    </row>
    <row r="11" spans="1:17" x14ac:dyDescent="0.25">
      <c r="A11" s="10" t="s">
        <v>1</v>
      </c>
      <c r="B11" s="35">
        <v>1011.65</v>
      </c>
      <c r="C11" s="6">
        <v>6150</v>
      </c>
      <c r="D11" s="7">
        <v>44427</v>
      </c>
      <c r="E11" s="8">
        <v>3.5000000000000003E-2</v>
      </c>
      <c r="H11" s="8">
        <f t="shared" si="0"/>
        <v>-7.4662009693307052E-3</v>
      </c>
      <c r="I11" s="8">
        <f t="shared" si="0"/>
        <v>1.3179571663920919E-2</v>
      </c>
      <c r="J11" s="28">
        <f t="shared" si="1"/>
        <v>0.99253379903066929</v>
      </c>
      <c r="K11" s="28">
        <f t="shared" si="1"/>
        <v>1.0131795716639209</v>
      </c>
      <c r="N11" t="s">
        <v>30</v>
      </c>
      <c r="O11" s="11">
        <f>STDEVA(H4:H15)</f>
        <v>3.6828280174548096E-2</v>
      </c>
      <c r="P11" s="11">
        <f>STDEVA(I4:I27)</f>
        <v>2.8294666423040921E-2</v>
      </c>
    </row>
    <row r="12" spans="1:17" x14ac:dyDescent="0.25">
      <c r="A12" s="5">
        <v>44440</v>
      </c>
      <c r="B12" s="35">
        <v>1021.42</v>
      </c>
      <c r="C12" s="6">
        <v>6286</v>
      </c>
      <c r="D12" s="7">
        <v>44460</v>
      </c>
      <c r="E12" s="8">
        <v>3.5000000000000003E-2</v>
      </c>
      <c r="H12" s="8">
        <f t="shared" si="0"/>
        <v>9.6574902387189798E-3</v>
      </c>
      <c r="I12" s="8">
        <f t="shared" si="0"/>
        <v>2.2113821138211476E-2</v>
      </c>
      <c r="J12" s="28">
        <f t="shared" si="1"/>
        <v>1.009657490238719</v>
      </c>
      <c r="K12" s="28">
        <f t="shared" si="1"/>
        <v>1.0221138211382115</v>
      </c>
      <c r="N12" s="14" t="s">
        <v>18</v>
      </c>
      <c r="O12" s="15">
        <f>O11*12^(1/2)</f>
        <v>0.1275769048353978</v>
      </c>
      <c r="P12" s="15">
        <f>P11*12^(1/2)</f>
        <v>9.8015599655840044E-2</v>
      </c>
    </row>
    <row r="13" spans="1:17" x14ac:dyDescent="0.25">
      <c r="A13" s="5">
        <v>44470</v>
      </c>
      <c r="B13" s="35">
        <v>1068.4100000000001</v>
      </c>
      <c r="C13" s="6">
        <v>6591</v>
      </c>
      <c r="D13" s="7">
        <v>44488</v>
      </c>
      <c r="E13" s="8">
        <v>3.5000000000000003E-2</v>
      </c>
      <c r="H13" s="8">
        <f t="shared" si="0"/>
        <v>4.6004581856631033E-2</v>
      </c>
      <c r="I13" s="8">
        <f t="shared" si="0"/>
        <v>4.8520521794463978E-2</v>
      </c>
      <c r="J13" s="28">
        <f t="shared" si="1"/>
        <v>1.046004581856631</v>
      </c>
      <c r="K13" s="28">
        <f t="shared" si="1"/>
        <v>1.048520521794464</v>
      </c>
      <c r="N13" t="s">
        <v>19</v>
      </c>
      <c r="O13" s="29">
        <f>SLOPE(H5:H15,I5:I15)</f>
        <v>-0.37262559733496986</v>
      </c>
      <c r="P13" s="16">
        <f>SLOPE(I5:I15,I5:I15)</f>
        <v>1</v>
      </c>
    </row>
    <row r="14" spans="1:17" x14ac:dyDescent="0.25">
      <c r="A14" s="5">
        <v>44501</v>
      </c>
      <c r="B14" s="35">
        <v>1131</v>
      </c>
      <c r="C14" s="6">
        <v>6533</v>
      </c>
      <c r="D14" s="7">
        <v>44518</v>
      </c>
      <c r="E14" s="8">
        <v>3.5000000000000003E-2</v>
      </c>
      <c r="H14" s="8">
        <f t="shared" si="0"/>
        <v>5.8582379423629316E-2</v>
      </c>
      <c r="I14" s="8">
        <f t="shared" si="0"/>
        <v>-8.7998786223638659E-3</v>
      </c>
      <c r="J14" s="28">
        <f t="shared" si="1"/>
        <v>1.0585823794236293</v>
      </c>
      <c r="K14" s="28">
        <f t="shared" si="1"/>
        <v>0.99120012137763613</v>
      </c>
      <c r="N14" t="s">
        <v>20</v>
      </c>
      <c r="O14" s="9">
        <f>G4</f>
        <v>3.5208333333333341E-2</v>
      </c>
      <c r="P14" s="9">
        <f>O14</f>
        <v>3.5208333333333341E-2</v>
      </c>
    </row>
    <row r="15" spans="1:17" x14ac:dyDescent="0.25">
      <c r="A15" s="5">
        <v>44531</v>
      </c>
      <c r="B15" s="35">
        <v>1103.8499999999999</v>
      </c>
      <c r="C15" s="6">
        <v>6581</v>
      </c>
      <c r="D15" s="7">
        <v>44546</v>
      </c>
      <c r="E15" s="8">
        <v>3.5000000000000003E-2</v>
      </c>
      <c r="H15" s="8">
        <f>B15/B14-1</f>
        <v>-2.4005305039787928E-2</v>
      </c>
      <c r="I15" s="8">
        <f t="shared" si="0"/>
        <v>7.3473136384509807E-3</v>
      </c>
      <c r="J15" s="28">
        <f t="shared" si="1"/>
        <v>0.97599469496021207</v>
      </c>
      <c r="K15" s="28">
        <f t="shared" si="1"/>
        <v>1.007347313638451</v>
      </c>
    </row>
    <row r="16" spans="1:17" x14ac:dyDescent="0.25">
      <c r="A16" s="19"/>
      <c r="B16" s="20"/>
      <c r="C16" s="21"/>
      <c r="D16" s="22"/>
      <c r="E16" s="23"/>
      <c r="N16" s="18" t="s">
        <v>21</v>
      </c>
      <c r="O16" s="17">
        <f>O10/O12</f>
        <v>-3.7091759024338977E-2</v>
      </c>
      <c r="P16" s="17">
        <f>P10/P12</f>
        <v>1.3724811199125544</v>
      </c>
    </row>
    <row r="17" spans="1:16" x14ac:dyDescent="0.25">
      <c r="A17" s="19"/>
      <c r="B17" s="20"/>
      <c r="C17" s="21"/>
      <c r="D17" s="22"/>
      <c r="E17" s="23"/>
      <c r="H17" s="23"/>
      <c r="I17" s="23"/>
      <c r="J17" s="26"/>
      <c r="K17" s="26"/>
      <c r="N17" s="18" t="s">
        <v>10</v>
      </c>
      <c r="O17" s="17">
        <f>(O10-O14)/O12</f>
        <v>-0.31306908719952725</v>
      </c>
      <c r="P17" s="17">
        <f>(P10-P14)/P12</f>
        <v>1.01326959177867</v>
      </c>
    </row>
    <row r="18" spans="1:16" x14ac:dyDescent="0.25">
      <c r="A18" s="19"/>
      <c r="B18" s="24"/>
      <c r="C18" s="21"/>
      <c r="D18" s="22"/>
      <c r="E18" s="23"/>
      <c r="H18" s="23"/>
      <c r="I18" s="23"/>
      <c r="J18" s="26"/>
      <c r="K18" s="26"/>
      <c r="N18" s="31" t="s">
        <v>13</v>
      </c>
      <c r="O18" s="32">
        <f>(O10-O12)/O13</f>
        <v>0.35507210882156587</v>
      </c>
      <c r="P18" s="32">
        <f>(P10-P12)/P13</f>
        <v>3.6508960328707887E-2</v>
      </c>
    </row>
    <row r="19" spans="1:16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6" x14ac:dyDescent="0.25">
      <c r="A20" s="19"/>
      <c r="B20" s="24"/>
      <c r="C20" s="21"/>
      <c r="D20" s="22"/>
      <c r="E20" s="23"/>
      <c r="H20" s="23"/>
      <c r="I20" s="23"/>
      <c r="J20" s="26"/>
      <c r="K20" s="26"/>
      <c r="N20" s="14" t="s">
        <v>22</v>
      </c>
    </row>
    <row r="21" spans="1:16" x14ac:dyDescent="0.25">
      <c r="A21" s="19"/>
      <c r="B21" s="24"/>
      <c r="C21" s="21"/>
      <c r="D21" s="22"/>
      <c r="E21" s="23"/>
      <c r="H21" s="23"/>
      <c r="I21" s="23"/>
      <c r="J21" s="26"/>
      <c r="K21" s="26"/>
      <c r="N21" s="18" t="s">
        <v>23</v>
      </c>
    </row>
    <row r="22" spans="1:16" x14ac:dyDescent="0.25">
      <c r="A22" s="19"/>
      <c r="B22" s="24"/>
      <c r="C22" s="21"/>
      <c r="D22" s="22"/>
      <c r="E22" s="23"/>
      <c r="H22" s="23"/>
      <c r="I22" s="23"/>
      <c r="J22" s="26"/>
      <c r="K22" s="26"/>
      <c r="N22" s="18" t="s">
        <v>24</v>
      </c>
    </row>
    <row r="23" spans="1:16" x14ac:dyDescent="0.25">
      <c r="A23" s="25"/>
      <c r="B23" s="24"/>
      <c r="C23" s="21"/>
      <c r="D23" s="22"/>
      <c r="E23" s="23"/>
      <c r="H23" s="23"/>
      <c r="I23" s="23"/>
      <c r="J23" s="26"/>
      <c r="K23" s="26"/>
      <c r="N23" s="18" t="s">
        <v>25</v>
      </c>
    </row>
    <row r="24" spans="1:16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6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6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6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"/>
  <sheetViews>
    <sheetView topLeftCell="J1" workbookViewId="0">
      <selection activeCell="K9" sqref="K9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4" max="14" width="23.140625" bestFit="1" customWidth="1"/>
    <col min="15" max="15" width="13.5703125" customWidth="1"/>
  </cols>
  <sheetData>
    <row r="1" spans="1:17" x14ac:dyDescent="0.25">
      <c r="A1" s="1" t="s">
        <v>2</v>
      </c>
    </row>
    <row r="2" spans="1:17" x14ac:dyDescent="0.25">
      <c r="A2" s="1"/>
    </row>
    <row r="3" spans="1:17" x14ac:dyDescent="0.25">
      <c r="A3" s="3" t="s">
        <v>3</v>
      </c>
      <c r="B3" s="3" t="s">
        <v>50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N3" s="13" t="s">
        <v>7</v>
      </c>
      <c r="O3" s="13" t="s">
        <v>8</v>
      </c>
      <c r="P3" s="13"/>
      <c r="Q3" s="13"/>
    </row>
    <row r="4" spans="1:17" x14ac:dyDescent="0.25">
      <c r="A4" s="5">
        <v>44197</v>
      </c>
      <c r="B4" s="35">
        <v>1073.46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N4" s="13" t="s">
        <v>10</v>
      </c>
      <c r="O4" s="13" t="s">
        <v>11</v>
      </c>
      <c r="P4" s="13"/>
      <c r="Q4" s="13"/>
    </row>
    <row r="5" spans="1:17" x14ac:dyDescent="0.25">
      <c r="A5" s="5">
        <v>44228</v>
      </c>
      <c r="B5" s="35">
        <v>1099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2.3792223277998126E-2</v>
      </c>
      <c r="I5" s="8">
        <f>C5/C4-1</f>
        <v>6.465370180825647E-2</v>
      </c>
      <c r="J5" s="28">
        <f>H5+1</f>
        <v>1.0237922232779981</v>
      </c>
      <c r="K5" s="28">
        <f>I5+1</f>
        <v>1.0646537018082565</v>
      </c>
      <c r="N5" s="13" t="s">
        <v>13</v>
      </c>
      <c r="O5" s="13" t="s">
        <v>14</v>
      </c>
      <c r="P5" s="13"/>
      <c r="Q5" s="13"/>
    </row>
    <row r="6" spans="1:17" x14ac:dyDescent="0.25">
      <c r="A6" s="5">
        <v>44256</v>
      </c>
      <c r="B6" s="35">
        <v>1105.95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6.3239308462239574E-3</v>
      </c>
      <c r="I6" s="8">
        <f t="shared" si="0"/>
        <v>-4.1019067457138236E-2</v>
      </c>
      <c r="J6" s="28">
        <f t="shared" ref="J6:K15" si="1">H6+1</f>
        <v>1.006323930846224</v>
      </c>
      <c r="K6" s="28">
        <f t="shared" si="1"/>
        <v>0.95898093254286176</v>
      </c>
    </row>
    <row r="7" spans="1:17" x14ac:dyDescent="0.25">
      <c r="A7" s="5">
        <v>44287</v>
      </c>
      <c r="B7" s="35">
        <v>1043.1199999999999</v>
      </c>
      <c r="C7" s="6">
        <v>5995</v>
      </c>
      <c r="D7" s="7">
        <v>44306</v>
      </c>
      <c r="E7" s="8">
        <v>3.5000000000000003E-2</v>
      </c>
      <c r="H7" s="8">
        <f t="shared" si="0"/>
        <v>-5.6810886568108954E-2</v>
      </c>
      <c r="I7" s="8">
        <f>C7/C6-1</f>
        <v>1.6708437761070449E-3</v>
      </c>
      <c r="J7" s="28">
        <f t="shared" si="1"/>
        <v>0.94318911343189105</v>
      </c>
      <c r="K7" s="28">
        <f t="shared" si="1"/>
        <v>1.001670843776107</v>
      </c>
      <c r="O7" s="13" t="s">
        <v>50</v>
      </c>
      <c r="P7" s="13" t="s">
        <v>0</v>
      </c>
    </row>
    <row r="8" spans="1:17" x14ac:dyDescent="0.25">
      <c r="A8" s="5">
        <v>44317</v>
      </c>
      <c r="B8" s="35">
        <v>1059.5999999999999</v>
      </c>
      <c r="C8" s="6">
        <v>5947</v>
      </c>
      <c r="D8" s="7">
        <v>44341</v>
      </c>
      <c r="E8" s="8">
        <v>3.5000000000000003E-2</v>
      </c>
      <c r="H8" s="8">
        <f t="shared" si="0"/>
        <v>1.5798757573433519E-2</v>
      </c>
      <c r="I8" s="8">
        <f t="shared" si="0"/>
        <v>-8.0066722268556934E-3</v>
      </c>
      <c r="J8" s="28">
        <f t="shared" si="1"/>
        <v>1.0157987575734335</v>
      </c>
      <c r="K8" s="28">
        <f t="shared" si="1"/>
        <v>0.99199332777314431</v>
      </c>
      <c r="N8" t="s">
        <v>15</v>
      </c>
    </row>
    <row r="9" spans="1:17" x14ac:dyDescent="0.25">
      <c r="A9" s="5">
        <v>44348</v>
      </c>
      <c r="B9" s="35">
        <v>1052.6300000000001</v>
      </c>
      <c r="C9" s="6">
        <v>5985</v>
      </c>
      <c r="D9" s="7">
        <v>44364</v>
      </c>
      <c r="E9" s="8">
        <v>3.5000000000000003E-2</v>
      </c>
      <c r="H9" s="8">
        <f t="shared" si="0"/>
        <v>-6.5779539448846958E-3</v>
      </c>
      <c r="I9" s="8">
        <f t="shared" si="0"/>
        <v>6.389776357827559E-3</v>
      </c>
      <c r="J9" s="28">
        <f t="shared" si="1"/>
        <v>0.9934220460551153</v>
      </c>
      <c r="K9" s="28">
        <f t="shared" si="1"/>
        <v>1.0063897763578276</v>
      </c>
      <c r="N9" t="s">
        <v>16</v>
      </c>
      <c r="O9" s="9">
        <f>GEOMEAN(J5:J15)-1</f>
        <v>9.9435889042864822E-4</v>
      </c>
      <c r="P9" s="9">
        <f>GEOMEAN(K5:K15)-1</f>
        <v>1.0573312662119916E-2</v>
      </c>
    </row>
    <row r="10" spans="1:17" x14ac:dyDescent="0.25">
      <c r="A10" s="5">
        <v>44378</v>
      </c>
      <c r="B10" s="35">
        <v>1014.96</v>
      </c>
      <c r="C10" s="6">
        <v>6070</v>
      </c>
      <c r="D10" s="7">
        <v>44399</v>
      </c>
      <c r="E10" s="8">
        <v>3.5000000000000003E-2</v>
      </c>
      <c r="H10" s="8">
        <f t="shared" si="0"/>
        <v>-3.5786553679830635E-2</v>
      </c>
      <c r="I10" s="8">
        <f t="shared" si="0"/>
        <v>1.4202172096908994E-2</v>
      </c>
      <c r="J10" s="28">
        <f t="shared" si="1"/>
        <v>0.96421344632016937</v>
      </c>
      <c r="K10" s="28">
        <f t="shared" si="1"/>
        <v>1.014202172096909</v>
      </c>
      <c r="N10" s="14" t="s">
        <v>17</v>
      </c>
      <c r="O10" s="15">
        <f>(1+O9)^12-1</f>
        <v>1.1997780941466862E-2</v>
      </c>
      <c r="P10" s="15">
        <f>(1+P9)^12-1</f>
        <v>0.13452455998454793</v>
      </c>
    </row>
    <row r="11" spans="1:17" x14ac:dyDescent="0.25">
      <c r="A11" s="10" t="s">
        <v>1</v>
      </c>
      <c r="B11" s="35">
        <v>1001.81</v>
      </c>
      <c r="C11" s="6">
        <v>6150</v>
      </c>
      <c r="D11" s="7">
        <v>44427</v>
      </c>
      <c r="E11" s="8">
        <v>3.5000000000000003E-2</v>
      </c>
      <c r="H11" s="8">
        <f t="shared" si="0"/>
        <v>-1.2956175612832133E-2</v>
      </c>
      <c r="I11" s="8">
        <f t="shared" si="0"/>
        <v>1.3179571663920919E-2</v>
      </c>
      <c r="J11" s="28">
        <f t="shared" si="1"/>
        <v>0.98704382438716787</v>
      </c>
      <c r="K11" s="28">
        <f t="shared" si="1"/>
        <v>1.0131795716639209</v>
      </c>
      <c r="N11" t="s">
        <v>30</v>
      </c>
      <c r="O11" s="11">
        <f>STDEVA(H4:H15)</f>
        <v>2.9479810935505873E-2</v>
      </c>
      <c r="P11" s="11">
        <f>STDEVA(I4:I27)</f>
        <v>2.8294666423040921E-2</v>
      </c>
    </row>
    <row r="12" spans="1:17" x14ac:dyDescent="0.25">
      <c r="A12" s="5">
        <v>44440</v>
      </c>
      <c r="B12" s="35">
        <v>1032.45</v>
      </c>
      <c r="C12" s="6">
        <v>6286</v>
      </c>
      <c r="D12" s="7">
        <v>44460</v>
      </c>
      <c r="E12" s="8">
        <v>3.5000000000000003E-2</v>
      </c>
      <c r="H12" s="8">
        <f t="shared" si="0"/>
        <v>3.058464179834508E-2</v>
      </c>
      <c r="I12" s="8">
        <f t="shared" si="0"/>
        <v>2.2113821138211476E-2</v>
      </c>
      <c r="J12" s="28">
        <f t="shared" si="1"/>
        <v>1.0305846417983451</v>
      </c>
      <c r="K12" s="28">
        <f t="shared" si="1"/>
        <v>1.0221138211382115</v>
      </c>
      <c r="N12" s="14" t="s">
        <v>18</v>
      </c>
      <c r="O12" s="15">
        <f>O11*12^(1/2)</f>
        <v>0.10212106067564153</v>
      </c>
      <c r="P12" s="15">
        <f>P11*12^(1/2)</f>
        <v>9.8015599655840044E-2</v>
      </c>
    </row>
    <row r="13" spans="1:17" x14ac:dyDescent="0.25">
      <c r="A13" s="5">
        <v>44470</v>
      </c>
      <c r="B13" s="35">
        <v>1054.28</v>
      </c>
      <c r="C13" s="6">
        <v>6591</v>
      </c>
      <c r="D13" s="7">
        <v>44488</v>
      </c>
      <c r="E13" s="8">
        <v>3.5000000000000003E-2</v>
      </c>
      <c r="H13" s="8">
        <f t="shared" si="0"/>
        <v>2.1143881059615399E-2</v>
      </c>
      <c r="I13" s="8">
        <f t="shared" si="0"/>
        <v>4.8520521794463978E-2</v>
      </c>
      <c r="J13" s="28">
        <f t="shared" si="1"/>
        <v>1.0211438810596154</v>
      </c>
      <c r="K13" s="28">
        <f t="shared" si="1"/>
        <v>1.048520521794464</v>
      </c>
      <c r="N13" t="s">
        <v>19</v>
      </c>
      <c r="O13" s="29">
        <f>SLOPE(H5:H15,I5:I15)</f>
        <v>0.17938892432515649</v>
      </c>
      <c r="P13" s="16">
        <f>SLOPE(I5:I15,I5:I15)</f>
        <v>1</v>
      </c>
    </row>
    <row r="14" spans="1:17" x14ac:dyDescent="0.25">
      <c r="A14" s="5">
        <v>44501</v>
      </c>
      <c r="B14" s="35">
        <v>1096.98</v>
      </c>
      <c r="C14" s="6">
        <v>6533</v>
      </c>
      <c r="D14" s="7">
        <v>44518</v>
      </c>
      <c r="E14" s="8">
        <v>3.5000000000000003E-2</v>
      </c>
      <c r="H14" s="8">
        <f t="shared" si="0"/>
        <v>4.0501574534279383E-2</v>
      </c>
      <c r="I14" s="8">
        <f t="shared" si="0"/>
        <v>-8.7998786223638659E-3</v>
      </c>
      <c r="J14" s="28">
        <f t="shared" si="1"/>
        <v>1.0405015745342794</v>
      </c>
      <c r="K14" s="28">
        <f t="shared" si="1"/>
        <v>0.99120012137763613</v>
      </c>
      <c r="N14" t="s">
        <v>20</v>
      </c>
      <c r="O14" s="9">
        <f>G4</f>
        <v>3.5208333333333341E-2</v>
      </c>
      <c r="P14" s="9">
        <f>O14</f>
        <v>3.5208333333333341E-2</v>
      </c>
    </row>
    <row r="15" spans="1:17" x14ac:dyDescent="0.25">
      <c r="A15" s="5">
        <v>44531</v>
      </c>
      <c r="B15" s="35">
        <v>1085.26</v>
      </c>
      <c r="C15" s="6">
        <v>6581</v>
      </c>
      <c r="D15" s="7">
        <v>44546</v>
      </c>
      <c r="E15" s="8">
        <v>3.5000000000000003E-2</v>
      </c>
      <c r="H15" s="8">
        <f>B15/B14-1</f>
        <v>-1.0683877554741206E-2</v>
      </c>
      <c r="I15" s="8">
        <f t="shared" si="0"/>
        <v>7.3473136384509807E-3</v>
      </c>
      <c r="J15" s="28">
        <f t="shared" si="1"/>
        <v>0.98931612244525879</v>
      </c>
      <c r="K15" s="28">
        <f t="shared" si="1"/>
        <v>1.007347313638451</v>
      </c>
    </row>
    <row r="16" spans="1:17" x14ac:dyDescent="0.25">
      <c r="A16" s="19"/>
      <c r="B16" s="20"/>
      <c r="C16" s="21"/>
      <c r="D16" s="22"/>
      <c r="E16" s="23"/>
      <c r="N16" s="18" t="s">
        <v>21</v>
      </c>
      <c r="O16" s="17">
        <f>O10/O12</f>
        <v>0.11748586297565394</v>
      </c>
      <c r="P16" s="17">
        <f>P10/P12</f>
        <v>1.3724811199125544</v>
      </c>
    </row>
    <row r="17" spans="1:16" x14ac:dyDescent="0.25">
      <c r="A17" s="19"/>
      <c r="B17" s="20"/>
      <c r="C17" s="21"/>
      <c r="D17" s="22"/>
      <c r="E17" s="23"/>
      <c r="H17" s="23"/>
      <c r="I17" s="23"/>
      <c r="J17" s="26"/>
      <c r="K17" s="26"/>
      <c r="N17" s="18" t="s">
        <v>10</v>
      </c>
      <c r="O17" s="17">
        <f>(O10-O14)/O12</f>
        <v>-0.22728467799201763</v>
      </c>
      <c r="P17" s="17">
        <f>(P10-P14)/P12</f>
        <v>1.01326959177867</v>
      </c>
    </row>
    <row r="18" spans="1:16" x14ac:dyDescent="0.25">
      <c r="A18" s="19"/>
      <c r="B18" s="24"/>
      <c r="C18" s="21"/>
      <c r="D18" s="22"/>
      <c r="E18" s="23"/>
      <c r="H18" s="23"/>
      <c r="I18" s="23"/>
      <c r="J18" s="26"/>
      <c r="K18" s="26"/>
      <c r="N18" s="31" t="s">
        <v>13</v>
      </c>
      <c r="O18" s="32">
        <f>(O10-O12)/O13</f>
        <v>-0.50239043504614123</v>
      </c>
      <c r="P18" s="32">
        <f>(P10-P12)/P13</f>
        <v>3.6508960328707887E-2</v>
      </c>
    </row>
    <row r="19" spans="1:16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6" x14ac:dyDescent="0.25">
      <c r="A20" s="19"/>
      <c r="B20" s="24"/>
      <c r="C20" s="21"/>
      <c r="D20" s="22"/>
      <c r="E20" s="23"/>
      <c r="H20" s="23"/>
      <c r="I20" s="23"/>
      <c r="J20" s="26"/>
      <c r="K20" s="26"/>
      <c r="N20" s="14" t="s">
        <v>22</v>
      </c>
    </row>
    <row r="21" spans="1:16" x14ac:dyDescent="0.25">
      <c r="A21" s="19"/>
      <c r="B21" s="24"/>
      <c r="C21" s="21"/>
      <c r="D21" s="22"/>
      <c r="E21" s="23"/>
      <c r="H21" s="23"/>
      <c r="I21" s="23"/>
      <c r="J21" s="26"/>
      <c r="K21" s="26"/>
      <c r="N21" s="18" t="s">
        <v>23</v>
      </c>
    </row>
    <row r="22" spans="1:16" x14ac:dyDescent="0.25">
      <c r="A22" s="19"/>
      <c r="B22" s="24"/>
      <c r="C22" s="21"/>
      <c r="D22" s="22"/>
      <c r="E22" s="23"/>
      <c r="H22" s="23"/>
      <c r="I22" s="23"/>
      <c r="J22" s="26"/>
      <c r="K22" s="26"/>
      <c r="N22" s="18" t="s">
        <v>24</v>
      </c>
    </row>
    <row r="23" spans="1:16" x14ac:dyDescent="0.25">
      <c r="A23" s="25"/>
      <c r="B23" s="24"/>
      <c r="C23" s="21"/>
      <c r="D23" s="22"/>
      <c r="E23" s="23"/>
      <c r="H23" s="23"/>
      <c r="I23" s="23"/>
      <c r="J23" s="26"/>
      <c r="K23" s="26"/>
      <c r="N23" s="18" t="s">
        <v>25</v>
      </c>
    </row>
    <row r="24" spans="1:16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6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6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6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"/>
  <sheetViews>
    <sheetView topLeftCell="K1" workbookViewId="0">
      <selection activeCell="K9" sqref="K9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4" max="14" width="23.140625" bestFit="1" customWidth="1"/>
    <col min="15" max="15" width="13.5703125" customWidth="1"/>
  </cols>
  <sheetData>
    <row r="1" spans="1:17" x14ac:dyDescent="0.25">
      <c r="A1" s="1" t="s">
        <v>2</v>
      </c>
    </row>
    <row r="2" spans="1:17" x14ac:dyDescent="0.25">
      <c r="A2" s="1"/>
    </row>
    <row r="3" spans="1:17" x14ac:dyDescent="0.25">
      <c r="A3" s="3" t="s">
        <v>3</v>
      </c>
      <c r="B3" s="3" t="s">
        <v>51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N3" s="13" t="s">
        <v>7</v>
      </c>
      <c r="O3" s="13" t="s">
        <v>8</v>
      </c>
      <c r="P3" s="13"/>
      <c r="Q3" s="13"/>
    </row>
    <row r="4" spans="1:17" x14ac:dyDescent="0.25">
      <c r="A4" s="5">
        <v>44197</v>
      </c>
      <c r="B4" s="35">
        <v>971.27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N4" s="13" t="s">
        <v>10</v>
      </c>
      <c r="O4" s="13" t="s">
        <v>11</v>
      </c>
      <c r="P4" s="13"/>
      <c r="Q4" s="13"/>
    </row>
    <row r="5" spans="1:17" x14ac:dyDescent="0.25">
      <c r="A5" s="5">
        <v>44228</v>
      </c>
      <c r="B5" s="35">
        <v>970.6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-6.8981848507621013E-4</v>
      </c>
      <c r="I5" s="8">
        <f>C5/C4-1</f>
        <v>6.465370180825647E-2</v>
      </c>
      <c r="J5" s="28">
        <f>H5+1</f>
        <v>0.99931018151492379</v>
      </c>
      <c r="K5" s="28">
        <f>I5+1</f>
        <v>1.0646537018082565</v>
      </c>
      <c r="N5" s="13" t="s">
        <v>13</v>
      </c>
      <c r="O5" s="13" t="s">
        <v>14</v>
      </c>
      <c r="P5" s="13"/>
      <c r="Q5" s="13"/>
    </row>
    <row r="6" spans="1:17" x14ac:dyDescent="0.25">
      <c r="A6" s="5">
        <v>44256</v>
      </c>
      <c r="B6" s="35">
        <v>990.53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2.053369050072118E-2</v>
      </c>
      <c r="I6" s="8">
        <f t="shared" si="0"/>
        <v>-4.1019067457138236E-2</v>
      </c>
      <c r="J6" s="28">
        <f t="shared" ref="J6:K15" si="1">H6+1</f>
        <v>1.0205336905007212</v>
      </c>
      <c r="K6" s="28">
        <f t="shared" si="1"/>
        <v>0.95898093254286176</v>
      </c>
    </row>
    <row r="7" spans="1:17" x14ac:dyDescent="0.25">
      <c r="A7" s="5">
        <v>44287</v>
      </c>
      <c r="B7" s="35">
        <v>915.8</v>
      </c>
      <c r="C7" s="6">
        <v>5995</v>
      </c>
      <c r="D7" s="7">
        <v>44306</v>
      </c>
      <c r="E7" s="8">
        <v>3.5000000000000003E-2</v>
      </c>
      <c r="H7" s="8">
        <f t="shared" si="0"/>
        <v>-7.54444590269856E-2</v>
      </c>
      <c r="I7" s="8">
        <f>C7/C6-1</f>
        <v>1.6708437761070449E-3</v>
      </c>
      <c r="J7" s="28">
        <f t="shared" si="1"/>
        <v>0.9245555409730144</v>
      </c>
      <c r="K7" s="28">
        <f t="shared" si="1"/>
        <v>1.001670843776107</v>
      </c>
      <c r="O7" s="13" t="s">
        <v>51</v>
      </c>
      <c r="P7" s="13" t="s">
        <v>0</v>
      </c>
    </row>
    <row r="8" spans="1:17" x14ac:dyDescent="0.25">
      <c r="A8" s="5">
        <v>44317</v>
      </c>
      <c r="B8" s="35">
        <v>905.43</v>
      </c>
      <c r="C8" s="6">
        <v>5947</v>
      </c>
      <c r="D8" s="7">
        <v>44341</v>
      </c>
      <c r="E8" s="8">
        <v>3.5000000000000003E-2</v>
      </c>
      <c r="H8" s="8">
        <f t="shared" si="0"/>
        <v>-1.1323433063987753E-2</v>
      </c>
      <c r="I8" s="8">
        <f t="shared" si="0"/>
        <v>-8.0066722268556934E-3</v>
      </c>
      <c r="J8" s="28">
        <f t="shared" si="1"/>
        <v>0.98867656693601225</v>
      </c>
      <c r="K8" s="28">
        <f t="shared" si="1"/>
        <v>0.99199332777314431</v>
      </c>
      <c r="N8" t="s">
        <v>15</v>
      </c>
    </row>
    <row r="9" spans="1:17" x14ac:dyDescent="0.25">
      <c r="A9" s="5">
        <v>44348</v>
      </c>
      <c r="B9" s="35">
        <v>906.52</v>
      </c>
      <c r="C9" s="6">
        <v>5985</v>
      </c>
      <c r="D9" s="7">
        <v>44364</v>
      </c>
      <c r="E9" s="8">
        <v>3.5000000000000003E-2</v>
      </c>
      <c r="H9" s="8">
        <f t="shared" si="0"/>
        <v>1.2038478954750076E-3</v>
      </c>
      <c r="I9" s="8">
        <f t="shared" si="0"/>
        <v>6.389776357827559E-3</v>
      </c>
      <c r="J9" s="28">
        <f t="shared" si="1"/>
        <v>1.001203847895475</v>
      </c>
      <c r="K9" s="28">
        <f t="shared" si="1"/>
        <v>1.0063897763578276</v>
      </c>
      <c r="N9" t="s">
        <v>16</v>
      </c>
      <c r="O9" s="9">
        <f>GEOMEAN(J5:J15)-1</f>
        <v>-7.0729018879978067E-4</v>
      </c>
      <c r="P9" s="9">
        <f>GEOMEAN(K5:K15)-1</f>
        <v>1.0573312662119916E-2</v>
      </c>
    </row>
    <row r="10" spans="1:17" x14ac:dyDescent="0.25">
      <c r="A10" s="5">
        <v>44378</v>
      </c>
      <c r="B10" s="35">
        <v>852.17</v>
      </c>
      <c r="C10" s="6">
        <v>6070</v>
      </c>
      <c r="D10" s="7">
        <v>44399</v>
      </c>
      <c r="E10" s="8">
        <v>3.5000000000000003E-2</v>
      </c>
      <c r="H10" s="8">
        <f t="shared" si="0"/>
        <v>-5.995455147156159E-2</v>
      </c>
      <c r="I10" s="8">
        <f t="shared" si="0"/>
        <v>1.4202172096908994E-2</v>
      </c>
      <c r="J10" s="28">
        <f t="shared" si="1"/>
        <v>0.94004544852843841</v>
      </c>
      <c r="K10" s="28">
        <f t="shared" si="1"/>
        <v>1.014202172096909</v>
      </c>
      <c r="N10" s="14" t="s">
        <v>17</v>
      </c>
      <c r="O10" s="15">
        <f>(1+O9)^12-1</f>
        <v>-8.4545428630081743E-3</v>
      </c>
      <c r="P10" s="15">
        <f>(1+P9)^12-1</f>
        <v>0.13452455998454793</v>
      </c>
    </row>
    <row r="11" spans="1:17" x14ac:dyDescent="0.25">
      <c r="A11" s="10" t="s">
        <v>1</v>
      </c>
      <c r="B11" s="35">
        <v>821.48</v>
      </c>
      <c r="C11" s="6">
        <v>6150</v>
      </c>
      <c r="D11" s="7">
        <v>44427</v>
      </c>
      <c r="E11" s="8">
        <v>3.5000000000000003E-2</v>
      </c>
      <c r="H11" s="8">
        <f t="shared" si="0"/>
        <v>-3.6013940880340711E-2</v>
      </c>
      <c r="I11" s="8">
        <f t="shared" si="0"/>
        <v>1.3179571663920919E-2</v>
      </c>
      <c r="J11" s="28">
        <f t="shared" si="1"/>
        <v>0.96398605911965929</v>
      </c>
      <c r="K11" s="28">
        <f t="shared" si="1"/>
        <v>1.0131795716639209</v>
      </c>
      <c r="N11" t="s">
        <v>30</v>
      </c>
      <c r="O11" s="11">
        <f>STDEVA(H4:H15)</f>
        <v>4.86232286356846E-2</v>
      </c>
      <c r="P11" s="11">
        <f>STDEVA(I4:I27)</f>
        <v>2.8294666423040921E-2</v>
      </c>
    </row>
    <row r="12" spans="1:17" x14ac:dyDescent="0.25">
      <c r="A12" s="5">
        <v>44440</v>
      </c>
      <c r="B12" s="35">
        <v>868.06</v>
      </c>
      <c r="C12" s="6">
        <v>6286</v>
      </c>
      <c r="D12" s="7">
        <v>44460</v>
      </c>
      <c r="E12" s="8">
        <v>3.5000000000000003E-2</v>
      </c>
      <c r="H12" s="8">
        <f t="shared" si="0"/>
        <v>5.6702536884647214E-2</v>
      </c>
      <c r="I12" s="8">
        <f t="shared" si="0"/>
        <v>2.2113821138211476E-2</v>
      </c>
      <c r="J12" s="28">
        <f t="shared" si="1"/>
        <v>1.0567025368846472</v>
      </c>
      <c r="K12" s="28">
        <f t="shared" si="1"/>
        <v>1.0221138211382115</v>
      </c>
      <c r="N12" s="14" t="s">
        <v>18</v>
      </c>
      <c r="O12" s="15">
        <f>O11*12^(1/2)</f>
        <v>0.16843580485008733</v>
      </c>
      <c r="P12" s="15">
        <f>P11*12^(1/2)</f>
        <v>9.8015599655840044E-2</v>
      </c>
    </row>
    <row r="13" spans="1:17" x14ac:dyDescent="0.25">
      <c r="A13" s="5">
        <v>44470</v>
      </c>
      <c r="B13" s="35">
        <v>896.42</v>
      </c>
      <c r="C13" s="6">
        <v>6591</v>
      </c>
      <c r="D13" s="7">
        <v>44488</v>
      </c>
      <c r="E13" s="8">
        <v>3.5000000000000003E-2</v>
      </c>
      <c r="H13" s="8">
        <f t="shared" si="0"/>
        <v>3.2670552726770108E-2</v>
      </c>
      <c r="I13" s="8">
        <f t="shared" si="0"/>
        <v>4.8520521794463978E-2</v>
      </c>
      <c r="J13" s="28">
        <f t="shared" si="1"/>
        <v>1.0326705527267701</v>
      </c>
      <c r="K13" s="28">
        <f t="shared" si="1"/>
        <v>1.048520521794464</v>
      </c>
      <c r="N13" t="s">
        <v>19</v>
      </c>
      <c r="O13" s="29">
        <f>SLOPE(H5:H15,I5:I15)</f>
        <v>-4.1592895378446716E-2</v>
      </c>
      <c r="P13" s="16">
        <f>SLOPE(I5:I15,I5:I15)</f>
        <v>1</v>
      </c>
    </row>
    <row r="14" spans="1:17" x14ac:dyDescent="0.25">
      <c r="A14" s="5">
        <v>44501</v>
      </c>
      <c r="B14" s="35">
        <v>976.83</v>
      </c>
      <c r="C14" s="6">
        <v>6533</v>
      </c>
      <c r="D14" s="7">
        <v>44518</v>
      </c>
      <c r="E14" s="8">
        <v>3.5000000000000003E-2</v>
      </c>
      <c r="H14" s="8">
        <f t="shared" si="0"/>
        <v>8.9701256107628247E-2</v>
      </c>
      <c r="I14" s="8">
        <f t="shared" si="0"/>
        <v>-8.7998786223638659E-3</v>
      </c>
      <c r="J14" s="28">
        <f t="shared" si="1"/>
        <v>1.0897012561076282</v>
      </c>
      <c r="K14" s="28">
        <f t="shared" si="1"/>
        <v>0.99120012137763613</v>
      </c>
      <c r="N14" t="s">
        <v>20</v>
      </c>
      <c r="O14" s="9">
        <f>G4</f>
        <v>3.5208333333333341E-2</v>
      </c>
      <c r="P14" s="9">
        <f>O14</f>
        <v>3.5208333333333341E-2</v>
      </c>
    </row>
    <row r="15" spans="1:17" x14ac:dyDescent="0.25">
      <c r="A15" s="5">
        <v>44531</v>
      </c>
      <c r="B15" s="35">
        <v>963.74</v>
      </c>
      <c r="C15" s="6">
        <v>6581</v>
      </c>
      <c r="D15" s="7">
        <v>44546</v>
      </c>
      <c r="E15" s="8">
        <v>3.5000000000000003E-2</v>
      </c>
      <c r="H15" s="8">
        <f>B15/B14-1</f>
        <v>-1.3400489337960564E-2</v>
      </c>
      <c r="I15" s="8">
        <f t="shared" si="0"/>
        <v>7.3473136384509807E-3</v>
      </c>
      <c r="J15" s="28">
        <f t="shared" si="1"/>
        <v>0.98659951066203944</v>
      </c>
      <c r="K15" s="28">
        <f t="shared" si="1"/>
        <v>1.007347313638451</v>
      </c>
    </row>
    <row r="16" spans="1:17" x14ac:dyDescent="0.25">
      <c r="A16" s="19"/>
      <c r="B16" s="20"/>
      <c r="C16" s="21"/>
      <c r="D16" s="22"/>
      <c r="E16" s="23"/>
      <c r="N16" s="18" t="s">
        <v>21</v>
      </c>
      <c r="O16" s="17">
        <f>O10/O12</f>
        <v>-5.0194451651968883E-2</v>
      </c>
      <c r="P16" s="17">
        <f>P10/P12</f>
        <v>1.3724811199125544</v>
      </c>
    </row>
    <row r="17" spans="1:16" x14ac:dyDescent="0.25">
      <c r="A17" s="19"/>
      <c r="B17" s="20"/>
      <c r="C17" s="21"/>
      <c r="D17" s="22"/>
      <c r="E17" s="23"/>
      <c r="H17" s="23"/>
      <c r="I17" s="23"/>
      <c r="J17" s="26"/>
      <c r="K17" s="26"/>
      <c r="N17" s="18" t="s">
        <v>10</v>
      </c>
      <c r="O17" s="17">
        <f>(O10-O14)/O12</f>
        <v>-0.2592256215072723</v>
      </c>
      <c r="P17" s="17">
        <f>(P10-P14)/P12</f>
        <v>1.01326959177867</v>
      </c>
    </row>
    <row r="18" spans="1:16" x14ac:dyDescent="0.25">
      <c r="A18" s="19"/>
      <c r="B18" s="24"/>
      <c r="C18" s="21"/>
      <c r="D18" s="22"/>
      <c r="E18" s="23"/>
      <c r="H18" s="23"/>
      <c r="I18" s="23"/>
      <c r="J18" s="26"/>
      <c r="K18" s="26"/>
      <c r="N18" s="31" t="s">
        <v>13</v>
      </c>
      <c r="O18" s="32">
        <f>(O10-O12)/O13</f>
        <v>4.2528981477148964</v>
      </c>
      <c r="P18" s="32">
        <f>(P10-P12)/P13</f>
        <v>3.6508960328707887E-2</v>
      </c>
    </row>
    <row r="19" spans="1:16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6" x14ac:dyDescent="0.25">
      <c r="A20" s="19"/>
      <c r="B20" s="24"/>
      <c r="C20" s="21"/>
      <c r="D20" s="22"/>
      <c r="E20" s="23"/>
      <c r="H20" s="23"/>
      <c r="I20" s="23"/>
      <c r="J20" s="26"/>
      <c r="K20" s="26"/>
      <c r="N20" s="14" t="s">
        <v>22</v>
      </c>
    </row>
    <row r="21" spans="1:16" x14ac:dyDescent="0.25">
      <c r="A21" s="19"/>
      <c r="B21" s="24"/>
      <c r="C21" s="21"/>
      <c r="D21" s="22"/>
      <c r="E21" s="23"/>
      <c r="H21" s="23"/>
      <c r="I21" s="23"/>
      <c r="J21" s="26"/>
      <c r="K21" s="26"/>
      <c r="N21" s="18" t="s">
        <v>23</v>
      </c>
    </row>
    <row r="22" spans="1:16" x14ac:dyDescent="0.25">
      <c r="A22" s="19"/>
      <c r="B22" s="24"/>
      <c r="C22" s="21"/>
      <c r="D22" s="22"/>
      <c r="E22" s="23"/>
      <c r="H22" s="23"/>
      <c r="I22" s="23"/>
      <c r="J22" s="26"/>
      <c r="K22" s="26"/>
      <c r="N22" s="18" t="s">
        <v>24</v>
      </c>
    </row>
    <row r="23" spans="1:16" x14ac:dyDescent="0.25">
      <c r="A23" s="25"/>
      <c r="B23" s="24"/>
      <c r="C23" s="21"/>
      <c r="D23" s="22"/>
      <c r="E23" s="23"/>
      <c r="H23" s="23"/>
      <c r="I23" s="23"/>
      <c r="J23" s="26"/>
      <c r="K23" s="26"/>
      <c r="N23" s="18" t="s">
        <v>25</v>
      </c>
    </row>
    <row r="24" spans="1:16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6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6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6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"/>
  <sheetViews>
    <sheetView topLeftCell="L1" workbookViewId="0">
      <selection activeCell="K9" sqref="K9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4" max="14" width="23.140625" bestFit="1" customWidth="1"/>
    <col min="15" max="15" width="13.5703125" customWidth="1"/>
  </cols>
  <sheetData>
    <row r="1" spans="1:17" x14ac:dyDescent="0.25">
      <c r="A1" s="1" t="s">
        <v>2</v>
      </c>
    </row>
    <row r="2" spans="1:17" x14ac:dyDescent="0.25">
      <c r="A2" s="1"/>
    </row>
    <row r="3" spans="1:17" x14ac:dyDescent="0.25">
      <c r="A3" s="3" t="s">
        <v>3</v>
      </c>
      <c r="B3" s="3" t="s">
        <v>52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N3" s="13" t="s">
        <v>7</v>
      </c>
      <c r="O3" s="13" t="s">
        <v>8</v>
      </c>
      <c r="P3" s="13"/>
      <c r="Q3" s="13"/>
    </row>
    <row r="4" spans="1:17" x14ac:dyDescent="0.25">
      <c r="A4" s="5">
        <v>44197</v>
      </c>
      <c r="B4" s="35">
        <v>1125.6199999999999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N4" s="13" t="s">
        <v>10</v>
      </c>
      <c r="O4" s="13" t="s">
        <v>11</v>
      </c>
      <c r="P4" s="13"/>
      <c r="Q4" s="13"/>
    </row>
    <row r="5" spans="1:17" x14ac:dyDescent="0.25">
      <c r="A5" s="5">
        <v>44228</v>
      </c>
      <c r="B5" s="35">
        <v>1119.2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-5.7035233915530004E-3</v>
      </c>
      <c r="I5" s="8">
        <f>C5/C4-1</f>
        <v>6.465370180825647E-2</v>
      </c>
      <c r="J5" s="28">
        <f>H5+1</f>
        <v>0.994296476608447</v>
      </c>
      <c r="K5" s="28">
        <f>I5+1</f>
        <v>1.0646537018082565</v>
      </c>
      <c r="N5" s="13" t="s">
        <v>13</v>
      </c>
      <c r="O5" s="13" t="s">
        <v>14</v>
      </c>
      <c r="P5" s="13"/>
      <c r="Q5" s="13"/>
    </row>
    <row r="6" spans="1:17" x14ac:dyDescent="0.25">
      <c r="A6" s="5">
        <v>44256</v>
      </c>
      <c r="B6" s="35">
        <v>1126.32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6.3616869192280046E-3</v>
      </c>
      <c r="I6" s="8">
        <f t="shared" si="0"/>
        <v>-4.1019067457138236E-2</v>
      </c>
      <c r="J6" s="28">
        <f t="shared" ref="J6:K15" si="1">H6+1</f>
        <v>1.006361686919228</v>
      </c>
      <c r="K6" s="28">
        <f t="shared" si="1"/>
        <v>0.95898093254286176</v>
      </c>
    </row>
    <row r="7" spans="1:17" x14ac:dyDescent="0.25">
      <c r="A7" s="5">
        <v>44287</v>
      </c>
      <c r="B7" s="35">
        <v>1062.46</v>
      </c>
      <c r="C7" s="6">
        <v>5995</v>
      </c>
      <c r="D7" s="7">
        <v>44306</v>
      </c>
      <c r="E7" s="8">
        <v>3.5000000000000003E-2</v>
      </c>
      <c r="H7" s="8">
        <f t="shared" si="0"/>
        <v>-5.6697918886284504E-2</v>
      </c>
      <c r="I7" s="8">
        <f>C7/C6-1</f>
        <v>1.6708437761070449E-3</v>
      </c>
      <c r="J7" s="28">
        <f t="shared" si="1"/>
        <v>0.9433020811137155</v>
      </c>
      <c r="K7" s="28">
        <f t="shared" si="1"/>
        <v>1.001670843776107</v>
      </c>
      <c r="O7" s="13" t="s">
        <v>52</v>
      </c>
      <c r="P7" s="13" t="s">
        <v>0</v>
      </c>
    </row>
    <row r="8" spans="1:17" x14ac:dyDescent="0.25">
      <c r="A8" s="5">
        <v>44317</v>
      </c>
      <c r="B8" s="35">
        <v>1079.23</v>
      </c>
      <c r="C8" s="6">
        <v>5947</v>
      </c>
      <c r="D8" s="7">
        <v>44341</v>
      </c>
      <c r="E8" s="8">
        <v>3.5000000000000003E-2</v>
      </c>
      <c r="H8" s="8">
        <f t="shared" si="0"/>
        <v>1.5784123637595737E-2</v>
      </c>
      <c r="I8" s="8">
        <f t="shared" si="0"/>
        <v>-8.0066722268556934E-3</v>
      </c>
      <c r="J8" s="28">
        <f t="shared" si="1"/>
        <v>1.0157841236375957</v>
      </c>
      <c r="K8" s="28">
        <f t="shared" si="1"/>
        <v>0.99199332777314431</v>
      </c>
      <c r="N8" t="s">
        <v>15</v>
      </c>
    </row>
    <row r="9" spans="1:17" x14ac:dyDescent="0.25">
      <c r="A9" s="5">
        <v>44348</v>
      </c>
      <c r="B9" s="35">
        <v>1072.21</v>
      </c>
      <c r="C9" s="6">
        <v>5985</v>
      </c>
      <c r="D9" s="7">
        <v>44364</v>
      </c>
      <c r="E9" s="8">
        <v>3.5000000000000003E-2</v>
      </c>
      <c r="H9" s="8">
        <f t="shared" si="0"/>
        <v>-6.504637565671767E-3</v>
      </c>
      <c r="I9" s="8">
        <f t="shared" si="0"/>
        <v>6.389776357827559E-3</v>
      </c>
      <c r="J9" s="28">
        <f t="shared" si="1"/>
        <v>0.99349536243432823</v>
      </c>
      <c r="K9" s="28">
        <f t="shared" si="1"/>
        <v>1.0063897763578276</v>
      </c>
      <c r="N9" t="s">
        <v>16</v>
      </c>
      <c r="O9" s="9">
        <f>GEOMEAN(J5:J15)-1</f>
        <v>-1.6563810864596018E-3</v>
      </c>
      <c r="P9" s="9">
        <f>GEOMEAN(K5:K15)-1</f>
        <v>1.0573312662119916E-2</v>
      </c>
    </row>
    <row r="10" spans="1:17" x14ac:dyDescent="0.25">
      <c r="A10" s="5">
        <v>44378</v>
      </c>
      <c r="B10" s="35">
        <v>1033.9000000000001</v>
      </c>
      <c r="C10" s="6">
        <v>6070</v>
      </c>
      <c r="D10" s="7">
        <v>44399</v>
      </c>
      <c r="E10" s="8">
        <v>3.5000000000000003E-2</v>
      </c>
      <c r="H10" s="8">
        <f t="shared" si="0"/>
        <v>-3.5729940963057594E-2</v>
      </c>
      <c r="I10" s="8">
        <f t="shared" si="0"/>
        <v>1.4202172096908994E-2</v>
      </c>
      <c r="J10" s="28">
        <f t="shared" si="1"/>
        <v>0.96427005903694241</v>
      </c>
      <c r="K10" s="28">
        <f t="shared" si="1"/>
        <v>1.014202172096909</v>
      </c>
      <c r="N10" s="14" t="s">
        <v>17</v>
      </c>
      <c r="O10" s="15">
        <f>(1+O9)^12-1</f>
        <v>-1.9696491611060019E-2</v>
      </c>
      <c r="P10" s="15">
        <f>(1+P9)^12-1</f>
        <v>0.13452455998454793</v>
      </c>
    </row>
    <row r="11" spans="1:17" x14ac:dyDescent="0.25">
      <c r="A11" s="10" t="s">
        <v>1</v>
      </c>
      <c r="B11" s="35">
        <v>1020.49</v>
      </c>
      <c r="C11" s="6">
        <v>6150</v>
      </c>
      <c r="D11" s="7">
        <v>44427</v>
      </c>
      <c r="E11" s="8">
        <v>3.5000000000000003E-2</v>
      </c>
      <c r="H11" s="8">
        <f t="shared" si="0"/>
        <v>-1.2970306606054804E-2</v>
      </c>
      <c r="I11" s="8">
        <f t="shared" si="0"/>
        <v>1.3179571663920919E-2</v>
      </c>
      <c r="J11" s="28">
        <f t="shared" si="1"/>
        <v>0.9870296933939452</v>
      </c>
      <c r="K11" s="28">
        <f t="shared" si="1"/>
        <v>1.0131795716639209</v>
      </c>
      <c r="N11" t="s">
        <v>30</v>
      </c>
      <c r="O11" s="11">
        <f>STDEVA(H4:H15)</f>
        <v>2.8540898797884361E-2</v>
      </c>
      <c r="P11" s="11">
        <f>STDEVA(I4:I27)</f>
        <v>2.8294666423040921E-2</v>
      </c>
    </row>
    <row r="12" spans="1:17" x14ac:dyDescent="0.25">
      <c r="A12" s="5">
        <v>44440</v>
      </c>
      <c r="B12" s="35">
        <v>1051.67</v>
      </c>
      <c r="C12" s="6">
        <v>6286</v>
      </c>
      <c r="D12" s="7">
        <v>44460</v>
      </c>
      <c r="E12" s="8">
        <v>3.5000000000000003E-2</v>
      </c>
      <c r="H12" s="8">
        <f t="shared" si="0"/>
        <v>3.055394957324431E-2</v>
      </c>
      <c r="I12" s="8">
        <f t="shared" si="0"/>
        <v>2.2113821138211476E-2</v>
      </c>
      <c r="J12" s="28">
        <f t="shared" si="1"/>
        <v>1.0305539495732443</v>
      </c>
      <c r="K12" s="28">
        <f t="shared" si="1"/>
        <v>1.0221138211382115</v>
      </c>
      <c r="N12" s="14" t="s">
        <v>18</v>
      </c>
      <c r="O12" s="15">
        <f>O11*12^(1/2)</f>
        <v>9.886857362323441E-2</v>
      </c>
      <c r="P12" s="15">
        <f>P11*12^(1/2)</f>
        <v>9.8015599655840044E-2</v>
      </c>
    </row>
    <row r="13" spans="1:17" x14ac:dyDescent="0.25">
      <c r="A13" s="5">
        <v>44470</v>
      </c>
      <c r="B13" s="35">
        <v>1073.82</v>
      </c>
      <c r="C13" s="6">
        <v>6591</v>
      </c>
      <c r="D13" s="7">
        <v>44488</v>
      </c>
      <c r="E13" s="8">
        <v>3.5000000000000003E-2</v>
      </c>
      <c r="H13" s="8">
        <f t="shared" si="0"/>
        <v>2.1061739899397969E-2</v>
      </c>
      <c r="I13" s="8">
        <f t="shared" si="0"/>
        <v>4.8520521794463978E-2</v>
      </c>
      <c r="J13" s="28">
        <f t="shared" si="1"/>
        <v>1.021061739899398</v>
      </c>
      <c r="K13" s="28">
        <f t="shared" si="1"/>
        <v>1.048520521794464</v>
      </c>
      <c r="N13" t="s">
        <v>19</v>
      </c>
      <c r="O13" s="29">
        <f>SLOPE(H5:H15,I5:I15)</f>
        <v>-1.9420293422912547E-2</v>
      </c>
      <c r="P13" s="16">
        <f>SLOPE(I5:I15,I5:I15)</f>
        <v>1</v>
      </c>
    </row>
    <row r="14" spans="1:17" x14ac:dyDescent="0.25">
      <c r="A14" s="5">
        <v>44501</v>
      </c>
      <c r="B14" s="35">
        <v>1117.3800000000001</v>
      </c>
      <c r="C14" s="6">
        <v>6533</v>
      </c>
      <c r="D14" s="7">
        <v>44518</v>
      </c>
      <c r="E14" s="8">
        <v>3.5000000000000003E-2</v>
      </c>
      <c r="H14" s="8">
        <f t="shared" si="0"/>
        <v>4.0565457897971946E-2</v>
      </c>
      <c r="I14" s="8">
        <f t="shared" si="0"/>
        <v>-8.7998786223638659E-3</v>
      </c>
      <c r="J14" s="28">
        <f t="shared" si="1"/>
        <v>1.0405654578979719</v>
      </c>
      <c r="K14" s="28">
        <f t="shared" si="1"/>
        <v>0.99120012137763613</v>
      </c>
      <c r="N14" t="s">
        <v>20</v>
      </c>
      <c r="O14" s="9">
        <f>G4</f>
        <v>3.5208333333333341E-2</v>
      </c>
      <c r="P14" s="9">
        <f>O14</f>
        <v>3.5208333333333341E-2</v>
      </c>
    </row>
    <row r="15" spans="1:17" x14ac:dyDescent="0.25">
      <c r="A15" s="5">
        <v>44531</v>
      </c>
      <c r="B15" s="35">
        <v>1105.28</v>
      </c>
      <c r="C15" s="6">
        <v>6581</v>
      </c>
      <c r="D15" s="7">
        <v>44546</v>
      </c>
      <c r="E15" s="8">
        <v>3.5000000000000003E-2</v>
      </c>
      <c r="H15" s="8">
        <f>B15/B14-1</f>
        <v>-1.0828903327426809E-2</v>
      </c>
      <c r="I15" s="8">
        <f t="shared" si="0"/>
        <v>7.3473136384509807E-3</v>
      </c>
      <c r="J15" s="28">
        <f t="shared" si="1"/>
        <v>0.98917109667257319</v>
      </c>
      <c r="K15" s="28">
        <f t="shared" si="1"/>
        <v>1.007347313638451</v>
      </c>
    </row>
    <row r="16" spans="1:17" x14ac:dyDescent="0.25">
      <c r="A16" s="19"/>
      <c r="B16" s="20"/>
      <c r="C16" s="21"/>
      <c r="D16" s="22"/>
      <c r="E16" s="23"/>
      <c r="N16" s="18" t="s">
        <v>21</v>
      </c>
      <c r="O16" s="17">
        <f>O10/O12</f>
        <v>-0.19921893165080803</v>
      </c>
      <c r="P16" s="17">
        <f>P10/P12</f>
        <v>1.3724811199125544</v>
      </c>
    </row>
    <row r="17" spans="1:16" x14ac:dyDescent="0.25">
      <c r="A17" s="19"/>
      <c r="B17" s="20"/>
      <c r="C17" s="21"/>
      <c r="D17" s="22"/>
      <c r="E17" s="23"/>
      <c r="H17" s="23"/>
      <c r="I17" s="23"/>
      <c r="J17" s="26"/>
      <c r="K17" s="26"/>
      <c r="N17" s="18" t="s">
        <v>10</v>
      </c>
      <c r="O17" s="17">
        <f>(O10-O14)/O12</f>
        <v>-0.55533141555802279</v>
      </c>
      <c r="P17" s="17">
        <f>(P10-P14)/P12</f>
        <v>1.01326959177867</v>
      </c>
    </row>
    <row r="18" spans="1:16" x14ac:dyDescent="0.25">
      <c r="A18" s="19"/>
      <c r="B18" s="24"/>
      <c r="C18" s="21"/>
      <c r="D18" s="22"/>
      <c r="E18" s="23"/>
      <c r="H18" s="23"/>
      <c r="I18" s="23"/>
      <c r="J18" s="26"/>
      <c r="K18" s="26"/>
      <c r="N18" s="31" t="s">
        <v>13</v>
      </c>
      <c r="O18" s="32">
        <f>(O10-O12)/O13</f>
        <v>6.1052149240138878</v>
      </c>
      <c r="P18" s="32">
        <f>(P10-P12)/P13</f>
        <v>3.6508960328707887E-2</v>
      </c>
    </row>
    <row r="19" spans="1:16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6" x14ac:dyDescent="0.25">
      <c r="A20" s="19"/>
      <c r="B20" s="24"/>
      <c r="C20" s="21"/>
      <c r="D20" s="22"/>
      <c r="E20" s="23"/>
      <c r="H20" s="23"/>
      <c r="I20" s="23"/>
      <c r="J20" s="26"/>
      <c r="K20" s="26"/>
      <c r="N20" s="14" t="s">
        <v>22</v>
      </c>
    </row>
    <row r="21" spans="1:16" x14ac:dyDescent="0.25">
      <c r="A21" s="19"/>
      <c r="B21" s="24"/>
      <c r="C21" s="21"/>
      <c r="D21" s="22"/>
      <c r="E21" s="23"/>
      <c r="H21" s="23"/>
      <c r="I21" s="23"/>
      <c r="J21" s="26"/>
      <c r="K21" s="26"/>
      <c r="N21" s="18" t="s">
        <v>23</v>
      </c>
    </row>
    <row r="22" spans="1:16" x14ac:dyDescent="0.25">
      <c r="A22" s="19"/>
      <c r="B22" s="24"/>
      <c r="C22" s="21"/>
      <c r="D22" s="22"/>
      <c r="E22" s="23"/>
      <c r="H22" s="23"/>
      <c r="I22" s="23"/>
      <c r="J22" s="26"/>
      <c r="K22" s="26"/>
      <c r="N22" s="18" t="s">
        <v>24</v>
      </c>
    </row>
    <row r="23" spans="1:16" x14ac:dyDescent="0.25">
      <c r="A23" s="25"/>
      <c r="B23" s="24"/>
      <c r="C23" s="21"/>
      <c r="D23" s="22"/>
      <c r="E23" s="23"/>
      <c r="H23" s="23"/>
      <c r="I23" s="23"/>
      <c r="J23" s="26"/>
      <c r="K23" s="26"/>
      <c r="N23" s="18" t="s">
        <v>25</v>
      </c>
    </row>
    <row r="24" spans="1:16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6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6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6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"/>
  <sheetViews>
    <sheetView topLeftCell="K1" workbookViewId="0">
      <selection activeCell="K9" sqref="K9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4" max="14" width="23.140625" bestFit="1" customWidth="1"/>
    <col min="15" max="15" width="13.5703125" customWidth="1"/>
  </cols>
  <sheetData>
    <row r="1" spans="1:17" x14ac:dyDescent="0.25">
      <c r="A1" s="1" t="s">
        <v>2</v>
      </c>
    </row>
    <row r="2" spans="1:17" x14ac:dyDescent="0.25">
      <c r="A2" s="1"/>
    </row>
    <row r="3" spans="1:17" x14ac:dyDescent="0.25">
      <c r="A3" s="3" t="s">
        <v>3</v>
      </c>
      <c r="B3" s="3" t="s">
        <v>53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N3" s="13" t="s">
        <v>7</v>
      </c>
      <c r="O3" s="13" t="s">
        <v>8</v>
      </c>
      <c r="P3" s="13"/>
      <c r="Q3" s="13"/>
    </row>
    <row r="4" spans="1:17" x14ac:dyDescent="0.25">
      <c r="A4" s="5">
        <v>44197</v>
      </c>
      <c r="B4" s="35">
        <v>1170.3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N4" s="13" t="s">
        <v>10</v>
      </c>
      <c r="O4" s="13" t="s">
        <v>11</v>
      </c>
      <c r="P4" s="13"/>
      <c r="Q4" s="13"/>
    </row>
    <row r="5" spans="1:17" x14ac:dyDescent="0.25">
      <c r="A5" s="5">
        <v>44228</v>
      </c>
      <c r="B5" s="35">
        <v>1182.5999999999999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1.0510125608818255E-2</v>
      </c>
      <c r="I5" s="8">
        <f>C5/C4-1</f>
        <v>6.465370180825647E-2</v>
      </c>
      <c r="J5" s="28">
        <f>H5+1</f>
        <v>1.0105101256088183</v>
      </c>
      <c r="K5" s="28">
        <f>I5+1</f>
        <v>1.0646537018082565</v>
      </c>
      <c r="N5" s="13" t="s">
        <v>13</v>
      </c>
      <c r="O5" s="13" t="s">
        <v>14</v>
      </c>
      <c r="P5" s="13"/>
      <c r="Q5" s="13"/>
    </row>
    <row r="6" spans="1:17" x14ac:dyDescent="0.25">
      <c r="A6" s="5">
        <v>44256</v>
      </c>
      <c r="B6" s="35">
        <v>1226.83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3.7400642651784333E-2</v>
      </c>
      <c r="I6" s="8">
        <f t="shared" si="0"/>
        <v>-4.1019067457138236E-2</v>
      </c>
      <c r="J6" s="28">
        <f t="shared" ref="J6:K15" si="1">H6+1</f>
        <v>1.0374006426517843</v>
      </c>
      <c r="K6" s="28">
        <f t="shared" si="1"/>
        <v>0.95898093254286176</v>
      </c>
    </row>
    <row r="7" spans="1:17" x14ac:dyDescent="0.25">
      <c r="A7" s="5">
        <v>44287</v>
      </c>
      <c r="B7" s="35">
        <v>1132.7</v>
      </c>
      <c r="C7" s="6">
        <v>5995</v>
      </c>
      <c r="D7" s="7">
        <v>44306</v>
      </c>
      <c r="E7" s="8">
        <v>3.5000000000000003E-2</v>
      </c>
      <c r="H7" s="8">
        <f t="shared" si="0"/>
        <v>-7.6726196783580392E-2</v>
      </c>
      <c r="I7" s="8">
        <f>C7/C6-1</f>
        <v>1.6708437761070449E-3</v>
      </c>
      <c r="J7" s="28">
        <f t="shared" si="1"/>
        <v>0.92327380321641961</v>
      </c>
      <c r="K7" s="28">
        <f t="shared" si="1"/>
        <v>1.001670843776107</v>
      </c>
      <c r="O7" s="13" t="s">
        <v>53</v>
      </c>
      <c r="P7" s="13" t="s">
        <v>0</v>
      </c>
    </row>
    <row r="8" spans="1:17" x14ac:dyDescent="0.25">
      <c r="A8" s="5">
        <v>44317</v>
      </c>
      <c r="B8" s="35">
        <v>1150.04</v>
      </c>
      <c r="C8" s="6">
        <v>5947</v>
      </c>
      <c r="D8" s="7">
        <v>44341</v>
      </c>
      <c r="E8" s="8">
        <v>3.5000000000000003E-2</v>
      </c>
      <c r="H8" s="8">
        <f t="shared" si="0"/>
        <v>1.530855478061266E-2</v>
      </c>
      <c r="I8" s="8">
        <f t="shared" si="0"/>
        <v>-8.0066722268556934E-3</v>
      </c>
      <c r="J8" s="28">
        <f t="shared" si="1"/>
        <v>1.0153085547806127</v>
      </c>
      <c r="K8" s="28">
        <f t="shared" si="1"/>
        <v>0.99199332777314431</v>
      </c>
      <c r="N8" t="s">
        <v>15</v>
      </c>
    </row>
    <row r="9" spans="1:17" x14ac:dyDescent="0.25">
      <c r="A9" s="5">
        <v>44348</v>
      </c>
      <c r="B9" s="35">
        <v>1125.06</v>
      </c>
      <c r="C9" s="6">
        <v>5985</v>
      </c>
      <c r="D9" s="7">
        <v>44364</v>
      </c>
      <c r="E9" s="8">
        <v>3.5000000000000003E-2</v>
      </c>
      <c r="H9" s="8">
        <f t="shared" si="0"/>
        <v>-2.1720983617961154E-2</v>
      </c>
      <c r="I9" s="8">
        <f t="shared" si="0"/>
        <v>6.389776357827559E-3</v>
      </c>
      <c r="J9" s="28">
        <f t="shared" si="1"/>
        <v>0.97827901638203885</v>
      </c>
      <c r="K9" s="28">
        <f t="shared" si="1"/>
        <v>1.0063897763578276</v>
      </c>
      <c r="N9" t="s">
        <v>16</v>
      </c>
      <c r="O9" s="9">
        <f>GEOMEAN(J5:J15)-1</f>
        <v>2.8563254236495528E-3</v>
      </c>
      <c r="P9" s="9">
        <f>GEOMEAN(K5:K15)-1</f>
        <v>1.0573312662119916E-2</v>
      </c>
    </row>
    <row r="10" spans="1:17" x14ac:dyDescent="0.25">
      <c r="A10" s="5">
        <v>44378</v>
      </c>
      <c r="B10" s="35">
        <v>1174.1400000000001</v>
      </c>
      <c r="C10" s="6">
        <v>6070</v>
      </c>
      <c r="D10" s="7">
        <v>44399</v>
      </c>
      <c r="E10" s="8">
        <v>3.5000000000000003E-2</v>
      </c>
      <c r="H10" s="8">
        <f t="shared" si="0"/>
        <v>4.3624340035198328E-2</v>
      </c>
      <c r="I10" s="8">
        <f t="shared" si="0"/>
        <v>1.4202172096908994E-2</v>
      </c>
      <c r="J10" s="28">
        <f t="shared" si="1"/>
        <v>1.0436243400351983</v>
      </c>
      <c r="K10" s="28">
        <f t="shared" si="1"/>
        <v>1.014202172096909</v>
      </c>
      <c r="N10" s="14" t="s">
        <v>17</v>
      </c>
      <c r="O10" s="15">
        <f>(1+O9)^12-1</f>
        <v>3.4819532240964568E-2</v>
      </c>
      <c r="P10" s="15">
        <f>(1+P9)^12-1</f>
        <v>0.13452455998454793</v>
      </c>
    </row>
    <row r="11" spans="1:17" x14ac:dyDescent="0.25">
      <c r="A11" s="10" t="s">
        <v>1</v>
      </c>
      <c r="B11" s="35">
        <v>1185.0899999999999</v>
      </c>
      <c r="C11" s="6">
        <v>6150</v>
      </c>
      <c r="D11" s="7">
        <v>44427</v>
      </c>
      <c r="E11" s="8">
        <v>3.5000000000000003E-2</v>
      </c>
      <c r="H11" s="8">
        <f t="shared" si="0"/>
        <v>9.3259747559915063E-3</v>
      </c>
      <c r="I11" s="8">
        <f t="shared" si="0"/>
        <v>1.3179571663920919E-2</v>
      </c>
      <c r="J11" s="28">
        <f t="shared" si="1"/>
        <v>1.0093259747559915</v>
      </c>
      <c r="K11" s="28">
        <f t="shared" si="1"/>
        <v>1.0131795716639209</v>
      </c>
      <c r="N11" t="s">
        <v>30</v>
      </c>
      <c r="O11" s="11">
        <f>STDEVA(H4:H15)</f>
        <v>3.6041757853469664E-2</v>
      </c>
      <c r="P11" s="11">
        <f>STDEVA(I4:I27)</f>
        <v>2.8294666423040921E-2</v>
      </c>
    </row>
    <row r="12" spans="1:17" x14ac:dyDescent="0.25">
      <c r="A12" s="5">
        <v>44440</v>
      </c>
      <c r="B12" s="35">
        <v>1150.3399999999999</v>
      </c>
      <c r="C12" s="6">
        <v>6286</v>
      </c>
      <c r="D12" s="7">
        <v>44460</v>
      </c>
      <c r="E12" s="8">
        <v>3.5000000000000003E-2</v>
      </c>
      <c r="H12" s="8">
        <f t="shared" si="0"/>
        <v>-2.9322667476731734E-2</v>
      </c>
      <c r="I12" s="8">
        <f t="shared" si="0"/>
        <v>2.2113821138211476E-2</v>
      </c>
      <c r="J12" s="28">
        <f t="shared" si="1"/>
        <v>0.97067733252326827</v>
      </c>
      <c r="K12" s="28">
        <f t="shared" si="1"/>
        <v>1.0221138211382115</v>
      </c>
      <c r="N12" s="14" t="s">
        <v>18</v>
      </c>
      <c r="O12" s="15">
        <f>O11*12^(1/2)</f>
        <v>0.12485231159260811</v>
      </c>
      <c r="P12" s="15">
        <f>P11*12^(1/2)</f>
        <v>9.8015599655840044E-2</v>
      </c>
    </row>
    <row r="13" spans="1:17" x14ac:dyDescent="0.25">
      <c r="A13" s="5">
        <v>44470</v>
      </c>
      <c r="B13" s="35">
        <v>1188.95</v>
      </c>
      <c r="C13" s="6">
        <v>6591</v>
      </c>
      <c r="D13" s="7">
        <v>44488</v>
      </c>
      <c r="E13" s="8">
        <v>3.5000000000000003E-2</v>
      </c>
      <c r="H13" s="8">
        <f t="shared" si="0"/>
        <v>3.3563989776935532E-2</v>
      </c>
      <c r="I13" s="8">
        <f t="shared" si="0"/>
        <v>4.8520521794463978E-2</v>
      </c>
      <c r="J13" s="28">
        <f t="shared" si="1"/>
        <v>1.0335639897769355</v>
      </c>
      <c r="K13" s="28">
        <f t="shared" si="1"/>
        <v>1.048520521794464</v>
      </c>
      <c r="N13" t="s">
        <v>19</v>
      </c>
      <c r="O13" s="29">
        <f>SLOPE(H5:H15,I5:I15)</f>
        <v>-3.6757465743340566E-2</v>
      </c>
      <c r="P13" s="16">
        <f>SLOPE(I5:I15,I5:I15)</f>
        <v>1</v>
      </c>
    </row>
    <row r="14" spans="1:17" x14ac:dyDescent="0.25">
      <c r="A14" s="5">
        <v>44501</v>
      </c>
      <c r="B14" s="35">
        <v>1223.92</v>
      </c>
      <c r="C14" s="6">
        <v>6533</v>
      </c>
      <c r="D14" s="7">
        <v>44518</v>
      </c>
      <c r="E14" s="8">
        <v>3.5000000000000003E-2</v>
      </c>
      <c r="H14" s="8">
        <f t="shared" si="0"/>
        <v>2.9412506833760954E-2</v>
      </c>
      <c r="I14" s="8">
        <f t="shared" si="0"/>
        <v>-8.7998786223638659E-3</v>
      </c>
      <c r="J14" s="28">
        <f t="shared" si="1"/>
        <v>1.029412506833761</v>
      </c>
      <c r="K14" s="28">
        <f t="shared" si="1"/>
        <v>0.99120012137763613</v>
      </c>
      <c r="N14" t="s">
        <v>20</v>
      </c>
      <c r="O14" s="9">
        <f>G4</f>
        <v>3.5208333333333341E-2</v>
      </c>
      <c r="P14" s="9">
        <f>O14</f>
        <v>3.5208333333333341E-2</v>
      </c>
    </row>
    <row r="15" spans="1:17" x14ac:dyDescent="0.25">
      <c r="A15" s="5">
        <v>44531</v>
      </c>
      <c r="B15" s="35">
        <v>1207.5999999999999</v>
      </c>
      <c r="C15" s="6">
        <v>6581</v>
      </c>
      <c r="D15" s="7">
        <v>44546</v>
      </c>
      <c r="E15" s="8">
        <v>3.5000000000000003E-2</v>
      </c>
      <c r="H15" s="8">
        <f>B15/B14-1</f>
        <v>-1.3334204849990372E-2</v>
      </c>
      <c r="I15" s="8">
        <f t="shared" si="0"/>
        <v>7.3473136384509807E-3</v>
      </c>
      <c r="J15" s="28">
        <f t="shared" si="1"/>
        <v>0.98666579515000963</v>
      </c>
      <c r="K15" s="28">
        <f t="shared" si="1"/>
        <v>1.007347313638451</v>
      </c>
    </row>
    <row r="16" spans="1:17" x14ac:dyDescent="0.25">
      <c r="A16" s="19"/>
      <c r="B16" s="20"/>
      <c r="C16" s="21"/>
      <c r="D16" s="22"/>
      <c r="E16" s="23"/>
      <c r="N16" s="18" t="s">
        <v>21</v>
      </c>
      <c r="O16" s="17">
        <f>O10/O12</f>
        <v>0.27888576348173966</v>
      </c>
      <c r="P16" s="17">
        <f>P10/P12</f>
        <v>1.3724811199125544</v>
      </c>
    </row>
    <row r="17" spans="1:16" x14ac:dyDescent="0.25">
      <c r="A17" s="19"/>
      <c r="B17" s="20"/>
      <c r="C17" s="21"/>
      <c r="D17" s="22"/>
      <c r="E17" s="23"/>
      <c r="H17" s="23"/>
      <c r="I17" s="23"/>
      <c r="J17" s="26"/>
      <c r="K17" s="26"/>
      <c r="N17" s="18" t="s">
        <v>10</v>
      </c>
      <c r="O17" s="17">
        <f>(O10-O14)/O12</f>
        <v>-3.1140880565946405E-3</v>
      </c>
      <c r="P17" s="17">
        <f>(P10-P14)/P12</f>
        <v>1.01326959177867</v>
      </c>
    </row>
    <row r="18" spans="1:16" x14ac:dyDescent="0.25">
      <c r="A18" s="19"/>
      <c r="B18" s="24"/>
      <c r="C18" s="21"/>
      <c r="D18" s="22"/>
      <c r="E18" s="23"/>
      <c r="H18" s="23"/>
      <c r="I18" s="23"/>
      <c r="J18" s="26"/>
      <c r="K18" s="26"/>
      <c r="N18" s="31" t="s">
        <v>13</v>
      </c>
      <c r="O18" s="32">
        <f>(O10-O12)/O13</f>
        <v>2.4493739579409111</v>
      </c>
      <c r="P18" s="32">
        <f>(P10-P12)/P13</f>
        <v>3.6508960328707887E-2</v>
      </c>
    </row>
    <row r="19" spans="1:16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6" x14ac:dyDescent="0.25">
      <c r="A20" s="19"/>
      <c r="B20" s="24"/>
      <c r="C20" s="21"/>
      <c r="D20" s="22"/>
      <c r="E20" s="23"/>
      <c r="H20" s="23"/>
      <c r="I20" s="23"/>
      <c r="J20" s="26"/>
      <c r="K20" s="26"/>
      <c r="N20" s="14" t="s">
        <v>22</v>
      </c>
    </row>
    <row r="21" spans="1:16" x14ac:dyDescent="0.25">
      <c r="A21" s="19"/>
      <c r="B21" s="24"/>
      <c r="C21" s="21"/>
      <c r="D21" s="22"/>
      <c r="E21" s="23"/>
      <c r="H21" s="23"/>
      <c r="I21" s="23"/>
      <c r="J21" s="26"/>
      <c r="K21" s="26"/>
      <c r="N21" s="18" t="s">
        <v>23</v>
      </c>
    </row>
    <row r="22" spans="1:16" x14ac:dyDescent="0.25">
      <c r="A22" s="19"/>
      <c r="B22" s="24"/>
      <c r="C22" s="21"/>
      <c r="D22" s="22"/>
      <c r="E22" s="23"/>
      <c r="H22" s="23"/>
      <c r="I22" s="23"/>
      <c r="J22" s="26"/>
      <c r="K22" s="26"/>
      <c r="N22" s="18" t="s">
        <v>24</v>
      </c>
    </row>
    <row r="23" spans="1:16" x14ac:dyDescent="0.25">
      <c r="A23" s="25"/>
      <c r="B23" s="24"/>
      <c r="C23" s="21"/>
      <c r="D23" s="22"/>
      <c r="E23" s="23"/>
      <c r="H23" s="23"/>
      <c r="I23" s="23"/>
      <c r="J23" s="26"/>
      <c r="K23" s="26"/>
      <c r="N23" s="18" t="s">
        <v>25</v>
      </c>
    </row>
    <row r="24" spans="1:16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6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6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6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L14" sqref="L14"/>
    </sheetView>
  </sheetViews>
  <sheetFormatPr defaultRowHeight="15" x14ac:dyDescent="0.25"/>
  <cols>
    <col min="1" max="1" width="11.85546875" customWidth="1"/>
    <col min="2" max="2" width="8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7" max="7" width="6.140625" bestFit="1" customWidth="1"/>
    <col min="8" max="8" width="10.85546875" style="2" bestFit="1" customWidth="1"/>
    <col min="9" max="9" width="11.7109375" style="2" bestFit="1" customWidth="1"/>
    <col min="10" max="10" width="7.140625" bestFit="1" customWidth="1"/>
    <col min="11" max="11" width="8.42578125" bestFit="1" customWidth="1"/>
    <col min="12" max="12" width="23.140625" bestFit="1" customWidth="1"/>
    <col min="13" max="13" width="13.5703125" customWidth="1"/>
  </cols>
  <sheetData>
    <row r="1" spans="1:15" x14ac:dyDescent="0.25">
      <c r="A1" s="1" t="s">
        <v>2</v>
      </c>
    </row>
    <row r="2" spans="1:15" x14ac:dyDescent="0.25">
      <c r="A2" s="1"/>
    </row>
    <row r="3" spans="1:15" x14ac:dyDescent="0.25">
      <c r="A3" s="3" t="s">
        <v>3</v>
      </c>
      <c r="B3" s="3" t="s">
        <v>31</v>
      </c>
      <c r="C3" s="3" t="s">
        <v>0</v>
      </c>
      <c r="D3" s="3" t="s">
        <v>28</v>
      </c>
      <c r="E3" s="3" t="s">
        <v>4</v>
      </c>
      <c r="F3" s="2"/>
      <c r="G3" s="2"/>
      <c r="H3" s="4" t="s">
        <v>32</v>
      </c>
      <c r="I3" s="4" t="s">
        <v>5</v>
      </c>
      <c r="J3" s="4" t="s">
        <v>33</v>
      </c>
      <c r="K3" s="4" t="s">
        <v>6</v>
      </c>
      <c r="L3" s="13" t="s">
        <v>7</v>
      </c>
      <c r="M3" s="13" t="s">
        <v>8</v>
      </c>
      <c r="N3" s="13"/>
      <c r="O3" s="13"/>
    </row>
    <row r="4" spans="1:15" x14ac:dyDescent="0.25">
      <c r="A4" s="5">
        <v>44197</v>
      </c>
      <c r="B4" s="27">
        <v>59857.440000000002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L4" s="13" t="s">
        <v>10</v>
      </c>
      <c r="M4" s="13" t="s">
        <v>11</v>
      </c>
      <c r="N4" s="13"/>
      <c r="O4" s="13"/>
    </row>
    <row r="5" spans="1:15" x14ac:dyDescent="0.25">
      <c r="A5" s="5">
        <v>44228</v>
      </c>
      <c r="B5" s="27">
        <v>59814.58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-7.1603463161806769E-4</v>
      </c>
      <c r="I5" s="8">
        <f>C5/C4-1</f>
        <v>6.465370180825647E-2</v>
      </c>
      <c r="J5" s="28">
        <f>H5+1</f>
        <v>0.99928396536838193</v>
      </c>
      <c r="K5" s="28">
        <f>I5+1</f>
        <v>1.0646537018082565</v>
      </c>
      <c r="L5" s="13" t="s">
        <v>13</v>
      </c>
      <c r="M5" s="13" t="s">
        <v>14</v>
      </c>
      <c r="N5" s="13"/>
      <c r="O5" s="13"/>
    </row>
    <row r="6" spans="1:15" x14ac:dyDescent="0.25">
      <c r="A6" s="5">
        <v>44256</v>
      </c>
      <c r="B6" s="27">
        <v>60657.54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1.4092885045753123E-2</v>
      </c>
      <c r="I6" s="8">
        <f t="shared" si="0"/>
        <v>-4.1019067457138236E-2</v>
      </c>
      <c r="J6" s="28">
        <f t="shared" ref="J6:K15" si="1">H6+1</f>
        <v>1.0140928850457531</v>
      </c>
      <c r="K6" s="28">
        <f t="shared" si="1"/>
        <v>0.95898093254286176</v>
      </c>
    </row>
    <row r="7" spans="1:15" x14ac:dyDescent="0.25">
      <c r="A7" s="5">
        <v>44287</v>
      </c>
      <c r="B7" s="27">
        <v>57199.97</v>
      </c>
      <c r="C7" s="6">
        <v>5995</v>
      </c>
      <c r="D7" s="7">
        <v>44306</v>
      </c>
      <c r="E7" s="8">
        <v>3.5000000000000003E-2</v>
      </c>
      <c r="H7" s="8">
        <f t="shared" si="0"/>
        <v>-5.7001487366615922E-2</v>
      </c>
      <c r="I7" s="8">
        <f>C7/C6-1</f>
        <v>1.6708437761070449E-3</v>
      </c>
      <c r="J7" s="28">
        <f t="shared" si="1"/>
        <v>0.94299851263338408</v>
      </c>
      <c r="K7" s="28">
        <f t="shared" si="1"/>
        <v>1.001670843776107</v>
      </c>
      <c r="M7" s="13" t="s">
        <v>31</v>
      </c>
      <c r="N7" s="13" t="s">
        <v>0</v>
      </c>
    </row>
    <row r="8" spans="1:15" x14ac:dyDescent="0.25">
      <c r="A8" s="5">
        <v>44317</v>
      </c>
      <c r="B8" s="27">
        <v>57772.53</v>
      </c>
      <c r="C8" s="6">
        <v>5947</v>
      </c>
      <c r="D8" s="7">
        <v>44341</v>
      </c>
      <c r="E8" s="8">
        <v>3.5000000000000003E-2</v>
      </c>
      <c r="H8" s="8">
        <f t="shared" si="0"/>
        <v>1.0009795459682946E-2</v>
      </c>
      <c r="I8" s="8">
        <f t="shared" si="0"/>
        <v>-8.0066722268556934E-3</v>
      </c>
      <c r="J8" s="28">
        <f t="shared" si="1"/>
        <v>1.0100097954596829</v>
      </c>
      <c r="K8" s="28">
        <f t="shared" si="1"/>
        <v>0.99199332777314431</v>
      </c>
      <c r="L8" t="s">
        <v>15</v>
      </c>
    </row>
    <row r="9" spans="1:15" x14ac:dyDescent="0.25">
      <c r="A9" s="5">
        <v>44348</v>
      </c>
      <c r="B9" s="27">
        <v>57299.92</v>
      </c>
      <c r="C9" s="6">
        <v>5985</v>
      </c>
      <c r="D9" s="7">
        <v>44364</v>
      </c>
      <c r="E9" s="8">
        <v>3.5000000000000003E-2</v>
      </c>
      <c r="H9" s="8">
        <f t="shared" si="0"/>
        <v>-8.1805314740414081E-3</v>
      </c>
      <c r="I9" s="8">
        <f t="shared" si="0"/>
        <v>6.389776357827559E-3</v>
      </c>
      <c r="J9" s="28">
        <f t="shared" si="1"/>
        <v>0.99181946852595859</v>
      </c>
      <c r="K9" s="28">
        <f t="shared" si="1"/>
        <v>1.0063897763578276</v>
      </c>
      <c r="L9" t="s">
        <v>16</v>
      </c>
      <c r="M9" s="9">
        <f>GEOMEAN(J5:J15)-1</f>
        <v>-2.684382607980651E-3</v>
      </c>
      <c r="N9" s="9">
        <f>GEOMEAN(K5:K15)-1</f>
        <v>1.0573312662119916E-2</v>
      </c>
    </row>
    <row r="10" spans="1:15" x14ac:dyDescent="0.25">
      <c r="A10" s="5">
        <v>44378</v>
      </c>
      <c r="B10" s="27">
        <v>55251.79</v>
      </c>
      <c r="C10" s="6">
        <v>6070</v>
      </c>
      <c r="D10" s="7">
        <v>44399</v>
      </c>
      <c r="E10" s="8">
        <v>3.5000000000000003E-2</v>
      </c>
      <c r="H10" s="8">
        <f t="shared" si="0"/>
        <v>-3.5744028961995022E-2</v>
      </c>
      <c r="I10" s="8">
        <f t="shared" si="0"/>
        <v>1.4202172096908994E-2</v>
      </c>
      <c r="J10" s="28">
        <f t="shared" si="1"/>
        <v>0.96425597103800498</v>
      </c>
      <c r="K10" s="28">
        <f t="shared" si="1"/>
        <v>1.014202172096909</v>
      </c>
      <c r="L10" s="14" t="s">
        <v>17</v>
      </c>
      <c r="M10" s="15">
        <f>(1+M9)^12-1</f>
        <v>-3.1741231196072639E-2</v>
      </c>
      <c r="N10" s="15">
        <f>(1+N9)^12-1</f>
        <v>0.13452455998454793</v>
      </c>
    </row>
    <row r="11" spans="1:15" x14ac:dyDescent="0.25">
      <c r="A11" s="10" t="s">
        <v>1</v>
      </c>
      <c r="B11" s="27">
        <v>55068.47</v>
      </c>
      <c r="C11" s="6">
        <v>6150</v>
      </c>
      <c r="D11" s="7">
        <v>44427</v>
      </c>
      <c r="E11" s="8">
        <v>3.5000000000000003E-2</v>
      </c>
      <c r="H11" s="8">
        <f t="shared" si="0"/>
        <v>-3.3179015557686098E-3</v>
      </c>
      <c r="I11" s="8">
        <f t="shared" si="0"/>
        <v>1.3179571663920919E-2</v>
      </c>
      <c r="J11" s="28">
        <f t="shared" si="1"/>
        <v>0.99668209844423139</v>
      </c>
      <c r="K11" s="28">
        <f t="shared" si="1"/>
        <v>1.0131795716639209</v>
      </c>
      <c r="L11" t="s">
        <v>30</v>
      </c>
      <c r="M11" s="11">
        <f>STDEVA(H4:H15)</f>
        <v>2.6851935211004183E-2</v>
      </c>
      <c r="N11" s="11">
        <f>STDEVA(I4:I27)</f>
        <v>2.8294666423040921E-2</v>
      </c>
    </row>
    <row r="12" spans="1:15" x14ac:dyDescent="0.25">
      <c r="A12" s="5">
        <v>44440</v>
      </c>
      <c r="B12" s="27">
        <v>55632.29</v>
      </c>
      <c r="C12" s="6">
        <v>6286</v>
      </c>
      <c r="D12" s="7">
        <v>44460</v>
      </c>
      <c r="E12" s="8">
        <v>3.5000000000000003E-2</v>
      </c>
      <c r="H12" s="8">
        <f t="shared" si="0"/>
        <v>1.0238526692315952E-2</v>
      </c>
      <c r="I12" s="8">
        <f t="shared" si="0"/>
        <v>2.2113821138211476E-2</v>
      </c>
      <c r="J12" s="28">
        <f t="shared" si="1"/>
        <v>1.010238526692316</v>
      </c>
      <c r="K12" s="28">
        <f t="shared" si="1"/>
        <v>1.0221138211382115</v>
      </c>
      <c r="L12" s="14" t="s">
        <v>18</v>
      </c>
      <c r="M12" s="15">
        <f>M11*12^(1/2)</f>
        <v>9.3017832134013934E-2</v>
      </c>
      <c r="N12" s="15">
        <f>N11*12^(1/2)</f>
        <v>9.8015599655840044E-2</v>
      </c>
    </row>
    <row r="13" spans="1:15" x14ac:dyDescent="0.25">
      <c r="A13" s="5">
        <v>44470</v>
      </c>
      <c r="B13" s="27">
        <v>56269.47</v>
      </c>
      <c r="C13" s="6">
        <v>6591</v>
      </c>
      <c r="D13" s="7">
        <v>44488</v>
      </c>
      <c r="E13" s="8">
        <v>3.5000000000000003E-2</v>
      </c>
      <c r="H13" s="8">
        <f t="shared" si="0"/>
        <v>1.1453420306803741E-2</v>
      </c>
      <c r="I13" s="8">
        <f t="shared" si="0"/>
        <v>4.8520521794463978E-2</v>
      </c>
      <c r="J13" s="28">
        <f t="shared" si="1"/>
        <v>1.0114534203068037</v>
      </c>
      <c r="K13" s="28">
        <f t="shared" si="1"/>
        <v>1.048520521794464</v>
      </c>
      <c r="L13" t="s">
        <v>19</v>
      </c>
      <c r="M13" s="29">
        <f>SLOPE(H5:H15,I5:I15)</f>
        <v>-0.1019171540904836</v>
      </c>
      <c r="N13" s="16">
        <f>SLOPE(I5:I15,I5:I15)</f>
        <v>1</v>
      </c>
    </row>
    <row r="14" spans="1:15" x14ac:dyDescent="0.25">
      <c r="A14" s="5">
        <v>44501</v>
      </c>
      <c r="B14" s="27">
        <v>58786.05</v>
      </c>
      <c r="C14" s="6">
        <v>6533</v>
      </c>
      <c r="D14" s="7">
        <v>44518</v>
      </c>
      <c r="E14" s="8">
        <v>3.5000000000000003E-2</v>
      </c>
      <c r="H14" s="8">
        <f t="shared" si="0"/>
        <v>4.472371962984556E-2</v>
      </c>
      <c r="I14" s="8">
        <f t="shared" si="0"/>
        <v>-8.7998786223638659E-3</v>
      </c>
      <c r="J14" s="28">
        <f t="shared" si="1"/>
        <v>1.0447237196298456</v>
      </c>
      <c r="K14" s="28">
        <f t="shared" si="1"/>
        <v>0.99120012137763613</v>
      </c>
      <c r="L14" t="s">
        <v>20</v>
      </c>
      <c r="M14" s="9">
        <f>G4</f>
        <v>3.5208333333333341E-2</v>
      </c>
      <c r="N14" s="9">
        <f>M14</f>
        <v>3.5208333333333341E-2</v>
      </c>
    </row>
    <row r="15" spans="1:15" x14ac:dyDescent="0.25">
      <c r="A15" s="5">
        <v>44531</v>
      </c>
      <c r="B15" s="27">
        <v>58113.49</v>
      </c>
      <c r="C15" s="6">
        <v>6581</v>
      </c>
      <c r="D15" s="7">
        <v>44546</v>
      </c>
      <c r="E15" s="8">
        <v>3.5000000000000003E-2</v>
      </c>
      <c r="H15" s="8">
        <f>B15/B14-1</f>
        <v>-1.1440809511780503E-2</v>
      </c>
      <c r="I15" s="8">
        <f t="shared" si="0"/>
        <v>7.3473136384509807E-3</v>
      </c>
      <c r="J15" s="28">
        <f t="shared" si="1"/>
        <v>0.9885591904882195</v>
      </c>
      <c r="K15" s="28">
        <f t="shared" si="1"/>
        <v>1.007347313638451</v>
      </c>
    </row>
    <row r="16" spans="1:15" x14ac:dyDescent="0.25">
      <c r="A16" s="19"/>
      <c r="B16" s="20"/>
      <c r="C16" s="21"/>
      <c r="D16" s="22"/>
      <c r="E16" s="23"/>
      <c r="L16" s="18" t="s">
        <v>21</v>
      </c>
      <c r="M16" s="17">
        <f>M10/M12</f>
        <v>-0.34123813109664797</v>
      </c>
      <c r="N16" s="17">
        <f>N10/N12</f>
        <v>1.3724811199125544</v>
      </c>
    </row>
    <row r="17" spans="1:14" x14ac:dyDescent="0.25">
      <c r="A17" s="19"/>
      <c r="B17" s="20"/>
      <c r="C17" s="21"/>
      <c r="D17" s="22"/>
      <c r="E17" s="23"/>
      <c r="H17" s="23"/>
      <c r="I17" s="23"/>
      <c r="J17" s="26"/>
      <c r="K17" s="26"/>
      <c r="L17" s="18" t="s">
        <v>10</v>
      </c>
      <c r="M17" s="17">
        <f>(M10-M14)/M12</f>
        <v>-0.719749783385077</v>
      </c>
      <c r="N17" s="17">
        <f>(N10-N14)/N12</f>
        <v>1.01326959177867</v>
      </c>
    </row>
    <row r="18" spans="1:14" x14ac:dyDescent="0.25">
      <c r="A18" s="19"/>
      <c r="B18" s="24"/>
      <c r="C18" s="21"/>
      <c r="D18" s="22"/>
      <c r="E18" s="23"/>
      <c r="H18" s="23"/>
      <c r="I18" s="23"/>
      <c r="J18" s="26"/>
      <c r="K18" s="26"/>
      <c r="L18" s="31" t="s">
        <v>13</v>
      </c>
      <c r="M18" s="32">
        <f>(M10-M12)/M13</f>
        <v>1.2241223221296347</v>
      </c>
      <c r="N18" s="32">
        <f>(N10-N12)/N13</f>
        <v>3.6508960328707887E-2</v>
      </c>
    </row>
    <row r="19" spans="1:14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4" x14ac:dyDescent="0.25">
      <c r="A20" s="19"/>
      <c r="B20" s="24"/>
      <c r="C20" s="21"/>
      <c r="D20" s="22"/>
      <c r="E20" s="23"/>
      <c r="H20" s="23"/>
      <c r="I20" s="23"/>
      <c r="J20" s="26"/>
      <c r="K20" s="26"/>
    </row>
    <row r="21" spans="1:14" x14ac:dyDescent="0.25">
      <c r="A21" s="19"/>
      <c r="B21" s="24"/>
      <c r="C21" s="21"/>
      <c r="D21" s="22"/>
      <c r="E21" s="23"/>
      <c r="H21" s="23"/>
      <c r="I21" s="23"/>
      <c r="J21" s="26"/>
      <c r="K21" s="26"/>
    </row>
    <row r="22" spans="1:14" x14ac:dyDescent="0.25">
      <c r="A22" s="19"/>
      <c r="B22" s="24"/>
      <c r="C22" s="21"/>
      <c r="D22" s="22"/>
      <c r="E22" s="23"/>
      <c r="H22" s="23"/>
      <c r="I22" s="23"/>
      <c r="J22" s="26"/>
      <c r="K22" s="26"/>
    </row>
    <row r="23" spans="1:14" x14ac:dyDescent="0.25">
      <c r="A23" s="25"/>
      <c r="B23" s="24"/>
      <c r="C23" s="21"/>
      <c r="D23" s="22"/>
      <c r="E23" s="23"/>
      <c r="H23" s="23"/>
      <c r="I23" s="23"/>
      <c r="J23" s="26"/>
      <c r="K23" s="26"/>
    </row>
    <row r="24" spans="1:14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4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4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4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scale="75" orientation="landscape" horizontalDpi="4294967293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"/>
  <sheetViews>
    <sheetView topLeftCell="K1" workbookViewId="0">
      <selection activeCell="K9" sqref="K9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4" max="14" width="23.140625" bestFit="1" customWidth="1"/>
    <col min="15" max="15" width="13.5703125" customWidth="1"/>
  </cols>
  <sheetData>
    <row r="1" spans="1:17" x14ac:dyDescent="0.25">
      <c r="A1" s="1" t="s">
        <v>2</v>
      </c>
    </row>
    <row r="2" spans="1:17" x14ac:dyDescent="0.25">
      <c r="A2" s="1"/>
    </row>
    <row r="3" spans="1:17" x14ac:dyDescent="0.25">
      <c r="A3" s="3" t="s">
        <v>3</v>
      </c>
      <c r="B3" s="3" t="s">
        <v>54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N3" s="13" t="s">
        <v>7</v>
      </c>
      <c r="O3" s="13" t="s">
        <v>8</v>
      </c>
      <c r="P3" s="13"/>
      <c r="Q3" s="13"/>
    </row>
    <row r="4" spans="1:17" x14ac:dyDescent="0.25">
      <c r="A4" s="5">
        <v>44197</v>
      </c>
      <c r="B4" s="35">
        <v>1572.21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N4" s="13" t="s">
        <v>10</v>
      </c>
      <c r="O4" s="13" t="s">
        <v>11</v>
      </c>
      <c r="P4" s="13"/>
      <c r="Q4" s="13"/>
    </row>
    <row r="5" spans="1:17" x14ac:dyDescent="0.25">
      <c r="A5" s="5">
        <v>44228</v>
      </c>
      <c r="B5" s="35">
        <v>1572.77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3.5618651452407057E-4</v>
      </c>
      <c r="I5" s="8">
        <f>C5/C4-1</f>
        <v>6.465370180825647E-2</v>
      </c>
      <c r="J5" s="28">
        <f>H5+1</f>
        <v>1.0003561865145241</v>
      </c>
      <c r="K5" s="28">
        <f>I5+1</f>
        <v>1.0646537018082565</v>
      </c>
      <c r="N5" s="13" t="s">
        <v>13</v>
      </c>
      <c r="O5" s="13" t="s">
        <v>14</v>
      </c>
      <c r="P5" s="13"/>
      <c r="Q5" s="13"/>
    </row>
    <row r="6" spans="1:17" x14ac:dyDescent="0.25">
      <c r="A6" s="5">
        <v>44256</v>
      </c>
      <c r="B6" s="35">
        <v>1596.43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1.5043521938999493E-2</v>
      </c>
      <c r="I6" s="8">
        <f t="shared" si="0"/>
        <v>-4.1019067457138236E-2</v>
      </c>
      <c r="J6" s="28">
        <f t="shared" ref="J6:K15" si="1">H6+1</f>
        <v>1.0150435219389995</v>
      </c>
      <c r="K6" s="28">
        <f t="shared" si="1"/>
        <v>0.95898093254286176</v>
      </c>
    </row>
    <row r="7" spans="1:17" x14ac:dyDescent="0.25">
      <c r="A7" s="5">
        <v>44287</v>
      </c>
      <c r="B7" s="35">
        <v>1473.1</v>
      </c>
      <c r="C7" s="6">
        <v>5995</v>
      </c>
      <c r="D7" s="7">
        <v>44306</v>
      </c>
      <c r="E7" s="8">
        <v>3.5000000000000003E-2</v>
      </c>
      <c r="H7" s="8">
        <f t="shared" si="0"/>
        <v>-7.7253622144409784E-2</v>
      </c>
      <c r="I7" s="8">
        <f>C7/C6-1</f>
        <v>1.6708437761070449E-3</v>
      </c>
      <c r="J7" s="28">
        <f t="shared" si="1"/>
        <v>0.92274637785559022</v>
      </c>
      <c r="K7" s="28">
        <f t="shared" si="1"/>
        <v>1.001670843776107</v>
      </c>
      <c r="O7" s="13" t="s">
        <v>54</v>
      </c>
      <c r="P7" s="13" t="s">
        <v>0</v>
      </c>
    </row>
    <row r="8" spans="1:17" x14ac:dyDescent="0.25">
      <c r="A8" s="5">
        <v>44317</v>
      </c>
      <c r="B8" s="35">
        <v>1480.62</v>
      </c>
      <c r="C8" s="6">
        <v>5947</v>
      </c>
      <c r="D8" s="7">
        <v>44341</v>
      </c>
      <c r="E8" s="8">
        <v>3.5000000000000003E-2</v>
      </c>
      <c r="H8" s="8">
        <f t="shared" si="0"/>
        <v>5.1048808634852616E-3</v>
      </c>
      <c r="I8" s="8">
        <f t="shared" si="0"/>
        <v>-8.0066722268556934E-3</v>
      </c>
      <c r="J8" s="28">
        <f t="shared" si="1"/>
        <v>1.0051048808634853</v>
      </c>
      <c r="K8" s="28">
        <f t="shared" si="1"/>
        <v>0.99199332777314431</v>
      </c>
      <c r="N8" t="s">
        <v>15</v>
      </c>
    </row>
    <row r="9" spans="1:17" x14ac:dyDescent="0.25">
      <c r="A9" s="5">
        <v>44348</v>
      </c>
      <c r="B9" s="35">
        <v>1462.28</v>
      </c>
      <c r="C9" s="6">
        <v>5985</v>
      </c>
      <c r="D9" s="7">
        <v>44364</v>
      </c>
      <c r="E9" s="8">
        <v>3.5000000000000003E-2</v>
      </c>
      <c r="H9" s="8">
        <f t="shared" si="0"/>
        <v>-1.2386702867717481E-2</v>
      </c>
      <c r="I9" s="8">
        <f t="shared" si="0"/>
        <v>6.389776357827559E-3</v>
      </c>
      <c r="J9" s="28">
        <f t="shared" si="1"/>
        <v>0.98761329713228252</v>
      </c>
      <c r="K9" s="28">
        <f t="shared" si="1"/>
        <v>1.0063897763578276</v>
      </c>
      <c r="N9" t="s">
        <v>16</v>
      </c>
      <c r="O9" s="9">
        <f>GEOMEAN(J5:J15)-1</f>
        <v>1.0794827402744733E-3</v>
      </c>
      <c r="P9" s="9">
        <f>GEOMEAN(K5:K15)-1</f>
        <v>1.0573312662119916E-2</v>
      </c>
    </row>
    <row r="10" spans="1:17" x14ac:dyDescent="0.25">
      <c r="A10" s="5">
        <v>44378</v>
      </c>
      <c r="B10" s="35">
        <v>1442.88</v>
      </c>
      <c r="C10" s="6">
        <v>6070</v>
      </c>
      <c r="D10" s="7">
        <v>44399</v>
      </c>
      <c r="E10" s="8">
        <v>3.5000000000000003E-2</v>
      </c>
      <c r="H10" s="8">
        <f t="shared" si="0"/>
        <v>-1.3266952977541879E-2</v>
      </c>
      <c r="I10" s="8">
        <f t="shared" si="0"/>
        <v>1.4202172096908994E-2</v>
      </c>
      <c r="J10" s="28">
        <f t="shared" si="1"/>
        <v>0.98673304702245812</v>
      </c>
      <c r="K10" s="28">
        <f t="shared" si="1"/>
        <v>1.014202172096909</v>
      </c>
      <c r="N10" s="14" t="s">
        <v>17</v>
      </c>
      <c r="O10" s="15">
        <f>(1+O9)^12-1</f>
        <v>1.3030978972352836E-2</v>
      </c>
      <c r="P10" s="15">
        <f>(1+P9)^12-1</f>
        <v>0.13452455998454793</v>
      </c>
    </row>
    <row r="11" spans="1:17" x14ac:dyDescent="0.25">
      <c r="A11" s="10" t="s">
        <v>1</v>
      </c>
      <c r="B11" s="35">
        <v>1493.3</v>
      </c>
      <c r="C11" s="6">
        <v>6150</v>
      </c>
      <c r="D11" s="7">
        <v>44427</v>
      </c>
      <c r="E11" s="8">
        <v>3.5000000000000003E-2</v>
      </c>
      <c r="H11" s="8">
        <f t="shared" si="0"/>
        <v>3.4944000887114468E-2</v>
      </c>
      <c r="I11" s="8">
        <f t="shared" si="0"/>
        <v>1.3179571663920919E-2</v>
      </c>
      <c r="J11" s="28">
        <f t="shared" si="1"/>
        <v>1.0349440008871145</v>
      </c>
      <c r="K11" s="28">
        <f t="shared" si="1"/>
        <v>1.0131795716639209</v>
      </c>
      <c r="N11" t="s">
        <v>30</v>
      </c>
      <c r="O11" s="11">
        <f>STDEVA(H4:H15)</f>
        <v>3.2340827005296995E-2</v>
      </c>
      <c r="P11" s="11">
        <f>STDEVA(I4:I27)</f>
        <v>2.8294666423040921E-2</v>
      </c>
    </row>
    <row r="12" spans="1:17" x14ac:dyDescent="0.25">
      <c r="A12" s="5">
        <v>44440</v>
      </c>
      <c r="B12" s="35">
        <v>1518.35</v>
      </c>
      <c r="C12" s="6">
        <v>6286</v>
      </c>
      <c r="D12" s="7">
        <v>44460</v>
      </c>
      <c r="E12" s="8">
        <v>3.5000000000000003E-2</v>
      </c>
      <c r="H12" s="8">
        <f t="shared" si="0"/>
        <v>1.6774928011785928E-2</v>
      </c>
      <c r="I12" s="8">
        <f t="shared" si="0"/>
        <v>2.2113821138211476E-2</v>
      </c>
      <c r="J12" s="28">
        <f t="shared" si="1"/>
        <v>1.0167749280117859</v>
      </c>
      <c r="K12" s="28">
        <f t="shared" si="1"/>
        <v>1.0221138211382115</v>
      </c>
      <c r="N12" s="14" t="s">
        <v>18</v>
      </c>
      <c r="O12" s="15">
        <f>O11*12^(1/2)</f>
        <v>0.11203191106394002</v>
      </c>
      <c r="P12" s="15">
        <f>P11*12^(1/2)</f>
        <v>9.8015599655840044E-2</v>
      </c>
    </row>
    <row r="13" spans="1:17" x14ac:dyDescent="0.25">
      <c r="A13" s="5">
        <v>44470</v>
      </c>
      <c r="B13" s="35">
        <v>1534.02</v>
      </c>
      <c r="C13" s="6">
        <v>6591</v>
      </c>
      <c r="D13" s="7">
        <v>44488</v>
      </c>
      <c r="E13" s="8">
        <v>3.5000000000000003E-2</v>
      </c>
      <c r="H13" s="8">
        <f t="shared" si="0"/>
        <v>1.0320413606875967E-2</v>
      </c>
      <c r="I13" s="8">
        <f t="shared" si="0"/>
        <v>4.8520521794463978E-2</v>
      </c>
      <c r="J13" s="28">
        <f t="shared" si="1"/>
        <v>1.010320413606876</v>
      </c>
      <c r="K13" s="28">
        <f t="shared" si="1"/>
        <v>1.048520521794464</v>
      </c>
      <c r="N13" t="s">
        <v>19</v>
      </c>
      <c r="O13" s="29">
        <f>SLOPE(H5:H15,I5:I15)</f>
        <v>-4.6787566326840432E-2</v>
      </c>
      <c r="P13" s="16">
        <f>SLOPE(I5:I15,I5:I15)</f>
        <v>1</v>
      </c>
    </row>
    <row r="14" spans="1:17" x14ac:dyDescent="0.25">
      <c r="A14" s="5">
        <v>44501</v>
      </c>
      <c r="B14" s="35">
        <v>1606.52</v>
      </c>
      <c r="C14" s="6">
        <v>6533</v>
      </c>
      <c r="D14" s="7">
        <v>44518</v>
      </c>
      <c r="E14" s="8">
        <v>3.5000000000000003E-2</v>
      </c>
      <c r="H14" s="8">
        <f t="shared" si="0"/>
        <v>4.7261443788216617E-2</v>
      </c>
      <c r="I14" s="8">
        <f t="shared" si="0"/>
        <v>-8.7998786223638659E-3</v>
      </c>
      <c r="J14" s="28">
        <f t="shared" si="1"/>
        <v>1.0472614437882166</v>
      </c>
      <c r="K14" s="28">
        <f t="shared" si="1"/>
        <v>0.99120012137763613</v>
      </c>
      <c r="N14" t="s">
        <v>20</v>
      </c>
      <c r="O14" s="9">
        <f>G4</f>
        <v>3.5208333333333341E-2</v>
      </c>
      <c r="P14" s="9">
        <f>O14</f>
        <v>3.5208333333333341E-2</v>
      </c>
    </row>
    <row r="15" spans="1:17" x14ac:dyDescent="0.25">
      <c r="A15" s="5">
        <v>44531</v>
      </c>
      <c r="B15" s="35">
        <v>1590.98</v>
      </c>
      <c r="C15" s="6">
        <v>6581</v>
      </c>
      <c r="D15" s="7">
        <v>44546</v>
      </c>
      <c r="E15" s="8">
        <v>3.5000000000000003E-2</v>
      </c>
      <c r="H15" s="8">
        <f>B15/B14-1</f>
        <v>-9.6730821900754549E-3</v>
      </c>
      <c r="I15" s="8">
        <f t="shared" si="0"/>
        <v>7.3473136384509807E-3</v>
      </c>
      <c r="J15" s="28">
        <f t="shared" si="1"/>
        <v>0.99032691780992455</v>
      </c>
      <c r="K15" s="28">
        <f t="shared" si="1"/>
        <v>1.007347313638451</v>
      </c>
    </row>
    <row r="16" spans="1:17" x14ac:dyDescent="0.25">
      <c r="A16" s="19"/>
      <c r="B16" s="20"/>
      <c r="C16" s="21"/>
      <c r="D16" s="22"/>
      <c r="E16" s="23"/>
      <c r="N16" s="18" t="s">
        <v>21</v>
      </c>
      <c r="O16" s="17">
        <f>O10/O12</f>
        <v>0.11631488607666132</v>
      </c>
      <c r="P16" s="17">
        <f>P10/P12</f>
        <v>1.3724811199125544</v>
      </c>
    </row>
    <row r="17" spans="1:16" x14ac:dyDescent="0.25">
      <c r="A17" s="19"/>
      <c r="B17" s="20"/>
      <c r="C17" s="21"/>
      <c r="D17" s="22"/>
      <c r="E17" s="23"/>
      <c r="H17" s="23"/>
      <c r="I17" s="23"/>
      <c r="J17" s="26"/>
      <c r="K17" s="26"/>
      <c r="N17" s="18" t="s">
        <v>10</v>
      </c>
      <c r="O17" s="17">
        <f>(O10-O14)/O12</f>
        <v>-0.19795569093098139</v>
      </c>
      <c r="P17" s="17">
        <f>(P10-P14)/P12</f>
        <v>1.01326959177867</v>
      </c>
    </row>
    <row r="18" spans="1:16" x14ac:dyDescent="0.25">
      <c r="A18" s="19"/>
      <c r="B18" s="24"/>
      <c r="C18" s="21"/>
      <c r="D18" s="22"/>
      <c r="E18" s="23"/>
      <c r="H18" s="23"/>
      <c r="I18" s="23"/>
      <c r="J18" s="26"/>
      <c r="K18" s="26"/>
      <c r="N18" s="31" t="s">
        <v>13</v>
      </c>
      <c r="O18" s="32">
        <f>(O10-O12)/O13</f>
        <v>2.1159666950831277</v>
      </c>
      <c r="P18" s="32">
        <f>(P10-P12)/P13</f>
        <v>3.6508960328707887E-2</v>
      </c>
    </row>
    <row r="19" spans="1:16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6" x14ac:dyDescent="0.25">
      <c r="A20" s="19"/>
      <c r="B20" s="24"/>
      <c r="C20" s="21"/>
      <c r="D20" s="22"/>
      <c r="E20" s="23"/>
      <c r="H20" s="23"/>
      <c r="I20" s="23"/>
      <c r="J20" s="26"/>
      <c r="K20" s="26"/>
      <c r="N20" s="14" t="s">
        <v>22</v>
      </c>
    </row>
    <row r="21" spans="1:16" x14ac:dyDescent="0.25">
      <c r="A21" s="19"/>
      <c r="B21" s="24"/>
      <c r="C21" s="21"/>
      <c r="D21" s="22"/>
      <c r="E21" s="23"/>
      <c r="H21" s="23"/>
      <c r="I21" s="23"/>
      <c r="J21" s="26"/>
      <c r="K21" s="26"/>
      <c r="N21" s="18" t="s">
        <v>23</v>
      </c>
    </row>
    <row r="22" spans="1:16" x14ac:dyDescent="0.25">
      <c r="A22" s="19"/>
      <c r="B22" s="24"/>
      <c r="C22" s="21"/>
      <c r="D22" s="22"/>
      <c r="E22" s="23"/>
      <c r="H22" s="23"/>
      <c r="I22" s="23"/>
      <c r="J22" s="26"/>
      <c r="K22" s="26"/>
      <c r="N22" s="18" t="s">
        <v>24</v>
      </c>
    </row>
    <row r="23" spans="1:16" x14ac:dyDescent="0.25">
      <c r="A23" s="25"/>
      <c r="B23" s="24"/>
      <c r="C23" s="21"/>
      <c r="D23" s="22"/>
      <c r="E23" s="23"/>
      <c r="H23" s="23"/>
      <c r="I23" s="23"/>
      <c r="J23" s="26"/>
      <c r="K23" s="26"/>
      <c r="N23" s="18" t="s">
        <v>25</v>
      </c>
    </row>
    <row r="24" spans="1:16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6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6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6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"/>
  <sheetViews>
    <sheetView topLeftCell="K1" workbookViewId="0">
      <selection activeCell="K9" sqref="K9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4" max="14" width="23.140625" bestFit="1" customWidth="1"/>
    <col min="15" max="15" width="13.5703125" customWidth="1"/>
  </cols>
  <sheetData>
    <row r="1" spans="1:17" x14ac:dyDescent="0.25">
      <c r="A1" s="1" t="s">
        <v>2</v>
      </c>
    </row>
    <row r="2" spans="1:17" x14ac:dyDescent="0.25">
      <c r="A2" s="1"/>
    </row>
    <row r="3" spans="1:17" x14ac:dyDescent="0.25">
      <c r="A3" s="3" t="s">
        <v>3</v>
      </c>
      <c r="B3" s="3" t="s">
        <v>55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N3" s="13" t="s">
        <v>7</v>
      </c>
      <c r="O3" s="13" t="s">
        <v>8</v>
      </c>
      <c r="P3" s="13"/>
      <c r="Q3" s="13"/>
    </row>
    <row r="4" spans="1:17" x14ac:dyDescent="0.25">
      <c r="A4" s="5">
        <v>44562</v>
      </c>
      <c r="B4" s="35">
        <v>29992.2</v>
      </c>
      <c r="C4" s="38">
        <v>6631</v>
      </c>
      <c r="D4" s="7">
        <v>44581</v>
      </c>
      <c r="E4" s="8">
        <v>3.5000000000000003E-2</v>
      </c>
      <c r="F4" t="s">
        <v>9</v>
      </c>
      <c r="G4" s="9">
        <f>AVERAGE(E4:E27)</f>
        <v>3.9166666666666662E-2</v>
      </c>
      <c r="H4" s="8"/>
      <c r="I4" s="8"/>
      <c r="J4" s="28"/>
      <c r="K4" s="12"/>
      <c r="N4" s="13" t="s">
        <v>10</v>
      </c>
      <c r="O4" s="13" t="s">
        <v>11</v>
      </c>
      <c r="P4" s="13"/>
      <c r="Q4" s="13"/>
    </row>
    <row r="5" spans="1:17" x14ac:dyDescent="0.25">
      <c r="A5" s="5">
        <v>44593</v>
      </c>
      <c r="B5" s="35">
        <v>29966.21</v>
      </c>
      <c r="C5" s="38">
        <v>6888</v>
      </c>
      <c r="D5" s="7">
        <v>44602</v>
      </c>
      <c r="E5" s="8">
        <v>3.5000000000000003E-2</v>
      </c>
      <c r="F5" t="s">
        <v>12</v>
      </c>
      <c r="G5" s="11">
        <f>G4/12</f>
        <v>3.2638888888888887E-3</v>
      </c>
      <c r="H5" s="8">
        <f>B5/B4-1</f>
        <v>-8.6655863857942883E-4</v>
      </c>
      <c r="I5" s="8">
        <f>C5/C4-1</f>
        <v>3.8757351832302778E-2</v>
      </c>
      <c r="J5" s="28">
        <f>H5+1</f>
        <v>0.99913344136142057</v>
      </c>
      <c r="K5" s="28">
        <f>I5+1</f>
        <v>1.0387573518323028</v>
      </c>
      <c r="N5" s="13" t="s">
        <v>13</v>
      </c>
      <c r="O5" s="13" t="s">
        <v>14</v>
      </c>
      <c r="P5" s="13"/>
      <c r="Q5" s="13"/>
    </row>
    <row r="6" spans="1:17" x14ac:dyDescent="0.25">
      <c r="A6" s="5">
        <v>44621</v>
      </c>
      <c r="B6" s="35">
        <v>31101.61</v>
      </c>
      <c r="C6" s="38">
        <v>7071</v>
      </c>
      <c r="D6" s="7">
        <v>44637</v>
      </c>
      <c r="E6" s="8">
        <v>3.5000000000000003E-2</v>
      </c>
      <c r="H6" s="8">
        <f t="shared" ref="H6:I15" si="0">B6/B5-1</f>
        <v>3.7889342696323602E-2</v>
      </c>
      <c r="I6" s="8">
        <f t="shared" si="0"/>
        <v>2.6567944250871056E-2</v>
      </c>
      <c r="J6" s="28">
        <f t="shared" ref="J6:K15" si="1">H6+1</f>
        <v>1.0378893426963236</v>
      </c>
      <c r="K6" s="28">
        <f t="shared" si="1"/>
        <v>1.0265679442508711</v>
      </c>
    </row>
    <row r="7" spans="1:17" x14ac:dyDescent="0.25">
      <c r="A7" s="5">
        <v>44652</v>
      </c>
      <c r="B7" s="35">
        <v>32699.43</v>
      </c>
      <c r="C7" s="38">
        <v>7228</v>
      </c>
      <c r="D7" s="7">
        <v>44670</v>
      </c>
      <c r="E7" s="8">
        <v>3.5000000000000003E-2</v>
      </c>
      <c r="H7" s="8">
        <f t="shared" si="0"/>
        <v>5.1374189310456897E-2</v>
      </c>
      <c r="I7" s="8">
        <f>C7/C6-1</f>
        <v>2.2203365860557156E-2</v>
      </c>
      <c r="J7" s="28">
        <f t="shared" si="1"/>
        <v>1.0513741893104569</v>
      </c>
      <c r="K7" s="28">
        <f t="shared" si="1"/>
        <v>1.0222033658605572</v>
      </c>
      <c r="O7" s="13" t="s">
        <v>55</v>
      </c>
      <c r="P7" s="13" t="s">
        <v>0</v>
      </c>
    </row>
    <row r="8" spans="1:17" x14ac:dyDescent="0.25">
      <c r="A8" s="5">
        <v>44682</v>
      </c>
      <c r="B8" s="35">
        <v>34602.230000000003</v>
      </c>
      <c r="C8" s="38">
        <v>7148</v>
      </c>
      <c r="D8" s="7">
        <v>44705</v>
      </c>
      <c r="E8" s="8">
        <v>3.5000000000000003E-2</v>
      </c>
      <c r="H8" s="8">
        <f t="shared" si="0"/>
        <v>5.8190616778335258E-2</v>
      </c>
      <c r="I8" s="8">
        <f t="shared" si="0"/>
        <v>-1.1068068622025473E-2</v>
      </c>
      <c r="J8" s="28">
        <f t="shared" si="1"/>
        <v>1.0581906167783353</v>
      </c>
      <c r="K8" s="28">
        <f t="shared" si="1"/>
        <v>0.98893193137797453</v>
      </c>
      <c r="N8" t="s">
        <v>15</v>
      </c>
    </row>
    <row r="9" spans="1:17" x14ac:dyDescent="0.25">
      <c r="A9" s="5">
        <v>44713</v>
      </c>
      <c r="B9" s="35">
        <v>34199.230000000003</v>
      </c>
      <c r="C9" s="38">
        <v>6911</v>
      </c>
      <c r="D9" s="7">
        <v>44735</v>
      </c>
      <c r="E9" s="8">
        <v>3.5000000000000003E-2</v>
      </c>
      <c r="H9" s="8">
        <f t="shared" si="0"/>
        <v>-1.1646648207355392E-2</v>
      </c>
      <c r="I9" s="8">
        <f t="shared" si="0"/>
        <v>-3.3156127588136575E-2</v>
      </c>
      <c r="J9" s="28">
        <f t="shared" si="1"/>
        <v>0.98835335179264461</v>
      </c>
      <c r="K9" s="28">
        <f t="shared" si="1"/>
        <v>0.96684387241186343</v>
      </c>
      <c r="N9" t="s">
        <v>16</v>
      </c>
      <c r="O9" s="9">
        <f>GEOMEAN(J5:J15)-1</f>
        <v>1.4149809450400452E-2</v>
      </c>
      <c r="P9" s="9">
        <f>GEOMEAN(K5:K15)-1</f>
        <v>2.9582789043773872E-3</v>
      </c>
    </row>
    <row r="10" spans="1:17" x14ac:dyDescent="0.25">
      <c r="A10" s="5">
        <v>44743</v>
      </c>
      <c r="B10" s="35">
        <v>31228.82</v>
      </c>
      <c r="C10" s="38">
        <v>6951</v>
      </c>
      <c r="D10" s="7">
        <v>44763</v>
      </c>
      <c r="E10" s="8">
        <v>3.5000000000000003E-2</v>
      </c>
      <c r="H10" s="8">
        <f t="shared" si="0"/>
        <v>-8.6856049098181565E-2</v>
      </c>
      <c r="I10" s="8">
        <f t="shared" si="0"/>
        <v>5.7878744031254481E-3</v>
      </c>
      <c r="J10" s="28">
        <f t="shared" si="1"/>
        <v>0.91314395090181844</v>
      </c>
      <c r="K10" s="28">
        <f t="shared" si="1"/>
        <v>1.0057878744031254</v>
      </c>
      <c r="N10" s="14" t="s">
        <v>17</v>
      </c>
      <c r="O10" s="15">
        <f>(1+O9)^12-1</f>
        <v>0.18365560971813877</v>
      </c>
      <c r="P10" s="15">
        <f>(1+P9)^12-1</f>
        <v>3.6082673879501703E-2</v>
      </c>
    </row>
    <row r="11" spans="1:17" x14ac:dyDescent="0.25">
      <c r="A11" s="37">
        <v>44774</v>
      </c>
      <c r="B11" s="35">
        <v>31821.9</v>
      </c>
      <c r="C11" s="38">
        <v>7178</v>
      </c>
      <c r="D11" s="7">
        <v>44796</v>
      </c>
      <c r="E11" s="8">
        <v>3.7499999999999999E-2</v>
      </c>
      <c r="H11" s="8">
        <f t="shared" si="0"/>
        <v>1.8991431632703337E-2</v>
      </c>
      <c r="I11" s="8">
        <f t="shared" si="0"/>
        <v>3.2657171629981274E-2</v>
      </c>
      <c r="J11" s="28">
        <f t="shared" si="1"/>
        <v>1.0189914316327033</v>
      </c>
      <c r="K11" s="28">
        <f t="shared" si="1"/>
        <v>1.0326571716299813</v>
      </c>
      <c r="N11" t="s">
        <v>30</v>
      </c>
      <c r="O11" s="11">
        <f>STDEVA(H4:H15)</f>
        <v>4.0137451496122058E-2</v>
      </c>
      <c r="P11" s="11">
        <f>STDEVA(I4:I27)</f>
        <v>2.5326070594370514E-2</v>
      </c>
    </row>
    <row r="12" spans="1:17" x14ac:dyDescent="0.25">
      <c r="A12" s="5">
        <v>44805</v>
      </c>
      <c r="B12" s="35">
        <v>32841.589999999997</v>
      </c>
      <c r="C12" s="38">
        <v>7040</v>
      </c>
      <c r="D12" s="7">
        <v>44826</v>
      </c>
      <c r="E12" s="8">
        <v>4.2500000000000003E-2</v>
      </c>
      <c r="H12" s="8">
        <f t="shared" si="0"/>
        <v>3.2043655469975008E-2</v>
      </c>
      <c r="I12" s="8">
        <f t="shared" si="0"/>
        <v>-1.9225410977988244E-2</v>
      </c>
      <c r="J12" s="28">
        <f t="shared" si="1"/>
        <v>1.032043655469975</v>
      </c>
      <c r="K12" s="28">
        <f t="shared" si="1"/>
        <v>0.98077458902201176</v>
      </c>
      <c r="N12" s="14" t="s">
        <v>18</v>
      </c>
      <c r="O12" s="15">
        <f>O11*12^(1/2)</f>
        <v>0.13904021055522969</v>
      </c>
      <c r="P12" s="15">
        <f>P11*12^(1/2)</f>
        <v>8.773208205105168E-2</v>
      </c>
    </row>
    <row r="13" spans="1:17" x14ac:dyDescent="0.25">
      <c r="A13" s="5">
        <v>44835</v>
      </c>
      <c r="B13" s="35">
        <v>32996.589999999997</v>
      </c>
      <c r="C13" s="38">
        <v>7098</v>
      </c>
      <c r="D13" s="7">
        <v>44854</v>
      </c>
      <c r="E13" s="8">
        <v>3.7499999999999999E-2</v>
      </c>
      <c r="H13" s="8">
        <f t="shared" si="0"/>
        <v>4.7196253287371537E-3</v>
      </c>
      <c r="I13" s="8">
        <f t="shared" si="0"/>
        <v>8.2386363636364202E-3</v>
      </c>
      <c r="J13" s="28">
        <f t="shared" si="1"/>
        <v>1.0047196253287372</v>
      </c>
      <c r="K13" s="28">
        <f t="shared" si="1"/>
        <v>1.0082386363636364</v>
      </c>
      <c r="N13" t="s">
        <v>19</v>
      </c>
      <c r="O13" s="29">
        <f>SLOPE(H5:H15,I5:I15)</f>
        <v>1.7464316045311779E-2</v>
      </c>
      <c r="P13" s="16">
        <f>SLOPE(I5:I15,I5:I15)</f>
        <v>1</v>
      </c>
    </row>
    <row r="14" spans="1:17" x14ac:dyDescent="0.25">
      <c r="A14" s="5">
        <v>44866</v>
      </c>
      <c r="B14" s="35">
        <v>34315.29</v>
      </c>
      <c r="C14" s="38">
        <v>7081</v>
      </c>
      <c r="D14" s="7">
        <v>44882</v>
      </c>
      <c r="E14" s="8">
        <v>5.2499999999999998E-2</v>
      </c>
      <c r="H14" s="8">
        <f t="shared" si="0"/>
        <v>3.9964735749967062E-2</v>
      </c>
      <c r="I14" s="8">
        <f t="shared" si="0"/>
        <v>-2.3950408565792669E-3</v>
      </c>
      <c r="J14" s="28">
        <f t="shared" si="1"/>
        <v>1.0399647357499671</v>
      </c>
      <c r="K14" s="28">
        <f t="shared" si="1"/>
        <v>0.99760495914342073</v>
      </c>
      <c r="N14" t="s">
        <v>20</v>
      </c>
      <c r="O14" s="9">
        <f>G4</f>
        <v>3.9166666666666662E-2</v>
      </c>
      <c r="P14" s="9">
        <f>O14</f>
        <v>3.9166666666666662E-2</v>
      </c>
    </row>
    <row r="15" spans="1:17" x14ac:dyDescent="0.25">
      <c r="A15" s="5">
        <v>44896</v>
      </c>
      <c r="B15" s="35">
        <v>35005.120000000003</v>
      </c>
      <c r="C15" s="38">
        <v>6850</v>
      </c>
      <c r="D15" s="7">
        <v>44917</v>
      </c>
      <c r="E15" s="8">
        <v>5.5E-2</v>
      </c>
      <c r="H15" s="8">
        <f>B15/B14-1</f>
        <v>2.0102700574583521E-2</v>
      </c>
      <c r="I15" s="8">
        <f t="shared" si="0"/>
        <v>-3.2622510944781857E-2</v>
      </c>
      <c r="J15" s="28">
        <f t="shared" si="1"/>
        <v>1.0201027005745835</v>
      </c>
      <c r="K15" s="28">
        <f t="shared" si="1"/>
        <v>0.96737748905521814</v>
      </c>
    </row>
    <row r="16" spans="1:17" x14ac:dyDescent="0.25">
      <c r="A16" s="19"/>
      <c r="B16" s="20"/>
      <c r="C16" s="21"/>
      <c r="D16" s="22"/>
      <c r="E16" s="23"/>
      <c r="N16" s="18" t="s">
        <v>21</v>
      </c>
      <c r="O16" s="17">
        <f>O10/O12</f>
        <v>1.3208812686973521</v>
      </c>
      <c r="P16" s="17">
        <f>P10/P12</f>
        <v>0.41128254380769214</v>
      </c>
    </row>
    <row r="17" spans="1:16" x14ac:dyDescent="0.25">
      <c r="A17" s="19"/>
      <c r="B17" s="20"/>
      <c r="C17" s="21"/>
      <c r="D17" s="22"/>
      <c r="E17" s="23"/>
      <c r="H17" s="23"/>
      <c r="I17" s="23"/>
      <c r="J17" s="26"/>
      <c r="K17" s="26"/>
      <c r="N17" s="18" t="s">
        <v>10</v>
      </c>
      <c r="O17" s="17">
        <f>(O10-O14)/O12</f>
        <v>1.0391881778262848</v>
      </c>
      <c r="P17" s="17">
        <f>(P10-P14)/P12</f>
        <v>-3.5152394825992729E-2</v>
      </c>
    </row>
    <row r="18" spans="1:16" x14ac:dyDescent="0.25">
      <c r="A18" s="19"/>
      <c r="B18" s="24"/>
      <c r="C18" s="21"/>
      <c r="D18" s="22"/>
      <c r="E18" s="23"/>
      <c r="H18" s="23"/>
      <c r="I18" s="23"/>
      <c r="J18" s="26"/>
      <c r="K18" s="26"/>
      <c r="N18" s="31" t="s">
        <v>13</v>
      </c>
      <c r="O18" s="32">
        <f>(O10-O12)/O13</f>
        <v>2.5546605459471108</v>
      </c>
      <c r="P18" s="32">
        <f>(P10-P12)/P13</f>
        <v>-5.1649408171549976E-2</v>
      </c>
    </row>
    <row r="19" spans="1:16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6" x14ac:dyDescent="0.25">
      <c r="A20" s="19"/>
      <c r="B20" s="24"/>
      <c r="C20" s="21"/>
      <c r="D20" s="22"/>
      <c r="E20" s="23"/>
      <c r="H20" s="23"/>
      <c r="I20" s="23"/>
      <c r="J20" s="26"/>
      <c r="K20" s="26"/>
      <c r="N20" s="14" t="s">
        <v>22</v>
      </c>
    </row>
    <row r="21" spans="1:16" x14ac:dyDescent="0.25">
      <c r="A21" s="19"/>
      <c r="B21" s="24"/>
      <c r="C21" s="21"/>
      <c r="D21" s="22"/>
      <c r="E21" s="23"/>
      <c r="H21" s="23"/>
      <c r="I21" s="23"/>
      <c r="J21" s="26"/>
      <c r="K21" s="26"/>
      <c r="N21" s="18" t="s">
        <v>23</v>
      </c>
    </row>
    <row r="22" spans="1:16" x14ac:dyDescent="0.25">
      <c r="A22" s="19"/>
      <c r="B22" s="24"/>
      <c r="C22" s="21"/>
      <c r="D22" s="22"/>
      <c r="E22" s="23"/>
      <c r="H22" s="23"/>
      <c r="I22" s="23"/>
      <c r="J22" s="26"/>
      <c r="K22" s="26"/>
      <c r="N22" s="18" t="s">
        <v>24</v>
      </c>
    </row>
    <row r="23" spans="1:16" x14ac:dyDescent="0.25">
      <c r="A23" s="25"/>
      <c r="B23" s="24"/>
      <c r="C23" s="21"/>
      <c r="D23" s="22"/>
      <c r="E23" s="23"/>
      <c r="H23" s="23"/>
      <c r="I23" s="23"/>
      <c r="J23" s="26"/>
      <c r="K23" s="26"/>
      <c r="N23" s="18" t="s">
        <v>25</v>
      </c>
    </row>
    <row r="24" spans="1:16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6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6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6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"/>
  <sheetViews>
    <sheetView topLeftCell="N1" workbookViewId="0">
      <selection activeCell="K9" sqref="K9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4" max="14" width="23.140625" bestFit="1" customWidth="1"/>
    <col min="15" max="15" width="13.5703125" customWidth="1"/>
  </cols>
  <sheetData>
    <row r="1" spans="1:17" x14ac:dyDescent="0.25">
      <c r="A1" s="1" t="s">
        <v>2</v>
      </c>
    </row>
    <row r="2" spans="1:17" x14ac:dyDescent="0.25">
      <c r="A2" s="1"/>
    </row>
    <row r="3" spans="1:17" x14ac:dyDescent="0.25">
      <c r="A3" s="3" t="s">
        <v>3</v>
      </c>
      <c r="B3" s="3" t="s">
        <v>56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N3" s="13" t="s">
        <v>7</v>
      </c>
      <c r="O3" s="13" t="s">
        <v>8</v>
      </c>
      <c r="P3" s="13"/>
      <c r="Q3" s="13"/>
    </row>
    <row r="4" spans="1:17" x14ac:dyDescent="0.25">
      <c r="A4" s="5">
        <v>44562</v>
      </c>
      <c r="B4" s="35">
        <v>1028.82</v>
      </c>
      <c r="C4" s="38">
        <v>6631</v>
      </c>
      <c r="D4" s="7">
        <v>44581</v>
      </c>
      <c r="E4" s="8">
        <v>3.5000000000000003E-2</v>
      </c>
      <c r="F4" t="s">
        <v>9</v>
      </c>
      <c r="G4" s="9">
        <f>AVERAGE(E4:E27)</f>
        <v>3.9166666666666662E-2</v>
      </c>
      <c r="H4" s="8"/>
      <c r="I4" s="8"/>
      <c r="J4" s="28"/>
      <c r="K4" s="12"/>
      <c r="N4" s="13" t="s">
        <v>10</v>
      </c>
      <c r="O4" s="13" t="s">
        <v>11</v>
      </c>
      <c r="P4" s="13"/>
      <c r="Q4" s="13"/>
    </row>
    <row r="5" spans="1:17" x14ac:dyDescent="0.25">
      <c r="A5" s="5">
        <v>44593</v>
      </c>
      <c r="B5" s="35">
        <v>1000.72</v>
      </c>
      <c r="C5" s="38">
        <v>6888</v>
      </c>
      <c r="D5" s="7">
        <v>44602</v>
      </c>
      <c r="E5" s="8">
        <v>3.5000000000000003E-2</v>
      </c>
      <c r="F5" t="s">
        <v>12</v>
      </c>
      <c r="G5" s="11">
        <f>G4/12</f>
        <v>3.2638888888888887E-3</v>
      </c>
      <c r="H5" s="8">
        <f>B5/B4-1</f>
        <v>-2.7312843840516243E-2</v>
      </c>
      <c r="I5" s="8">
        <f>C5/C4-1</f>
        <v>3.8757351832302778E-2</v>
      </c>
      <c r="J5" s="28">
        <f>H5+1</f>
        <v>0.97268715615948376</v>
      </c>
      <c r="K5" s="28">
        <f>I5+1</f>
        <v>1.0387573518323028</v>
      </c>
      <c r="N5" s="13" t="s">
        <v>13</v>
      </c>
      <c r="O5" s="13" t="s">
        <v>14</v>
      </c>
      <c r="P5" s="13"/>
      <c r="Q5" s="13"/>
    </row>
    <row r="6" spans="1:17" x14ac:dyDescent="0.25">
      <c r="A6" s="5">
        <v>44621</v>
      </c>
      <c r="B6" s="35">
        <v>1031.33</v>
      </c>
      <c r="C6" s="38">
        <v>7071</v>
      </c>
      <c r="D6" s="7">
        <v>44637</v>
      </c>
      <c r="E6" s="8">
        <v>3.5000000000000003E-2</v>
      </c>
      <c r="H6" s="8">
        <f t="shared" ref="H6:I15" si="0">B6/B5-1</f>
        <v>3.0587976656806903E-2</v>
      </c>
      <c r="I6" s="8">
        <f t="shared" si="0"/>
        <v>2.6567944250871056E-2</v>
      </c>
      <c r="J6" s="28">
        <f t="shared" ref="J6:K15" si="1">H6+1</f>
        <v>1.0305879766568069</v>
      </c>
      <c r="K6" s="28">
        <f t="shared" si="1"/>
        <v>1.0265679442508711</v>
      </c>
    </row>
    <row r="7" spans="1:17" x14ac:dyDescent="0.25">
      <c r="A7" s="5">
        <v>44652</v>
      </c>
      <c r="B7" s="35">
        <v>1035.8399999999999</v>
      </c>
      <c r="C7" s="38">
        <v>7228</v>
      </c>
      <c r="D7" s="7">
        <v>44670</v>
      </c>
      <c r="E7" s="8">
        <v>3.5000000000000003E-2</v>
      </c>
      <c r="H7" s="8">
        <f t="shared" si="0"/>
        <v>4.3729940950034685E-3</v>
      </c>
      <c r="I7" s="8">
        <f>C7/C6-1</f>
        <v>2.2203365860557156E-2</v>
      </c>
      <c r="J7" s="28">
        <f t="shared" si="1"/>
        <v>1.0043729940950035</v>
      </c>
      <c r="K7" s="28">
        <f t="shared" si="1"/>
        <v>1.0222033658605572</v>
      </c>
      <c r="O7" s="13" t="s">
        <v>56</v>
      </c>
      <c r="P7" s="13" t="s">
        <v>0</v>
      </c>
    </row>
    <row r="8" spans="1:17" x14ac:dyDescent="0.25">
      <c r="A8" s="5">
        <v>44682</v>
      </c>
      <c r="B8" s="35">
        <v>1012.48</v>
      </c>
      <c r="C8" s="38">
        <v>7148</v>
      </c>
      <c r="D8" s="7">
        <v>44705</v>
      </c>
      <c r="E8" s="8">
        <v>3.5000000000000003E-2</v>
      </c>
      <c r="H8" s="8">
        <f t="shared" si="0"/>
        <v>-2.2551745443311622E-2</v>
      </c>
      <c r="I8" s="8">
        <f t="shared" si="0"/>
        <v>-1.1068068622025473E-2</v>
      </c>
      <c r="J8" s="28">
        <f t="shared" si="1"/>
        <v>0.97744825455668838</v>
      </c>
      <c r="K8" s="28">
        <f t="shared" si="1"/>
        <v>0.98893193137797453</v>
      </c>
      <c r="N8" t="s">
        <v>15</v>
      </c>
    </row>
    <row r="9" spans="1:17" x14ac:dyDescent="0.25">
      <c r="A9" s="5">
        <v>44713</v>
      </c>
      <c r="B9" s="35">
        <v>1054.94</v>
      </c>
      <c r="C9" s="38">
        <v>6911</v>
      </c>
      <c r="D9" s="7">
        <v>44735</v>
      </c>
      <c r="E9" s="8">
        <v>3.5000000000000003E-2</v>
      </c>
      <c r="H9" s="8">
        <f t="shared" si="0"/>
        <v>4.1936630847029033E-2</v>
      </c>
      <c r="I9" s="8">
        <f t="shared" si="0"/>
        <v>-3.3156127588136575E-2</v>
      </c>
      <c r="J9" s="28">
        <f t="shared" si="1"/>
        <v>1.041936630847029</v>
      </c>
      <c r="K9" s="28">
        <f t="shared" si="1"/>
        <v>0.96684387241186343</v>
      </c>
      <c r="N9" t="s">
        <v>16</v>
      </c>
      <c r="O9" s="9">
        <f>GEOMEAN(J5:J15)-1</f>
        <v>-5.7067999130555602E-4</v>
      </c>
      <c r="P9" s="9">
        <f>GEOMEAN(K5:K15)-1</f>
        <v>2.9582789043773872E-3</v>
      </c>
    </row>
    <row r="10" spans="1:17" x14ac:dyDescent="0.25">
      <c r="A10" s="5">
        <v>44743</v>
      </c>
      <c r="B10" s="35">
        <v>956.48</v>
      </c>
      <c r="C10" s="38">
        <v>6951</v>
      </c>
      <c r="D10" s="7">
        <v>44763</v>
      </c>
      <c r="E10" s="8">
        <v>3.5000000000000003E-2</v>
      </c>
      <c r="H10" s="8">
        <f t="shared" si="0"/>
        <v>-9.3332322217377306E-2</v>
      </c>
      <c r="I10" s="8">
        <f t="shared" si="0"/>
        <v>5.7878744031254481E-3</v>
      </c>
      <c r="J10" s="28">
        <f t="shared" si="1"/>
        <v>0.90666767778262269</v>
      </c>
      <c r="K10" s="28">
        <f t="shared" si="1"/>
        <v>1.0057878744031254</v>
      </c>
      <c r="N10" s="14" t="s">
        <v>17</v>
      </c>
      <c r="O10" s="15">
        <f>(1+O9)^12-1</f>
        <v>-6.8267061385968164E-3</v>
      </c>
      <c r="P10" s="15">
        <f>(1+P9)^12-1</f>
        <v>3.6082673879501703E-2</v>
      </c>
    </row>
    <row r="11" spans="1:17" x14ac:dyDescent="0.25">
      <c r="A11" s="37">
        <v>44774</v>
      </c>
      <c r="B11" s="35">
        <v>1017.14</v>
      </c>
      <c r="C11" s="38">
        <v>7178</v>
      </c>
      <c r="D11" s="7">
        <v>44796</v>
      </c>
      <c r="E11" s="8">
        <v>3.7499999999999999E-2</v>
      </c>
      <c r="H11" s="8">
        <f t="shared" si="0"/>
        <v>6.342004014720648E-2</v>
      </c>
      <c r="I11" s="8">
        <f t="shared" si="0"/>
        <v>3.2657171629981274E-2</v>
      </c>
      <c r="J11" s="28">
        <f t="shared" si="1"/>
        <v>1.0634200401472065</v>
      </c>
      <c r="K11" s="28">
        <f t="shared" si="1"/>
        <v>1.0326571716299813</v>
      </c>
      <c r="N11" t="s">
        <v>30</v>
      </c>
      <c r="O11" s="11">
        <f>STDEVA(H4:H15)</f>
        <v>4.5559921415003757E-2</v>
      </c>
      <c r="P11" s="11">
        <f>STDEVA(I4:I27)</f>
        <v>2.5326070594370514E-2</v>
      </c>
    </row>
    <row r="12" spans="1:17" x14ac:dyDescent="0.25">
      <c r="A12" s="5">
        <v>44805</v>
      </c>
      <c r="B12" s="35">
        <v>1042.01</v>
      </c>
      <c r="C12" s="38">
        <v>7040</v>
      </c>
      <c r="D12" s="7">
        <v>44826</v>
      </c>
      <c r="E12" s="8">
        <v>4.2500000000000003E-2</v>
      </c>
      <c r="H12" s="8">
        <f t="shared" si="0"/>
        <v>2.4450911378964602E-2</v>
      </c>
      <c r="I12" s="8">
        <f t="shared" si="0"/>
        <v>-1.9225410977988244E-2</v>
      </c>
      <c r="J12" s="28">
        <f t="shared" si="1"/>
        <v>1.0244509113789646</v>
      </c>
      <c r="K12" s="28">
        <f t="shared" si="1"/>
        <v>0.98077458902201176</v>
      </c>
      <c r="N12" s="14" t="s">
        <v>18</v>
      </c>
      <c r="O12" s="15">
        <f>O11*12^(1/2)</f>
        <v>0.15782419735926367</v>
      </c>
      <c r="P12" s="15">
        <f>P11*12^(1/2)</f>
        <v>8.773208205105168E-2</v>
      </c>
    </row>
    <row r="13" spans="1:17" x14ac:dyDescent="0.25">
      <c r="A13" s="5">
        <v>44835</v>
      </c>
      <c r="B13" s="35">
        <v>1006.52</v>
      </c>
      <c r="C13" s="38">
        <v>7098</v>
      </c>
      <c r="D13" s="7">
        <v>44854</v>
      </c>
      <c r="E13" s="8">
        <v>3.7499999999999999E-2</v>
      </c>
      <c r="H13" s="8">
        <f t="shared" si="0"/>
        <v>-3.4059174096217948E-2</v>
      </c>
      <c r="I13" s="8">
        <f t="shared" si="0"/>
        <v>8.2386363636364202E-3</v>
      </c>
      <c r="J13" s="28">
        <f t="shared" si="1"/>
        <v>0.96594082590378205</v>
      </c>
      <c r="K13" s="28">
        <f t="shared" si="1"/>
        <v>1.0082386363636364</v>
      </c>
      <c r="N13" t="s">
        <v>19</v>
      </c>
      <c r="O13" s="29">
        <f>SLOPE(H5:H15,I5:I15)</f>
        <v>2.7488316613934152E-2</v>
      </c>
      <c r="P13" s="16">
        <f>SLOPE(I5:I15,I5:I15)</f>
        <v>1</v>
      </c>
    </row>
    <row r="14" spans="1:17" x14ac:dyDescent="0.25">
      <c r="A14" s="5">
        <v>44866</v>
      </c>
      <c r="B14" s="35">
        <v>1048.03</v>
      </c>
      <c r="C14" s="38">
        <v>7081</v>
      </c>
      <c r="D14" s="7">
        <v>44882</v>
      </c>
      <c r="E14" s="8">
        <v>5.2499999999999998E-2</v>
      </c>
      <c r="H14" s="8">
        <f t="shared" si="0"/>
        <v>4.1241107975996449E-2</v>
      </c>
      <c r="I14" s="8">
        <f t="shared" si="0"/>
        <v>-2.3950408565792669E-3</v>
      </c>
      <c r="J14" s="28">
        <f t="shared" si="1"/>
        <v>1.0412411079759964</v>
      </c>
      <c r="K14" s="28">
        <f t="shared" si="1"/>
        <v>0.99760495914342073</v>
      </c>
      <c r="N14" t="s">
        <v>20</v>
      </c>
      <c r="O14" s="9">
        <f>G4</f>
        <v>3.9166666666666662E-2</v>
      </c>
      <c r="P14" s="9">
        <f>O14</f>
        <v>3.9166666666666662E-2</v>
      </c>
    </row>
    <row r="15" spans="1:17" x14ac:dyDescent="0.25">
      <c r="A15" s="5">
        <v>44896</v>
      </c>
      <c r="B15" s="35">
        <v>1022.38</v>
      </c>
      <c r="C15" s="38">
        <v>6850</v>
      </c>
      <c r="D15" s="7">
        <v>44917</v>
      </c>
      <c r="E15" s="8">
        <v>5.5E-2</v>
      </c>
      <c r="H15" s="8">
        <f>B15/B14-1</f>
        <v>-2.4474490234058122E-2</v>
      </c>
      <c r="I15" s="8">
        <f t="shared" si="0"/>
        <v>-3.2622510944781857E-2</v>
      </c>
      <c r="J15" s="28">
        <f t="shared" si="1"/>
        <v>0.97552550976594188</v>
      </c>
      <c r="K15" s="28">
        <f t="shared" si="1"/>
        <v>0.96737748905521814</v>
      </c>
    </row>
    <row r="16" spans="1:17" x14ac:dyDescent="0.25">
      <c r="A16" s="19"/>
      <c r="B16" s="20"/>
      <c r="C16" s="21"/>
      <c r="D16" s="22"/>
      <c r="E16" s="23"/>
      <c r="N16" s="18" t="s">
        <v>21</v>
      </c>
      <c r="O16" s="17">
        <f>O10/O12</f>
        <v>-4.325512977618267E-2</v>
      </c>
      <c r="P16" s="17">
        <f>P10/P12</f>
        <v>0.41128254380769214</v>
      </c>
    </row>
    <row r="17" spans="1:16" x14ac:dyDescent="0.25">
      <c r="A17" s="19"/>
      <c r="B17" s="20"/>
      <c r="C17" s="21"/>
      <c r="D17" s="22"/>
      <c r="E17" s="23"/>
      <c r="H17" s="23"/>
      <c r="I17" s="23"/>
      <c r="J17" s="26"/>
      <c r="K17" s="26"/>
      <c r="N17" s="18" t="s">
        <v>10</v>
      </c>
      <c r="O17" s="17">
        <f>(O10-O14)/O12</f>
        <v>-0.29142155369601724</v>
      </c>
      <c r="P17" s="17">
        <f>(P10-P14)/P12</f>
        <v>-3.5152394825992729E-2</v>
      </c>
    </row>
    <row r="18" spans="1:16" x14ac:dyDescent="0.25">
      <c r="A18" s="19"/>
      <c r="B18" s="24"/>
      <c r="C18" s="21"/>
      <c r="D18" s="22"/>
      <c r="E18" s="23"/>
      <c r="H18" s="23"/>
      <c r="I18" s="23"/>
      <c r="J18" s="26"/>
      <c r="K18" s="26"/>
      <c r="N18" s="31" t="s">
        <v>13</v>
      </c>
      <c r="O18" s="32">
        <f>(O10-O12)/O13</f>
        <v>-5.9898503720812428</v>
      </c>
      <c r="P18" s="32">
        <f>(P10-P12)/P13</f>
        <v>-5.1649408171549976E-2</v>
      </c>
    </row>
    <row r="19" spans="1:16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6" x14ac:dyDescent="0.25">
      <c r="A20" s="19"/>
      <c r="B20" s="24"/>
      <c r="C20" s="21"/>
      <c r="D20" s="22"/>
      <c r="E20" s="23"/>
      <c r="H20" s="23"/>
      <c r="I20" s="23"/>
      <c r="J20" s="26"/>
      <c r="K20" s="26"/>
      <c r="N20" s="14" t="s">
        <v>22</v>
      </c>
    </row>
    <row r="21" spans="1:16" x14ac:dyDescent="0.25">
      <c r="A21" s="19"/>
      <c r="B21" s="24"/>
      <c r="C21" s="21"/>
      <c r="D21" s="22"/>
      <c r="E21" s="23"/>
      <c r="H21" s="23"/>
      <c r="I21" s="23"/>
      <c r="J21" s="26"/>
      <c r="K21" s="26"/>
      <c r="N21" s="18" t="s">
        <v>23</v>
      </c>
    </row>
    <row r="22" spans="1:16" x14ac:dyDescent="0.25">
      <c r="A22" s="19"/>
      <c r="B22" s="24"/>
      <c r="C22" s="21"/>
      <c r="D22" s="22"/>
      <c r="E22" s="23"/>
      <c r="H22" s="23"/>
      <c r="I22" s="23"/>
      <c r="J22" s="26"/>
      <c r="K22" s="26"/>
      <c r="N22" s="18" t="s">
        <v>24</v>
      </c>
    </row>
    <row r="23" spans="1:16" x14ac:dyDescent="0.25">
      <c r="A23" s="25"/>
      <c r="B23" s="24"/>
      <c r="C23" s="21"/>
      <c r="D23" s="22"/>
      <c r="E23" s="23"/>
      <c r="H23" s="23"/>
      <c r="I23" s="23"/>
      <c r="J23" s="26"/>
      <c r="K23" s="26"/>
      <c r="N23" s="18" t="s">
        <v>25</v>
      </c>
    </row>
    <row r="24" spans="1:16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6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6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6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"/>
  <sheetViews>
    <sheetView topLeftCell="K2" workbookViewId="0">
      <selection activeCell="K9" sqref="K9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4" max="14" width="23.140625" bestFit="1" customWidth="1"/>
    <col min="15" max="15" width="13.5703125" customWidth="1"/>
  </cols>
  <sheetData>
    <row r="1" spans="1:17" x14ac:dyDescent="0.25">
      <c r="A1" s="1" t="s">
        <v>2</v>
      </c>
    </row>
    <row r="2" spans="1:17" x14ac:dyDescent="0.25">
      <c r="A2" s="1"/>
    </row>
    <row r="3" spans="1:17" x14ac:dyDescent="0.25">
      <c r="A3" s="3" t="s">
        <v>3</v>
      </c>
      <c r="B3" s="3" t="s">
        <v>57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N3" s="13" t="s">
        <v>7</v>
      </c>
      <c r="O3" s="13" t="s">
        <v>8</v>
      </c>
      <c r="P3" s="13"/>
      <c r="Q3" s="13"/>
    </row>
    <row r="4" spans="1:17" x14ac:dyDescent="0.25">
      <c r="A4" s="5">
        <v>44562</v>
      </c>
      <c r="B4" s="35">
        <v>999.94</v>
      </c>
      <c r="C4" s="38">
        <v>6631</v>
      </c>
      <c r="D4" s="7">
        <v>44581</v>
      </c>
      <c r="E4" s="8">
        <v>3.5000000000000003E-2</v>
      </c>
      <c r="F4" t="s">
        <v>9</v>
      </c>
      <c r="G4" s="9">
        <f>AVERAGE(E4:E27)</f>
        <v>3.9166666666666662E-2</v>
      </c>
      <c r="H4" s="8"/>
      <c r="I4" s="8"/>
      <c r="J4" s="28"/>
      <c r="K4" s="12"/>
      <c r="N4" s="13" t="s">
        <v>10</v>
      </c>
      <c r="O4" s="13" t="s">
        <v>11</v>
      </c>
      <c r="P4" s="13"/>
      <c r="Q4" s="13"/>
    </row>
    <row r="5" spans="1:17" x14ac:dyDescent="0.25">
      <c r="A5" s="5">
        <v>44593</v>
      </c>
      <c r="B5" s="35">
        <v>1003.14</v>
      </c>
      <c r="C5" s="38">
        <v>6888</v>
      </c>
      <c r="D5" s="7">
        <v>44602</v>
      </c>
      <c r="E5" s="8">
        <v>3.5000000000000003E-2</v>
      </c>
      <c r="F5" t="s">
        <v>12</v>
      </c>
      <c r="G5" s="11">
        <f>G4/12</f>
        <v>3.2638888888888887E-3</v>
      </c>
      <c r="H5" s="8">
        <f>B5/B4-1</f>
        <v>3.2001920115205529E-3</v>
      </c>
      <c r="I5" s="8">
        <f>C5/C4-1</f>
        <v>3.8757351832302778E-2</v>
      </c>
      <c r="J5" s="28">
        <f>H5+1</f>
        <v>1.0032001920115206</v>
      </c>
      <c r="K5" s="28">
        <f>I5+1</f>
        <v>1.0387573518323028</v>
      </c>
      <c r="N5" s="13" t="s">
        <v>13</v>
      </c>
      <c r="O5" s="13" t="s">
        <v>14</v>
      </c>
      <c r="P5" s="13"/>
      <c r="Q5" s="13"/>
    </row>
    <row r="6" spans="1:17" x14ac:dyDescent="0.25">
      <c r="A6" s="5">
        <v>44621</v>
      </c>
      <c r="B6" s="35">
        <v>1044.2</v>
      </c>
      <c r="C6" s="38">
        <v>7071</v>
      </c>
      <c r="D6" s="7">
        <v>44637</v>
      </c>
      <c r="E6" s="8">
        <v>3.5000000000000003E-2</v>
      </c>
      <c r="H6" s="8">
        <f t="shared" ref="H6:I15" si="0">B6/B5-1</f>
        <v>4.0931475167972575E-2</v>
      </c>
      <c r="I6" s="8">
        <f t="shared" si="0"/>
        <v>2.6567944250871056E-2</v>
      </c>
      <c r="J6" s="28">
        <f t="shared" ref="J6:K15" si="1">H6+1</f>
        <v>1.0409314751679726</v>
      </c>
      <c r="K6" s="28">
        <f t="shared" si="1"/>
        <v>1.0265679442508711</v>
      </c>
    </row>
    <row r="7" spans="1:17" x14ac:dyDescent="0.25">
      <c r="A7" s="5">
        <v>44652</v>
      </c>
      <c r="B7" s="35">
        <v>1098</v>
      </c>
      <c r="C7" s="38">
        <v>7228</v>
      </c>
      <c r="D7" s="7">
        <v>44670</v>
      </c>
      <c r="E7" s="8">
        <v>3.5000000000000003E-2</v>
      </c>
      <c r="H7" s="8">
        <f t="shared" si="0"/>
        <v>5.1522696801379109E-2</v>
      </c>
      <c r="I7" s="8">
        <f>C7/C6-1</f>
        <v>2.2203365860557156E-2</v>
      </c>
      <c r="J7" s="28">
        <f t="shared" si="1"/>
        <v>1.0515226968013791</v>
      </c>
      <c r="K7" s="28">
        <f t="shared" si="1"/>
        <v>1.0222033658605572</v>
      </c>
      <c r="O7" s="13" t="s">
        <v>57</v>
      </c>
      <c r="P7" s="13" t="s">
        <v>0</v>
      </c>
    </row>
    <row r="8" spans="1:17" x14ac:dyDescent="0.25">
      <c r="A8" s="5">
        <v>44682</v>
      </c>
      <c r="B8" s="35">
        <v>1166.57</v>
      </c>
      <c r="C8" s="38">
        <v>7148</v>
      </c>
      <c r="D8" s="7">
        <v>44705</v>
      </c>
      <c r="E8" s="8">
        <v>3.5000000000000003E-2</v>
      </c>
      <c r="H8" s="8">
        <f t="shared" si="0"/>
        <v>6.2449908925318764E-2</v>
      </c>
      <c r="I8" s="8">
        <f t="shared" si="0"/>
        <v>-1.1068068622025473E-2</v>
      </c>
      <c r="J8" s="28">
        <f t="shared" si="1"/>
        <v>1.0624499089253188</v>
      </c>
      <c r="K8" s="28">
        <f t="shared" si="1"/>
        <v>0.98893193137797453</v>
      </c>
      <c r="N8" t="s">
        <v>15</v>
      </c>
    </row>
    <row r="9" spans="1:17" x14ac:dyDescent="0.25">
      <c r="A9" s="5">
        <v>44713</v>
      </c>
      <c r="B9" s="35">
        <v>1145.05</v>
      </c>
      <c r="C9" s="38">
        <v>6911</v>
      </c>
      <c r="D9" s="7">
        <v>44735</v>
      </c>
      <c r="E9" s="8">
        <v>3.5000000000000003E-2</v>
      </c>
      <c r="H9" s="8">
        <f t="shared" si="0"/>
        <v>-1.8447242771543859E-2</v>
      </c>
      <c r="I9" s="8">
        <f t="shared" si="0"/>
        <v>-3.3156127588136575E-2</v>
      </c>
      <c r="J9" s="28">
        <f t="shared" si="1"/>
        <v>0.98155275722845614</v>
      </c>
      <c r="K9" s="28">
        <f t="shared" si="1"/>
        <v>0.96684387241186343</v>
      </c>
      <c r="N9" t="s">
        <v>16</v>
      </c>
      <c r="O9" s="9">
        <f>GEOMEAN(J5:J15)-1</f>
        <v>1.1257041090475317E-2</v>
      </c>
      <c r="P9" s="9">
        <f>GEOMEAN(K5:K15)-1</f>
        <v>2.9582789043773872E-3</v>
      </c>
    </row>
    <row r="10" spans="1:17" x14ac:dyDescent="0.25">
      <c r="A10" s="5">
        <v>44743</v>
      </c>
      <c r="B10" s="35">
        <v>1060.5999999999999</v>
      </c>
      <c r="C10" s="38">
        <v>6951</v>
      </c>
      <c r="D10" s="7">
        <v>44763</v>
      </c>
      <c r="E10" s="8">
        <v>3.5000000000000003E-2</v>
      </c>
      <c r="H10" s="8">
        <f t="shared" si="0"/>
        <v>-7.3752237893541794E-2</v>
      </c>
      <c r="I10" s="8">
        <f t="shared" si="0"/>
        <v>5.7878744031254481E-3</v>
      </c>
      <c r="J10" s="28">
        <f t="shared" si="1"/>
        <v>0.92624776210645821</v>
      </c>
      <c r="K10" s="28">
        <f t="shared" si="1"/>
        <v>1.0057878744031254</v>
      </c>
      <c r="N10" s="14" t="s">
        <v>17</v>
      </c>
      <c r="O10" s="15">
        <f>(1+O9)^12-1</f>
        <v>0.1437700019622139</v>
      </c>
      <c r="P10" s="15">
        <f>(1+P9)^12-1</f>
        <v>3.6082673879501703E-2</v>
      </c>
    </row>
    <row r="11" spans="1:17" x14ac:dyDescent="0.25">
      <c r="A11" s="37">
        <v>44774</v>
      </c>
      <c r="B11" s="35">
        <v>1091.3699999999999</v>
      </c>
      <c r="C11" s="38">
        <v>7178</v>
      </c>
      <c r="D11" s="7">
        <v>44796</v>
      </c>
      <c r="E11" s="8">
        <v>3.7499999999999999E-2</v>
      </c>
      <c r="H11" s="8">
        <f t="shared" si="0"/>
        <v>2.901188006788602E-2</v>
      </c>
      <c r="I11" s="8">
        <f t="shared" si="0"/>
        <v>3.2657171629981274E-2</v>
      </c>
      <c r="J11" s="28">
        <f t="shared" si="1"/>
        <v>1.029011880067886</v>
      </c>
      <c r="K11" s="28">
        <f t="shared" si="1"/>
        <v>1.0326571716299813</v>
      </c>
      <c r="N11" t="s">
        <v>30</v>
      </c>
      <c r="O11" s="11">
        <f>STDEVA(H4:H15)</f>
        <v>3.873358054716159E-2</v>
      </c>
      <c r="P11" s="11">
        <f>STDEVA(I4:I27)</f>
        <v>2.5326070594370514E-2</v>
      </c>
    </row>
    <row r="12" spans="1:17" x14ac:dyDescent="0.25">
      <c r="A12" s="5">
        <v>44805</v>
      </c>
      <c r="B12" s="35">
        <v>1135.3</v>
      </c>
      <c r="C12" s="38">
        <v>7040</v>
      </c>
      <c r="D12" s="7">
        <v>44826</v>
      </c>
      <c r="E12" s="8">
        <v>4.2500000000000003E-2</v>
      </c>
      <c r="H12" s="8">
        <f t="shared" si="0"/>
        <v>4.0252160129012227E-2</v>
      </c>
      <c r="I12" s="8">
        <f t="shared" si="0"/>
        <v>-1.9225410977988244E-2</v>
      </c>
      <c r="J12" s="28">
        <f t="shared" si="1"/>
        <v>1.0402521601290122</v>
      </c>
      <c r="K12" s="28">
        <f t="shared" si="1"/>
        <v>0.98077458902201176</v>
      </c>
      <c r="N12" s="14" t="s">
        <v>18</v>
      </c>
      <c r="O12" s="15">
        <f>O11*12^(1/2)</f>
        <v>0.13417705893349077</v>
      </c>
      <c r="P12" s="15">
        <f>P11*12^(1/2)</f>
        <v>8.773208205105168E-2</v>
      </c>
    </row>
    <row r="13" spans="1:17" x14ac:dyDescent="0.25">
      <c r="A13" s="5">
        <v>44835</v>
      </c>
      <c r="B13" s="35">
        <v>1129.72</v>
      </c>
      <c r="C13" s="38">
        <v>7098</v>
      </c>
      <c r="D13" s="7">
        <v>44854</v>
      </c>
      <c r="E13" s="8">
        <v>3.7499999999999999E-2</v>
      </c>
      <c r="H13" s="8">
        <f t="shared" si="0"/>
        <v>-4.9150004404121539E-3</v>
      </c>
      <c r="I13" s="8">
        <f t="shared" si="0"/>
        <v>8.2386363636364202E-3</v>
      </c>
      <c r="J13" s="28">
        <f t="shared" si="1"/>
        <v>0.99508499955958785</v>
      </c>
      <c r="K13" s="28">
        <f t="shared" si="1"/>
        <v>1.0082386363636364</v>
      </c>
      <c r="N13" t="s">
        <v>19</v>
      </c>
      <c r="O13" s="29">
        <f>SLOPE(H5:H15,I5:I15)</f>
        <v>0.26636838767226384</v>
      </c>
      <c r="P13" s="16">
        <f>SLOPE(I5:I15,I5:I15)</f>
        <v>1</v>
      </c>
    </row>
    <row r="14" spans="1:17" x14ac:dyDescent="0.25">
      <c r="A14" s="5">
        <v>44866</v>
      </c>
      <c r="B14" s="35">
        <v>1136.8399999999999</v>
      </c>
      <c r="C14" s="38">
        <v>7081</v>
      </c>
      <c r="D14" s="7">
        <v>44882</v>
      </c>
      <c r="E14" s="8">
        <v>5.2499999999999998E-2</v>
      </c>
      <c r="H14" s="8">
        <f t="shared" si="0"/>
        <v>6.3024466239420818E-3</v>
      </c>
      <c r="I14" s="8">
        <f t="shared" si="0"/>
        <v>-2.3950408565792669E-3</v>
      </c>
      <c r="J14" s="28">
        <f t="shared" si="1"/>
        <v>1.0063024466239421</v>
      </c>
      <c r="K14" s="28">
        <f t="shared" si="1"/>
        <v>0.99760495914342073</v>
      </c>
      <c r="N14" t="s">
        <v>20</v>
      </c>
      <c r="O14" s="9">
        <f>G4</f>
        <v>3.9166666666666662E-2</v>
      </c>
      <c r="P14" s="9">
        <f>O14</f>
        <v>3.9166666666666662E-2</v>
      </c>
    </row>
    <row r="15" spans="1:17" x14ac:dyDescent="0.25">
      <c r="A15" s="5">
        <v>44896</v>
      </c>
      <c r="B15" s="35">
        <v>1130.97</v>
      </c>
      <c r="C15" s="38">
        <v>6850</v>
      </c>
      <c r="D15" s="7">
        <v>44917</v>
      </c>
      <c r="E15" s="8">
        <v>5.5E-2</v>
      </c>
      <c r="H15" s="8">
        <f>B15/B14-1</f>
        <v>-5.1634354878433708E-3</v>
      </c>
      <c r="I15" s="8">
        <f t="shared" si="0"/>
        <v>-3.2622510944781857E-2</v>
      </c>
      <c r="J15" s="28">
        <f t="shared" si="1"/>
        <v>0.99483656451215663</v>
      </c>
      <c r="K15" s="28">
        <f t="shared" si="1"/>
        <v>0.96737748905521814</v>
      </c>
    </row>
    <row r="16" spans="1:17" x14ac:dyDescent="0.25">
      <c r="A16" s="19"/>
      <c r="B16" s="20"/>
      <c r="C16" s="21"/>
      <c r="D16" s="22"/>
      <c r="E16" s="23"/>
      <c r="N16" s="18" t="s">
        <v>21</v>
      </c>
      <c r="O16" s="17">
        <f>O10/O12</f>
        <v>1.071494658662016</v>
      </c>
      <c r="P16" s="17">
        <f>P10/P12</f>
        <v>0.41128254380769214</v>
      </c>
    </row>
    <row r="17" spans="1:16" x14ac:dyDescent="0.25">
      <c r="A17" s="19"/>
      <c r="B17" s="20"/>
      <c r="C17" s="21"/>
      <c r="D17" s="22"/>
      <c r="E17" s="23"/>
      <c r="H17" s="23"/>
      <c r="I17" s="23"/>
      <c r="J17" s="26"/>
      <c r="K17" s="26"/>
      <c r="N17" s="18" t="s">
        <v>10</v>
      </c>
      <c r="O17" s="17">
        <f>(O10-O14)/O12</f>
        <v>0.77959180300260789</v>
      </c>
      <c r="P17" s="17">
        <f>(P10-P14)/P12</f>
        <v>-3.5152394825992729E-2</v>
      </c>
    </row>
    <row r="18" spans="1:16" x14ac:dyDescent="0.25">
      <c r="A18" s="19"/>
      <c r="B18" s="24"/>
      <c r="C18" s="21"/>
      <c r="D18" s="22"/>
      <c r="E18" s="23"/>
      <c r="H18" s="23"/>
      <c r="I18" s="23"/>
      <c r="J18" s="26"/>
      <c r="K18" s="26"/>
      <c r="N18" s="31" t="s">
        <v>13</v>
      </c>
      <c r="O18" s="32">
        <f>(O10-O12)/O13</f>
        <v>3.6013819479682997E-2</v>
      </c>
      <c r="P18" s="32">
        <f>(P10-P12)/P13</f>
        <v>-5.1649408171549976E-2</v>
      </c>
    </row>
    <row r="19" spans="1:16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6" x14ac:dyDescent="0.25">
      <c r="A20" s="19"/>
      <c r="B20" s="24"/>
      <c r="C20" s="21"/>
      <c r="D20" s="22"/>
      <c r="E20" s="23"/>
      <c r="H20" s="23"/>
      <c r="I20" s="23"/>
      <c r="J20" s="26"/>
      <c r="K20" s="26"/>
      <c r="N20" s="14" t="s">
        <v>22</v>
      </c>
    </row>
    <row r="21" spans="1:16" x14ac:dyDescent="0.25">
      <c r="A21" s="19"/>
      <c r="B21" s="24"/>
      <c r="C21" s="21"/>
      <c r="D21" s="22"/>
      <c r="E21" s="23"/>
      <c r="H21" s="23"/>
      <c r="I21" s="23"/>
      <c r="J21" s="26"/>
      <c r="K21" s="26"/>
      <c r="N21" s="18" t="s">
        <v>23</v>
      </c>
    </row>
    <row r="22" spans="1:16" x14ac:dyDescent="0.25">
      <c r="A22" s="19"/>
      <c r="B22" s="24"/>
      <c r="C22" s="21"/>
      <c r="D22" s="22"/>
      <c r="E22" s="23"/>
      <c r="H22" s="23"/>
      <c r="I22" s="23"/>
      <c r="J22" s="26"/>
      <c r="K22" s="26"/>
      <c r="N22" s="18" t="s">
        <v>24</v>
      </c>
    </row>
    <row r="23" spans="1:16" x14ac:dyDescent="0.25">
      <c r="A23" s="25"/>
      <c r="B23" s="24"/>
      <c r="C23" s="21"/>
      <c r="D23" s="22"/>
      <c r="E23" s="23"/>
      <c r="H23" s="23"/>
      <c r="I23" s="23"/>
      <c r="J23" s="26"/>
      <c r="K23" s="26"/>
      <c r="N23" s="18" t="s">
        <v>25</v>
      </c>
    </row>
    <row r="24" spans="1:16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6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6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6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"/>
  <sheetViews>
    <sheetView topLeftCell="I1" workbookViewId="0">
      <selection activeCell="K9" sqref="K9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4" max="14" width="23.140625" bestFit="1" customWidth="1"/>
    <col min="15" max="15" width="13.5703125" customWidth="1"/>
  </cols>
  <sheetData>
    <row r="1" spans="1:17" x14ac:dyDescent="0.25">
      <c r="A1" s="1" t="s">
        <v>2</v>
      </c>
    </row>
    <row r="2" spans="1:17" x14ac:dyDescent="0.25">
      <c r="A2" s="1"/>
    </row>
    <row r="3" spans="1:17" x14ac:dyDescent="0.25">
      <c r="A3" s="3" t="s">
        <v>3</v>
      </c>
      <c r="B3" s="3" t="s">
        <v>43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N3" s="13" t="s">
        <v>7</v>
      </c>
      <c r="O3" s="13" t="s">
        <v>8</v>
      </c>
      <c r="P3" s="13"/>
      <c r="Q3" s="13"/>
    </row>
    <row r="4" spans="1:17" x14ac:dyDescent="0.25">
      <c r="A4" s="5">
        <v>44562</v>
      </c>
      <c r="B4" s="35">
        <v>17217.400000000001</v>
      </c>
      <c r="C4" s="38">
        <v>6631</v>
      </c>
      <c r="D4" s="7">
        <v>44581</v>
      </c>
      <c r="E4" s="8">
        <v>3.5000000000000003E-2</v>
      </c>
      <c r="F4" t="s">
        <v>9</v>
      </c>
      <c r="G4" s="9">
        <f>AVERAGE(E4:E27)</f>
        <v>3.9166666666666662E-2</v>
      </c>
      <c r="H4" s="8"/>
      <c r="I4" s="8"/>
      <c r="J4" s="28"/>
      <c r="K4" s="12"/>
      <c r="N4" s="13" t="s">
        <v>10</v>
      </c>
      <c r="O4" s="13" t="s">
        <v>11</v>
      </c>
      <c r="P4" s="13"/>
      <c r="Q4" s="13"/>
    </row>
    <row r="5" spans="1:17" x14ac:dyDescent="0.25">
      <c r="A5" s="5">
        <v>44593</v>
      </c>
      <c r="B5" s="35">
        <v>17017.91</v>
      </c>
      <c r="C5" s="38">
        <v>6888</v>
      </c>
      <c r="D5" s="7">
        <v>44602</v>
      </c>
      <c r="E5" s="8">
        <v>3.5000000000000003E-2</v>
      </c>
      <c r="F5" t="s">
        <v>12</v>
      </c>
      <c r="G5" s="11">
        <f>G4/12</f>
        <v>3.2638888888888887E-3</v>
      </c>
      <c r="H5" s="8">
        <f>B5/B4-1</f>
        <v>-1.1586534552255334E-2</v>
      </c>
      <c r="I5" s="8">
        <f>C5/C4-1</f>
        <v>3.8757351832302778E-2</v>
      </c>
      <c r="J5" s="28">
        <f>H5+1</f>
        <v>0.98841346544774467</v>
      </c>
      <c r="K5" s="28">
        <f>I5+1</f>
        <v>1.0387573518323028</v>
      </c>
      <c r="N5" s="13" t="s">
        <v>13</v>
      </c>
      <c r="O5" s="13" t="s">
        <v>14</v>
      </c>
      <c r="P5" s="13"/>
      <c r="Q5" s="13"/>
    </row>
    <row r="6" spans="1:17" x14ac:dyDescent="0.25">
      <c r="A6" s="5">
        <v>44621</v>
      </c>
      <c r="B6" s="35">
        <v>17574.740000000002</v>
      </c>
      <c r="C6" s="38">
        <v>7071</v>
      </c>
      <c r="D6" s="7">
        <v>44637</v>
      </c>
      <c r="E6" s="8">
        <v>3.5000000000000003E-2</v>
      </c>
      <c r="H6" s="8">
        <f t="shared" ref="H6:I15" si="0">B6/B5-1</f>
        <v>3.27202341533126E-2</v>
      </c>
      <c r="I6" s="8">
        <f t="shared" si="0"/>
        <v>2.6567944250871056E-2</v>
      </c>
      <c r="J6" s="28">
        <f t="shared" ref="J6:K15" si="1">H6+1</f>
        <v>1.0327202341533126</v>
      </c>
      <c r="K6" s="28">
        <f t="shared" si="1"/>
        <v>1.0265679442508711</v>
      </c>
    </row>
    <row r="7" spans="1:17" x14ac:dyDescent="0.25">
      <c r="A7" s="5">
        <v>44652</v>
      </c>
      <c r="B7" s="35">
        <v>18515.599999999999</v>
      </c>
      <c r="C7" s="38">
        <v>7228</v>
      </c>
      <c r="D7" s="7">
        <v>44670</v>
      </c>
      <c r="E7" s="8">
        <v>3.5000000000000003E-2</v>
      </c>
      <c r="H7" s="8">
        <f t="shared" si="0"/>
        <v>5.3534789134860317E-2</v>
      </c>
      <c r="I7" s="8">
        <f>C7/C6-1</f>
        <v>2.2203365860557156E-2</v>
      </c>
      <c r="J7" s="28">
        <f t="shared" si="1"/>
        <v>1.0535347891348603</v>
      </c>
      <c r="K7" s="28">
        <f t="shared" si="1"/>
        <v>1.0222033658605572</v>
      </c>
      <c r="O7" s="3" t="s">
        <v>43</v>
      </c>
      <c r="P7" s="13" t="s">
        <v>0</v>
      </c>
    </row>
    <row r="8" spans="1:17" x14ac:dyDescent="0.25">
      <c r="A8" s="5">
        <v>44682</v>
      </c>
      <c r="B8" s="35">
        <v>19521.32</v>
      </c>
      <c r="C8" s="38">
        <v>7148</v>
      </c>
      <c r="D8" s="7">
        <v>44705</v>
      </c>
      <c r="E8" s="8">
        <v>3.5000000000000003E-2</v>
      </c>
      <c r="H8" s="8">
        <f t="shared" si="0"/>
        <v>5.431744042861153E-2</v>
      </c>
      <c r="I8" s="8">
        <f t="shared" si="0"/>
        <v>-1.1068068622025473E-2</v>
      </c>
      <c r="J8" s="28">
        <f t="shared" si="1"/>
        <v>1.0543174404286115</v>
      </c>
      <c r="K8" s="28">
        <f t="shared" si="1"/>
        <v>0.98893193137797453</v>
      </c>
      <c r="N8" t="s">
        <v>15</v>
      </c>
    </row>
    <row r="9" spans="1:17" x14ac:dyDescent="0.25">
      <c r="A9" s="5">
        <v>44713</v>
      </c>
      <c r="B9" s="35">
        <v>18901.14</v>
      </c>
      <c r="C9" s="38">
        <v>6911</v>
      </c>
      <c r="D9" s="7">
        <v>44735</v>
      </c>
      <c r="E9" s="8">
        <v>3.5000000000000003E-2</v>
      </c>
      <c r="H9" s="8">
        <f t="shared" si="0"/>
        <v>-3.1769368055029057E-2</v>
      </c>
      <c r="I9" s="8">
        <f t="shared" si="0"/>
        <v>-3.3156127588136575E-2</v>
      </c>
      <c r="J9" s="28">
        <f t="shared" si="1"/>
        <v>0.96823063194497094</v>
      </c>
      <c r="K9" s="28">
        <f t="shared" si="1"/>
        <v>0.96684387241186343</v>
      </c>
      <c r="N9" t="s">
        <v>16</v>
      </c>
      <c r="O9" s="9">
        <f>GEOMEAN(J5:J15)-1</f>
        <v>8.9605275978108523E-3</v>
      </c>
      <c r="P9" s="9">
        <f>GEOMEAN(K5:K15)-1</f>
        <v>2.9582789043773872E-3</v>
      </c>
    </row>
    <row r="10" spans="1:17" x14ac:dyDescent="0.25">
      <c r="A10" s="5">
        <v>44743</v>
      </c>
      <c r="B10" s="35">
        <v>17591.849999999999</v>
      </c>
      <c r="C10" s="38">
        <v>6951</v>
      </c>
      <c r="D10" s="7">
        <v>44763</v>
      </c>
      <c r="E10" s="8">
        <v>3.5000000000000003E-2</v>
      </c>
      <c r="H10" s="8">
        <f t="shared" si="0"/>
        <v>-6.927042495849467E-2</v>
      </c>
      <c r="I10" s="8">
        <f t="shared" si="0"/>
        <v>5.7878744031254481E-3</v>
      </c>
      <c r="J10" s="28">
        <f t="shared" si="1"/>
        <v>0.93072957504150533</v>
      </c>
      <c r="K10" s="28">
        <f t="shared" si="1"/>
        <v>1.0057878744031254</v>
      </c>
      <c r="N10" s="14" t="s">
        <v>17</v>
      </c>
      <c r="O10" s="15">
        <f>(1+O9)^12-1</f>
        <v>0.11298705716502311</v>
      </c>
      <c r="P10" s="15">
        <f>(1+P9)^12-1</f>
        <v>3.6082673879501703E-2</v>
      </c>
    </row>
    <row r="11" spans="1:17" x14ac:dyDescent="0.25">
      <c r="A11" s="37">
        <v>44774</v>
      </c>
      <c r="B11" s="35">
        <v>18036.64</v>
      </c>
      <c r="C11" s="38">
        <v>7178</v>
      </c>
      <c r="D11" s="7">
        <v>44796</v>
      </c>
      <c r="E11" s="8">
        <v>3.7499999999999999E-2</v>
      </c>
      <c r="H11" s="8">
        <f t="shared" si="0"/>
        <v>2.5283867245343705E-2</v>
      </c>
      <c r="I11" s="8">
        <f t="shared" si="0"/>
        <v>3.2657171629981274E-2</v>
      </c>
      <c r="J11" s="28">
        <f t="shared" si="1"/>
        <v>1.0252838672453437</v>
      </c>
      <c r="K11" s="28">
        <f t="shared" si="1"/>
        <v>1.0326571716299813</v>
      </c>
      <c r="N11" t="s">
        <v>30</v>
      </c>
      <c r="O11" s="11">
        <f>STDEVA(H4:H15)</f>
        <v>3.7437585640175568E-2</v>
      </c>
      <c r="P11" s="11">
        <f>STDEVA(I4:I27)</f>
        <v>2.5326070594370514E-2</v>
      </c>
    </row>
    <row r="12" spans="1:17" x14ac:dyDescent="0.25">
      <c r="A12" s="5">
        <v>44805</v>
      </c>
      <c r="B12" s="35">
        <v>18629.55</v>
      </c>
      <c r="C12" s="38">
        <v>7040</v>
      </c>
      <c r="D12" s="7">
        <v>44826</v>
      </c>
      <c r="E12" s="8">
        <v>4.2500000000000003E-2</v>
      </c>
      <c r="H12" s="8">
        <f t="shared" si="0"/>
        <v>3.2872530582192638E-2</v>
      </c>
      <c r="I12" s="8">
        <f t="shared" si="0"/>
        <v>-1.9225410977988244E-2</v>
      </c>
      <c r="J12" s="28">
        <f t="shared" si="1"/>
        <v>1.0328725305821926</v>
      </c>
      <c r="K12" s="28">
        <f t="shared" si="1"/>
        <v>0.98077458902201176</v>
      </c>
      <c r="N12" s="14" t="s">
        <v>18</v>
      </c>
      <c r="O12" s="15">
        <f>O11*12^(1/2)</f>
        <v>0.12968760088299019</v>
      </c>
      <c r="P12" s="15">
        <f>P11*12^(1/2)</f>
        <v>8.773208205105168E-2</v>
      </c>
    </row>
    <row r="13" spans="1:17" x14ac:dyDescent="0.25">
      <c r="A13" s="5">
        <v>44835</v>
      </c>
      <c r="B13" s="35">
        <v>18544.36</v>
      </c>
      <c r="C13" s="38">
        <v>7098</v>
      </c>
      <c r="D13" s="7">
        <v>44854</v>
      </c>
      <c r="E13" s="8">
        <v>3.7499999999999999E-2</v>
      </c>
      <c r="H13" s="8">
        <f t="shared" si="0"/>
        <v>-4.5728426075776207E-3</v>
      </c>
      <c r="I13" s="8">
        <f t="shared" si="0"/>
        <v>8.2386363636364202E-3</v>
      </c>
      <c r="J13" s="28">
        <f t="shared" si="1"/>
        <v>0.99542715739242238</v>
      </c>
      <c r="K13" s="28">
        <f t="shared" si="1"/>
        <v>1.0082386363636364</v>
      </c>
      <c r="N13" t="s">
        <v>19</v>
      </c>
      <c r="O13" s="29">
        <f>SLOPE(H5:H15,I5:I15)</f>
        <v>0.20726085090341609</v>
      </c>
      <c r="P13" s="16">
        <f>SLOPE(I5:I15,I5:I15)</f>
        <v>1</v>
      </c>
    </row>
    <row r="14" spans="1:17" x14ac:dyDescent="0.25">
      <c r="A14" s="5">
        <v>44866</v>
      </c>
      <c r="B14" s="35">
        <v>18938.830000000002</v>
      </c>
      <c r="C14" s="38">
        <v>7081</v>
      </c>
      <c r="D14" s="7">
        <v>44882</v>
      </c>
      <c r="E14" s="8">
        <v>5.2499999999999998E-2</v>
      </c>
      <c r="H14" s="8">
        <f t="shared" si="0"/>
        <v>2.1271696623663461E-2</v>
      </c>
      <c r="I14" s="8">
        <f t="shared" si="0"/>
        <v>-2.3950408565792669E-3</v>
      </c>
      <c r="J14" s="28">
        <f t="shared" si="1"/>
        <v>1.0212716966236635</v>
      </c>
      <c r="K14" s="28">
        <f t="shared" si="1"/>
        <v>0.99760495914342073</v>
      </c>
      <c r="N14" t="s">
        <v>20</v>
      </c>
      <c r="O14" s="9">
        <f>G4</f>
        <v>3.9166666666666662E-2</v>
      </c>
      <c r="P14" s="9">
        <f>O14</f>
        <v>3.9166666666666662E-2</v>
      </c>
    </row>
    <row r="15" spans="1:17" x14ac:dyDescent="0.25">
      <c r="A15" s="5">
        <v>44896</v>
      </c>
      <c r="B15" s="35">
        <v>18992.560000000001</v>
      </c>
      <c r="C15" s="38">
        <v>6850</v>
      </c>
      <c r="D15" s="7">
        <v>44917</v>
      </c>
      <c r="E15" s="8">
        <v>5.5E-2</v>
      </c>
      <c r="H15" s="8">
        <f>B15/B14-1</f>
        <v>2.8370284753598263E-3</v>
      </c>
      <c r="I15" s="8">
        <f t="shared" si="0"/>
        <v>-3.2622510944781857E-2</v>
      </c>
      <c r="J15" s="28">
        <f t="shared" si="1"/>
        <v>1.0028370284753598</v>
      </c>
      <c r="K15" s="28">
        <f t="shared" si="1"/>
        <v>0.96737748905521814</v>
      </c>
    </row>
    <row r="16" spans="1:17" x14ac:dyDescent="0.25">
      <c r="A16" s="19"/>
      <c r="B16" s="20"/>
      <c r="C16" s="21"/>
      <c r="D16" s="22"/>
      <c r="E16" s="23"/>
      <c r="N16" s="18" t="s">
        <v>21</v>
      </c>
      <c r="O16" s="17">
        <f>O10/O12</f>
        <v>0.87122482331186735</v>
      </c>
      <c r="P16" s="17">
        <f>P10/P12</f>
        <v>0.41128254380769214</v>
      </c>
    </row>
    <row r="17" spans="1:16" x14ac:dyDescent="0.25">
      <c r="A17" s="19"/>
      <c r="B17" s="20"/>
      <c r="C17" s="21"/>
      <c r="D17" s="22"/>
      <c r="E17" s="23"/>
      <c r="H17" s="23"/>
      <c r="I17" s="23"/>
      <c r="J17" s="26"/>
      <c r="K17" s="26"/>
      <c r="N17" s="18" t="s">
        <v>10</v>
      </c>
      <c r="O17" s="17">
        <f>(O10-O14)/O12</f>
        <v>0.56921702611308556</v>
      </c>
      <c r="P17" s="17">
        <f>(P10-P14)/P12</f>
        <v>-3.5152394825992729E-2</v>
      </c>
    </row>
    <row r="18" spans="1:16" x14ac:dyDescent="0.25">
      <c r="A18" s="19"/>
      <c r="B18" s="24"/>
      <c r="C18" s="21"/>
      <c r="D18" s="22"/>
      <c r="E18" s="23"/>
      <c r="H18" s="23"/>
      <c r="I18" s="23"/>
      <c r="J18" s="26"/>
      <c r="K18" s="26"/>
      <c r="N18" s="31" t="s">
        <v>13</v>
      </c>
      <c r="O18" s="32">
        <f>(O10-O12)/O13</f>
        <v>-8.0577415586070178E-2</v>
      </c>
      <c r="P18" s="32">
        <f>(P10-P12)/P13</f>
        <v>-5.1649408171549976E-2</v>
      </c>
    </row>
    <row r="19" spans="1:16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6" x14ac:dyDescent="0.25">
      <c r="A20" s="19"/>
      <c r="B20" s="24"/>
      <c r="C20" s="21"/>
      <c r="D20" s="22"/>
      <c r="E20" s="23"/>
      <c r="H20" s="23"/>
      <c r="I20" s="23"/>
      <c r="J20" s="26"/>
      <c r="K20" s="26"/>
      <c r="N20" s="14" t="s">
        <v>22</v>
      </c>
    </row>
    <row r="21" spans="1:16" x14ac:dyDescent="0.25">
      <c r="A21" s="19"/>
      <c r="B21" s="24"/>
      <c r="C21" s="21"/>
      <c r="D21" s="22"/>
      <c r="E21" s="23"/>
      <c r="H21" s="23"/>
      <c r="I21" s="23"/>
      <c r="J21" s="26"/>
      <c r="K21" s="26"/>
      <c r="N21" s="18" t="s">
        <v>23</v>
      </c>
    </row>
    <row r="22" spans="1:16" x14ac:dyDescent="0.25">
      <c r="A22" s="19"/>
      <c r="B22" s="24"/>
      <c r="C22" s="21"/>
      <c r="D22" s="22"/>
      <c r="E22" s="23"/>
      <c r="H22" s="23"/>
      <c r="I22" s="23"/>
      <c r="J22" s="26"/>
      <c r="K22" s="26"/>
      <c r="N22" s="18" t="s">
        <v>24</v>
      </c>
    </row>
    <row r="23" spans="1:16" x14ac:dyDescent="0.25">
      <c r="A23" s="25"/>
      <c r="B23" s="24"/>
      <c r="C23" s="21"/>
      <c r="D23" s="22"/>
      <c r="E23" s="23"/>
      <c r="H23" s="23"/>
      <c r="I23" s="23"/>
      <c r="J23" s="26"/>
      <c r="K23" s="26"/>
      <c r="N23" s="18" t="s">
        <v>25</v>
      </c>
    </row>
    <row r="24" spans="1:16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6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6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6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opLeftCell="K1" workbookViewId="0">
      <selection activeCell="K9" sqref="K9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4" max="14" width="23.140625" bestFit="1" customWidth="1"/>
    <col min="15" max="15" width="13.5703125" customWidth="1"/>
  </cols>
  <sheetData>
    <row r="1" spans="1:17" x14ac:dyDescent="0.25">
      <c r="A1" s="1" t="s">
        <v>2</v>
      </c>
    </row>
    <row r="2" spans="1:17" x14ac:dyDescent="0.25">
      <c r="A2" s="1"/>
    </row>
    <row r="3" spans="1:17" x14ac:dyDescent="0.25">
      <c r="A3" s="3" t="s">
        <v>3</v>
      </c>
      <c r="B3" s="3" t="s">
        <v>58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N3" s="13" t="s">
        <v>7</v>
      </c>
      <c r="O3" s="13" t="s">
        <v>8</v>
      </c>
      <c r="P3" s="13"/>
      <c r="Q3" s="13"/>
    </row>
    <row r="4" spans="1:17" x14ac:dyDescent="0.25">
      <c r="A4" s="5">
        <v>44562</v>
      </c>
      <c r="B4" s="35">
        <v>1397.7</v>
      </c>
      <c r="C4" s="38">
        <v>6631</v>
      </c>
      <c r="D4" s="7">
        <v>44581</v>
      </c>
      <c r="E4" s="8">
        <v>3.5000000000000003E-2</v>
      </c>
      <c r="F4" t="s">
        <v>9</v>
      </c>
      <c r="G4" s="9">
        <f>AVERAGE(E4:E27)</f>
        <v>3.9166666666666662E-2</v>
      </c>
      <c r="H4" s="8"/>
      <c r="I4" s="8"/>
      <c r="J4" s="28"/>
      <c r="K4" s="12"/>
      <c r="N4" s="13" t="s">
        <v>10</v>
      </c>
      <c r="O4" s="13" t="s">
        <v>11</v>
      </c>
      <c r="P4" s="13"/>
      <c r="Q4" s="13"/>
    </row>
    <row r="5" spans="1:17" x14ac:dyDescent="0.25">
      <c r="A5" s="5">
        <v>44593</v>
      </c>
      <c r="B5" s="35">
        <v>1429.6</v>
      </c>
      <c r="C5" s="38">
        <v>6888</v>
      </c>
      <c r="D5" s="7">
        <v>44602</v>
      </c>
      <c r="E5" s="8">
        <v>3.5000000000000003E-2</v>
      </c>
      <c r="F5" t="s">
        <v>12</v>
      </c>
      <c r="G5" s="11">
        <f>G4/12</f>
        <v>3.2638888888888887E-3</v>
      </c>
      <c r="H5" s="8">
        <f>B5/B4-1</f>
        <v>2.282320955856032E-2</v>
      </c>
      <c r="I5" s="8">
        <f>C5/C4-1</f>
        <v>3.8757351832302778E-2</v>
      </c>
      <c r="J5" s="28">
        <f>H5+1</f>
        <v>1.0228232095585603</v>
      </c>
      <c r="K5" s="28">
        <f>I5+1</f>
        <v>1.0387573518323028</v>
      </c>
      <c r="N5" s="13" t="s">
        <v>13</v>
      </c>
      <c r="O5" s="13" t="s">
        <v>14</v>
      </c>
      <c r="P5" s="13"/>
      <c r="Q5" s="13"/>
    </row>
    <row r="6" spans="1:17" x14ac:dyDescent="0.25">
      <c r="A6" s="5">
        <v>44621</v>
      </c>
      <c r="B6" s="35">
        <v>1477.94</v>
      </c>
      <c r="C6" s="38">
        <v>7071</v>
      </c>
      <c r="D6" s="7">
        <v>44637</v>
      </c>
      <c r="E6" s="8">
        <v>3.5000000000000003E-2</v>
      </c>
      <c r="H6" s="8">
        <f t="shared" ref="H6:I15" si="0">B6/B5-1</f>
        <v>3.3813654168998397E-2</v>
      </c>
      <c r="I6" s="8">
        <f t="shared" si="0"/>
        <v>2.6567944250871056E-2</v>
      </c>
      <c r="J6" s="28">
        <f t="shared" ref="J6:K15" si="1">H6+1</f>
        <v>1.0338136541689984</v>
      </c>
      <c r="K6" s="28">
        <f t="shared" si="1"/>
        <v>1.0265679442508711</v>
      </c>
    </row>
    <row r="7" spans="1:17" x14ac:dyDescent="0.25">
      <c r="A7" s="5">
        <v>44652</v>
      </c>
      <c r="B7" s="35">
        <v>1569.4</v>
      </c>
      <c r="C7" s="38">
        <v>7228</v>
      </c>
      <c r="D7" s="7">
        <v>44670</v>
      </c>
      <c r="E7" s="8">
        <v>3.5000000000000003E-2</v>
      </c>
      <c r="H7" s="8">
        <f t="shared" si="0"/>
        <v>6.1883432345020806E-2</v>
      </c>
      <c r="I7" s="8">
        <f>C7/C6-1</f>
        <v>2.2203365860557156E-2</v>
      </c>
      <c r="J7" s="28">
        <f t="shared" si="1"/>
        <v>1.0618834323450208</v>
      </c>
      <c r="K7" s="28">
        <f t="shared" si="1"/>
        <v>1.0222033658605572</v>
      </c>
      <c r="O7" s="39" t="s">
        <v>58</v>
      </c>
      <c r="P7" s="13" t="s">
        <v>0</v>
      </c>
    </row>
    <row r="8" spans="1:17" x14ac:dyDescent="0.25">
      <c r="A8" s="5">
        <v>44682</v>
      </c>
      <c r="B8" s="35">
        <v>1634.4</v>
      </c>
      <c r="C8" s="38">
        <v>7148</v>
      </c>
      <c r="D8" s="7">
        <v>44705</v>
      </c>
      <c r="E8" s="8">
        <v>3.5000000000000003E-2</v>
      </c>
      <c r="H8" s="8">
        <f t="shared" si="0"/>
        <v>4.141710207722693E-2</v>
      </c>
      <c r="I8" s="8">
        <f t="shared" si="0"/>
        <v>-1.1068068622025473E-2</v>
      </c>
      <c r="J8" s="28">
        <f t="shared" si="1"/>
        <v>1.0414171020772269</v>
      </c>
      <c r="K8" s="28">
        <f t="shared" si="1"/>
        <v>0.98893193137797453</v>
      </c>
      <c r="N8" t="s">
        <v>15</v>
      </c>
    </row>
    <row r="9" spans="1:17" x14ac:dyDescent="0.25">
      <c r="A9" s="5">
        <v>44713</v>
      </c>
      <c r="B9" s="35">
        <v>1576.6</v>
      </c>
      <c r="C9" s="38">
        <v>6911</v>
      </c>
      <c r="D9" s="7">
        <v>44735</v>
      </c>
      <c r="E9" s="8">
        <v>3.5000000000000003E-2</v>
      </c>
      <c r="H9" s="8">
        <f t="shared" si="0"/>
        <v>-3.5364659813999166E-2</v>
      </c>
      <c r="I9" s="8">
        <f t="shared" si="0"/>
        <v>-3.3156127588136575E-2</v>
      </c>
      <c r="J9" s="28">
        <f t="shared" si="1"/>
        <v>0.96463534018600083</v>
      </c>
      <c r="K9" s="28">
        <f t="shared" si="1"/>
        <v>0.96684387241186343</v>
      </c>
      <c r="N9" t="s">
        <v>16</v>
      </c>
      <c r="O9" s="9">
        <f>GEOMEAN(J5:J15)-1</f>
        <v>8.8529932488869978E-3</v>
      </c>
      <c r="P9" s="9">
        <f>GEOMEAN(K5:K15)-1</f>
        <v>2.9582789043773872E-3</v>
      </c>
    </row>
    <row r="10" spans="1:17" x14ac:dyDescent="0.25">
      <c r="A10" s="5">
        <v>44743</v>
      </c>
      <c r="B10" s="35">
        <v>1442.62</v>
      </c>
      <c r="C10" s="38">
        <v>6951</v>
      </c>
      <c r="D10" s="7">
        <v>44763</v>
      </c>
      <c r="E10" s="8">
        <v>3.5000000000000003E-2</v>
      </c>
      <c r="H10" s="8">
        <f t="shared" si="0"/>
        <v>-8.4980337434986675E-2</v>
      </c>
      <c r="I10" s="8">
        <f t="shared" si="0"/>
        <v>5.7878744031254481E-3</v>
      </c>
      <c r="J10" s="28">
        <f t="shared" si="1"/>
        <v>0.91501966256501333</v>
      </c>
      <c r="K10" s="28">
        <f t="shared" si="1"/>
        <v>1.0057878744031254</v>
      </c>
      <c r="N10" s="14" t="s">
        <v>17</v>
      </c>
      <c r="O10" s="15">
        <f>(1+O9)^12-1</f>
        <v>0.11156443414415551</v>
      </c>
      <c r="P10" s="15">
        <f>(1+P9)^12-1</f>
        <v>3.6082673879501703E-2</v>
      </c>
    </row>
    <row r="11" spans="1:17" x14ac:dyDescent="0.25">
      <c r="A11" s="37">
        <v>44774</v>
      </c>
      <c r="B11" s="35">
        <v>1478.73</v>
      </c>
      <c r="C11" s="38">
        <v>7178</v>
      </c>
      <c r="D11" s="7">
        <v>44796</v>
      </c>
      <c r="E11" s="8">
        <v>3.7499999999999999E-2</v>
      </c>
      <c r="H11" s="8">
        <f t="shared" si="0"/>
        <v>2.5030846654004568E-2</v>
      </c>
      <c r="I11" s="8">
        <f t="shared" si="0"/>
        <v>3.2657171629981274E-2</v>
      </c>
      <c r="J11" s="28">
        <f t="shared" si="1"/>
        <v>1.0250308466540046</v>
      </c>
      <c r="K11" s="28">
        <f t="shared" si="1"/>
        <v>1.0326571716299813</v>
      </c>
      <c r="N11" t="s">
        <v>30</v>
      </c>
      <c r="O11" s="11">
        <f>STDEVA(H4:H15)</f>
        <v>4.0406542232673634E-2</v>
      </c>
      <c r="P11" s="11">
        <f>STDEVA(I4:I27)</f>
        <v>2.5326070594370514E-2</v>
      </c>
    </row>
    <row r="12" spans="1:17" x14ac:dyDescent="0.25">
      <c r="A12" s="5">
        <v>44805</v>
      </c>
      <c r="B12" s="35">
        <v>1520.22</v>
      </c>
      <c r="C12" s="38">
        <v>7040</v>
      </c>
      <c r="D12" s="7">
        <v>44826</v>
      </c>
      <c r="E12" s="8">
        <v>4.2500000000000003E-2</v>
      </c>
      <c r="H12" s="8">
        <f t="shared" si="0"/>
        <v>2.8057860461341733E-2</v>
      </c>
      <c r="I12" s="8">
        <f t="shared" si="0"/>
        <v>-1.9225410977988244E-2</v>
      </c>
      <c r="J12" s="28">
        <f t="shared" si="1"/>
        <v>1.0280578604613417</v>
      </c>
      <c r="K12" s="28">
        <f t="shared" si="1"/>
        <v>0.98077458902201176</v>
      </c>
      <c r="N12" s="14" t="s">
        <v>18</v>
      </c>
      <c r="O12" s="15">
        <f>O11*12^(1/2)</f>
        <v>0.13997236821033662</v>
      </c>
      <c r="P12" s="15">
        <f>P11*12^(1/2)</f>
        <v>8.773208205105168E-2</v>
      </c>
    </row>
    <row r="13" spans="1:17" x14ac:dyDescent="0.25">
      <c r="A13" s="5">
        <v>44835</v>
      </c>
      <c r="B13" s="35">
        <v>1511.5</v>
      </c>
      <c r="C13" s="38">
        <v>7098</v>
      </c>
      <c r="D13" s="7">
        <v>44854</v>
      </c>
      <c r="E13" s="8">
        <v>3.7499999999999999E-2</v>
      </c>
      <c r="H13" s="8">
        <f t="shared" si="0"/>
        <v>-5.7360118930155357E-3</v>
      </c>
      <c r="I13" s="8">
        <f t="shared" si="0"/>
        <v>8.2386363636364202E-3</v>
      </c>
      <c r="J13" s="28">
        <f t="shared" si="1"/>
        <v>0.99426398810698446</v>
      </c>
      <c r="K13" s="28">
        <f t="shared" si="1"/>
        <v>1.0082386363636364</v>
      </c>
      <c r="N13" t="s">
        <v>19</v>
      </c>
      <c r="O13" s="29">
        <f>SLOPE(H5:H15,I5:I15)</f>
        <v>0.47865142621312212</v>
      </c>
      <c r="P13" s="16">
        <f>SLOPE(I5:I15,I5:I15)</f>
        <v>1</v>
      </c>
    </row>
    <row r="14" spans="1:17" x14ac:dyDescent="0.25">
      <c r="A14" s="5">
        <v>44866</v>
      </c>
      <c r="B14" s="35">
        <v>1532.33</v>
      </c>
      <c r="C14" s="38">
        <v>7081</v>
      </c>
      <c r="D14" s="7">
        <v>44882</v>
      </c>
      <c r="E14" s="8">
        <v>5.2499999999999998E-2</v>
      </c>
      <c r="H14" s="8">
        <f t="shared" si="0"/>
        <v>1.3781012239497237E-2</v>
      </c>
      <c r="I14" s="8">
        <f t="shared" si="0"/>
        <v>-2.3950408565792669E-3</v>
      </c>
      <c r="J14" s="28">
        <f t="shared" si="1"/>
        <v>1.0137810122394972</v>
      </c>
      <c r="K14" s="28">
        <f t="shared" si="1"/>
        <v>0.99760495914342073</v>
      </c>
      <c r="N14" t="s">
        <v>20</v>
      </c>
      <c r="O14" s="9">
        <f>G4</f>
        <v>3.9166666666666662E-2</v>
      </c>
      <c r="P14" s="9">
        <f>O14</f>
        <v>3.9166666666666662E-2</v>
      </c>
    </row>
    <row r="15" spans="1:17" x14ac:dyDescent="0.25">
      <c r="A15" s="5">
        <v>44896</v>
      </c>
      <c r="B15" s="35">
        <v>1540</v>
      </c>
      <c r="C15" s="38">
        <v>6850</v>
      </c>
      <c r="D15" s="7">
        <v>44917</v>
      </c>
      <c r="E15" s="8">
        <v>5.5E-2</v>
      </c>
      <c r="H15" s="8">
        <f>B15/B14-1</f>
        <v>5.005449217857727E-3</v>
      </c>
      <c r="I15" s="8">
        <f t="shared" si="0"/>
        <v>-3.2622510944781857E-2</v>
      </c>
      <c r="J15" s="28">
        <f t="shared" si="1"/>
        <v>1.0050054492178577</v>
      </c>
      <c r="K15" s="28">
        <f t="shared" si="1"/>
        <v>0.96737748905521814</v>
      </c>
    </row>
    <row r="16" spans="1:17" x14ac:dyDescent="0.25">
      <c r="A16" s="19"/>
      <c r="B16" s="20"/>
      <c r="C16" s="21"/>
      <c r="D16" s="22"/>
      <c r="E16" s="23"/>
      <c r="N16" s="18" t="s">
        <v>21</v>
      </c>
      <c r="O16" s="17">
        <f>O10/O12</f>
        <v>0.79704612825088106</v>
      </c>
      <c r="P16" s="17">
        <f>P10/P12</f>
        <v>0.41128254380769214</v>
      </c>
    </row>
    <row r="17" spans="1:16" x14ac:dyDescent="0.25">
      <c r="A17" s="19"/>
      <c r="B17" s="20"/>
      <c r="C17" s="21"/>
      <c r="D17" s="22"/>
      <c r="E17" s="23"/>
      <c r="H17" s="23"/>
      <c r="I17" s="23"/>
      <c r="J17" s="26"/>
      <c r="K17" s="26"/>
      <c r="N17" s="18" t="s">
        <v>10</v>
      </c>
      <c r="O17" s="17">
        <f>(O10-O14)/O12</f>
        <v>0.51722899600224426</v>
      </c>
      <c r="P17" s="17">
        <f>(P10-P14)/P12</f>
        <v>-3.5152394825992729E-2</v>
      </c>
    </row>
    <row r="18" spans="1:16" x14ac:dyDescent="0.25">
      <c r="A18" s="19"/>
      <c r="B18" s="24"/>
      <c r="C18" s="21"/>
      <c r="D18" s="22"/>
      <c r="E18" s="23"/>
      <c r="H18" s="23"/>
      <c r="I18" s="23"/>
      <c r="J18" s="26"/>
      <c r="K18" s="26"/>
      <c r="N18" s="31" t="s">
        <v>13</v>
      </c>
      <c r="O18" s="32">
        <f>(O10-O12)/O13</f>
        <v>-5.9349941336082693E-2</v>
      </c>
      <c r="P18" s="32">
        <f>(P10-P12)/P13</f>
        <v>-5.1649408171549976E-2</v>
      </c>
    </row>
    <row r="19" spans="1:16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6" x14ac:dyDescent="0.25">
      <c r="A20" s="19"/>
      <c r="B20" s="24"/>
      <c r="C20" s="21"/>
      <c r="D20" s="22"/>
      <c r="E20" s="23"/>
      <c r="H20" s="23"/>
      <c r="I20" s="23"/>
      <c r="J20" s="26"/>
      <c r="K20" s="26"/>
      <c r="N20" s="14" t="s">
        <v>22</v>
      </c>
    </row>
    <row r="21" spans="1:16" x14ac:dyDescent="0.25">
      <c r="A21" s="19"/>
      <c r="B21" s="24"/>
      <c r="C21" s="21"/>
      <c r="D21" s="22"/>
      <c r="E21" s="23"/>
      <c r="H21" s="23"/>
      <c r="I21" s="23"/>
      <c r="J21" s="26"/>
      <c r="K21" s="26"/>
      <c r="N21" s="18" t="s">
        <v>23</v>
      </c>
    </row>
    <row r="22" spans="1:16" x14ac:dyDescent="0.25">
      <c r="A22" s="19"/>
      <c r="B22" s="24"/>
      <c r="C22" s="21"/>
      <c r="D22" s="22"/>
      <c r="E22" s="23"/>
      <c r="H22" s="23"/>
      <c r="I22" s="23"/>
      <c r="J22" s="26"/>
      <c r="K22" s="26"/>
      <c r="N22" s="18" t="s">
        <v>24</v>
      </c>
    </row>
    <row r="23" spans="1:16" x14ac:dyDescent="0.25">
      <c r="A23" s="25"/>
      <c r="B23" s="24"/>
      <c r="C23" s="21"/>
      <c r="D23" s="22"/>
      <c r="E23" s="23"/>
      <c r="H23" s="23"/>
      <c r="I23" s="23"/>
      <c r="J23" s="26"/>
      <c r="K23" s="26"/>
      <c r="N23" s="18" t="s">
        <v>25</v>
      </c>
    </row>
    <row r="24" spans="1:16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6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6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6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opLeftCell="K1" workbookViewId="0">
      <selection activeCell="K9" sqref="K9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4" max="14" width="23.140625" bestFit="1" customWidth="1"/>
    <col min="15" max="15" width="13.5703125" customWidth="1"/>
  </cols>
  <sheetData>
    <row r="1" spans="1:17" x14ac:dyDescent="0.25">
      <c r="A1" s="1" t="s">
        <v>2</v>
      </c>
    </row>
    <row r="2" spans="1:17" x14ac:dyDescent="0.25">
      <c r="A2" s="1"/>
    </row>
    <row r="3" spans="1:17" x14ac:dyDescent="0.25">
      <c r="A3" s="3" t="s">
        <v>3</v>
      </c>
      <c r="B3" s="3" t="s">
        <v>63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N3" s="13" t="s">
        <v>7</v>
      </c>
      <c r="O3" s="13" t="s">
        <v>8</v>
      </c>
      <c r="P3" s="13"/>
      <c r="Q3" s="13"/>
    </row>
    <row r="4" spans="1:17" x14ac:dyDescent="0.25">
      <c r="A4" s="5">
        <v>44562</v>
      </c>
      <c r="B4" s="35">
        <v>2236.3000000000002</v>
      </c>
      <c r="C4" s="38">
        <v>6631</v>
      </c>
      <c r="D4" s="7">
        <v>44581</v>
      </c>
      <c r="E4" s="8">
        <v>3.5000000000000003E-2</v>
      </c>
      <c r="F4" t="s">
        <v>9</v>
      </c>
      <c r="G4" s="9">
        <f>AVERAGE(E4:E27)</f>
        <v>3.9166666666666662E-2</v>
      </c>
      <c r="H4" s="8"/>
      <c r="I4" s="8"/>
      <c r="J4" s="28"/>
      <c r="K4" s="12"/>
      <c r="N4" s="13" t="s">
        <v>10</v>
      </c>
      <c r="O4" s="13" t="s">
        <v>11</v>
      </c>
      <c r="P4" s="13"/>
      <c r="Q4" s="13"/>
    </row>
    <row r="5" spans="1:17" x14ac:dyDescent="0.25">
      <c r="A5" s="5">
        <v>44593</v>
      </c>
      <c r="B5" s="35">
        <v>2242.8200000000002</v>
      </c>
      <c r="C5" s="38">
        <v>6888</v>
      </c>
      <c r="D5" s="7">
        <v>44602</v>
      </c>
      <c r="E5" s="8">
        <v>3.5000000000000003E-2</v>
      </c>
      <c r="F5" t="s">
        <v>12</v>
      </c>
      <c r="G5" s="11">
        <f>G4/12</f>
        <v>3.2638888888888887E-3</v>
      </c>
      <c r="H5" s="8">
        <f>B5/B4-1</f>
        <v>2.9155301167105296E-3</v>
      </c>
      <c r="I5" s="8">
        <f>C5/C4-1</f>
        <v>3.8757351832302778E-2</v>
      </c>
      <c r="J5" s="28">
        <f>H5+1</f>
        <v>1.0029155301167105</v>
      </c>
      <c r="K5" s="28">
        <f>I5+1</f>
        <v>1.0387573518323028</v>
      </c>
      <c r="N5" s="13" t="s">
        <v>13</v>
      </c>
      <c r="O5" s="13" t="s">
        <v>14</v>
      </c>
      <c r="P5" s="13"/>
      <c r="Q5" s="13"/>
    </row>
    <row r="6" spans="1:17" x14ac:dyDescent="0.25">
      <c r="A6" s="5">
        <v>44621</v>
      </c>
      <c r="B6" s="35">
        <v>2318.0300000000002</v>
      </c>
      <c r="C6" s="38">
        <v>7071</v>
      </c>
      <c r="D6" s="7">
        <v>44637</v>
      </c>
      <c r="E6" s="8">
        <v>3.5000000000000003E-2</v>
      </c>
      <c r="H6" s="8">
        <f t="shared" ref="H6:I15" si="0">B6/B5-1</f>
        <v>3.353367635387583E-2</v>
      </c>
      <c r="I6" s="8">
        <f t="shared" si="0"/>
        <v>2.6567944250871056E-2</v>
      </c>
      <c r="J6" s="28">
        <f t="shared" ref="J6:K15" si="1">H6+1</f>
        <v>1.0335336763538758</v>
      </c>
      <c r="K6" s="28">
        <f t="shared" si="1"/>
        <v>1.0265679442508711</v>
      </c>
    </row>
    <row r="7" spans="1:17" x14ac:dyDescent="0.25">
      <c r="A7" s="5">
        <v>44652</v>
      </c>
      <c r="B7" s="35">
        <v>2407.58</v>
      </c>
      <c r="C7" s="38">
        <v>7228</v>
      </c>
      <c r="D7" s="7">
        <v>44670</v>
      </c>
      <c r="E7" s="8">
        <v>3.5000000000000003E-2</v>
      </c>
      <c r="H7" s="8">
        <f t="shared" si="0"/>
        <v>3.8631941778147771E-2</v>
      </c>
      <c r="I7" s="8">
        <f>C7/C6-1</f>
        <v>2.2203365860557156E-2</v>
      </c>
      <c r="J7" s="28">
        <f t="shared" si="1"/>
        <v>1.0386319417781478</v>
      </c>
      <c r="K7" s="28">
        <f t="shared" si="1"/>
        <v>1.0222033658605572</v>
      </c>
      <c r="O7" s="39" t="s">
        <v>58</v>
      </c>
      <c r="P7" s="13" t="s">
        <v>0</v>
      </c>
    </row>
    <row r="8" spans="1:17" x14ac:dyDescent="0.25">
      <c r="A8" s="5">
        <v>44682</v>
      </c>
      <c r="B8" s="35">
        <v>2563</v>
      </c>
      <c r="C8" s="38">
        <v>7148</v>
      </c>
      <c r="D8" s="7">
        <v>44705</v>
      </c>
      <c r="E8" s="8">
        <v>3.5000000000000003E-2</v>
      </c>
      <c r="H8" s="8">
        <f t="shared" si="0"/>
        <v>6.455444886566597E-2</v>
      </c>
      <c r="I8" s="8">
        <f t="shared" si="0"/>
        <v>-1.1068068622025473E-2</v>
      </c>
      <c r="J8" s="28">
        <f t="shared" si="1"/>
        <v>1.064554448865666</v>
      </c>
      <c r="K8" s="28">
        <f t="shared" si="1"/>
        <v>0.98893193137797453</v>
      </c>
      <c r="N8" t="s">
        <v>15</v>
      </c>
    </row>
    <row r="9" spans="1:17" x14ac:dyDescent="0.25">
      <c r="A9" s="5">
        <v>44713</v>
      </c>
      <c r="B9" s="35">
        <v>2516.4299999999998</v>
      </c>
      <c r="C9" s="38">
        <v>6911</v>
      </c>
      <c r="D9" s="7">
        <v>44735</v>
      </c>
      <c r="E9" s="8">
        <v>3.5000000000000003E-2</v>
      </c>
      <c r="H9" s="8">
        <f t="shared" si="0"/>
        <v>-1.8170113148654021E-2</v>
      </c>
      <c r="I9" s="8">
        <f t="shared" si="0"/>
        <v>-3.3156127588136575E-2</v>
      </c>
      <c r="J9" s="28">
        <f t="shared" si="1"/>
        <v>0.98182988685134598</v>
      </c>
      <c r="K9" s="28">
        <f t="shared" si="1"/>
        <v>0.96684387241186343</v>
      </c>
      <c r="N9" t="s">
        <v>16</v>
      </c>
      <c r="O9" s="9">
        <f>GEOMEAN(J5:J15)-1</f>
        <v>8.5869542685981237E-3</v>
      </c>
      <c r="P9" s="9">
        <f>GEOMEAN(K5:K15)-1</f>
        <v>2.9582789043773872E-3</v>
      </c>
    </row>
    <row r="10" spans="1:17" x14ac:dyDescent="0.25">
      <c r="A10" s="5">
        <v>44743</v>
      </c>
      <c r="B10" s="35">
        <v>2301.7600000000002</v>
      </c>
      <c r="C10" s="38">
        <v>6951</v>
      </c>
      <c r="D10" s="7">
        <v>44763</v>
      </c>
      <c r="E10" s="8">
        <v>3.5000000000000003E-2</v>
      </c>
      <c r="H10" s="8">
        <f t="shared" si="0"/>
        <v>-8.5307360029883483E-2</v>
      </c>
      <c r="I10" s="8">
        <f t="shared" si="0"/>
        <v>5.7878744031254481E-3</v>
      </c>
      <c r="J10" s="28">
        <f t="shared" si="1"/>
        <v>0.91469263997011652</v>
      </c>
      <c r="K10" s="28">
        <f t="shared" si="1"/>
        <v>1.0057878744031254</v>
      </c>
      <c r="N10" s="14" t="s">
        <v>17</v>
      </c>
      <c r="O10" s="15">
        <f>(1+O9)^12-1</f>
        <v>0.10805203806522501</v>
      </c>
      <c r="P10" s="15">
        <f>(1+P9)^12-1</f>
        <v>3.6082673879501703E-2</v>
      </c>
    </row>
    <row r="11" spans="1:17" x14ac:dyDescent="0.25">
      <c r="A11" s="37">
        <v>44774</v>
      </c>
      <c r="B11" s="35">
        <v>2355.14</v>
      </c>
      <c r="C11" s="38">
        <v>7178</v>
      </c>
      <c r="D11" s="7">
        <v>44796</v>
      </c>
      <c r="E11" s="8">
        <v>3.7499999999999999E-2</v>
      </c>
      <c r="H11" s="8">
        <f t="shared" si="0"/>
        <v>2.3190949534269256E-2</v>
      </c>
      <c r="I11" s="8">
        <f t="shared" si="0"/>
        <v>3.2657171629981274E-2</v>
      </c>
      <c r="J11" s="28">
        <f t="shared" si="1"/>
        <v>1.0231909495342693</v>
      </c>
      <c r="K11" s="28">
        <f t="shared" si="1"/>
        <v>1.0326571716299813</v>
      </c>
      <c r="N11" t="s">
        <v>30</v>
      </c>
      <c r="O11" s="11">
        <f>STDEVA(H4:H15)</f>
        <v>3.9406398993442546E-2</v>
      </c>
      <c r="P11" s="11">
        <f>STDEVA(I4:I27)</f>
        <v>2.5326070594370514E-2</v>
      </c>
    </row>
    <row r="12" spans="1:17" x14ac:dyDescent="0.25">
      <c r="A12" s="5">
        <v>44805</v>
      </c>
      <c r="B12" s="35">
        <v>2440.71</v>
      </c>
      <c r="C12" s="38">
        <v>7040</v>
      </c>
      <c r="D12" s="7">
        <v>44826</v>
      </c>
      <c r="E12" s="8">
        <v>4.2500000000000003E-2</v>
      </c>
      <c r="H12" s="8">
        <f t="shared" si="0"/>
        <v>3.633329653438877E-2</v>
      </c>
      <c r="I12" s="8">
        <f t="shared" si="0"/>
        <v>-1.9225410977988244E-2</v>
      </c>
      <c r="J12" s="28">
        <f t="shared" si="1"/>
        <v>1.0363332965343888</v>
      </c>
      <c r="K12" s="28">
        <f t="shared" si="1"/>
        <v>0.98077458902201176</v>
      </c>
      <c r="N12" s="14" t="s">
        <v>18</v>
      </c>
      <c r="O12" s="15">
        <f>O11*12^(1/2)</f>
        <v>0.1365077703999471</v>
      </c>
      <c r="P12" s="15">
        <f>P11*12^(1/2)</f>
        <v>8.773208205105168E-2</v>
      </c>
    </row>
    <row r="13" spans="1:17" x14ac:dyDescent="0.25">
      <c r="A13" s="5">
        <v>44835</v>
      </c>
      <c r="B13" s="35">
        <v>2436.0300000000002</v>
      </c>
      <c r="C13" s="38">
        <v>7098</v>
      </c>
      <c r="D13" s="7">
        <v>44854</v>
      </c>
      <c r="E13" s="8">
        <v>3.7499999999999999E-2</v>
      </c>
      <c r="H13" s="8">
        <f t="shared" si="0"/>
        <v>-1.9174748331427516E-3</v>
      </c>
      <c r="I13" s="8">
        <f t="shared" si="0"/>
        <v>8.2386363636364202E-3</v>
      </c>
      <c r="J13" s="28">
        <f t="shared" si="1"/>
        <v>0.99808252516685725</v>
      </c>
      <c r="K13" s="28">
        <f t="shared" si="1"/>
        <v>1.0082386363636364</v>
      </c>
      <c r="N13" t="s">
        <v>19</v>
      </c>
      <c r="O13" s="29">
        <f>SLOPE(H5:H15,I5:I15)</f>
        <v>0.17215335988587366</v>
      </c>
      <c r="P13" s="16">
        <f>SLOPE(I5:I15,I5:I15)</f>
        <v>1</v>
      </c>
    </row>
    <row r="14" spans="1:17" x14ac:dyDescent="0.25">
      <c r="A14" s="5">
        <v>44866</v>
      </c>
      <c r="B14" s="35">
        <v>2469.8000000000002</v>
      </c>
      <c r="C14" s="38">
        <v>7081</v>
      </c>
      <c r="D14" s="7">
        <v>44882</v>
      </c>
      <c r="E14" s="8">
        <v>5.2499999999999998E-2</v>
      </c>
      <c r="H14" s="8">
        <f t="shared" si="0"/>
        <v>1.3862719260435918E-2</v>
      </c>
      <c r="I14" s="8">
        <f t="shared" si="0"/>
        <v>-2.3950408565792669E-3</v>
      </c>
      <c r="J14" s="28">
        <f t="shared" si="1"/>
        <v>1.0138627192604359</v>
      </c>
      <c r="K14" s="28">
        <f t="shared" si="1"/>
        <v>0.99760495914342073</v>
      </c>
      <c r="N14" t="s">
        <v>20</v>
      </c>
      <c r="O14" s="9">
        <f>G4</f>
        <v>3.9166666666666662E-2</v>
      </c>
      <c r="P14" s="9">
        <f>O14</f>
        <v>3.9166666666666662E-2</v>
      </c>
    </row>
    <row r="15" spans="1:17" x14ac:dyDescent="0.25">
      <c r="A15" s="5">
        <v>44896</v>
      </c>
      <c r="B15" s="35">
        <v>2456.84</v>
      </c>
      <c r="C15" s="38">
        <v>6850</v>
      </c>
      <c r="D15" s="7">
        <v>44917</v>
      </c>
      <c r="E15" s="8">
        <v>5.5E-2</v>
      </c>
      <c r="H15" s="8">
        <f>B15/B14-1</f>
        <v>-5.2473884525062742E-3</v>
      </c>
      <c r="I15" s="8">
        <f t="shared" si="0"/>
        <v>-3.2622510944781857E-2</v>
      </c>
      <c r="J15" s="28">
        <f t="shared" si="1"/>
        <v>0.99475261154749373</v>
      </c>
      <c r="K15" s="28">
        <f t="shared" si="1"/>
        <v>0.96737748905521814</v>
      </c>
    </row>
    <row r="16" spans="1:17" x14ac:dyDescent="0.25">
      <c r="A16" s="19"/>
      <c r="B16" s="20"/>
      <c r="C16" s="21"/>
      <c r="D16" s="22"/>
      <c r="E16" s="23"/>
      <c r="N16" s="18" t="s">
        <v>21</v>
      </c>
      <c r="O16" s="17">
        <f>O10/O12</f>
        <v>0.79154496296180721</v>
      </c>
      <c r="P16" s="17">
        <f>P10/P12</f>
        <v>0.41128254380769214</v>
      </c>
    </row>
    <row r="17" spans="1:16" x14ac:dyDescent="0.25">
      <c r="A17" s="19"/>
      <c r="B17" s="20"/>
      <c r="C17" s="21"/>
      <c r="D17" s="22"/>
      <c r="E17" s="23"/>
      <c r="H17" s="23"/>
      <c r="I17" s="23"/>
      <c r="J17" s="26"/>
      <c r="K17" s="26"/>
      <c r="N17" s="18" t="s">
        <v>10</v>
      </c>
      <c r="O17" s="17">
        <f>(O10-O14)/O12</f>
        <v>0.50462600917687428</v>
      </c>
      <c r="P17" s="17">
        <f>(P10-P14)/P12</f>
        <v>-3.5152394825992729E-2</v>
      </c>
    </row>
    <row r="18" spans="1:16" x14ac:dyDescent="0.25">
      <c r="A18" s="19"/>
      <c r="B18" s="24"/>
      <c r="C18" s="21"/>
      <c r="D18" s="22"/>
      <c r="E18" s="23"/>
      <c r="H18" s="23"/>
      <c r="I18" s="23"/>
      <c r="J18" s="26"/>
      <c r="K18" s="26"/>
      <c r="N18" s="31" t="s">
        <v>13</v>
      </c>
      <c r="O18" s="32">
        <f>(O10-O12)/O13</f>
        <v>-0.16529292459691969</v>
      </c>
      <c r="P18" s="32">
        <f>(P10-P12)/P13</f>
        <v>-5.1649408171549976E-2</v>
      </c>
    </row>
    <row r="19" spans="1:16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6" x14ac:dyDescent="0.25">
      <c r="A20" s="19"/>
      <c r="B20" s="24"/>
      <c r="C20" s="21"/>
      <c r="D20" s="22"/>
      <c r="E20" s="23"/>
      <c r="H20" s="23"/>
      <c r="I20" s="23"/>
      <c r="J20" s="26"/>
      <c r="K20" s="26"/>
      <c r="N20" s="14" t="s">
        <v>22</v>
      </c>
    </row>
    <row r="21" spans="1:16" x14ac:dyDescent="0.25">
      <c r="A21" s="19"/>
      <c r="B21" s="24"/>
      <c r="C21" s="21"/>
      <c r="D21" s="22"/>
      <c r="E21" s="23"/>
      <c r="H21" s="23"/>
      <c r="I21" s="23"/>
      <c r="J21" s="26"/>
      <c r="K21" s="26"/>
      <c r="N21" s="18" t="s">
        <v>23</v>
      </c>
    </row>
    <row r="22" spans="1:16" x14ac:dyDescent="0.25">
      <c r="A22" s="19"/>
      <c r="B22" s="24"/>
      <c r="C22" s="21"/>
      <c r="D22" s="22"/>
      <c r="E22" s="23"/>
      <c r="H22" s="23"/>
      <c r="I22" s="23"/>
      <c r="J22" s="26"/>
      <c r="K22" s="26"/>
      <c r="N22" s="18" t="s">
        <v>24</v>
      </c>
    </row>
    <row r="23" spans="1:16" x14ac:dyDescent="0.25">
      <c r="A23" s="25"/>
      <c r="B23" s="24"/>
      <c r="C23" s="21"/>
      <c r="D23" s="22"/>
      <c r="E23" s="23"/>
      <c r="H23" s="23"/>
      <c r="I23" s="23"/>
      <c r="J23" s="26"/>
      <c r="K23" s="26"/>
      <c r="N23" s="18" t="s">
        <v>25</v>
      </c>
    </row>
    <row r="24" spans="1:16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6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6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6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opLeftCell="I1" workbookViewId="0">
      <selection activeCell="K9" sqref="K9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4" max="14" width="23.140625" bestFit="1" customWidth="1"/>
    <col min="15" max="15" width="13.5703125" customWidth="1"/>
  </cols>
  <sheetData>
    <row r="1" spans="1:17" x14ac:dyDescent="0.25">
      <c r="A1" s="1" t="s">
        <v>2</v>
      </c>
    </row>
    <row r="2" spans="1:17" x14ac:dyDescent="0.25">
      <c r="A2" s="1"/>
    </row>
    <row r="3" spans="1:17" x14ac:dyDescent="0.25">
      <c r="A3" s="3" t="s">
        <v>3</v>
      </c>
      <c r="B3" s="3" t="s">
        <v>59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N3" s="13" t="s">
        <v>7</v>
      </c>
      <c r="O3" s="13" t="s">
        <v>8</v>
      </c>
      <c r="P3" s="13"/>
      <c r="Q3" s="13"/>
    </row>
    <row r="4" spans="1:17" x14ac:dyDescent="0.25">
      <c r="A4" s="5">
        <v>44562</v>
      </c>
      <c r="B4" s="35">
        <v>907.33</v>
      </c>
      <c r="C4" s="38">
        <v>6631</v>
      </c>
      <c r="D4" s="7">
        <v>44581</v>
      </c>
      <c r="E4" s="8">
        <v>3.5000000000000003E-2</v>
      </c>
      <c r="F4" t="s">
        <v>9</v>
      </c>
      <c r="G4" s="9">
        <f>AVERAGE(E4:E27)</f>
        <v>3.9166666666666662E-2</v>
      </c>
      <c r="H4" s="8"/>
      <c r="I4" s="8"/>
      <c r="J4" s="28"/>
      <c r="K4" s="12"/>
      <c r="N4" s="13" t="s">
        <v>10</v>
      </c>
      <c r="O4" s="13" t="s">
        <v>11</v>
      </c>
      <c r="P4" s="13"/>
      <c r="Q4" s="13"/>
    </row>
    <row r="5" spans="1:17" x14ac:dyDescent="0.25">
      <c r="A5" s="5">
        <v>44593</v>
      </c>
      <c r="B5" s="35">
        <v>899.46</v>
      </c>
      <c r="C5" s="38">
        <v>6888</v>
      </c>
      <c r="D5" s="7">
        <v>44602</v>
      </c>
      <c r="E5" s="8">
        <v>3.5000000000000003E-2</v>
      </c>
      <c r="F5" t="s">
        <v>12</v>
      </c>
      <c r="G5" s="11">
        <f>G4/12</f>
        <v>3.2638888888888887E-3</v>
      </c>
      <c r="H5" s="8">
        <f>B5/B4-1</f>
        <v>-8.673801152833005E-3</v>
      </c>
      <c r="I5" s="8">
        <f>C5/C4-1</f>
        <v>3.8757351832302778E-2</v>
      </c>
      <c r="J5" s="28">
        <f>H5+1</f>
        <v>0.99132619884716699</v>
      </c>
      <c r="K5" s="28">
        <f>I5+1</f>
        <v>1.0387573518323028</v>
      </c>
      <c r="N5" s="13" t="s">
        <v>13</v>
      </c>
      <c r="O5" s="13" t="s">
        <v>14</v>
      </c>
      <c r="P5" s="13"/>
      <c r="Q5" s="13"/>
    </row>
    <row r="6" spans="1:17" x14ac:dyDescent="0.25">
      <c r="A6" s="5">
        <v>44621</v>
      </c>
      <c r="B6" s="35">
        <v>935.75</v>
      </c>
      <c r="C6" s="38">
        <v>7071</v>
      </c>
      <c r="D6" s="7">
        <v>44637</v>
      </c>
      <c r="E6" s="8">
        <v>3.5000000000000003E-2</v>
      </c>
      <c r="H6" s="8">
        <f t="shared" ref="H6:I15" si="0">B6/B5-1</f>
        <v>4.0346430080270279E-2</v>
      </c>
      <c r="I6" s="8">
        <f t="shared" si="0"/>
        <v>2.6567944250871056E-2</v>
      </c>
      <c r="J6" s="28">
        <f t="shared" ref="J6:K15" si="1">H6+1</f>
        <v>1.0403464300802703</v>
      </c>
      <c r="K6" s="28">
        <f t="shared" si="1"/>
        <v>1.0265679442508711</v>
      </c>
    </row>
    <row r="7" spans="1:17" x14ac:dyDescent="0.25">
      <c r="A7" s="5">
        <v>44652</v>
      </c>
      <c r="B7" s="35">
        <v>976.63</v>
      </c>
      <c r="C7" s="38">
        <v>7228</v>
      </c>
      <c r="D7" s="7">
        <v>44670</v>
      </c>
      <c r="E7" s="8">
        <v>3.5000000000000003E-2</v>
      </c>
      <c r="H7" s="8">
        <f t="shared" si="0"/>
        <v>4.3686882180069553E-2</v>
      </c>
      <c r="I7" s="8">
        <f>C7/C6-1</f>
        <v>2.2203365860557156E-2</v>
      </c>
      <c r="J7" s="28">
        <f t="shared" si="1"/>
        <v>1.0436868821800696</v>
      </c>
      <c r="K7" s="28">
        <f t="shared" si="1"/>
        <v>1.0222033658605572</v>
      </c>
      <c r="O7" s="39" t="s">
        <v>59</v>
      </c>
      <c r="P7" s="13" t="s">
        <v>0</v>
      </c>
    </row>
    <row r="8" spans="1:17" x14ac:dyDescent="0.25">
      <c r="A8" s="5">
        <v>44682</v>
      </c>
      <c r="B8" s="35">
        <v>1030.43</v>
      </c>
      <c r="C8" s="38">
        <v>7148</v>
      </c>
      <c r="D8" s="7">
        <v>44705</v>
      </c>
      <c r="E8" s="8">
        <v>3.5000000000000003E-2</v>
      </c>
      <c r="H8" s="8">
        <f t="shared" si="0"/>
        <v>5.5087392359440157E-2</v>
      </c>
      <c r="I8" s="8">
        <f t="shared" si="0"/>
        <v>-1.1068068622025473E-2</v>
      </c>
      <c r="J8" s="28">
        <f t="shared" si="1"/>
        <v>1.0550873923594402</v>
      </c>
      <c r="K8" s="28">
        <f t="shared" si="1"/>
        <v>0.98893193137797453</v>
      </c>
      <c r="N8" t="s">
        <v>15</v>
      </c>
    </row>
    <row r="9" spans="1:17" x14ac:dyDescent="0.25">
      <c r="A9" s="5">
        <v>44713</v>
      </c>
      <c r="B9" s="35">
        <v>1010.52</v>
      </c>
      <c r="C9" s="38">
        <v>6911</v>
      </c>
      <c r="D9" s="7">
        <v>44735</v>
      </c>
      <c r="E9" s="8">
        <v>3.5000000000000003E-2</v>
      </c>
      <c r="H9" s="8">
        <f t="shared" si="0"/>
        <v>-1.9322030608580953E-2</v>
      </c>
      <c r="I9" s="8">
        <f t="shared" si="0"/>
        <v>-3.3156127588136575E-2</v>
      </c>
      <c r="J9" s="28">
        <f t="shared" si="1"/>
        <v>0.98067796939141905</v>
      </c>
      <c r="K9" s="28">
        <f t="shared" si="1"/>
        <v>0.96684387241186343</v>
      </c>
      <c r="N9" t="s">
        <v>16</v>
      </c>
      <c r="O9" s="9">
        <f>GEOMEAN(J5:J15)-1</f>
        <v>9.4753330041117412E-3</v>
      </c>
      <c r="P9" s="9">
        <f>GEOMEAN(K5:K15)-1</f>
        <v>2.9582789043773872E-3</v>
      </c>
    </row>
    <row r="10" spans="1:17" x14ac:dyDescent="0.25">
      <c r="A10" s="5">
        <v>44743</v>
      </c>
      <c r="B10" s="35">
        <v>935.05</v>
      </c>
      <c r="C10" s="38">
        <v>6951</v>
      </c>
      <c r="D10" s="7">
        <v>44763</v>
      </c>
      <c r="E10" s="8">
        <v>3.5000000000000003E-2</v>
      </c>
      <c r="H10" s="8">
        <f t="shared" si="0"/>
        <v>-7.4684320943672611E-2</v>
      </c>
      <c r="I10" s="8">
        <f t="shared" si="0"/>
        <v>5.7878744031254481E-3</v>
      </c>
      <c r="J10" s="28">
        <f t="shared" si="1"/>
        <v>0.92531567905632739</v>
      </c>
      <c r="K10" s="28">
        <f t="shared" si="1"/>
        <v>1.0057878744031254</v>
      </c>
      <c r="N10" s="14" t="s">
        <v>17</v>
      </c>
      <c r="O10" s="15">
        <f>(1+O9)^12-1</f>
        <v>0.11982081207715933</v>
      </c>
      <c r="P10" s="15">
        <f>(1+P9)^12-1</f>
        <v>3.6082673879501703E-2</v>
      </c>
    </row>
    <row r="11" spans="1:17" x14ac:dyDescent="0.25">
      <c r="A11" s="37">
        <v>44774</v>
      </c>
      <c r="B11" s="35">
        <v>963.9</v>
      </c>
      <c r="C11" s="38">
        <v>7178</v>
      </c>
      <c r="D11" s="7">
        <v>44796</v>
      </c>
      <c r="E11" s="8">
        <v>3.7499999999999999E-2</v>
      </c>
      <c r="H11" s="8">
        <f t="shared" si="0"/>
        <v>3.0853965028608155E-2</v>
      </c>
      <c r="I11" s="8">
        <f t="shared" si="0"/>
        <v>3.2657171629981274E-2</v>
      </c>
      <c r="J11" s="28">
        <f t="shared" si="1"/>
        <v>1.0308539650286082</v>
      </c>
      <c r="K11" s="28">
        <f t="shared" si="1"/>
        <v>1.0326571716299813</v>
      </c>
      <c r="N11" t="s">
        <v>30</v>
      </c>
      <c r="O11" s="11">
        <f>STDEVA(H4:H15)</f>
        <v>3.7000682006126967E-2</v>
      </c>
      <c r="P11" s="11">
        <f>STDEVA(I4:I27)</f>
        <v>2.5326070594370514E-2</v>
      </c>
    </row>
    <row r="12" spans="1:17" x14ac:dyDescent="0.25">
      <c r="A12" s="5">
        <v>44805</v>
      </c>
      <c r="B12" s="35">
        <v>990.67</v>
      </c>
      <c r="C12" s="38">
        <v>7040</v>
      </c>
      <c r="D12" s="7">
        <v>44826</v>
      </c>
      <c r="E12" s="8">
        <v>4.2500000000000003E-2</v>
      </c>
      <c r="H12" s="8">
        <f t="shared" si="0"/>
        <v>2.7772590517688434E-2</v>
      </c>
      <c r="I12" s="8">
        <f t="shared" si="0"/>
        <v>-1.9225410977988244E-2</v>
      </c>
      <c r="J12" s="28">
        <f t="shared" si="1"/>
        <v>1.0277725905176884</v>
      </c>
      <c r="K12" s="28">
        <f t="shared" si="1"/>
        <v>0.98077458902201176</v>
      </c>
      <c r="N12" s="14" t="s">
        <v>18</v>
      </c>
      <c r="O12" s="15">
        <f>O11*12^(1/2)</f>
        <v>0.12817412229862288</v>
      </c>
      <c r="P12" s="15">
        <f>P11*12^(1/2)</f>
        <v>8.773208205105168E-2</v>
      </c>
    </row>
    <row r="13" spans="1:17" x14ac:dyDescent="0.25">
      <c r="A13" s="5">
        <v>44835</v>
      </c>
      <c r="B13" s="35">
        <v>984.3</v>
      </c>
      <c r="C13" s="38">
        <v>7098</v>
      </c>
      <c r="D13" s="7">
        <v>44854</v>
      </c>
      <c r="E13" s="8">
        <v>3.7499999999999999E-2</v>
      </c>
      <c r="H13" s="8">
        <f t="shared" si="0"/>
        <v>-6.4299918237152864E-3</v>
      </c>
      <c r="I13" s="8">
        <f t="shared" si="0"/>
        <v>8.2386363636364202E-3</v>
      </c>
      <c r="J13" s="28">
        <f t="shared" si="1"/>
        <v>0.99357000817628471</v>
      </c>
      <c r="K13" s="28">
        <f t="shared" si="1"/>
        <v>1.0082386363636364</v>
      </c>
      <c r="N13" t="s">
        <v>19</v>
      </c>
      <c r="O13" s="29">
        <f>SLOPE(H5:H15,I5:I15)</f>
        <v>0.19802744251856824</v>
      </c>
      <c r="P13" s="16">
        <f>SLOPE(I5:I15,I5:I15)</f>
        <v>1</v>
      </c>
    </row>
    <row r="14" spans="1:17" x14ac:dyDescent="0.25">
      <c r="A14" s="5">
        <v>44866</v>
      </c>
      <c r="B14" s="35">
        <v>1005.19</v>
      </c>
      <c r="C14" s="38">
        <v>7081</v>
      </c>
      <c r="D14" s="7">
        <v>44882</v>
      </c>
      <c r="E14" s="8">
        <v>5.2499999999999998E-2</v>
      </c>
      <c r="H14" s="8">
        <f t="shared" si="0"/>
        <v>2.1223204307629917E-2</v>
      </c>
      <c r="I14" s="8">
        <f t="shared" si="0"/>
        <v>-2.3950408565792669E-3</v>
      </c>
      <c r="J14" s="28">
        <f t="shared" si="1"/>
        <v>1.0212232043076299</v>
      </c>
      <c r="K14" s="28">
        <f t="shared" si="1"/>
        <v>0.99760495914342073</v>
      </c>
      <c r="N14" t="s">
        <v>20</v>
      </c>
      <c r="O14" s="9">
        <f>G4</f>
        <v>3.9166666666666662E-2</v>
      </c>
      <c r="P14" s="9">
        <f>O14</f>
        <v>3.9166666666666662E-2</v>
      </c>
    </row>
    <row r="15" spans="1:17" x14ac:dyDescent="0.25">
      <c r="A15" s="5">
        <v>44896</v>
      </c>
      <c r="B15" s="35">
        <v>1006.51</v>
      </c>
      <c r="C15" s="38">
        <v>6850</v>
      </c>
      <c r="D15" s="7">
        <v>44917</v>
      </c>
      <c r="E15" s="8">
        <v>5.5E-2</v>
      </c>
      <c r="H15" s="8">
        <f>B15/B14-1</f>
        <v>1.3131845720708579E-3</v>
      </c>
      <c r="I15" s="8">
        <f t="shared" si="0"/>
        <v>-3.2622510944781857E-2</v>
      </c>
      <c r="J15" s="28">
        <f t="shared" si="1"/>
        <v>1.0013131845720709</v>
      </c>
      <c r="K15" s="28">
        <f t="shared" si="1"/>
        <v>0.96737748905521814</v>
      </c>
    </row>
    <row r="16" spans="1:17" x14ac:dyDescent="0.25">
      <c r="A16" s="19"/>
      <c r="B16" s="20"/>
      <c r="C16" s="21"/>
      <c r="D16" s="22"/>
      <c r="E16" s="23"/>
      <c r="N16" s="18" t="s">
        <v>21</v>
      </c>
      <c r="O16" s="17">
        <f>O10/O12</f>
        <v>0.93482841878174272</v>
      </c>
      <c r="P16" s="17">
        <f>P10/P12</f>
        <v>0.41128254380769214</v>
      </c>
    </row>
    <row r="17" spans="1:16" x14ac:dyDescent="0.25">
      <c r="A17" s="19"/>
      <c r="B17" s="20"/>
      <c r="C17" s="21"/>
      <c r="D17" s="22"/>
      <c r="E17" s="23"/>
      <c r="H17" s="23"/>
      <c r="I17" s="23"/>
      <c r="J17" s="26"/>
      <c r="K17" s="26"/>
      <c r="N17" s="18" t="s">
        <v>10</v>
      </c>
      <c r="O17" s="17">
        <f>(O10-O14)/O12</f>
        <v>0.62925451693425982</v>
      </c>
      <c r="P17" s="17">
        <f>(P10-P14)/P12</f>
        <v>-3.5152394825992729E-2</v>
      </c>
    </row>
    <row r="18" spans="1:16" x14ac:dyDescent="0.25">
      <c r="A18" s="19"/>
      <c r="B18" s="24"/>
      <c r="C18" s="21"/>
      <c r="D18" s="22"/>
      <c r="E18" s="23"/>
      <c r="H18" s="23"/>
      <c r="I18" s="23"/>
      <c r="J18" s="26"/>
      <c r="K18" s="26"/>
      <c r="N18" s="31" t="s">
        <v>13</v>
      </c>
      <c r="O18" s="32">
        <f>(O10-O12)/O13</f>
        <v>-4.2182589015056782E-2</v>
      </c>
      <c r="P18" s="32">
        <f>(P10-P12)/P13</f>
        <v>-5.1649408171549976E-2</v>
      </c>
    </row>
    <row r="19" spans="1:16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6" x14ac:dyDescent="0.25">
      <c r="A20" s="19"/>
      <c r="B20" s="24"/>
      <c r="C20" s="21"/>
      <c r="D20" s="22"/>
      <c r="E20" s="23"/>
      <c r="H20" s="23"/>
      <c r="I20" s="23"/>
      <c r="J20" s="26"/>
      <c r="K20" s="26"/>
      <c r="N20" s="14" t="s">
        <v>22</v>
      </c>
    </row>
    <row r="21" spans="1:16" x14ac:dyDescent="0.25">
      <c r="A21" s="19"/>
      <c r="B21" s="24"/>
      <c r="C21" s="21"/>
      <c r="D21" s="22"/>
      <c r="E21" s="23"/>
      <c r="H21" s="23"/>
      <c r="I21" s="23"/>
      <c r="J21" s="26"/>
      <c r="K21" s="26"/>
      <c r="N21" s="18" t="s">
        <v>23</v>
      </c>
    </row>
    <row r="22" spans="1:16" x14ac:dyDescent="0.25">
      <c r="A22" s="19"/>
      <c r="B22" s="24"/>
      <c r="C22" s="21"/>
      <c r="D22" s="22"/>
      <c r="E22" s="23"/>
      <c r="H22" s="23"/>
      <c r="I22" s="23"/>
      <c r="J22" s="26"/>
      <c r="K22" s="26"/>
      <c r="N22" s="18" t="s">
        <v>24</v>
      </c>
    </row>
    <row r="23" spans="1:16" x14ac:dyDescent="0.25">
      <c r="A23" s="25"/>
      <c r="B23" s="24"/>
      <c r="C23" s="21"/>
      <c r="D23" s="22"/>
      <c r="E23" s="23"/>
      <c r="H23" s="23"/>
      <c r="I23" s="23"/>
      <c r="J23" s="26"/>
      <c r="K23" s="26"/>
      <c r="N23" s="18" t="s">
        <v>25</v>
      </c>
    </row>
    <row r="24" spans="1:16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6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6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6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"/>
  <sheetViews>
    <sheetView topLeftCell="K2" workbookViewId="0">
      <selection activeCell="K9" sqref="K9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4" max="14" width="23.140625" bestFit="1" customWidth="1"/>
    <col min="15" max="15" width="13.5703125" customWidth="1"/>
  </cols>
  <sheetData>
    <row r="1" spans="1:17" x14ac:dyDescent="0.25">
      <c r="A1" s="1" t="s">
        <v>2</v>
      </c>
    </row>
    <row r="2" spans="1:17" x14ac:dyDescent="0.25">
      <c r="A2" s="1"/>
    </row>
    <row r="3" spans="1:17" x14ac:dyDescent="0.25">
      <c r="A3" s="3" t="s">
        <v>3</v>
      </c>
      <c r="B3" s="3" t="s">
        <v>60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N3" s="13" t="s">
        <v>7</v>
      </c>
      <c r="O3" s="13" t="s">
        <v>8</v>
      </c>
      <c r="P3" s="13"/>
      <c r="Q3" s="13"/>
    </row>
    <row r="4" spans="1:17" x14ac:dyDescent="0.25">
      <c r="A4" s="5">
        <v>44562</v>
      </c>
      <c r="B4" s="35">
        <v>1256.5</v>
      </c>
      <c r="C4" s="38">
        <v>6631</v>
      </c>
      <c r="D4" s="7">
        <v>44581</v>
      </c>
      <c r="E4" s="8">
        <v>3.5000000000000003E-2</v>
      </c>
      <c r="F4" t="s">
        <v>9</v>
      </c>
      <c r="G4" s="9">
        <f>AVERAGE(E4:E15)</f>
        <v>3.9166666666666662E-2</v>
      </c>
      <c r="H4" s="8"/>
      <c r="I4" s="8"/>
      <c r="J4" s="28"/>
      <c r="K4" s="12"/>
      <c r="N4" s="13" t="s">
        <v>10</v>
      </c>
      <c r="O4" s="13" t="s">
        <v>11</v>
      </c>
      <c r="P4" s="13"/>
      <c r="Q4" s="13"/>
    </row>
    <row r="5" spans="1:17" x14ac:dyDescent="0.25">
      <c r="A5" s="5">
        <v>44593</v>
      </c>
      <c r="B5" s="35">
        <v>1249.3800000000001</v>
      </c>
      <c r="C5" s="38">
        <v>6888</v>
      </c>
      <c r="D5" s="7">
        <v>44602</v>
      </c>
      <c r="E5" s="8">
        <v>3.5000000000000003E-2</v>
      </c>
      <c r="F5" t="s">
        <v>12</v>
      </c>
      <c r="G5" s="11">
        <f>G4/12</f>
        <v>3.2638888888888887E-3</v>
      </c>
      <c r="H5" s="8">
        <f>B5/B4-1</f>
        <v>-5.6665340230799277E-3</v>
      </c>
      <c r="I5" s="8">
        <f>C5/C4-1</f>
        <v>3.8757351832302778E-2</v>
      </c>
      <c r="J5" s="28">
        <f>H5+1</f>
        <v>0.99433346597692007</v>
      </c>
      <c r="K5" s="28">
        <f>I5+1</f>
        <v>1.0387573518323028</v>
      </c>
      <c r="N5" s="13" t="s">
        <v>13</v>
      </c>
      <c r="O5" s="13" t="s">
        <v>14</v>
      </c>
      <c r="P5" s="13"/>
      <c r="Q5" s="13"/>
    </row>
    <row r="6" spans="1:17" x14ac:dyDescent="0.25">
      <c r="A6" s="5">
        <v>44621</v>
      </c>
      <c r="B6" s="35">
        <v>1294.68</v>
      </c>
      <c r="C6" s="38">
        <v>7071</v>
      </c>
      <c r="D6" s="7">
        <v>44637</v>
      </c>
      <c r="E6" s="8">
        <v>3.5000000000000003E-2</v>
      </c>
      <c r="H6" s="8">
        <f t="shared" ref="H6:I15" si="0">B6/B5-1</f>
        <v>3.6257983960044093E-2</v>
      </c>
      <c r="I6" s="8">
        <f t="shared" si="0"/>
        <v>2.6567944250871056E-2</v>
      </c>
      <c r="J6" s="28">
        <f t="shared" ref="J6:K15" si="1">H6+1</f>
        <v>1.0362579839600441</v>
      </c>
      <c r="K6" s="28">
        <f t="shared" si="1"/>
        <v>1.0265679442508711</v>
      </c>
    </row>
    <row r="7" spans="1:17" x14ac:dyDescent="0.25">
      <c r="A7" s="5">
        <v>44652</v>
      </c>
      <c r="B7" s="35">
        <v>1362.9</v>
      </c>
      <c r="C7" s="38">
        <v>7228</v>
      </c>
      <c r="D7" s="7">
        <v>44670</v>
      </c>
      <c r="E7" s="8">
        <v>3.5000000000000003E-2</v>
      </c>
      <c r="H7" s="8">
        <f t="shared" si="0"/>
        <v>5.2692557234220061E-2</v>
      </c>
      <c r="I7" s="8">
        <f>C7/C6-1</f>
        <v>2.2203365860557156E-2</v>
      </c>
      <c r="J7" s="28">
        <f t="shared" si="1"/>
        <v>1.0526925572342201</v>
      </c>
      <c r="K7" s="28">
        <f t="shared" si="1"/>
        <v>1.0222033658605572</v>
      </c>
      <c r="O7" s="39" t="s">
        <v>60</v>
      </c>
      <c r="P7" s="13" t="s">
        <v>0</v>
      </c>
    </row>
    <row r="8" spans="1:17" x14ac:dyDescent="0.25">
      <c r="A8" s="5">
        <v>44682</v>
      </c>
      <c r="B8" s="35">
        <v>1443.07</v>
      </c>
      <c r="C8" s="38">
        <v>7148</v>
      </c>
      <c r="D8" s="7">
        <v>44705</v>
      </c>
      <c r="E8" s="8">
        <v>3.5000000000000003E-2</v>
      </c>
      <c r="H8" s="8">
        <f t="shared" si="0"/>
        <v>5.8823097806148583E-2</v>
      </c>
      <c r="I8" s="8">
        <f t="shared" si="0"/>
        <v>-1.1068068622025473E-2</v>
      </c>
      <c r="J8" s="28">
        <f t="shared" si="1"/>
        <v>1.0588230978061486</v>
      </c>
      <c r="K8" s="28">
        <f t="shared" si="1"/>
        <v>0.98893193137797453</v>
      </c>
      <c r="N8" t="s">
        <v>15</v>
      </c>
    </row>
    <row r="9" spans="1:17" x14ac:dyDescent="0.25">
      <c r="A9" s="5">
        <v>44713</v>
      </c>
      <c r="B9" s="35">
        <v>1427.19</v>
      </c>
      <c r="C9" s="38">
        <v>6911</v>
      </c>
      <c r="D9" s="7">
        <v>44735</v>
      </c>
      <c r="E9" s="8">
        <v>3.5000000000000003E-2</v>
      </c>
      <c r="H9" s="8">
        <f t="shared" si="0"/>
        <v>-1.1004317184890477E-2</v>
      </c>
      <c r="I9" s="8">
        <f t="shared" si="0"/>
        <v>-3.3156127588136575E-2</v>
      </c>
      <c r="J9" s="28">
        <f t="shared" si="1"/>
        <v>0.98899568281510952</v>
      </c>
      <c r="K9" s="28">
        <f t="shared" si="1"/>
        <v>0.96684387241186343</v>
      </c>
      <c r="N9" t="s">
        <v>16</v>
      </c>
      <c r="O9" s="9">
        <f>GEOMEAN(J5:J15)-1</f>
        <v>1.1503910740917389E-2</v>
      </c>
      <c r="P9" s="9">
        <f>GEOMEAN(K5:K15)-1</f>
        <v>2.9582789043773872E-3</v>
      </c>
    </row>
    <row r="10" spans="1:17" x14ac:dyDescent="0.25">
      <c r="A10" s="5">
        <v>44743</v>
      </c>
      <c r="B10" s="35">
        <v>1306.94</v>
      </c>
      <c r="C10" s="38">
        <v>6951</v>
      </c>
      <c r="D10" s="7">
        <v>44763</v>
      </c>
      <c r="E10" s="8">
        <v>3.5000000000000003E-2</v>
      </c>
      <c r="H10" s="8">
        <f t="shared" si="0"/>
        <v>-8.4256476012303905E-2</v>
      </c>
      <c r="I10" s="8">
        <f t="shared" si="0"/>
        <v>5.7878744031254481E-3</v>
      </c>
      <c r="J10" s="28">
        <f t="shared" si="1"/>
        <v>0.9157435239876961</v>
      </c>
      <c r="K10" s="28">
        <f t="shared" si="1"/>
        <v>1.0057878744031254</v>
      </c>
      <c r="N10" s="14" t="s">
        <v>17</v>
      </c>
      <c r="O10" s="15">
        <f>(1+O9)^12-1</f>
        <v>0.14712513146715689</v>
      </c>
      <c r="P10" s="15">
        <f>(1+P9)^12-1</f>
        <v>3.6082673879501703E-2</v>
      </c>
    </row>
    <row r="11" spans="1:17" x14ac:dyDescent="0.25">
      <c r="A11" s="37">
        <v>44774</v>
      </c>
      <c r="B11" s="35">
        <v>1357.21</v>
      </c>
      <c r="C11" s="38">
        <v>7178</v>
      </c>
      <c r="D11" s="7">
        <v>44796</v>
      </c>
      <c r="E11" s="8">
        <v>3.7499999999999999E-2</v>
      </c>
      <c r="H11" s="8">
        <f t="shared" si="0"/>
        <v>3.8463892757127249E-2</v>
      </c>
      <c r="I11" s="8">
        <f t="shared" si="0"/>
        <v>3.2657171629981274E-2</v>
      </c>
      <c r="J11" s="28">
        <f t="shared" si="1"/>
        <v>1.0384638927571272</v>
      </c>
      <c r="K11" s="28">
        <f t="shared" si="1"/>
        <v>1.0326571716299813</v>
      </c>
      <c r="N11" t="s">
        <v>30</v>
      </c>
      <c r="O11" s="11">
        <f>STDEVA(H4:H15)</f>
        <v>4.0456334068006708E-2</v>
      </c>
      <c r="P11" s="11">
        <f>STDEVA(I4:I27)</f>
        <v>2.5326070594370514E-2</v>
      </c>
    </row>
    <row r="12" spans="1:17" x14ac:dyDescent="0.25">
      <c r="A12" s="5">
        <v>44805</v>
      </c>
      <c r="B12" s="35">
        <v>1410.6</v>
      </c>
      <c r="C12" s="38">
        <v>7040</v>
      </c>
      <c r="D12" s="7">
        <v>44826</v>
      </c>
      <c r="E12" s="8">
        <v>4.2500000000000003E-2</v>
      </c>
      <c r="H12" s="8">
        <f t="shared" si="0"/>
        <v>3.9338053801548645E-2</v>
      </c>
      <c r="I12" s="8">
        <f t="shared" si="0"/>
        <v>-1.9225410977988244E-2</v>
      </c>
      <c r="J12" s="28">
        <f t="shared" si="1"/>
        <v>1.0393380538015486</v>
      </c>
      <c r="K12" s="28">
        <f t="shared" si="1"/>
        <v>0.98077458902201176</v>
      </c>
      <c r="N12" s="14" t="s">
        <v>18</v>
      </c>
      <c r="O12" s="15">
        <f>O11*12^(1/2)</f>
        <v>0.14014485218753459</v>
      </c>
      <c r="P12" s="15">
        <f>P11*12^(1/2)</f>
        <v>8.773208205105168E-2</v>
      </c>
    </row>
    <row r="13" spans="1:17" x14ac:dyDescent="0.25">
      <c r="A13" s="5">
        <v>44835</v>
      </c>
      <c r="B13" s="35">
        <v>1410.06</v>
      </c>
      <c r="C13" s="38">
        <v>7098</v>
      </c>
      <c r="D13" s="7">
        <v>44854</v>
      </c>
      <c r="E13" s="8">
        <v>3.7499999999999999E-2</v>
      </c>
      <c r="H13" s="8">
        <f t="shared" si="0"/>
        <v>-3.8281582305399464E-4</v>
      </c>
      <c r="I13" s="8">
        <f t="shared" si="0"/>
        <v>8.2386363636364202E-3</v>
      </c>
      <c r="J13" s="28">
        <f t="shared" si="1"/>
        <v>0.99961718417694601</v>
      </c>
      <c r="K13" s="28">
        <f t="shared" si="1"/>
        <v>1.0082386363636364</v>
      </c>
      <c r="N13" t="s">
        <v>19</v>
      </c>
      <c r="O13" s="29">
        <f>SLOPE(H5:H15,I5:I15)</f>
        <v>0.19639031402664006</v>
      </c>
      <c r="P13" s="16">
        <f>SLOPE(I5:I15,I5:I15)</f>
        <v>1</v>
      </c>
    </row>
    <row r="14" spans="1:17" x14ac:dyDescent="0.25">
      <c r="A14" s="5">
        <v>44866</v>
      </c>
      <c r="B14" s="35">
        <v>1429.08</v>
      </c>
      <c r="C14" s="38">
        <v>7081</v>
      </c>
      <c r="D14" s="7">
        <v>44882</v>
      </c>
      <c r="E14" s="8">
        <v>5.2499999999999998E-2</v>
      </c>
      <c r="H14" s="8">
        <f t="shared" si="0"/>
        <v>1.3488787711161132E-2</v>
      </c>
      <c r="I14" s="8">
        <f t="shared" si="0"/>
        <v>-2.3950408565792669E-3</v>
      </c>
      <c r="J14" s="28">
        <f t="shared" si="1"/>
        <v>1.0134887877111611</v>
      </c>
      <c r="K14" s="28">
        <f t="shared" si="1"/>
        <v>0.99760495914342073</v>
      </c>
      <c r="N14" t="s">
        <v>20</v>
      </c>
      <c r="O14" s="9">
        <f>G4</f>
        <v>3.9166666666666662E-2</v>
      </c>
      <c r="P14" s="9">
        <f>O14</f>
        <v>3.9166666666666662E-2</v>
      </c>
    </row>
    <row r="15" spans="1:17" x14ac:dyDescent="0.25">
      <c r="A15" s="5">
        <v>44896</v>
      </c>
      <c r="B15" s="35">
        <v>1424.97</v>
      </c>
      <c r="C15" s="38">
        <v>6850</v>
      </c>
      <c r="D15" s="7">
        <v>44917</v>
      </c>
      <c r="E15" s="8">
        <v>5.5E-2</v>
      </c>
      <c r="H15" s="8">
        <f>B15/B14-1</f>
        <v>-2.8759761524896899E-3</v>
      </c>
      <c r="I15" s="8">
        <f t="shared" si="0"/>
        <v>-3.2622510944781857E-2</v>
      </c>
      <c r="J15" s="28">
        <f t="shared" si="1"/>
        <v>0.99712402384751031</v>
      </c>
      <c r="K15" s="28">
        <f t="shared" si="1"/>
        <v>0.96737748905521814</v>
      </c>
    </row>
    <row r="16" spans="1:17" x14ac:dyDescent="0.25">
      <c r="A16" s="19"/>
      <c r="B16" s="20"/>
      <c r="C16" s="21"/>
      <c r="D16" s="22"/>
      <c r="E16" s="23"/>
      <c r="N16" s="18" t="s">
        <v>21</v>
      </c>
      <c r="O16" s="17">
        <f>O10/O12</f>
        <v>1.0498076038517752</v>
      </c>
      <c r="P16" s="17">
        <f>P10/P12</f>
        <v>0.41128254380769214</v>
      </c>
    </row>
    <row r="17" spans="1:16" x14ac:dyDescent="0.25">
      <c r="A17" s="19"/>
      <c r="B17" s="20"/>
      <c r="C17" s="21"/>
      <c r="D17" s="22"/>
      <c r="E17" s="23"/>
      <c r="H17" s="23"/>
      <c r="I17" s="23"/>
      <c r="J17" s="26"/>
      <c r="K17" s="26"/>
      <c r="N17" s="18" t="s">
        <v>10</v>
      </c>
      <c r="O17" s="17">
        <f>(O10-O14)/O12</f>
        <v>0.77033485793702794</v>
      </c>
      <c r="P17" s="17">
        <f>(P10-P14)/P12</f>
        <v>-3.5152394825992729E-2</v>
      </c>
    </row>
    <row r="18" spans="1:16" x14ac:dyDescent="0.25">
      <c r="A18" s="19"/>
      <c r="B18" s="24"/>
      <c r="C18" s="21"/>
      <c r="D18" s="22"/>
      <c r="E18" s="23"/>
      <c r="H18" s="23"/>
      <c r="I18" s="23"/>
      <c r="J18" s="26"/>
      <c r="K18" s="26"/>
      <c r="N18" s="31" t="s">
        <v>13</v>
      </c>
      <c r="O18" s="32">
        <f>(O10-O12)/O13</f>
        <v>3.5542889751046677E-2</v>
      </c>
      <c r="P18" s="32">
        <f>(P10-P12)/P13</f>
        <v>-5.1649408171549976E-2</v>
      </c>
    </row>
    <row r="19" spans="1:16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6" x14ac:dyDescent="0.25">
      <c r="A20" s="19"/>
      <c r="B20" s="24"/>
      <c r="C20" s="21"/>
      <c r="D20" s="22"/>
      <c r="E20" s="23"/>
      <c r="H20" s="23"/>
      <c r="I20" s="23"/>
      <c r="J20" s="26"/>
      <c r="K20" s="26"/>
      <c r="N20" s="14" t="s">
        <v>22</v>
      </c>
    </row>
    <row r="21" spans="1:16" x14ac:dyDescent="0.25">
      <c r="A21" s="19"/>
      <c r="B21" s="24"/>
      <c r="C21" s="21"/>
      <c r="D21" s="22"/>
      <c r="E21" s="23"/>
      <c r="H21" s="23"/>
      <c r="I21" s="23"/>
      <c r="J21" s="26"/>
      <c r="K21" s="26"/>
      <c r="N21" s="18" t="s">
        <v>23</v>
      </c>
    </row>
    <row r="22" spans="1:16" x14ac:dyDescent="0.25">
      <c r="A22" s="19"/>
      <c r="B22" s="24"/>
      <c r="C22" s="21"/>
      <c r="D22" s="22"/>
      <c r="E22" s="23"/>
      <c r="H22" s="23"/>
      <c r="I22" s="23"/>
      <c r="J22" s="26"/>
      <c r="K22" s="26"/>
      <c r="N22" s="18" t="s">
        <v>24</v>
      </c>
    </row>
    <row r="23" spans="1:16" x14ac:dyDescent="0.25">
      <c r="A23" s="25"/>
      <c r="B23" s="24"/>
      <c r="C23" s="21"/>
      <c r="D23" s="22"/>
      <c r="E23" s="23"/>
      <c r="H23" s="23"/>
      <c r="I23" s="23"/>
      <c r="J23" s="26"/>
      <c r="K23" s="26"/>
      <c r="N23" s="18" t="s">
        <v>25</v>
      </c>
    </row>
    <row r="24" spans="1:16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6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6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6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"/>
  <sheetViews>
    <sheetView topLeftCell="L2" workbookViewId="0">
      <selection activeCell="K9" sqref="K9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4" max="14" width="23.140625" bestFit="1" customWidth="1"/>
    <col min="15" max="15" width="13.5703125" customWidth="1"/>
  </cols>
  <sheetData>
    <row r="1" spans="1:17" x14ac:dyDescent="0.25">
      <c r="A1" s="1" t="s">
        <v>2</v>
      </c>
    </row>
    <row r="2" spans="1:17" x14ac:dyDescent="0.25">
      <c r="A2" s="1"/>
    </row>
    <row r="3" spans="1:17" x14ac:dyDescent="0.25">
      <c r="A3" s="3" t="s">
        <v>3</v>
      </c>
      <c r="B3" s="3" t="s">
        <v>61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N3" s="13" t="s">
        <v>7</v>
      </c>
      <c r="O3" s="13" t="s">
        <v>8</v>
      </c>
      <c r="P3" s="13"/>
      <c r="Q3" s="13"/>
    </row>
    <row r="4" spans="1:17" x14ac:dyDescent="0.25">
      <c r="A4" s="5">
        <v>44562</v>
      </c>
      <c r="B4" s="35">
        <v>1726.19</v>
      </c>
      <c r="C4" s="38">
        <v>6631</v>
      </c>
      <c r="D4" s="7">
        <v>44581</v>
      </c>
      <c r="E4" s="8">
        <v>3.5000000000000003E-2</v>
      </c>
      <c r="F4" t="s">
        <v>9</v>
      </c>
      <c r="G4" s="9">
        <f>AVERAGE(E4:E15)</f>
        <v>3.9166666666666662E-2</v>
      </c>
      <c r="H4" s="8"/>
      <c r="I4" s="8"/>
      <c r="J4" s="28"/>
      <c r="K4" s="12"/>
      <c r="N4" s="13" t="s">
        <v>10</v>
      </c>
      <c r="O4" s="13" t="s">
        <v>11</v>
      </c>
      <c r="P4" s="13"/>
      <c r="Q4" s="13"/>
    </row>
    <row r="5" spans="1:17" x14ac:dyDescent="0.25">
      <c r="A5" s="5">
        <v>44593</v>
      </c>
      <c r="B5" s="35">
        <v>1718.01</v>
      </c>
      <c r="C5" s="38">
        <v>6888</v>
      </c>
      <c r="D5" s="7">
        <v>44602</v>
      </c>
      <c r="E5" s="8">
        <v>3.5000000000000003E-2</v>
      </c>
      <c r="F5" t="s">
        <v>12</v>
      </c>
      <c r="G5" s="11">
        <f>G4/12</f>
        <v>3.2638888888888887E-3</v>
      </c>
      <c r="H5" s="8">
        <f>B5/B4-1</f>
        <v>-4.7387599279338222E-3</v>
      </c>
      <c r="I5" s="8">
        <f>C5/C4-1</f>
        <v>3.8757351832302778E-2</v>
      </c>
      <c r="J5" s="28">
        <f>H5+1</f>
        <v>0.99526124007206618</v>
      </c>
      <c r="K5" s="28">
        <f>I5+1</f>
        <v>1.0387573518323028</v>
      </c>
      <c r="N5" s="13" t="s">
        <v>13</v>
      </c>
      <c r="O5" s="13" t="s">
        <v>14</v>
      </c>
      <c r="P5" s="13"/>
      <c r="Q5" s="13"/>
    </row>
    <row r="6" spans="1:17" x14ac:dyDescent="0.25">
      <c r="A6" s="5">
        <v>44621</v>
      </c>
      <c r="B6" s="35">
        <v>1751.49</v>
      </c>
      <c r="C6" s="38">
        <v>7071</v>
      </c>
      <c r="D6" s="7">
        <v>44637</v>
      </c>
      <c r="E6" s="8">
        <v>3.5000000000000003E-2</v>
      </c>
      <c r="H6" s="8">
        <f t="shared" ref="H6:I15" si="0">B6/B5-1</f>
        <v>1.9487663052019544E-2</v>
      </c>
      <c r="I6" s="8">
        <f t="shared" si="0"/>
        <v>2.6567944250871056E-2</v>
      </c>
      <c r="J6" s="28">
        <f t="shared" ref="J6:K15" si="1">H6+1</f>
        <v>1.0194876630520195</v>
      </c>
      <c r="K6" s="28">
        <f t="shared" si="1"/>
        <v>1.0265679442508711</v>
      </c>
    </row>
    <row r="7" spans="1:17" x14ac:dyDescent="0.25">
      <c r="A7" s="5">
        <v>44652</v>
      </c>
      <c r="B7" s="35">
        <v>1833.13</v>
      </c>
      <c r="C7" s="38">
        <v>7228</v>
      </c>
      <c r="D7" s="7">
        <v>44670</v>
      </c>
      <c r="E7" s="8">
        <v>3.5000000000000003E-2</v>
      </c>
      <c r="H7" s="8">
        <f t="shared" si="0"/>
        <v>4.6611742002523604E-2</v>
      </c>
      <c r="I7" s="8">
        <f>C7/C6-1</f>
        <v>2.2203365860557156E-2</v>
      </c>
      <c r="J7" s="28">
        <f t="shared" si="1"/>
        <v>1.0466117420025236</v>
      </c>
      <c r="K7" s="28">
        <f t="shared" si="1"/>
        <v>1.0222033658605572</v>
      </c>
      <c r="O7" s="39" t="s">
        <v>61</v>
      </c>
      <c r="P7" s="13" t="s">
        <v>0</v>
      </c>
    </row>
    <row r="8" spans="1:17" x14ac:dyDescent="0.25">
      <c r="A8" s="5">
        <v>44682</v>
      </c>
      <c r="B8" s="35">
        <v>1932.91</v>
      </c>
      <c r="C8" s="38">
        <v>7148</v>
      </c>
      <c r="D8" s="7">
        <v>44705</v>
      </c>
      <c r="E8" s="8">
        <v>3.5000000000000003E-2</v>
      </c>
      <c r="H8" s="8">
        <f t="shared" si="0"/>
        <v>5.4431491492692885E-2</v>
      </c>
      <c r="I8" s="8">
        <f t="shared" si="0"/>
        <v>-1.1068068622025473E-2</v>
      </c>
      <c r="J8" s="28">
        <f t="shared" si="1"/>
        <v>1.0544314914926929</v>
      </c>
      <c r="K8" s="28">
        <f t="shared" si="1"/>
        <v>0.98893193137797453</v>
      </c>
      <c r="N8" t="s">
        <v>15</v>
      </c>
    </row>
    <row r="9" spans="1:17" x14ac:dyDescent="0.25">
      <c r="A9" s="5">
        <v>44713</v>
      </c>
      <c r="B9" s="35">
        <v>1899.39</v>
      </c>
      <c r="C9" s="38">
        <v>6911</v>
      </c>
      <c r="D9" s="7">
        <v>44735</v>
      </c>
      <c r="E9" s="8">
        <v>3.5000000000000003E-2</v>
      </c>
      <c r="H9" s="8">
        <f t="shared" si="0"/>
        <v>-1.7341728274984369E-2</v>
      </c>
      <c r="I9" s="8">
        <f t="shared" si="0"/>
        <v>-3.3156127588136575E-2</v>
      </c>
      <c r="J9" s="28">
        <f t="shared" si="1"/>
        <v>0.98265827172501563</v>
      </c>
      <c r="K9" s="28">
        <f t="shared" si="1"/>
        <v>0.96684387241186343</v>
      </c>
      <c r="N9" t="s">
        <v>16</v>
      </c>
      <c r="O9" s="9">
        <f>GEOMEAN(J5:J15)-1</f>
        <v>7.504249127530116E-3</v>
      </c>
      <c r="P9" s="9">
        <f>GEOMEAN(K5:K15)-1</f>
        <v>2.9582789043773872E-3</v>
      </c>
    </row>
    <row r="10" spans="1:17" x14ac:dyDescent="0.25">
      <c r="A10" s="5">
        <v>44743</v>
      </c>
      <c r="B10" s="35">
        <v>1783.42</v>
      </c>
      <c r="C10" s="38">
        <v>6951</v>
      </c>
      <c r="D10" s="7">
        <v>44763</v>
      </c>
      <c r="E10" s="8">
        <v>3.5000000000000003E-2</v>
      </c>
      <c r="H10" s="8">
        <f t="shared" si="0"/>
        <v>-6.105644443742464E-2</v>
      </c>
      <c r="I10" s="8">
        <f t="shared" si="0"/>
        <v>5.7878744031254481E-3</v>
      </c>
      <c r="J10" s="28">
        <f t="shared" si="1"/>
        <v>0.93894355556257536</v>
      </c>
      <c r="K10" s="28">
        <f t="shared" si="1"/>
        <v>1.0057878744031254</v>
      </c>
      <c r="N10" s="14" t="s">
        <v>17</v>
      </c>
      <c r="O10" s="15">
        <f>(1+O9)^12-1</f>
        <v>9.3862256473715489E-2</v>
      </c>
      <c r="P10" s="15">
        <f>(1+P9)^12-1</f>
        <v>3.6082673879501703E-2</v>
      </c>
    </row>
    <row r="11" spans="1:17" x14ac:dyDescent="0.25">
      <c r="A11" s="37">
        <v>44774</v>
      </c>
      <c r="B11" s="35">
        <v>1858.23</v>
      </c>
      <c r="C11" s="38">
        <v>7178</v>
      </c>
      <c r="D11" s="7">
        <v>44796</v>
      </c>
      <c r="E11" s="8">
        <v>3.7499999999999999E-2</v>
      </c>
      <c r="H11" s="8">
        <f t="shared" si="0"/>
        <v>4.1947494140471608E-2</v>
      </c>
      <c r="I11" s="8">
        <f t="shared" si="0"/>
        <v>3.2657171629981274E-2</v>
      </c>
      <c r="J11" s="28">
        <f t="shared" si="1"/>
        <v>1.0419474941404716</v>
      </c>
      <c r="K11" s="28">
        <f t="shared" si="1"/>
        <v>1.0326571716299813</v>
      </c>
      <c r="N11" t="s">
        <v>30</v>
      </c>
      <c r="O11" s="11">
        <f>STDEVA(H4:H15)</f>
        <v>3.3343283727769707E-2</v>
      </c>
      <c r="P11" s="11">
        <f>STDEVA(I4:I27)</f>
        <v>2.5326070594370514E-2</v>
      </c>
    </row>
    <row r="12" spans="1:17" x14ac:dyDescent="0.25">
      <c r="A12" s="5">
        <v>44805</v>
      </c>
      <c r="B12" s="35">
        <v>1891.83</v>
      </c>
      <c r="C12" s="38">
        <v>7040</v>
      </c>
      <c r="D12" s="7">
        <v>44826</v>
      </c>
      <c r="E12" s="8">
        <v>4.2500000000000003E-2</v>
      </c>
      <c r="H12" s="8">
        <f t="shared" si="0"/>
        <v>1.8081722929884858E-2</v>
      </c>
      <c r="I12" s="8">
        <f t="shared" si="0"/>
        <v>-1.9225410977988244E-2</v>
      </c>
      <c r="J12" s="28">
        <f t="shared" si="1"/>
        <v>1.0180817229298849</v>
      </c>
      <c r="K12" s="28">
        <f t="shared" si="1"/>
        <v>0.98077458902201176</v>
      </c>
      <c r="N12" s="14" t="s">
        <v>18</v>
      </c>
      <c r="O12" s="15">
        <f>O11*12^(1/2)</f>
        <v>0.11550452301536344</v>
      </c>
      <c r="P12" s="15">
        <f>P11*12^(1/2)</f>
        <v>8.773208205105168E-2</v>
      </c>
    </row>
    <row r="13" spans="1:17" x14ac:dyDescent="0.25">
      <c r="A13" s="5">
        <v>44835</v>
      </c>
      <c r="B13" s="35">
        <v>1875.71</v>
      </c>
      <c r="C13" s="38">
        <v>7098</v>
      </c>
      <c r="D13" s="7">
        <v>44854</v>
      </c>
      <c r="E13" s="8">
        <v>3.7499999999999999E-2</v>
      </c>
      <c r="H13" s="8">
        <f t="shared" si="0"/>
        <v>-8.5208501820988047E-3</v>
      </c>
      <c r="I13" s="8">
        <f t="shared" si="0"/>
        <v>8.2386363636364202E-3</v>
      </c>
      <c r="J13" s="28">
        <f t="shared" si="1"/>
        <v>0.9914791498179012</v>
      </c>
      <c r="K13" s="28">
        <f t="shared" si="1"/>
        <v>1.0082386363636364</v>
      </c>
      <c r="N13" t="s">
        <v>19</v>
      </c>
      <c r="O13" s="29">
        <f>SLOPE(H5:H15,I5:I15)</f>
        <v>0.29296153658353558</v>
      </c>
      <c r="P13" s="16">
        <f>SLOPE(I5:I15,I5:I15)</f>
        <v>1</v>
      </c>
    </row>
    <row r="14" spans="1:17" x14ac:dyDescent="0.25">
      <c r="A14" s="5">
        <v>44866</v>
      </c>
      <c r="B14" s="35">
        <v>1888.1</v>
      </c>
      <c r="C14" s="38">
        <v>7081</v>
      </c>
      <c r="D14" s="7">
        <v>44882</v>
      </c>
      <c r="E14" s="8">
        <v>5.2499999999999998E-2</v>
      </c>
      <c r="H14" s="8">
        <f t="shared" si="0"/>
        <v>6.6054987178187918E-3</v>
      </c>
      <c r="I14" s="8">
        <f t="shared" si="0"/>
        <v>-2.3950408565792669E-3</v>
      </c>
      <c r="J14" s="28">
        <f t="shared" si="1"/>
        <v>1.0066054987178188</v>
      </c>
      <c r="K14" s="28">
        <f t="shared" si="1"/>
        <v>0.99760495914342073</v>
      </c>
      <c r="N14" t="s">
        <v>20</v>
      </c>
      <c r="O14" s="9">
        <f>G4</f>
        <v>3.9166666666666662E-2</v>
      </c>
      <c r="P14" s="9">
        <f>O14</f>
        <v>3.9166666666666662E-2</v>
      </c>
    </row>
    <row r="15" spans="1:17" x14ac:dyDescent="0.25">
      <c r="A15" s="5">
        <v>44896</v>
      </c>
      <c r="B15" s="35">
        <v>1874.15</v>
      </c>
      <c r="C15" s="38">
        <v>6850</v>
      </c>
      <c r="D15" s="7">
        <v>44917</v>
      </c>
      <c r="E15" s="8">
        <v>5.5E-2</v>
      </c>
      <c r="H15" s="8">
        <f>B15/B14-1</f>
        <v>-7.3883798527619726E-3</v>
      </c>
      <c r="I15" s="8">
        <f t="shared" si="0"/>
        <v>-3.2622510944781857E-2</v>
      </c>
      <c r="J15" s="28">
        <f t="shared" si="1"/>
        <v>0.99261162014723803</v>
      </c>
      <c r="K15" s="28">
        <f t="shared" si="1"/>
        <v>0.96737748905521814</v>
      </c>
    </row>
    <row r="16" spans="1:17" x14ac:dyDescent="0.25">
      <c r="A16" s="19"/>
      <c r="B16" s="20"/>
      <c r="C16" s="21"/>
      <c r="D16" s="22"/>
      <c r="E16" s="23"/>
      <c r="N16" s="18" t="s">
        <v>21</v>
      </c>
      <c r="O16" s="17">
        <f>O10/O12</f>
        <v>0.81262840643245393</v>
      </c>
      <c r="P16" s="17">
        <f>P10/P12</f>
        <v>0.41128254380769214</v>
      </c>
    </row>
    <row r="17" spans="1:16" x14ac:dyDescent="0.25">
      <c r="A17" s="19"/>
      <c r="B17" s="20"/>
      <c r="C17" s="21"/>
      <c r="D17" s="22"/>
      <c r="E17" s="23"/>
      <c r="H17" s="23"/>
      <c r="I17" s="23"/>
      <c r="J17" s="26"/>
      <c r="K17" s="26"/>
      <c r="N17" s="18" t="s">
        <v>10</v>
      </c>
      <c r="O17" s="17">
        <f>(O10-O14)/O12</f>
        <v>0.47353634627601271</v>
      </c>
      <c r="P17" s="17">
        <f>(P10-P14)/P12</f>
        <v>-3.5152394825992729E-2</v>
      </c>
    </row>
    <row r="18" spans="1:16" x14ac:dyDescent="0.25">
      <c r="A18" s="19"/>
      <c r="B18" s="24"/>
      <c r="C18" s="21"/>
      <c r="D18" s="22"/>
      <c r="E18" s="23"/>
      <c r="H18" s="23"/>
      <c r="I18" s="23"/>
      <c r="J18" s="26"/>
      <c r="K18" s="26"/>
      <c r="N18" s="31" t="s">
        <v>13</v>
      </c>
      <c r="O18" s="32">
        <f>(O10-O12)/O13</f>
        <v>-7.3874088708149724E-2</v>
      </c>
      <c r="P18" s="32">
        <f>(P10-P12)/P13</f>
        <v>-5.1649408171549976E-2</v>
      </c>
    </row>
    <row r="19" spans="1:16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6" x14ac:dyDescent="0.25">
      <c r="A20" s="19"/>
      <c r="B20" s="24"/>
      <c r="C20" s="21"/>
      <c r="D20" s="22"/>
      <c r="E20" s="23"/>
      <c r="H20" s="23"/>
      <c r="I20" s="23"/>
      <c r="J20" s="26"/>
      <c r="K20" s="26"/>
      <c r="N20" s="14" t="s">
        <v>22</v>
      </c>
    </row>
    <row r="21" spans="1:16" x14ac:dyDescent="0.25">
      <c r="A21" s="19"/>
      <c r="B21" s="24"/>
      <c r="C21" s="21"/>
      <c r="D21" s="22"/>
      <c r="E21" s="23"/>
      <c r="H21" s="23"/>
      <c r="I21" s="23"/>
      <c r="J21" s="26"/>
      <c r="K21" s="26"/>
      <c r="N21" s="18" t="s">
        <v>23</v>
      </c>
    </row>
    <row r="22" spans="1:16" x14ac:dyDescent="0.25">
      <c r="A22" s="19"/>
      <c r="B22" s="24"/>
      <c r="C22" s="21"/>
      <c r="D22" s="22"/>
      <c r="E22" s="23"/>
      <c r="H22" s="23"/>
      <c r="I22" s="23"/>
      <c r="J22" s="26"/>
      <c r="K22" s="26"/>
      <c r="N22" s="18" t="s">
        <v>24</v>
      </c>
    </row>
    <row r="23" spans="1:16" x14ac:dyDescent="0.25">
      <c r="A23" s="25"/>
      <c r="B23" s="24"/>
      <c r="C23" s="21"/>
      <c r="D23" s="22"/>
      <c r="E23" s="23"/>
      <c r="H23" s="23"/>
      <c r="I23" s="23"/>
      <c r="J23" s="26"/>
      <c r="K23" s="26"/>
      <c r="N23" s="18" t="s">
        <v>25</v>
      </c>
    </row>
    <row r="24" spans="1:16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6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6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6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7"/>
  <sheetViews>
    <sheetView zoomScaleNormal="100" workbookViewId="0">
      <selection activeCell="A11" sqref="A11"/>
    </sheetView>
  </sheetViews>
  <sheetFormatPr defaultRowHeight="15" x14ac:dyDescent="0.25"/>
  <cols>
    <col min="1" max="1" width="11.85546875" customWidth="1"/>
    <col min="2" max="2" width="8.140625" bestFit="1" customWidth="1"/>
    <col min="3" max="3" width="5.28515625" bestFit="1" customWidth="1"/>
    <col min="4" max="4" width="10" bestFit="1" customWidth="1"/>
    <col min="5" max="5" width="20.140625" bestFit="1" customWidth="1"/>
    <col min="6" max="6" width="11.5703125" bestFit="1" customWidth="1"/>
    <col min="7" max="7" width="6.140625" bestFit="1" customWidth="1"/>
    <col min="8" max="8" width="10.85546875" style="2" bestFit="1" customWidth="1"/>
    <col min="9" max="9" width="12.42578125" style="2" customWidth="1"/>
    <col min="10" max="10" width="9.140625" bestFit="1" customWidth="1"/>
    <col min="11" max="11" width="8.42578125" bestFit="1" customWidth="1"/>
    <col min="12" max="12" width="17" customWidth="1"/>
    <col min="13" max="13" width="13.5703125" customWidth="1"/>
  </cols>
  <sheetData>
    <row r="1" spans="1:15" x14ac:dyDescent="0.25">
      <c r="A1" s="1" t="s">
        <v>2</v>
      </c>
    </row>
    <row r="2" spans="1:15" x14ac:dyDescent="0.25">
      <c r="A2" s="1"/>
    </row>
    <row r="3" spans="1:15" ht="30" x14ac:dyDescent="0.25">
      <c r="A3" s="41" t="s">
        <v>3</v>
      </c>
      <c r="B3" s="41" t="s">
        <v>34</v>
      </c>
      <c r="C3" s="41" t="s">
        <v>0</v>
      </c>
      <c r="D3" s="41" t="s">
        <v>28</v>
      </c>
      <c r="E3" s="42" t="s">
        <v>65</v>
      </c>
      <c r="F3" s="2"/>
      <c r="G3" s="2"/>
      <c r="H3" s="43" t="s">
        <v>32</v>
      </c>
      <c r="I3" s="43" t="s">
        <v>5</v>
      </c>
      <c r="J3" s="43" t="s">
        <v>33</v>
      </c>
      <c r="K3" s="43" t="s">
        <v>6</v>
      </c>
      <c r="L3" s="44" t="s">
        <v>66</v>
      </c>
      <c r="M3" s="40" t="s">
        <v>8</v>
      </c>
      <c r="N3" s="13"/>
      <c r="O3" s="13"/>
    </row>
    <row r="4" spans="1:15" s="51" customFormat="1" ht="45" customHeight="1" x14ac:dyDescent="0.25">
      <c r="A4" s="55">
        <v>44197</v>
      </c>
      <c r="B4" s="47">
        <v>1451.57</v>
      </c>
      <c r="C4" s="48">
        <v>5862</v>
      </c>
      <c r="D4" s="49">
        <v>44217</v>
      </c>
      <c r="E4" s="50">
        <v>3.7499999999999999E-2</v>
      </c>
      <c r="F4" s="51" t="s">
        <v>9</v>
      </c>
      <c r="G4" s="56">
        <f>AVERAGE(E4:E27)</f>
        <v>3.5208333333333341E-2</v>
      </c>
      <c r="H4" s="50"/>
      <c r="I4" s="50"/>
      <c r="J4" s="52"/>
      <c r="K4" s="57"/>
      <c r="L4" s="40" t="s">
        <v>10</v>
      </c>
      <c r="M4" s="62" t="s">
        <v>68</v>
      </c>
      <c r="N4" s="62"/>
      <c r="O4" s="40"/>
    </row>
    <row r="5" spans="1:15" x14ac:dyDescent="0.25">
      <c r="A5" s="5">
        <v>44228</v>
      </c>
      <c r="B5" s="30">
        <v>1443.28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-5.7110576823714565E-3</v>
      </c>
      <c r="I5" s="8">
        <f>C5/C4-1</f>
        <v>6.465370180825647E-2</v>
      </c>
      <c r="J5" s="28">
        <f>H5+1</f>
        <v>0.99428894231762854</v>
      </c>
      <c r="K5" s="28">
        <f>I5+1</f>
        <v>1.0646537018082565</v>
      </c>
      <c r="L5" s="13" t="s">
        <v>13</v>
      </c>
      <c r="M5" s="13" t="s">
        <v>14</v>
      </c>
      <c r="N5" s="13"/>
      <c r="O5" s="13"/>
    </row>
    <row r="6" spans="1:15" x14ac:dyDescent="0.25">
      <c r="A6" s="5">
        <v>44256</v>
      </c>
      <c r="B6" s="30">
        <v>1473.15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2.069591486059541E-2</v>
      </c>
      <c r="I6" s="8">
        <f t="shared" si="0"/>
        <v>-4.1019067457138236E-2</v>
      </c>
      <c r="J6" s="28">
        <f t="shared" ref="J6:K15" si="1">H6+1</f>
        <v>1.0206959148605954</v>
      </c>
      <c r="K6" s="28">
        <f t="shared" si="1"/>
        <v>0.95898093254286176</v>
      </c>
    </row>
    <row r="7" spans="1:15" x14ac:dyDescent="0.25">
      <c r="A7" s="5">
        <v>44287</v>
      </c>
      <c r="B7" s="30">
        <v>1391.58</v>
      </c>
      <c r="C7" s="6">
        <v>5995</v>
      </c>
      <c r="D7" s="7">
        <v>44306</v>
      </c>
      <c r="E7" s="8">
        <v>3.5000000000000003E-2</v>
      </c>
      <c r="H7" s="8">
        <f t="shared" si="0"/>
        <v>-5.5371143468078698E-2</v>
      </c>
      <c r="I7" s="8">
        <f>C7/C6-1</f>
        <v>1.6708437761070449E-3</v>
      </c>
      <c r="J7" s="28">
        <f t="shared" si="1"/>
        <v>0.9446288565319213</v>
      </c>
      <c r="K7" s="28">
        <f t="shared" si="1"/>
        <v>1.001670843776107</v>
      </c>
      <c r="M7" s="13" t="s">
        <v>34</v>
      </c>
      <c r="N7" s="13" t="s">
        <v>0</v>
      </c>
    </row>
    <row r="8" spans="1:15" x14ac:dyDescent="0.25">
      <c r="A8" s="5">
        <v>44317</v>
      </c>
      <c r="B8" s="30">
        <v>1391.4</v>
      </c>
      <c r="C8" s="6">
        <v>5947</v>
      </c>
      <c r="D8" s="7">
        <v>44341</v>
      </c>
      <c r="E8" s="8">
        <v>3.5000000000000003E-2</v>
      </c>
      <c r="H8" s="8">
        <f t="shared" si="0"/>
        <v>-1.2934937265540736E-4</v>
      </c>
      <c r="I8" s="8">
        <f t="shared" si="0"/>
        <v>-8.0066722268556934E-3</v>
      </c>
      <c r="J8" s="28">
        <f t="shared" si="1"/>
        <v>0.99987065062734459</v>
      </c>
      <c r="K8" s="28">
        <f t="shared" si="1"/>
        <v>0.99199332777314431</v>
      </c>
      <c r="L8" t="s">
        <v>15</v>
      </c>
    </row>
    <row r="9" spans="1:15" x14ac:dyDescent="0.25">
      <c r="A9" s="5">
        <v>44348</v>
      </c>
      <c r="B9" s="30">
        <v>1374.74</v>
      </c>
      <c r="C9" s="6">
        <v>5985</v>
      </c>
      <c r="D9" s="7">
        <v>44364</v>
      </c>
      <c r="E9" s="8">
        <v>3.5000000000000003E-2</v>
      </c>
      <c r="H9" s="8">
        <f t="shared" si="0"/>
        <v>-1.19735518183125E-2</v>
      </c>
      <c r="I9" s="8">
        <f t="shared" si="0"/>
        <v>6.389776357827559E-3</v>
      </c>
      <c r="J9" s="28">
        <f t="shared" si="1"/>
        <v>0.9880264481816875</v>
      </c>
      <c r="K9" s="28">
        <f t="shared" si="1"/>
        <v>1.0063897763578276</v>
      </c>
      <c r="L9" t="s">
        <v>16</v>
      </c>
      <c r="M9" s="9">
        <f>GEOMEAN(J5:J15)-1</f>
        <v>-4.1071697579463384E-3</v>
      </c>
      <c r="N9" s="9">
        <f>GEOMEAN(K5:K15)-1</f>
        <v>1.0573312662119916E-2</v>
      </c>
    </row>
    <row r="10" spans="1:15" x14ac:dyDescent="0.25">
      <c r="A10" s="5">
        <v>44378</v>
      </c>
      <c r="B10" s="30">
        <v>1318.43</v>
      </c>
      <c r="C10" s="6">
        <v>6070</v>
      </c>
      <c r="D10" s="7">
        <v>44399</v>
      </c>
      <c r="E10" s="8">
        <v>3.5000000000000003E-2</v>
      </c>
      <c r="H10" s="8">
        <f t="shared" si="0"/>
        <v>-4.0960472525713887E-2</v>
      </c>
      <c r="I10" s="8">
        <f t="shared" si="0"/>
        <v>1.4202172096908994E-2</v>
      </c>
      <c r="J10" s="28">
        <f t="shared" si="1"/>
        <v>0.95903952747428611</v>
      </c>
      <c r="K10" s="28">
        <f t="shared" si="1"/>
        <v>1.014202172096909</v>
      </c>
      <c r="L10" s="14" t="s">
        <v>17</v>
      </c>
      <c r="M10" s="15">
        <f>(1+M9)^12-1</f>
        <v>-4.8187795799440658E-2</v>
      </c>
      <c r="N10" s="15">
        <f>(1+N9)^12-1</f>
        <v>0.13452455998454793</v>
      </c>
    </row>
    <row r="11" spans="1:15" s="51" customFormat="1" ht="30" x14ac:dyDescent="0.25">
      <c r="A11" s="46" t="s">
        <v>1</v>
      </c>
      <c r="B11" s="47">
        <v>1330.06</v>
      </c>
      <c r="C11" s="48">
        <v>6150</v>
      </c>
      <c r="D11" s="49">
        <v>44427</v>
      </c>
      <c r="E11" s="50">
        <v>3.5000000000000003E-2</v>
      </c>
      <c r="H11" s="50">
        <f t="shared" si="0"/>
        <v>8.8210978208929092E-3</v>
      </c>
      <c r="I11" s="50">
        <f t="shared" si="0"/>
        <v>1.3179571663920919E-2</v>
      </c>
      <c r="J11" s="52">
        <f t="shared" si="1"/>
        <v>1.0088210978208929</v>
      </c>
      <c r="K11" s="52">
        <f t="shared" si="1"/>
        <v>1.0131795716639209</v>
      </c>
      <c r="L11" s="53" t="s">
        <v>67</v>
      </c>
      <c r="M11" s="54">
        <f>STDEVA(H4:H15)</f>
        <v>3.2761065373578716E-2</v>
      </c>
      <c r="N11" s="54">
        <f>STDEVA(I4:I27)</f>
        <v>2.8294666423040921E-2</v>
      </c>
    </row>
    <row r="12" spans="1:15" x14ac:dyDescent="0.25">
      <c r="A12" s="5">
        <v>44440</v>
      </c>
      <c r="B12" s="30">
        <v>1320.24</v>
      </c>
      <c r="C12" s="6">
        <v>6286</v>
      </c>
      <c r="D12" s="7">
        <v>44460</v>
      </c>
      <c r="E12" s="8">
        <v>3.5000000000000003E-2</v>
      </c>
      <c r="H12" s="8">
        <f t="shared" si="0"/>
        <v>-7.3831255732823564E-3</v>
      </c>
      <c r="I12" s="8">
        <f t="shared" si="0"/>
        <v>2.2113821138211476E-2</v>
      </c>
      <c r="J12" s="28">
        <f t="shared" si="1"/>
        <v>0.99261687442671764</v>
      </c>
      <c r="K12" s="28">
        <f t="shared" si="1"/>
        <v>1.0221138211382115</v>
      </c>
      <c r="L12" s="14" t="s">
        <v>18</v>
      </c>
      <c r="M12" s="15">
        <f>M11*12^(1/2)</f>
        <v>0.11348765947424759</v>
      </c>
      <c r="N12" s="15">
        <f>N11*12^(1/2)</f>
        <v>9.8015599655840044E-2</v>
      </c>
    </row>
    <row r="13" spans="1:15" x14ac:dyDescent="0.25">
      <c r="A13" s="5">
        <v>44470</v>
      </c>
      <c r="B13" s="30">
        <v>1348.42</v>
      </c>
      <c r="C13" s="6">
        <v>6591</v>
      </c>
      <c r="D13" s="7">
        <v>44488</v>
      </c>
      <c r="E13" s="8">
        <v>3.5000000000000003E-2</v>
      </c>
      <c r="H13" s="8">
        <f t="shared" si="0"/>
        <v>2.1344604011391821E-2</v>
      </c>
      <c r="I13" s="8">
        <f t="shared" si="0"/>
        <v>4.8520521794463978E-2</v>
      </c>
      <c r="J13" s="28">
        <f t="shared" si="1"/>
        <v>1.0213446040113918</v>
      </c>
      <c r="K13" s="28">
        <f t="shared" si="1"/>
        <v>1.048520521794464</v>
      </c>
      <c r="L13" t="s">
        <v>19</v>
      </c>
      <c r="M13" s="29">
        <f>SLOPE(H5:H15,I5:I15)</f>
        <v>-0.16603722940600393</v>
      </c>
      <c r="N13" s="16">
        <f>SLOPE(I5:I15,I5:I15)</f>
        <v>1</v>
      </c>
    </row>
    <row r="14" spans="1:15" x14ac:dyDescent="0.25">
      <c r="A14" s="5">
        <v>44501</v>
      </c>
      <c r="B14" s="30">
        <v>1432.93</v>
      </c>
      <c r="C14" s="6">
        <v>6533</v>
      </c>
      <c r="D14" s="7">
        <v>44518</v>
      </c>
      <c r="E14" s="8">
        <v>3.5000000000000003E-2</v>
      </c>
      <c r="H14" s="8">
        <f t="shared" si="0"/>
        <v>6.267335103306082E-2</v>
      </c>
      <c r="I14" s="8">
        <f t="shared" si="0"/>
        <v>-8.7998786223638659E-3</v>
      </c>
      <c r="J14" s="28">
        <f t="shared" si="1"/>
        <v>1.0626733510330608</v>
      </c>
      <c r="K14" s="28">
        <f t="shared" si="1"/>
        <v>0.99120012137763613</v>
      </c>
      <c r="L14" t="s">
        <v>20</v>
      </c>
      <c r="M14" s="9">
        <f>G4</f>
        <v>3.5208333333333341E-2</v>
      </c>
      <c r="N14" s="9">
        <f>M14</f>
        <v>3.5208333333333341E-2</v>
      </c>
    </row>
    <row r="15" spans="1:15" x14ac:dyDescent="0.25">
      <c r="A15" s="5">
        <v>44531</v>
      </c>
      <c r="B15" s="30">
        <v>1387.32</v>
      </c>
      <c r="C15" s="6">
        <v>6581</v>
      </c>
      <c r="D15" s="7">
        <v>44546</v>
      </c>
      <c r="E15" s="8">
        <v>3.5000000000000003E-2</v>
      </c>
      <c r="H15" s="8">
        <f>B15/B14-1</f>
        <v>-3.1829887014718228E-2</v>
      </c>
      <c r="I15" s="8">
        <f t="shared" si="0"/>
        <v>7.3473136384509807E-3</v>
      </c>
      <c r="J15" s="28">
        <f t="shared" si="1"/>
        <v>0.96817011298528177</v>
      </c>
      <c r="K15" s="28">
        <f t="shared" si="1"/>
        <v>1.007347313638451</v>
      </c>
    </row>
    <row r="16" spans="1:15" x14ac:dyDescent="0.25">
      <c r="A16" s="19"/>
      <c r="B16" s="20"/>
      <c r="C16" s="21"/>
      <c r="D16" s="22"/>
      <c r="E16" s="23"/>
      <c r="L16" s="18" t="s">
        <v>21</v>
      </c>
      <c r="M16" s="17">
        <f>M10/M12</f>
        <v>-0.42460824395074731</v>
      </c>
      <c r="N16" s="17">
        <f>N10/N12</f>
        <v>1.3724811199125544</v>
      </c>
    </row>
    <row r="17" spans="1:14" x14ac:dyDescent="0.25">
      <c r="A17" s="19"/>
      <c r="B17" s="20"/>
      <c r="C17" s="21"/>
      <c r="D17" s="22"/>
      <c r="E17" s="23"/>
      <c r="H17" s="23"/>
      <c r="I17" s="23"/>
      <c r="J17" s="26"/>
      <c r="K17" s="26"/>
      <c r="L17" s="18" t="s">
        <v>10</v>
      </c>
      <c r="M17" s="17">
        <f>(M10-M14)/M12</f>
        <v>-0.73484755540048907</v>
      </c>
      <c r="N17" s="17">
        <f>(N10-N14)/N12</f>
        <v>1.01326959177867</v>
      </c>
    </row>
    <row r="18" spans="1:14" x14ac:dyDescent="0.25">
      <c r="A18" s="19"/>
      <c r="B18" s="24"/>
      <c r="C18" s="21"/>
      <c r="D18" s="22"/>
      <c r="E18" s="23"/>
      <c r="H18" s="23"/>
      <c r="I18" s="23"/>
      <c r="J18" s="26"/>
      <c r="K18" s="26"/>
      <c r="L18" s="31" t="s">
        <v>13</v>
      </c>
      <c r="M18" s="32">
        <f>(M10-M12)/M13</f>
        <v>0.97373014384834133</v>
      </c>
      <c r="N18" s="32">
        <f>(N10-N12)/N13</f>
        <v>3.6508960328707887E-2</v>
      </c>
    </row>
    <row r="19" spans="1:14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4" x14ac:dyDescent="0.25">
      <c r="A20" s="19"/>
      <c r="B20" s="24"/>
      <c r="C20" s="21"/>
      <c r="D20" s="22"/>
      <c r="E20" s="23"/>
      <c r="H20" s="23"/>
      <c r="I20" s="23"/>
      <c r="J20" s="26"/>
      <c r="K20" s="26"/>
    </row>
    <row r="21" spans="1:14" x14ac:dyDescent="0.25">
      <c r="A21" s="19"/>
      <c r="B21" s="24"/>
      <c r="C21" s="21"/>
      <c r="D21" s="22"/>
      <c r="E21" s="23"/>
      <c r="H21" s="23"/>
      <c r="I21" s="23"/>
      <c r="J21" s="26"/>
      <c r="K21" s="26"/>
    </row>
    <row r="22" spans="1:14" x14ac:dyDescent="0.25">
      <c r="A22" s="19"/>
      <c r="B22" s="24"/>
      <c r="C22" s="21"/>
      <c r="D22" s="22"/>
      <c r="E22" s="23"/>
      <c r="H22" s="23"/>
      <c r="I22" s="23"/>
      <c r="J22" s="26"/>
      <c r="K22" s="26"/>
    </row>
    <row r="23" spans="1:14" x14ac:dyDescent="0.25">
      <c r="A23" s="25"/>
      <c r="B23" s="24"/>
      <c r="C23" s="21"/>
      <c r="D23" s="22"/>
      <c r="E23" s="23"/>
      <c r="H23" s="23"/>
      <c r="I23" s="23"/>
      <c r="J23" s="26"/>
      <c r="K23" s="26"/>
    </row>
    <row r="24" spans="1:14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4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4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4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mergeCells count="1">
    <mergeCell ref="M4:N4"/>
  </mergeCells>
  <pageMargins left="0.7" right="0.7" top="0.75" bottom="0.75" header="0.3" footer="0.3"/>
  <pageSetup paperSize="9" scale="55" orientation="portrait" horizontalDpi="4294967293" verticalDpi="0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opLeftCell="I2" workbookViewId="0">
      <selection activeCell="K9" sqref="K9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8" max="8" width="12.42578125" style="2" bestFit="1" customWidth="1"/>
    <col min="9" max="9" width="12.42578125" style="2" customWidth="1"/>
    <col min="10" max="10" width="9.140625" bestFit="1" customWidth="1"/>
    <col min="11" max="11" width="11.140625" bestFit="1" customWidth="1"/>
    <col min="14" max="14" width="23.140625" bestFit="1" customWidth="1"/>
    <col min="15" max="15" width="13.5703125" customWidth="1"/>
  </cols>
  <sheetData>
    <row r="1" spans="1:17" x14ac:dyDescent="0.25">
      <c r="A1" s="1" t="s">
        <v>2</v>
      </c>
    </row>
    <row r="2" spans="1:17" x14ac:dyDescent="0.25">
      <c r="A2" s="1"/>
    </row>
    <row r="3" spans="1:17" x14ac:dyDescent="0.25">
      <c r="A3" s="3" t="s">
        <v>3</v>
      </c>
      <c r="B3" s="3" t="s">
        <v>62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N3" s="13" t="s">
        <v>7</v>
      </c>
      <c r="O3" s="13" t="s">
        <v>8</v>
      </c>
      <c r="P3" s="13"/>
      <c r="Q3" s="13"/>
    </row>
    <row r="4" spans="1:17" x14ac:dyDescent="0.25">
      <c r="A4" s="5">
        <v>44562</v>
      </c>
      <c r="B4" s="35">
        <v>3781.47</v>
      </c>
      <c r="C4" s="38">
        <v>6631</v>
      </c>
      <c r="D4" s="7">
        <v>44581</v>
      </c>
      <c r="E4" s="8">
        <v>3.5000000000000003E-2</v>
      </c>
      <c r="F4" t="s">
        <v>9</v>
      </c>
      <c r="G4" s="9">
        <f>AVERAGE(E4:E15)</f>
        <v>3.9166666666666662E-2</v>
      </c>
      <c r="H4" s="8"/>
      <c r="I4" s="8"/>
      <c r="J4" s="28"/>
      <c r="K4" s="12"/>
      <c r="N4" s="13" t="s">
        <v>10</v>
      </c>
      <c r="O4" s="13" t="s">
        <v>11</v>
      </c>
      <c r="P4" s="13"/>
      <c r="Q4" s="13"/>
    </row>
    <row r="5" spans="1:17" x14ac:dyDescent="0.25">
      <c r="A5" s="5">
        <v>44593</v>
      </c>
      <c r="B5" s="35">
        <v>3725.92</v>
      </c>
      <c r="C5" s="38">
        <v>6888</v>
      </c>
      <c r="D5" s="7">
        <v>44602</v>
      </c>
      <c r="E5" s="8">
        <v>3.5000000000000003E-2</v>
      </c>
      <c r="F5" t="s">
        <v>12</v>
      </c>
      <c r="G5" s="11">
        <f>G4/12</f>
        <v>3.2638888888888887E-3</v>
      </c>
      <c r="H5" s="8">
        <f>B5/B4-1</f>
        <v>-1.4690054396835017E-2</v>
      </c>
      <c r="I5" s="8">
        <f>C5/C4-1</f>
        <v>3.8757351832302778E-2</v>
      </c>
      <c r="J5" s="28">
        <f>H5+1</f>
        <v>0.98530994560316498</v>
      </c>
      <c r="K5" s="28">
        <f>I5+1</f>
        <v>1.0387573518323028</v>
      </c>
      <c r="N5" s="13" t="s">
        <v>13</v>
      </c>
      <c r="O5" s="13" t="s">
        <v>14</v>
      </c>
      <c r="P5" s="13"/>
      <c r="Q5" s="13"/>
    </row>
    <row r="6" spans="1:17" x14ac:dyDescent="0.25">
      <c r="A6" s="5">
        <v>44621</v>
      </c>
      <c r="B6" s="35">
        <v>3961.4</v>
      </c>
      <c r="C6" s="38">
        <v>7071</v>
      </c>
      <c r="D6" s="7">
        <v>44637</v>
      </c>
      <c r="E6" s="8">
        <v>3.5000000000000003E-2</v>
      </c>
      <c r="H6" s="8">
        <f t="shared" ref="H6:I15" si="0">B6/B5-1</f>
        <v>6.3200498132004901E-2</v>
      </c>
      <c r="I6" s="8">
        <f t="shared" si="0"/>
        <v>2.6567944250871056E-2</v>
      </c>
      <c r="J6" s="28">
        <f t="shared" ref="J6:K15" si="1">H6+1</f>
        <v>1.0632004981320049</v>
      </c>
      <c r="K6" s="28">
        <f t="shared" si="1"/>
        <v>1.0265679442508711</v>
      </c>
    </row>
    <row r="7" spans="1:17" x14ac:dyDescent="0.25">
      <c r="A7" s="5">
        <v>44652</v>
      </c>
      <c r="B7" s="35">
        <v>4169.17</v>
      </c>
      <c r="C7" s="38">
        <v>7228</v>
      </c>
      <c r="D7" s="7">
        <v>44670</v>
      </c>
      <c r="E7" s="8">
        <v>3.5000000000000003E-2</v>
      </c>
      <c r="H7" s="8">
        <f t="shared" si="0"/>
        <v>5.2448629272479508E-2</v>
      </c>
      <c r="I7" s="8">
        <f>C7/C6-1</f>
        <v>2.2203365860557156E-2</v>
      </c>
      <c r="J7" s="28">
        <f t="shared" si="1"/>
        <v>1.0524486292724795</v>
      </c>
      <c r="K7" s="28">
        <f t="shared" si="1"/>
        <v>1.0222033658605572</v>
      </c>
      <c r="O7" s="39" t="s">
        <v>62</v>
      </c>
      <c r="P7" s="13" t="s">
        <v>0</v>
      </c>
    </row>
    <row r="8" spans="1:17" x14ac:dyDescent="0.25">
      <c r="A8" s="5">
        <v>44682</v>
      </c>
      <c r="B8" s="35">
        <v>4424.26</v>
      </c>
      <c r="C8" s="38">
        <v>7148</v>
      </c>
      <c r="D8" s="7">
        <v>44705</v>
      </c>
      <c r="E8" s="8">
        <v>3.5000000000000003E-2</v>
      </c>
      <c r="H8" s="8">
        <f t="shared" si="0"/>
        <v>6.1184840148039044E-2</v>
      </c>
      <c r="I8" s="8">
        <f t="shared" si="0"/>
        <v>-1.1068068622025473E-2</v>
      </c>
      <c r="J8" s="28">
        <f t="shared" si="1"/>
        <v>1.061184840148039</v>
      </c>
      <c r="K8" s="28">
        <f t="shared" si="1"/>
        <v>0.98893193137797453</v>
      </c>
      <c r="N8" t="s">
        <v>15</v>
      </c>
    </row>
    <row r="9" spans="1:17" x14ac:dyDescent="0.25">
      <c r="A9" s="5">
        <v>44713</v>
      </c>
      <c r="B9" s="35">
        <v>4218.22</v>
      </c>
      <c r="C9" s="38">
        <v>6911</v>
      </c>
      <c r="D9" s="7">
        <v>44735</v>
      </c>
      <c r="E9" s="8">
        <v>3.5000000000000003E-2</v>
      </c>
      <c r="H9" s="8">
        <f t="shared" si="0"/>
        <v>-4.6570499925411291E-2</v>
      </c>
      <c r="I9" s="8">
        <f t="shared" si="0"/>
        <v>-3.3156127588136575E-2</v>
      </c>
      <c r="J9" s="28">
        <f t="shared" si="1"/>
        <v>0.95342950007458871</v>
      </c>
      <c r="K9" s="28">
        <f t="shared" si="1"/>
        <v>0.96684387241186343</v>
      </c>
      <c r="N9" t="s">
        <v>16</v>
      </c>
      <c r="O9" s="9">
        <f>GEOMEAN(J5:J15)-1</f>
        <v>7.1778354713671888E-3</v>
      </c>
      <c r="P9" s="9">
        <f>GEOMEAN(K5:K15)-1</f>
        <v>2.9582789043773872E-3</v>
      </c>
    </row>
    <row r="10" spans="1:17" x14ac:dyDescent="0.25">
      <c r="A10" s="5">
        <v>44743</v>
      </c>
      <c r="B10" s="35">
        <v>3844.86</v>
      </c>
      <c r="C10" s="38">
        <v>6951</v>
      </c>
      <c r="D10" s="7">
        <v>44763</v>
      </c>
      <c r="E10" s="8">
        <v>3.5000000000000003E-2</v>
      </c>
      <c r="H10" s="8">
        <f t="shared" si="0"/>
        <v>-8.8511267785938208E-2</v>
      </c>
      <c r="I10" s="8">
        <f t="shared" si="0"/>
        <v>5.7878744031254481E-3</v>
      </c>
      <c r="J10" s="28">
        <f t="shared" si="1"/>
        <v>0.91148873221406179</v>
      </c>
      <c r="K10" s="28">
        <f t="shared" si="1"/>
        <v>1.0057878744031254</v>
      </c>
      <c r="N10" s="14" t="s">
        <v>17</v>
      </c>
      <c r="O10" s="15">
        <f>(1+O9)^12-1</f>
        <v>8.9617120626371838E-2</v>
      </c>
      <c r="P10" s="15">
        <f>(1+P9)^12-1</f>
        <v>3.6082673879501703E-2</v>
      </c>
    </row>
    <row r="11" spans="1:17" x14ac:dyDescent="0.25">
      <c r="A11" s="37">
        <v>44774</v>
      </c>
      <c r="B11" s="35">
        <v>4008</v>
      </c>
      <c r="C11" s="38">
        <v>7178</v>
      </c>
      <c r="D11" s="7">
        <v>44796</v>
      </c>
      <c r="E11" s="8">
        <v>3.7499999999999999E-2</v>
      </c>
      <c r="H11" s="8">
        <f t="shared" si="0"/>
        <v>4.2430673678625519E-2</v>
      </c>
      <c r="I11" s="8">
        <f t="shared" si="0"/>
        <v>3.2657171629981274E-2</v>
      </c>
      <c r="J11" s="28">
        <f t="shared" si="1"/>
        <v>1.0424306736786255</v>
      </c>
      <c r="K11" s="28">
        <f t="shared" si="1"/>
        <v>1.0326571716299813</v>
      </c>
      <c r="N11" t="s">
        <v>30</v>
      </c>
      <c r="O11" s="11">
        <f>STDEVA(H4:H15)</f>
        <v>4.878238680450226E-2</v>
      </c>
      <c r="P11" s="11">
        <f>STDEVA(I4:I27)</f>
        <v>2.5326070594370514E-2</v>
      </c>
    </row>
    <row r="12" spans="1:17" x14ac:dyDescent="0.25">
      <c r="A12" s="5">
        <v>44805</v>
      </c>
      <c r="B12" s="35">
        <v>4134.3500000000004</v>
      </c>
      <c r="C12" s="38">
        <v>7040</v>
      </c>
      <c r="D12" s="7">
        <v>44826</v>
      </c>
      <c r="E12" s="8">
        <v>4.2500000000000003E-2</v>
      </c>
      <c r="H12" s="8">
        <f t="shared" si="0"/>
        <v>3.1524451097804551E-2</v>
      </c>
      <c r="I12" s="8">
        <f t="shared" si="0"/>
        <v>-1.9225410977988244E-2</v>
      </c>
      <c r="J12" s="28">
        <f t="shared" si="1"/>
        <v>1.0315244510978046</v>
      </c>
      <c r="K12" s="28">
        <f t="shared" si="1"/>
        <v>0.98077458902201176</v>
      </c>
      <c r="N12" s="14" t="s">
        <v>18</v>
      </c>
      <c r="O12" s="15">
        <f>O11*12^(1/2)</f>
        <v>0.16898714491975095</v>
      </c>
      <c r="P12" s="15">
        <f>P11*12^(1/2)</f>
        <v>8.773208205105168E-2</v>
      </c>
    </row>
    <row r="13" spans="1:17" x14ac:dyDescent="0.25">
      <c r="A13" s="5">
        <v>44835</v>
      </c>
      <c r="B13" s="35">
        <v>4097.99</v>
      </c>
      <c r="C13" s="38">
        <v>7098</v>
      </c>
      <c r="D13" s="7">
        <v>44854</v>
      </c>
      <c r="E13" s="8">
        <v>3.7499999999999999E-2</v>
      </c>
      <c r="H13" s="8">
        <f t="shared" si="0"/>
        <v>-8.7946110029388791E-3</v>
      </c>
      <c r="I13" s="8">
        <f t="shared" si="0"/>
        <v>8.2386363636364202E-3</v>
      </c>
      <c r="J13" s="28">
        <f t="shared" si="1"/>
        <v>0.99120538899706112</v>
      </c>
      <c r="K13" s="28">
        <f t="shared" si="1"/>
        <v>1.0082386363636364</v>
      </c>
      <c r="N13" t="s">
        <v>19</v>
      </c>
      <c r="O13" s="29">
        <f>SLOPE(H5:H15,I5:I15)</f>
        <v>0.58114259586553663</v>
      </c>
      <c r="P13" s="16">
        <f>SLOPE(I5:I15,I5:I15)</f>
        <v>1</v>
      </c>
    </row>
    <row r="14" spans="1:17" x14ac:dyDescent="0.25">
      <c r="A14" s="5">
        <v>44866</v>
      </c>
      <c r="B14" s="35">
        <v>4185.74</v>
      </c>
      <c r="C14" s="38">
        <v>7081</v>
      </c>
      <c r="D14" s="7">
        <v>44882</v>
      </c>
      <c r="E14" s="8">
        <v>5.2499999999999998E-2</v>
      </c>
      <c r="H14" s="8">
        <f t="shared" si="0"/>
        <v>2.1412936585984754E-2</v>
      </c>
      <c r="I14" s="8">
        <f t="shared" si="0"/>
        <v>-2.3950408565792669E-3</v>
      </c>
      <c r="J14" s="28">
        <f t="shared" si="1"/>
        <v>1.0214129365859848</v>
      </c>
      <c r="K14" s="28">
        <f t="shared" si="1"/>
        <v>0.99760495914342073</v>
      </c>
      <c r="N14" t="s">
        <v>20</v>
      </c>
      <c r="O14" s="9">
        <f>G4</f>
        <v>3.9166666666666662E-2</v>
      </c>
      <c r="P14" s="9">
        <f>O14</f>
        <v>3.9166666666666662E-2</v>
      </c>
    </row>
    <row r="15" spans="1:17" x14ac:dyDescent="0.25">
      <c r="A15" s="5">
        <v>44896</v>
      </c>
      <c r="B15" s="35">
        <v>4090.99</v>
      </c>
      <c r="C15" s="38">
        <v>6850</v>
      </c>
      <c r="D15" s="7">
        <v>44917</v>
      </c>
      <c r="E15" s="8">
        <v>5.5E-2</v>
      </c>
      <c r="H15" s="8">
        <f>B15/B14-1</f>
        <v>-2.26363797082475E-2</v>
      </c>
      <c r="I15" s="8">
        <f t="shared" si="0"/>
        <v>-3.2622510944781857E-2</v>
      </c>
      <c r="J15" s="28">
        <f t="shared" si="1"/>
        <v>0.9773636202917525</v>
      </c>
      <c r="K15" s="28">
        <f t="shared" si="1"/>
        <v>0.96737748905521814</v>
      </c>
    </row>
    <row r="16" spans="1:17" x14ac:dyDescent="0.25">
      <c r="A16" s="19"/>
      <c r="B16" s="20"/>
      <c r="C16" s="21"/>
      <c r="D16" s="22"/>
      <c r="E16" s="23"/>
      <c r="N16" s="18" t="s">
        <v>21</v>
      </c>
      <c r="O16" s="17">
        <f>O10/O12</f>
        <v>0.53031915930013163</v>
      </c>
      <c r="P16" s="17">
        <f>P10/P12</f>
        <v>0.41128254380769214</v>
      </c>
    </row>
    <row r="17" spans="1:16" x14ac:dyDescent="0.25">
      <c r="A17" s="19"/>
      <c r="B17" s="20"/>
      <c r="C17" s="21"/>
      <c r="D17" s="22"/>
      <c r="E17" s="23"/>
      <c r="H17" s="23"/>
      <c r="I17" s="23"/>
      <c r="J17" s="26"/>
      <c r="K17" s="26"/>
      <c r="N17" s="18" t="s">
        <v>10</v>
      </c>
      <c r="O17" s="17">
        <f>(O10-O14)/O12</f>
        <v>0.2985461052890338</v>
      </c>
      <c r="P17" s="17">
        <f>(P10-P14)/P12</f>
        <v>-3.5152394825992729E-2</v>
      </c>
    </row>
    <row r="18" spans="1:16" x14ac:dyDescent="0.25">
      <c r="A18" s="19"/>
      <c r="B18" s="24"/>
      <c r="C18" s="21"/>
      <c r="D18" s="22"/>
      <c r="E18" s="23"/>
      <c r="H18" s="23"/>
      <c r="I18" s="23"/>
      <c r="J18" s="26"/>
      <c r="K18" s="26"/>
      <c r="N18" s="31" t="s">
        <v>13</v>
      </c>
      <c r="O18" s="32">
        <f>(O10-O12)/O13</f>
        <v>-0.1365758160872165</v>
      </c>
      <c r="P18" s="32">
        <f>(P10-P12)/P13</f>
        <v>-5.1649408171549976E-2</v>
      </c>
    </row>
    <row r="19" spans="1:16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6" x14ac:dyDescent="0.25">
      <c r="A20" s="19"/>
      <c r="B20" s="24"/>
      <c r="C20" s="21"/>
      <c r="D20" s="22"/>
      <c r="E20" s="23"/>
      <c r="H20" s="23"/>
      <c r="I20" s="23"/>
      <c r="J20" s="26"/>
      <c r="K20" s="26"/>
      <c r="N20" s="14" t="s">
        <v>22</v>
      </c>
    </row>
    <row r="21" spans="1:16" x14ac:dyDescent="0.25">
      <c r="A21" s="19"/>
      <c r="B21" s="24"/>
      <c r="C21" s="21"/>
      <c r="D21" s="22"/>
      <c r="E21" s="23"/>
      <c r="H21" s="23"/>
      <c r="I21" s="23"/>
      <c r="J21" s="26"/>
      <c r="K21" s="26"/>
      <c r="N21" s="18" t="s">
        <v>23</v>
      </c>
    </row>
    <row r="22" spans="1:16" x14ac:dyDescent="0.25">
      <c r="A22" s="19"/>
      <c r="B22" s="24"/>
      <c r="C22" s="21"/>
      <c r="D22" s="22"/>
      <c r="E22" s="23"/>
      <c r="H22" s="23"/>
      <c r="I22" s="23"/>
      <c r="J22" s="26"/>
      <c r="K22" s="26"/>
      <c r="N22" s="18" t="s">
        <v>24</v>
      </c>
    </row>
    <row r="23" spans="1:16" x14ac:dyDescent="0.25">
      <c r="A23" s="25"/>
      <c r="B23" s="24"/>
      <c r="C23" s="21"/>
      <c r="D23" s="22"/>
      <c r="E23" s="23"/>
      <c r="H23" s="23"/>
      <c r="I23" s="23"/>
      <c r="J23" s="26"/>
      <c r="K23" s="26"/>
      <c r="N23" s="18" t="s">
        <v>25</v>
      </c>
    </row>
    <row r="24" spans="1:16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6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6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6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7"/>
  <sheetViews>
    <sheetView topLeftCell="B1" workbookViewId="0">
      <selection activeCell="K10" sqref="K10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7" max="7" width="6.140625" bestFit="1" customWidth="1"/>
    <col min="8" max="8" width="10.85546875" style="2" bestFit="1" customWidth="1"/>
    <col min="9" max="9" width="11.7109375" style="2" bestFit="1" customWidth="1"/>
    <col min="10" max="10" width="7.140625" bestFit="1" customWidth="1"/>
    <col min="11" max="11" width="8.42578125" bestFit="1" customWidth="1"/>
    <col min="12" max="12" width="23.140625" bestFit="1" customWidth="1"/>
    <col min="13" max="13" width="13.5703125" customWidth="1"/>
  </cols>
  <sheetData>
    <row r="1" spans="1:15" x14ac:dyDescent="0.25">
      <c r="A1" s="1" t="s">
        <v>2</v>
      </c>
    </row>
    <row r="2" spans="1:15" x14ac:dyDescent="0.25">
      <c r="A2" s="1"/>
    </row>
    <row r="3" spans="1:15" x14ac:dyDescent="0.25">
      <c r="A3" s="3" t="s">
        <v>3</v>
      </c>
      <c r="B3" s="3" t="s">
        <v>36</v>
      </c>
      <c r="C3" s="3" t="s">
        <v>0</v>
      </c>
      <c r="D3" s="3" t="s">
        <v>28</v>
      </c>
      <c r="E3" s="3" t="s">
        <v>4</v>
      </c>
      <c r="F3" s="2"/>
      <c r="G3" s="2"/>
      <c r="H3" s="4" t="s">
        <v>32</v>
      </c>
      <c r="I3" s="4" t="s">
        <v>5</v>
      </c>
      <c r="J3" s="4" t="s">
        <v>33</v>
      </c>
      <c r="K3" s="4" t="s">
        <v>6</v>
      </c>
      <c r="L3" s="13" t="s">
        <v>7</v>
      </c>
      <c r="M3" s="13" t="s">
        <v>8</v>
      </c>
      <c r="N3" s="13"/>
      <c r="O3" s="13"/>
    </row>
    <row r="4" spans="1:15" x14ac:dyDescent="0.25">
      <c r="A4" s="5">
        <v>44197</v>
      </c>
      <c r="B4" s="30">
        <v>11455.36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L4" s="13" t="s">
        <v>10</v>
      </c>
      <c r="M4" s="13" t="s">
        <v>11</v>
      </c>
      <c r="N4" s="13"/>
      <c r="O4" s="13"/>
    </row>
    <row r="5" spans="1:15" x14ac:dyDescent="0.25">
      <c r="A5" s="5">
        <v>44228</v>
      </c>
      <c r="B5" s="30">
        <v>11457.97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2.2784094083450057E-4</v>
      </c>
      <c r="I5" s="8">
        <f>C5/C4-1</f>
        <v>6.465370180825647E-2</v>
      </c>
      <c r="J5" s="28">
        <f>H5+1</f>
        <v>1.0002278409408345</v>
      </c>
      <c r="K5" s="28">
        <f>I5+1</f>
        <v>1.0646537018082565</v>
      </c>
      <c r="L5" s="13" t="s">
        <v>13</v>
      </c>
      <c r="M5" s="13" t="s">
        <v>14</v>
      </c>
      <c r="N5" s="13"/>
      <c r="O5" s="13"/>
    </row>
    <row r="6" spans="1:15" x14ac:dyDescent="0.25">
      <c r="A6" s="5">
        <v>44256</v>
      </c>
      <c r="B6" s="30">
        <v>11622.98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1.4401329380335337E-2</v>
      </c>
      <c r="I6" s="8">
        <f t="shared" si="0"/>
        <v>-4.1019067457138236E-2</v>
      </c>
      <c r="J6" s="28">
        <f t="shared" ref="J6:K15" si="1">H6+1</f>
        <v>1.0144013293803353</v>
      </c>
      <c r="K6" s="28">
        <f t="shared" si="1"/>
        <v>0.95898093254286176</v>
      </c>
    </row>
    <row r="7" spans="1:15" x14ac:dyDescent="0.25">
      <c r="A7" s="5">
        <v>44287</v>
      </c>
      <c r="B7" s="30">
        <v>10717.51</v>
      </c>
      <c r="C7" s="6">
        <v>5995</v>
      </c>
      <c r="D7" s="7">
        <v>44306</v>
      </c>
      <c r="E7" s="8">
        <v>3.5000000000000003E-2</v>
      </c>
      <c r="H7" s="8">
        <f t="shared" si="0"/>
        <v>-7.7903429241037991E-2</v>
      </c>
      <c r="I7" s="8">
        <f>C7/C6-1</f>
        <v>1.6708437761070449E-3</v>
      </c>
      <c r="J7" s="28">
        <f t="shared" si="1"/>
        <v>0.92209657075896201</v>
      </c>
      <c r="K7" s="28">
        <f t="shared" si="1"/>
        <v>1.001670843776107</v>
      </c>
      <c r="M7" s="13" t="s">
        <v>35</v>
      </c>
      <c r="N7" s="13" t="s">
        <v>0</v>
      </c>
    </row>
    <row r="8" spans="1:15" x14ac:dyDescent="0.25">
      <c r="A8" s="5">
        <v>44317</v>
      </c>
      <c r="B8" s="30">
        <v>10765.08</v>
      </c>
      <c r="C8" s="6">
        <v>5947</v>
      </c>
      <c r="D8" s="7">
        <v>44341</v>
      </c>
      <c r="E8" s="8">
        <v>3.5000000000000003E-2</v>
      </c>
      <c r="H8" s="8">
        <f t="shared" si="0"/>
        <v>4.4385309647483329E-3</v>
      </c>
      <c r="I8" s="8">
        <f t="shared" si="0"/>
        <v>-8.0066722268556934E-3</v>
      </c>
      <c r="J8" s="28">
        <f t="shared" si="1"/>
        <v>1.0044385309647483</v>
      </c>
      <c r="K8" s="28">
        <f t="shared" si="1"/>
        <v>0.99199332777314431</v>
      </c>
      <c r="L8" t="s">
        <v>15</v>
      </c>
    </row>
    <row r="9" spans="1:15" x14ac:dyDescent="0.25">
      <c r="A9" s="5">
        <v>44348</v>
      </c>
      <c r="B9" s="30">
        <v>10624.09</v>
      </c>
      <c r="C9" s="6">
        <v>5985</v>
      </c>
      <c r="D9" s="7">
        <v>44364</v>
      </c>
      <c r="E9" s="8">
        <v>3.5000000000000003E-2</v>
      </c>
      <c r="H9" s="8">
        <f t="shared" si="0"/>
        <v>-1.3096976520378889E-2</v>
      </c>
      <c r="I9" s="8">
        <f t="shared" si="0"/>
        <v>6.389776357827559E-3</v>
      </c>
      <c r="J9" s="28">
        <f t="shared" si="1"/>
        <v>0.98690302347962111</v>
      </c>
      <c r="K9" s="28">
        <f t="shared" si="1"/>
        <v>1.0063897763578276</v>
      </c>
      <c r="L9" t="s">
        <v>16</v>
      </c>
      <c r="M9" s="9">
        <f>GEOMEAN(J5:J15)-1</f>
        <v>4.5282994575424063E-4</v>
      </c>
      <c r="N9" s="9">
        <f>GEOMEAN(K5:K15)-1</f>
        <v>1.0573312662119916E-2</v>
      </c>
    </row>
    <row r="10" spans="1:15" x14ac:dyDescent="0.25">
      <c r="A10" s="5">
        <v>44378</v>
      </c>
      <c r="B10" s="30">
        <v>10475.790000000001</v>
      </c>
      <c r="C10" s="6">
        <v>6070</v>
      </c>
      <c r="D10" s="7">
        <v>44399</v>
      </c>
      <c r="E10" s="8">
        <v>3.5000000000000003E-2</v>
      </c>
      <c r="H10" s="8">
        <f t="shared" si="0"/>
        <v>-1.3958842592636134E-2</v>
      </c>
      <c r="I10" s="8">
        <f t="shared" si="0"/>
        <v>1.4202172096908994E-2</v>
      </c>
      <c r="J10" s="28">
        <f t="shared" si="1"/>
        <v>0.98604115740736387</v>
      </c>
      <c r="K10" s="28">
        <f t="shared" si="1"/>
        <v>1.014202172096909</v>
      </c>
      <c r="L10" s="14" t="s">
        <v>17</v>
      </c>
      <c r="M10" s="15">
        <f>(1+M9)^12-1</f>
        <v>5.4475134253293422E-3</v>
      </c>
      <c r="N10" s="15">
        <f>(1+N9)^12-1</f>
        <v>0.13452455998454793</v>
      </c>
    </row>
    <row r="11" spans="1:15" x14ac:dyDescent="0.25">
      <c r="A11" s="10" t="s">
        <v>1</v>
      </c>
      <c r="B11" s="30">
        <v>10834.96</v>
      </c>
      <c r="C11" s="6">
        <v>6150</v>
      </c>
      <c r="D11" s="7">
        <v>44427</v>
      </c>
      <c r="E11" s="8">
        <v>3.5000000000000003E-2</v>
      </c>
      <c r="H11" s="8">
        <f t="shared" si="0"/>
        <v>3.4285719740468013E-2</v>
      </c>
      <c r="I11" s="8">
        <f t="shared" si="0"/>
        <v>1.3179571663920919E-2</v>
      </c>
      <c r="J11" s="28">
        <f t="shared" si="1"/>
        <v>1.034285719740468</v>
      </c>
      <c r="K11" s="28">
        <f t="shared" si="1"/>
        <v>1.0131795716639209</v>
      </c>
      <c r="L11" t="s">
        <v>30</v>
      </c>
      <c r="M11" s="11">
        <f>STDEVA(H4:H15)</f>
        <v>3.2332496781368694E-2</v>
      </c>
      <c r="N11" s="11">
        <f>STDEVA(I4:I27)</f>
        <v>2.8294666423040921E-2</v>
      </c>
    </row>
    <row r="12" spans="1:15" x14ac:dyDescent="0.25">
      <c r="A12" s="5">
        <v>44440</v>
      </c>
      <c r="B12" s="30">
        <v>11008.83</v>
      </c>
      <c r="C12" s="6">
        <v>6286</v>
      </c>
      <c r="D12" s="7">
        <v>44460</v>
      </c>
      <c r="E12" s="8">
        <v>3.5000000000000003E-2</v>
      </c>
      <c r="H12" s="8">
        <f t="shared" si="0"/>
        <v>1.604712892341098E-2</v>
      </c>
      <c r="I12" s="8">
        <f t="shared" si="0"/>
        <v>2.2113821138211476E-2</v>
      </c>
      <c r="J12" s="28">
        <f t="shared" si="1"/>
        <v>1.016047128923411</v>
      </c>
      <c r="K12" s="28">
        <f t="shared" si="1"/>
        <v>1.0221138211382115</v>
      </c>
      <c r="L12" s="14" t="s">
        <v>18</v>
      </c>
      <c r="M12" s="15">
        <f>M11*12^(1/2)</f>
        <v>0.11200305432177554</v>
      </c>
      <c r="N12" s="15">
        <f>N11*12^(1/2)</f>
        <v>9.8015599655840044E-2</v>
      </c>
    </row>
    <row r="13" spans="1:15" x14ac:dyDescent="0.25">
      <c r="A13" s="5">
        <v>44470</v>
      </c>
      <c r="B13" s="30">
        <v>11114.56</v>
      </c>
      <c r="C13" s="6">
        <v>6591</v>
      </c>
      <c r="D13" s="7">
        <v>44488</v>
      </c>
      <c r="E13" s="8">
        <v>3.5000000000000003E-2</v>
      </c>
      <c r="H13" s="8">
        <f t="shared" si="0"/>
        <v>9.6041087018330362E-3</v>
      </c>
      <c r="I13" s="8">
        <f t="shared" si="0"/>
        <v>4.8520521794463978E-2</v>
      </c>
      <c r="J13" s="28">
        <f t="shared" si="1"/>
        <v>1.009604108701833</v>
      </c>
      <c r="K13" s="28">
        <f t="shared" si="1"/>
        <v>1.048520521794464</v>
      </c>
      <c r="L13" t="s">
        <v>19</v>
      </c>
      <c r="M13" s="29">
        <f>SLOPE(H5:H15,I5:I15)</f>
        <v>-4.3645064962709666E-2</v>
      </c>
      <c r="N13" s="16">
        <f>SLOPE(I5:I15,I5:I15)</f>
        <v>1</v>
      </c>
    </row>
    <row r="14" spans="1:15" x14ac:dyDescent="0.25">
      <c r="A14" s="5">
        <v>44501</v>
      </c>
      <c r="B14" s="30">
        <v>11632.3</v>
      </c>
      <c r="C14" s="6">
        <v>6533</v>
      </c>
      <c r="D14" s="7">
        <v>44518</v>
      </c>
      <c r="E14" s="8">
        <v>3.5000000000000003E-2</v>
      </c>
      <c r="H14" s="8">
        <f t="shared" si="0"/>
        <v>4.6582140903463465E-2</v>
      </c>
      <c r="I14" s="8">
        <f t="shared" si="0"/>
        <v>-8.7998786223638659E-3</v>
      </c>
      <c r="J14" s="28">
        <f t="shared" si="1"/>
        <v>1.0465821409034635</v>
      </c>
      <c r="K14" s="28">
        <f t="shared" si="1"/>
        <v>0.99120012137763613</v>
      </c>
      <c r="L14" t="s">
        <v>20</v>
      </c>
      <c r="M14" s="9">
        <f>G4</f>
        <v>3.5208333333333341E-2</v>
      </c>
      <c r="N14" s="9">
        <f>M14</f>
        <v>3.5208333333333341E-2</v>
      </c>
    </row>
    <row r="15" spans="1:15" x14ac:dyDescent="0.25">
      <c r="A15" s="5">
        <v>44531</v>
      </c>
      <c r="B15" s="30">
        <v>11512.55</v>
      </c>
      <c r="C15" s="6">
        <v>6581</v>
      </c>
      <c r="D15" s="7">
        <v>44546</v>
      </c>
      <c r="E15" s="8">
        <v>3.5000000000000003E-2</v>
      </c>
      <c r="H15" s="8">
        <f>B15/B14-1</f>
        <v>-1.0294610696079065E-2</v>
      </c>
      <c r="I15" s="8">
        <f t="shared" si="0"/>
        <v>7.3473136384509807E-3</v>
      </c>
      <c r="J15" s="28">
        <f t="shared" si="1"/>
        <v>0.98970538930392093</v>
      </c>
      <c r="K15" s="28">
        <f t="shared" si="1"/>
        <v>1.007347313638451</v>
      </c>
    </row>
    <row r="16" spans="1:15" x14ac:dyDescent="0.25">
      <c r="A16" s="19"/>
      <c r="B16" s="20"/>
      <c r="C16" s="21"/>
      <c r="D16" s="22"/>
      <c r="E16" s="23"/>
      <c r="L16" s="18" t="s">
        <v>21</v>
      </c>
      <c r="M16" s="17">
        <f>M10/M12</f>
        <v>4.8637186354571059E-2</v>
      </c>
      <c r="N16" s="17">
        <f>N10/N12</f>
        <v>1.3724811199125544</v>
      </c>
    </row>
    <row r="17" spans="1:14" x14ac:dyDescent="0.25">
      <c r="A17" s="19"/>
      <c r="B17" s="20"/>
      <c r="C17" s="21"/>
      <c r="D17" s="22"/>
      <c r="E17" s="23"/>
      <c r="H17" s="23"/>
      <c r="I17" s="23"/>
      <c r="J17" s="26"/>
      <c r="K17" s="26"/>
      <c r="L17" s="18" t="s">
        <v>10</v>
      </c>
      <c r="M17" s="17">
        <f>(M10-M14)/M12</f>
        <v>-0.26571436009685606</v>
      </c>
      <c r="N17" s="17">
        <f>(N10-N14)/N12</f>
        <v>1.01326959177867</v>
      </c>
    </row>
    <row r="18" spans="1:14" x14ac:dyDescent="0.25">
      <c r="A18" s="19"/>
      <c r="B18" s="24"/>
      <c r="C18" s="21"/>
      <c r="D18" s="22"/>
      <c r="E18" s="23"/>
      <c r="H18" s="23"/>
      <c r="I18" s="23"/>
      <c r="J18" s="26"/>
      <c r="K18" s="26"/>
      <c r="L18" s="31" t="s">
        <v>13</v>
      </c>
      <c r="M18" s="32">
        <f>(M10-M12)/M13</f>
        <v>2.4414109816880152</v>
      </c>
      <c r="N18" s="32">
        <f>(N10-N12)/N13</f>
        <v>3.6508960328707887E-2</v>
      </c>
    </row>
    <row r="19" spans="1:14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4" x14ac:dyDescent="0.25">
      <c r="A20" s="19"/>
      <c r="B20" s="24"/>
      <c r="C20" s="21"/>
      <c r="D20" s="22"/>
      <c r="E20" s="23"/>
      <c r="H20" s="23"/>
      <c r="I20" s="23"/>
      <c r="J20" s="26"/>
      <c r="K20" s="26"/>
    </row>
    <row r="21" spans="1:14" x14ac:dyDescent="0.25">
      <c r="A21" s="19"/>
      <c r="B21" s="24"/>
      <c r="C21" s="21"/>
      <c r="D21" s="22"/>
      <c r="E21" s="23"/>
      <c r="H21" s="23"/>
      <c r="I21" s="23"/>
      <c r="J21" s="26"/>
      <c r="K21" s="26"/>
    </row>
    <row r="22" spans="1:14" x14ac:dyDescent="0.25">
      <c r="A22" s="19"/>
      <c r="B22" s="24"/>
      <c r="C22" s="21"/>
      <c r="D22" s="22"/>
      <c r="E22" s="23"/>
      <c r="H22" s="23"/>
      <c r="I22" s="23"/>
      <c r="J22" s="26"/>
      <c r="K22" s="26"/>
    </row>
    <row r="23" spans="1:14" x14ac:dyDescent="0.25">
      <c r="A23" s="25"/>
      <c r="B23" s="24"/>
      <c r="C23" s="21"/>
      <c r="D23" s="22"/>
      <c r="E23" s="23"/>
      <c r="H23" s="23"/>
      <c r="I23" s="23"/>
      <c r="J23" s="26"/>
      <c r="K23" s="26"/>
    </row>
    <row r="24" spans="1:14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4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4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4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scale="75" orientation="landscape" horizontalDpi="4294967293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7"/>
  <sheetViews>
    <sheetView workbookViewId="0">
      <selection activeCell="J14" sqref="J14"/>
    </sheetView>
  </sheetViews>
  <sheetFormatPr defaultRowHeight="15" x14ac:dyDescent="0.25"/>
  <cols>
    <col min="1" max="1" width="11.85546875" customWidth="1"/>
    <col min="2" max="2" width="5.5703125" bestFit="1" customWidth="1"/>
    <col min="3" max="3" width="5.28515625" bestFit="1" customWidth="1"/>
    <col min="4" max="4" width="10" bestFit="1" customWidth="1"/>
    <col min="5" max="5" width="20.140625" bestFit="1" customWidth="1"/>
    <col min="6" max="6" width="11.5703125" bestFit="1" customWidth="1"/>
    <col min="7" max="7" width="6.140625" bestFit="1" customWidth="1"/>
    <col min="8" max="8" width="10.85546875" style="2" bestFit="1" customWidth="1"/>
    <col min="9" max="9" width="11.7109375" style="2" bestFit="1" customWidth="1"/>
    <col min="10" max="10" width="7.140625" bestFit="1" customWidth="1"/>
    <col min="11" max="11" width="8.42578125" bestFit="1" customWidth="1"/>
    <col min="12" max="12" width="23.140625" bestFit="1" customWidth="1"/>
    <col min="13" max="13" width="13.5703125" customWidth="1"/>
  </cols>
  <sheetData>
    <row r="1" spans="1:15" x14ac:dyDescent="0.25">
      <c r="A1" s="1" t="s">
        <v>2</v>
      </c>
    </row>
    <row r="2" spans="1:15" x14ac:dyDescent="0.25">
      <c r="A2" s="1"/>
    </row>
    <row r="3" spans="1:15" x14ac:dyDescent="0.25">
      <c r="A3" s="3" t="s">
        <v>3</v>
      </c>
      <c r="B3" s="3" t="s">
        <v>37</v>
      </c>
      <c r="C3" s="3" t="s">
        <v>0</v>
      </c>
      <c r="D3" s="3" t="s">
        <v>28</v>
      </c>
      <c r="E3" s="3" t="s">
        <v>4</v>
      </c>
      <c r="F3" s="2"/>
      <c r="G3" s="2"/>
      <c r="H3" s="4" t="s">
        <v>32</v>
      </c>
      <c r="I3" s="4" t="s">
        <v>5</v>
      </c>
      <c r="J3" s="4" t="s">
        <v>33</v>
      </c>
      <c r="K3" s="4" t="s">
        <v>6</v>
      </c>
      <c r="L3" s="13" t="s">
        <v>7</v>
      </c>
      <c r="M3" s="13" t="s">
        <v>8</v>
      </c>
      <c r="N3" s="13"/>
      <c r="O3" s="13"/>
    </row>
    <row r="4" spans="1:15" x14ac:dyDescent="0.25">
      <c r="A4" s="5">
        <v>44197</v>
      </c>
      <c r="B4" s="34">
        <v>1.53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L4" s="13" t="s">
        <v>10</v>
      </c>
      <c r="M4" s="13" t="s">
        <v>11</v>
      </c>
      <c r="N4" s="13"/>
      <c r="O4" s="13"/>
    </row>
    <row r="5" spans="1:15" x14ac:dyDescent="0.25">
      <c r="A5" s="5">
        <v>44228</v>
      </c>
      <c r="B5" s="34">
        <v>1.56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1.9607843137254832E-2</v>
      </c>
      <c r="I5" s="8">
        <f>C5/C4-1</f>
        <v>6.465370180825647E-2</v>
      </c>
      <c r="J5" s="28">
        <f>H5+1</f>
        <v>1.0196078431372548</v>
      </c>
      <c r="K5" s="28">
        <f>I5+1</f>
        <v>1.0646537018082565</v>
      </c>
      <c r="L5" s="13" t="s">
        <v>13</v>
      </c>
      <c r="M5" s="13" t="s">
        <v>14</v>
      </c>
      <c r="N5" s="13"/>
      <c r="O5" s="13"/>
    </row>
    <row r="6" spans="1:15" x14ac:dyDescent="0.25">
      <c r="A6" s="5">
        <v>44256</v>
      </c>
      <c r="B6" s="34">
        <v>1.57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6.4102564102563875E-3</v>
      </c>
      <c r="I6" s="8">
        <f t="shared" si="0"/>
        <v>-4.1019067457138236E-2</v>
      </c>
      <c r="J6" s="28">
        <f t="shared" ref="J6:K15" si="1">H6+1</f>
        <v>1.0064102564102564</v>
      </c>
      <c r="K6" s="28">
        <f t="shared" si="1"/>
        <v>0.95898093254286176</v>
      </c>
    </row>
    <row r="7" spans="1:15" x14ac:dyDescent="0.25">
      <c r="A7" s="5">
        <v>44287</v>
      </c>
      <c r="B7" s="34">
        <v>1.55</v>
      </c>
      <c r="C7" s="6">
        <v>5995</v>
      </c>
      <c r="D7" s="7">
        <v>44306</v>
      </c>
      <c r="E7" s="8">
        <v>3.5000000000000003E-2</v>
      </c>
      <c r="H7" s="8">
        <f t="shared" si="0"/>
        <v>-1.2738853503184711E-2</v>
      </c>
      <c r="I7" s="8">
        <f>C7/C6-1</f>
        <v>1.6708437761070449E-3</v>
      </c>
      <c r="J7" s="28">
        <f t="shared" si="1"/>
        <v>0.98726114649681529</v>
      </c>
      <c r="K7" s="28">
        <f t="shared" si="1"/>
        <v>1.001670843776107</v>
      </c>
      <c r="M7" s="13" t="s">
        <v>37</v>
      </c>
      <c r="N7" s="13" t="s">
        <v>0</v>
      </c>
    </row>
    <row r="8" spans="1:15" x14ac:dyDescent="0.25">
      <c r="A8" s="5">
        <v>44317</v>
      </c>
      <c r="B8" s="34">
        <v>1.57</v>
      </c>
      <c r="C8" s="6">
        <v>5947</v>
      </c>
      <c r="D8" s="7">
        <v>44341</v>
      </c>
      <c r="E8" s="8">
        <v>3.5000000000000003E-2</v>
      </c>
      <c r="H8" s="8">
        <f t="shared" si="0"/>
        <v>1.2903225806451646E-2</v>
      </c>
      <c r="I8" s="8">
        <f t="shared" si="0"/>
        <v>-8.0066722268556934E-3</v>
      </c>
      <c r="J8" s="28">
        <f t="shared" si="1"/>
        <v>1.0129032258064516</v>
      </c>
      <c r="K8" s="28">
        <f t="shared" si="1"/>
        <v>0.99199332777314431</v>
      </c>
      <c r="L8" t="s">
        <v>15</v>
      </c>
    </row>
    <row r="9" spans="1:15" x14ac:dyDescent="0.25">
      <c r="A9" s="5">
        <v>44348</v>
      </c>
      <c r="B9" s="34">
        <v>1.56</v>
      </c>
      <c r="C9" s="6">
        <v>5985</v>
      </c>
      <c r="D9" s="7">
        <v>44364</v>
      </c>
      <c r="E9" s="8">
        <v>3.5000000000000003E-2</v>
      </c>
      <c r="H9" s="8">
        <f t="shared" si="0"/>
        <v>-6.3694267515923553E-3</v>
      </c>
      <c r="I9" s="8">
        <f t="shared" si="0"/>
        <v>6.389776357827559E-3</v>
      </c>
      <c r="J9" s="28">
        <f t="shared" si="1"/>
        <v>0.99363057324840764</v>
      </c>
      <c r="K9" s="28">
        <f t="shared" si="1"/>
        <v>1.0063897763578276</v>
      </c>
      <c r="L9" t="s">
        <v>16</v>
      </c>
      <c r="M9" s="9">
        <f>GEOMEAN(J5:J15)-1</f>
        <v>-1.7986193871071254E-3</v>
      </c>
      <c r="N9" s="9">
        <f>GEOMEAN(K5:K15)-1</f>
        <v>1.0573312662119916E-2</v>
      </c>
    </row>
    <row r="10" spans="1:15" x14ac:dyDescent="0.25">
      <c r="A10" s="5">
        <v>44378</v>
      </c>
      <c r="B10" s="34">
        <v>1.54</v>
      </c>
      <c r="C10" s="6">
        <v>6070</v>
      </c>
      <c r="D10" s="7">
        <v>44399</v>
      </c>
      <c r="E10" s="8">
        <v>3.5000000000000003E-2</v>
      </c>
      <c r="H10" s="8">
        <f t="shared" si="0"/>
        <v>-1.2820512820512886E-2</v>
      </c>
      <c r="I10" s="8">
        <f t="shared" si="0"/>
        <v>1.4202172096908994E-2</v>
      </c>
      <c r="J10" s="28">
        <f t="shared" si="1"/>
        <v>0.98717948717948711</v>
      </c>
      <c r="K10" s="28">
        <f t="shared" si="1"/>
        <v>1.014202172096909</v>
      </c>
      <c r="L10" s="14" t="s">
        <v>17</v>
      </c>
      <c r="M10" s="15">
        <f>(1+M9)^12-1</f>
        <v>-2.1371195477557281E-2</v>
      </c>
      <c r="N10" s="15">
        <f>(1+N9)^12-1</f>
        <v>0.13452455998454793</v>
      </c>
    </row>
    <row r="11" spans="1:15" x14ac:dyDescent="0.25">
      <c r="A11" s="10" t="s">
        <v>1</v>
      </c>
      <c r="B11" s="34">
        <v>1.51</v>
      </c>
      <c r="C11" s="6">
        <v>6150</v>
      </c>
      <c r="D11" s="7">
        <v>44427</v>
      </c>
      <c r="E11" s="8">
        <v>3.5000000000000003E-2</v>
      </c>
      <c r="H11" s="8">
        <f t="shared" si="0"/>
        <v>-1.9480519480519543E-2</v>
      </c>
      <c r="I11" s="8">
        <f t="shared" si="0"/>
        <v>1.3179571663920919E-2</v>
      </c>
      <c r="J11" s="28">
        <f t="shared" si="1"/>
        <v>0.98051948051948046</v>
      </c>
      <c r="K11" s="28">
        <f t="shared" si="1"/>
        <v>1.0131795716639209</v>
      </c>
      <c r="L11" t="s">
        <v>30</v>
      </c>
      <c r="M11" s="11">
        <f>STDEVA(H4:H15)</f>
        <v>2.477363479894126E-2</v>
      </c>
      <c r="N11" s="11">
        <f>STDEVA(I4:I27)</f>
        <v>2.8294666423040921E-2</v>
      </c>
    </row>
    <row r="12" spans="1:15" x14ac:dyDescent="0.25">
      <c r="A12" s="5">
        <v>44440</v>
      </c>
      <c r="B12" s="34">
        <v>1.55</v>
      </c>
      <c r="C12" s="6">
        <v>6286</v>
      </c>
      <c r="D12" s="7">
        <v>44460</v>
      </c>
      <c r="E12" s="8">
        <v>3.5000000000000003E-2</v>
      </c>
      <c r="H12" s="8">
        <f t="shared" si="0"/>
        <v>2.6490066225165476E-2</v>
      </c>
      <c r="I12" s="8">
        <f t="shared" si="0"/>
        <v>2.2113821138211476E-2</v>
      </c>
      <c r="J12" s="28">
        <f t="shared" si="1"/>
        <v>1.0264900662251655</v>
      </c>
      <c r="K12" s="28">
        <f t="shared" si="1"/>
        <v>1.0221138211382115</v>
      </c>
      <c r="L12" s="14" t="s">
        <v>18</v>
      </c>
      <c r="M12" s="15">
        <f>M11*12^(1/2)</f>
        <v>8.5818388319845298E-2</v>
      </c>
      <c r="N12" s="15">
        <f>N11*12^(1/2)</f>
        <v>9.8015599655840044E-2</v>
      </c>
    </row>
    <row r="13" spans="1:15" x14ac:dyDescent="0.25">
      <c r="A13" s="5">
        <v>44470</v>
      </c>
      <c r="B13" s="34">
        <v>1.46</v>
      </c>
      <c r="C13" s="6">
        <v>6591</v>
      </c>
      <c r="D13" s="7">
        <v>44488</v>
      </c>
      <c r="E13" s="8">
        <v>3.5000000000000003E-2</v>
      </c>
      <c r="H13" s="8">
        <f t="shared" si="0"/>
        <v>-5.8064516129032295E-2</v>
      </c>
      <c r="I13" s="8">
        <f t="shared" si="0"/>
        <v>4.8520521794463978E-2</v>
      </c>
      <c r="J13" s="28">
        <f t="shared" si="1"/>
        <v>0.9419354838709677</v>
      </c>
      <c r="K13" s="28">
        <f t="shared" si="1"/>
        <v>1.048520521794464</v>
      </c>
      <c r="L13" t="s">
        <v>19</v>
      </c>
      <c r="M13" s="29">
        <f>SLOPE(H5:H15,I5:I15)</f>
        <v>-0.23604841116446695</v>
      </c>
      <c r="N13" s="16">
        <f>SLOPE(I5:I15,I5:I15)</f>
        <v>1</v>
      </c>
    </row>
    <row r="14" spans="1:15" x14ac:dyDescent="0.25">
      <c r="A14" s="5">
        <v>44501</v>
      </c>
      <c r="B14" s="34">
        <v>1.5</v>
      </c>
      <c r="C14" s="6">
        <v>6533</v>
      </c>
      <c r="D14" s="7">
        <v>44518</v>
      </c>
      <c r="E14" s="8">
        <v>3.5000000000000003E-2</v>
      </c>
      <c r="H14" s="8">
        <f t="shared" si="0"/>
        <v>2.7397260273972712E-2</v>
      </c>
      <c r="I14" s="8">
        <f t="shared" si="0"/>
        <v>-8.7998786223638659E-3</v>
      </c>
      <c r="J14" s="28">
        <f t="shared" si="1"/>
        <v>1.0273972602739727</v>
      </c>
      <c r="K14" s="28">
        <f t="shared" si="1"/>
        <v>0.99120012137763613</v>
      </c>
      <c r="L14" t="s">
        <v>20</v>
      </c>
      <c r="M14" s="9">
        <f>G4</f>
        <v>3.5208333333333341E-2</v>
      </c>
      <c r="N14" s="9">
        <f>M14</f>
        <v>3.5208333333333341E-2</v>
      </c>
    </row>
    <row r="15" spans="1:15" x14ac:dyDescent="0.25">
      <c r="A15" s="5">
        <v>44531</v>
      </c>
      <c r="B15" s="34">
        <v>1.5</v>
      </c>
      <c r="C15" s="6">
        <v>6581</v>
      </c>
      <c r="D15" s="7">
        <v>44546</v>
      </c>
      <c r="E15" s="8">
        <v>3.5000000000000003E-2</v>
      </c>
      <c r="H15" s="8">
        <f>B15/B14-1</f>
        <v>0</v>
      </c>
      <c r="I15" s="8">
        <f t="shared" si="0"/>
        <v>7.3473136384509807E-3</v>
      </c>
      <c r="J15" s="28">
        <f t="shared" si="1"/>
        <v>1</v>
      </c>
      <c r="K15" s="28">
        <f t="shared" si="1"/>
        <v>1.007347313638451</v>
      </c>
    </row>
    <row r="16" spans="1:15" x14ac:dyDescent="0.25">
      <c r="A16" s="19"/>
      <c r="B16" s="20"/>
      <c r="C16" s="21"/>
      <c r="D16" s="22"/>
      <c r="E16" s="23"/>
      <c r="L16" s="18" t="s">
        <v>21</v>
      </c>
      <c r="M16" s="17">
        <f>M10/M12</f>
        <v>-0.24902816163252559</v>
      </c>
      <c r="N16" s="17">
        <f>N10/N12</f>
        <v>1.3724811199125544</v>
      </c>
    </row>
    <row r="17" spans="1:14" x14ac:dyDescent="0.25">
      <c r="A17" s="19"/>
      <c r="B17" s="20"/>
      <c r="C17" s="21"/>
      <c r="D17" s="22"/>
      <c r="E17" s="23"/>
      <c r="H17" s="23"/>
      <c r="I17" s="23"/>
      <c r="J17" s="26"/>
      <c r="K17" s="26"/>
      <c r="L17" s="18" t="s">
        <v>10</v>
      </c>
      <c r="M17" s="17">
        <f>(M10-M14)/M12</f>
        <v>-0.65929377046814963</v>
      </c>
      <c r="N17" s="17">
        <f>(N10-N14)/N12</f>
        <v>1.01326959177867</v>
      </c>
    </row>
    <row r="18" spans="1:14" x14ac:dyDescent="0.25">
      <c r="A18" s="19"/>
      <c r="B18" s="24"/>
      <c r="C18" s="21"/>
      <c r="D18" s="22"/>
      <c r="E18" s="23"/>
      <c r="H18" s="23"/>
      <c r="I18" s="23"/>
      <c r="J18" s="26"/>
      <c r="K18" s="26"/>
      <c r="L18" s="31" t="s">
        <v>13</v>
      </c>
      <c r="M18" s="32">
        <f>(M10-M12)/M13</f>
        <v>0.45410000121847099</v>
      </c>
      <c r="N18" s="32">
        <f>(N10-N12)/N13</f>
        <v>3.6508960328707887E-2</v>
      </c>
    </row>
    <row r="19" spans="1:14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4" x14ac:dyDescent="0.25">
      <c r="A20" s="19"/>
      <c r="B20" s="24"/>
      <c r="C20" s="21"/>
      <c r="D20" s="22"/>
      <c r="E20" s="23"/>
      <c r="H20" s="23"/>
      <c r="I20" s="23"/>
      <c r="J20" s="26"/>
      <c r="K20" s="26"/>
    </row>
    <row r="21" spans="1:14" x14ac:dyDescent="0.25">
      <c r="A21" s="19"/>
      <c r="B21" s="24"/>
      <c r="C21" s="21"/>
      <c r="D21" s="22"/>
      <c r="E21" s="23"/>
      <c r="H21" s="23"/>
      <c r="I21" s="23"/>
      <c r="J21" s="26"/>
      <c r="K21" s="26"/>
    </row>
    <row r="22" spans="1:14" x14ac:dyDescent="0.25">
      <c r="A22" s="19"/>
      <c r="B22" s="24"/>
      <c r="C22" s="21"/>
      <c r="D22" s="22"/>
      <c r="E22" s="23"/>
      <c r="H22" s="23"/>
      <c r="I22" s="23"/>
      <c r="J22" s="26"/>
      <c r="K22" s="26"/>
    </row>
    <row r="23" spans="1:14" x14ac:dyDescent="0.25">
      <c r="A23" s="25"/>
      <c r="B23" s="24"/>
      <c r="C23" s="21"/>
      <c r="D23" s="22"/>
      <c r="E23" s="23"/>
      <c r="H23" s="23"/>
      <c r="I23" s="23"/>
      <c r="J23" s="26"/>
      <c r="K23" s="26"/>
    </row>
    <row r="24" spans="1:14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4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4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4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scale="75" orientation="landscape" horizontalDpi="4294967293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7"/>
  <sheetViews>
    <sheetView workbookViewId="0">
      <selection activeCell="L20" sqref="L20:L23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7" max="7" width="6.140625" bestFit="1" customWidth="1"/>
    <col min="8" max="8" width="10.85546875" style="2" bestFit="1" customWidth="1"/>
    <col min="9" max="9" width="11.7109375" style="2" bestFit="1" customWidth="1"/>
    <col min="10" max="10" width="7.140625" bestFit="1" customWidth="1"/>
    <col min="11" max="11" width="11.140625" bestFit="1" customWidth="1"/>
    <col min="12" max="12" width="23.140625" bestFit="1" customWidth="1"/>
    <col min="13" max="13" width="13.5703125" customWidth="1"/>
  </cols>
  <sheetData>
    <row r="1" spans="1:15" x14ac:dyDescent="0.25">
      <c r="A1" s="1" t="s">
        <v>2</v>
      </c>
    </row>
    <row r="2" spans="1:15" x14ac:dyDescent="0.25">
      <c r="A2" s="1"/>
    </row>
    <row r="3" spans="1:15" x14ac:dyDescent="0.25">
      <c r="A3" s="3" t="s">
        <v>3</v>
      </c>
      <c r="B3" s="3" t="s">
        <v>38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L3" s="13" t="s">
        <v>7</v>
      </c>
      <c r="M3" s="13" t="s">
        <v>8</v>
      </c>
      <c r="N3" s="13"/>
      <c r="O3" s="13"/>
    </row>
    <row r="4" spans="1:15" x14ac:dyDescent="0.25">
      <c r="A4" s="5">
        <v>44197</v>
      </c>
      <c r="B4" s="27">
        <v>38453.79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L4" s="13" t="s">
        <v>10</v>
      </c>
      <c r="M4" s="13" t="s">
        <v>11</v>
      </c>
      <c r="N4" s="13"/>
      <c r="O4" s="13"/>
    </row>
    <row r="5" spans="1:15" x14ac:dyDescent="0.25">
      <c r="A5" s="5">
        <v>44228</v>
      </c>
      <c r="B5" s="27">
        <v>38005.75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-1.1651387288483139E-2</v>
      </c>
      <c r="I5" s="8">
        <f>C5/C4-1</f>
        <v>6.465370180825647E-2</v>
      </c>
      <c r="J5" s="28">
        <f>H5+1</f>
        <v>0.98834861271151686</v>
      </c>
      <c r="K5" s="28">
        <f>I5+1</f>
        <v>1.0646537018082565</v>
      </c>
      <c r="L5" s="13" t="s">
        <v>13</v>
      </c>
      <c r="M5" s="13" t="s">
        <v>14</v>
      </c>
      <c r="N5" s="13"/>
      <c r="O5" s="13"/>
    </row>
    <row r="6" spans="1:15" x14ac:dyDescent="0.25">
      <c r="A6" s="5">
        <v>44256</v>
      </c>
      <c r="B6" s="27">
        <v>39114.83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2.918190010722066E-2</v>
      </c>
      <c r="I6" s="8">
        <f t="shared" si="0"/>
        <v>-4.1019067457138236E-2</v>
      </c>
      <c r="J6" s="28">
        <f t="shared" ref="J6:K15" si="1">H6+1</f>
        <v>1.0291819001072207</v>
      </c>
      <c r="K6" s="28">
        <f t="shared" si="1"/>
        <v>0.95898093254286176</v>
      </c>
    </row>
    <row r="7" spans="1:15" x14ac:dyDescent="0.25">
      <c r="A7" s="5">
        <v>44287</v>
      </c>
      <c r="B7" s="27">
        <v>36299.81</v>
      </c>
      <c r="C7" s="6">
        <v>5995</v>
      </c>
      <c r="D7" s="7">
        <v>44306</v>
      </c>
      <c r="E7" s="8">
        <v>3.5000000000000003E-2</v>
      </c>
      <c r="H7" s="8">
        <f t="shared" si="0"/>
        <v>-7.1968100078665942E-2</v>
      </c>
      <c r="I7" s="8">
        <f>C7/C6-1</f>
        <v>1.6708437761070449E-3</v>
      </c>
      <c r="J7" s="28">
        <f t="shared" si="1"/>
        <v>0.92803189992133406</v>
      </c>
      <c r="K7" s="28">
        <f t="shared" si="1"/>
        <v>1.001670843776107</v>
      </c>
      <c r="M7" s="13" t="s">
        <v>38</v>
      </c>
      <c r="N7" s="13" t="s">
        <v>0</v>
      </c>
    </row>
    <row r="8" spans="1:15" x14ac:dyDescent="0.25">
      <c r="A8" s="5">
        <v>44317</v>
      </c>
      <c r="B8" s="27">
        <v>36515.71</v>
      </c>
      <c r="C8" s="6">
        <v>5947</v>
      </c>
      <c r="D8" s="7">
        <v>44341</v>
      </c>
      <c r="E8" s="8">
        <v>3.5000000000000003E-2</v>
      </c>
      <c r="H8" s="8">
        <f t="shared" si="0"/>
        <v>5.9476895333612223E-3</v>
      </c>
      <c r="I8" s="8">
        <f t="shared" si="0"/>
        <v>-8.0066722268556934E-3</v>
      </c>
      <c r="J8" s="28">
        <f t="shared" si="1"/>
        <v>1.0059476895333612</v>
      </c>
      <c r="K8" s="28">
        <f t="shared" si="1"/>
        <v>0.99199332777314431</v>
      </c>
      <c r="L8" t="s">
        <v>15</v>
      </c>
    </row>
    <row r="9" spans="1:15" x14ac:dyDescent="0.25">
      <c r="A9" s="5">
        <v>44348</v>
      </c>
      <c r="B9" s="27">
        <v>36455.4</v>
      </c>
      <c r="C9" s="6">
        <v>5985</v>
      </c>
      <c r="D9" s="7">
        <v>44364</v>
      </c>
      <c r="E9" s="8">
        <v>3.5000000000000003E-2</v>
      </c>
      <c r="H9" s="8">
        <f t="shared" si="0"/>
        <v>-1.6516178926823111E-3</v>
      </c>
      <c r="I9" s="8">
        <f t="shared" si="0"/>
        <v>6.389776357827559E-3</v>
      </c>
      <c r="J9" s="28">
        <f t="shared" si="1"/>
        <v>0.99834838210731769</v>
      </c>
      <c r="K9" s="28">
        <f t="shared" si="1"/>
        <v>1.0063897763578276</v>
      </c>
      <c r="L9" t="s">
        <v>16</v>
      </c>
      <c r="M9" s="9">
        <f>GEOMEAN(J5:J15)-1</f>
        <v>-1.7559372211848334E-3</v>
      </c>
      <c r="N9" s="9">
        <f>GEOMEAN(K5:K15)-1</f>
        <v>1.0573312662119916E-2</v>
      </c>
    </row>
    <row r="10" spans="1:15" x14ac:dyDescent="0.25">
      <c r="A10" s="5">
        <v>44378</v>
      </c>
      <c r="B10" s="27">
        <v>34895.06</v>
      </c>
      <c r="C10" s="6">
        <v>6070</v>
      </c>
      <c r="D10" s="7">
        <v>44399</v>
      </c>
      <c r="E10" s="8">
        <v>3.5000000000000003E-2</v>
      </c>
      <c r="H10" s="8">
        <f t="shared" si="0"/>
        <v>-4.2801340816449818E-2</v>
      </c>
      <c r="I10" s="8">
        <f t="shared" si="0"/>
        <v>1.4202172096908994E-2</v>
      </c>
      <c r="J10" s="28">
        <f t="shared" si="1"/>
        <v>0.95719865918355018</v>
      </c>
      <c r="K10" s="28">
        <f t="shared" si="1"/>
        <v>1.014202172096909</v>
      </c>
      <c r="L10" s="14" t="s">
        <v>17</v>
      </c>
      <c r="M10" s="15">
        <f>(1+M9)^12-1</f>
        <v>-2.0868934240764636E-2</v>
      </c>
      <c r="N10" s="15">
        <f>(1+N9)^12-1</f>
        <v>0.13452455998454793</v>
      </c>
    </row>
    <row r="11" spans="1:15" x14ac:dyDescent="0.25">
      <c r="A11" s="10" t="s">
        <v>1</v>
      </c>
      <c r="B11" s="27">
        <v>34982.129999999997</v>
      </c>
      <c r="C11" s="6">
        <v>6150</v>
      </c>
      <c r="D11" s="7">
        <v>44427</v>
      </c>
      <c r="E11" s="8">
        <v>3.5000000000000003E-2</v>
      </c>
      <c r="H11" s="8">
        <f t="shared" si="0"/>
        <v>2.4951955950212046E-3</v>
      </c>
      <c r="I11" s="8">
        <f t="shared" si="0"/>
        <v>1.3179571663920919E-2</v>
      </c>
      <c r="J11" s="28">
        <f t="shared" si="1"/>
        <v>1.0024951955950212</v>
      </c>
      <c r="K11" s="28">
        <f t="shared" si="1"/>
        <v>1.0131795716639209</v>
      </c>
      <c r="L11" t="s">
        <v>30</v>
      </c>
      <c r="M11" s="11">
        <f>STDEVA(H4:H15)</f>
        <v>3.3730964458184277E-2</v>
      </c>
      <c r="N11" s="11">
        <f>STDEVA(I4:I27)</f>
        <v>2.8294666423040921E-2</v>
      </c>
    </row>
    <row r="12" spans="1:15" x14ac:dyDescent="0.25">
      <c r="A12" s="5">
        <v>44440</v>
      </c>
      <c r="B12" s="27">
        <v>35646.32</v>
      </c>
      <c r="C12" s="6">
        <v>6286</v>
      </c>
      <c r="D12" s="7">
        <v>44460</v>
      </c>
      <c r="E12" s="8">
        <v>3.5000000000000003E-2</v>
      </c>
      <c r="H12" s="8">
        <f t="shared" si="0"/>
        <v>1.8986551133393093E-2</v>
      </c>
      <c r="I12" s="8">
        <f t="shared" si="0"/>
        <v>2.2113821138211476E-2</v>
      </c>
      <c r="J12" s="28">
        <f t="shared" si="1"/>
        <v>1.0189865511333931</v>
      </c>
      <c r="K12" s="28">
        <f t="shared" si="1"/>
        <v>1.0221138211382115</v>
      </c>
      <c r="L12" s="14" t="s">
        <v>18</v>
      </c>
      <c r="M12" s="15">
        <f>M11*12^(1/2)</f>
        <v>0.11684748845975035</v>
      </c>
      <c r="N12" s="15">
        <f>N11*12^(1/2)</f>
        <v>9.8015599655840044E-2</v>
      </c>
    </row>
    <row r="13" spans="1:15" x14ac:dyDescent="0.25">
      <c r="A13" s="5">
        <v>44470</v>
      </c>
      <c r="B13" s="27">
        <v>36685.300000000003</v>
      </c>
      <c r="C13" s="6">
        <v>6591</v>
      </c>
      <c r="D13" s="7">
        <v>44488</v>
      </c>
      <c r="E13" s="8">
        <v>3.5000000000000003E-2</v>
      </c>
      <c r="H13" s="8">
        <f t="shared" si="0"/>
        <v>2.914690773128914E-2</v>
      </c>
      <c r="I13" s="8">
        <f t="shared" si="0"/>
        <v>4.8520521794463978E-2</v>
      </c>
      <c r="J13" s="28">
        <f t="shared" si="1"/>
        <v>1.0291469077312891</v>
      </c>
      <c r="K13" s="28">
        <f t="shared" si="1"/>
        <v>1.048520521794464</v>
      </c>
      <c r="L13" t="s">
        <v>19</v>
      </c>
      <c r="M13" s="29">
        <f>SLOPE(H5:H15,I5:I15)</f>
        <v>-0.15203928777779424</v>
      </c>
      <c r="N13" s="16">
        <f>SLOPE(I5:I15,I5:I15)</f>
        <v>1</v>
      </c>
    </row>
    <row r="14" spans="1:15" x14ac:dyDescent="0.25">
      <c r="A14" s="5">
        <v>44501</v>
      </c>
      <c r="B14" s="27">
        <v>38291.4</v>
      </c>
      <c r="C14" s="6">
        <v>6533</v>
      </c>
      <c r="D14" s="7">
        <v>44518</v>
      </c>
      <c r="E14" s="8">
        <v>3.5000000000000003E-2</v>
      </c>
      <c r="H14" s="8">
        <f t="shared" si="0"/>
        <v>4.3780478829394731E-2</v>
      </c>
      <c r="I14" s="8">
        <f t="shared" si="0"/>
        <v>-8.7998786223638659E-3</v>
      </c>
      <c r="J14" s="28">
        <f t="shared" si="1"/>
        <v>1.0437804788293947</v>
      </c>
      <c r="K14" s="28">
        <f t="shared" si="1"/>
        <v>0.99120012137763613</v>
      </c>
      <c r="L14" t="s">
        <v>20</v>
      </c>
      <c r="M14" s="9">
        <f>G4</f>
        <v>3.5208333333333341E-2</v>
      </c>
      <c r="N14" s="9">
        <f>M14</f>
        <v>3.5208333333333341E-2</v>
      </c>
    </row>
    <row r="15" spans="1:15" x14ac:dyDescent="0.25">
      <c r="A15" s="5">
        <v>44531</v>
      </c>
      <c r="B15" s="27">
        <v>37717.53</v>
      </c>
      <c r="C15" s="6">
        <v>6581</v>
      </c>
      <c r="D15" s="7">
        <v>44546</v>
      </c>
      <c r="E15" s="8">
        <v>3.5000000000000003E-2</v>
      </c>
      <c r="H15" s="8">
        <f>B15/B14-1</f>
        <v>-1.4986916122158078E-2</v>
      </c>
      <c r="I15" s="8">
        <f t="shared" si="0"/>
        <v>7.3473136384509807E-3</v>
      </c>
      <c r="J15" s="28">
        <f t="shared" si="1"/>
        <v>0.98501308387784192</v>
      </c>
      <c r="K15" s="28">
        <f t="shared" si="1"/>
        <v>1.007347313638451</v>
      </c>
    </row>
    <row r="16" spans="1:15" x14ac:dyDescent="0.25">
      <c r="A16" s="19"/>
      <c r="B16" s="20"/>
      <c r="C16" s="21"/>
      <c r="D16" s="22"/>
      <c r="E16" s="23"/>
      <c r="L16" s="18" t="s">
        <v>21</v>
      </c>
      <c r="M16" s="17">
        <f>M10/M12</f>
        <v>-0.17859976723379223</v>
      </c>
      <c r="N16" s="17">
        <f>N10/N12</f>
        <v>1.3724811199125544</v>
      </c>
    </row>
    <row r="17" spans="1:14" x14ac:dyDescent="0.25">
      <c r="A17" s="19"/>
      <c r="B17" s="20"/>
      <c r="C17" s="21"/>
      <c r="D17" s="22"/>
      <c r="E17" s="23"/>
      <c r="H17" s="23"/>
      <c r="I17" s="23"/>
      <c r="J17" s="26"/>
      <c r="K17" s="26"/>
      <c r="L17" s="18" t="s">
        <v>10</v>
      </c>
      <c r="M17" s="17">
        <f>(M10-M14)/M12</f>
        <v>-0.47991846733971116</v>
      </c>
      <c r="N17" s="17">
        <f>(N10-N14)/N12</f>
        <v>1.01326959177867</v>
      </c>
    </row>
    <row r="18" spans="1:14" x14ac:dyDescent="0.25">
      <c r="A18" s="19"/>
      <c r="B18" s="24"/>
      <c r="C18" s="21"/>
      <c r="D18" s="22"/>
      <c r="E18" s="23"/>
      <c r="H18" s="23"/>
      <c r="I18" s="23"/>
      <c r="J18" s="26"/>
      <c r="K18" s="26"/>
      <c r="L18" s="31" t="s">
        <v>13</v>
      </c>
      <c r="M18" s="32">
        <f>(M10-M12)/M13</f>
        <v>0.90579497387404129</v>
      </c>
      <c r="N18" s="32">
        <f>(N10-N12)/N13</f>
        <v>3.6508960328707887E-2</v>
      </c>
    </row>
    <row r="19" spans="1:14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4" x14ac:dyDescent="0.25">
      <c r="A20" s="19"/>
      <c r="B20" s="24"/>
      <c r="C20" s="21"/>
      <c r="D20" s="22"/>
      <c r="E20" s="23"/>
      <c r="H20" s="23"/>
      <c r="I20" s="23"/>
      <c r="J20" s="26"/>
      <c r="K20" s="26"/>
    </row>
    <row r="21" spans="1:14" x14ac:dyDescent="0.25">
      <c r="A21" s="19"/>
      <c r="B21" s="24"/>
      <c r="C21" s="21"/>
      <c r="D21" s="22"/>
      <c r="E21" s="23"/>
      <c r="H21" s="23"/>
      <c r="I21" s="23"/>
      <c r="J21" s="26"/>
      <c r="K21" s="26"/>
    </row>
    <row r="22" spans="1:14" x14ac:dyDescent="0.25">
      <c r="A22" s="19"/>
      <c r="B22" s="24"/>
      <c r="C22" s="21"/>
      <c r="D22" s="22"/>
      <c r="E22" s="23"/>
      <c r="H22" s="23"/>
      <c r="I22" s="23"/>
      <c r="J22" s="26"/>
      <c r="K22" s="26"/>
    </row>
    <row r="23" spans="1:14" x14ac:dyDescent="0.25">
      <c r="A23" s="25"/>
      <c r="B23" s="24"/>
      <c r="C23" s="21"/>
      <c r="D23" s="22"/>
      <c r="E23" s="23"/>
      <c r="H23" s="23"/>
      <c r="I23" s="23"/>
      <c r="J23" s="26"/>
      <c r="K23" s="26"/>
    </row>
    <row r="24" spans="1:14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4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4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4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scale="75" orientation="landscape" horizontalDpi="4294967293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7"/>
  <sheetViews>
    <sheetView topLeftCell="A3" workbookViewId="0">
      <selection activeCell="L20" sqref="L20:L24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7" max="7" width="6.140625" bestFit="1" customWidth="1"/>
    <col min="8" max="8" width="10.85546875" style="2" bestFit="1" customWidth="1"/>
    <col min="9" max="9" width="11.7109375" style="2" bestFit="1" customWidth="1"/>
    <col min="10" max="10" width="9.140625" bestFit="1" customWidth="1"/>
    <col min="11" max="11" width="8.42578125" bestFit="1" customWidth="1"/>
    <col min="12" max="12" width="23.140625" bestFit="1" customWidth="1"/>
    <col min="13" max="13" width="13.5703125" customWidth="1"/>
  </cols>
  <sheetData>
    <row r="1" spans="1:15" x14ac:dyDescent="0.25">
      <c r="A1" s="1" t="s">
        <v>2</v>
      </c>
    </row>
    <row r="2" spans="1:15" x14ac:dyDescent="0.25">
      <c r="A2" s="1"/>
    </row>
    <row r="3" spans="1:15" x14ac:dyDescent="0.25">
      <c r="A3" s="3" t="s">
        <v>3</v>
      </c>
      <c r="B3" s="3" t="s">
        <v>41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L3" s="13" t="s">
        <v>7</v>
      </c>
      <c r="M3" s="13" t="s">
        <v>8</v>
      </c>
      <c r="N3" s="13"/>
      <c r="O3" s="13"/>
    </row>
    <row r="4" spans="1:15" x14ac:dyDescent="0.25">
      <c r="A4" s="5">
        <v>44197</v>
      </c>
      <c r="B4" s="35">
        <v>1437.06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L4" s="13" t="s">
        <v>10</v>
      </c>
      <c r="M4" s="13" t="s">
        <v>11</v>
      </c>
      <c r="N4" s="13"/>
      <c r="O4" s="13"/>
    </row>
    <row r="5" spans="1:15" x14ac:dyDescent="0.25">
      <c r="A5" s="5">
        <v>44228</v>
      </c>
      <c r="B5" s="35">
        <v>1410.41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-1.8544806758242438E-2</v>
      </c>
      <c r="I5" s="8">
        <f>C5/C4-1</f>
        <v>6.465370180825647E-2</v>
      </c>
      <c r="J5" s="28">
        <f>H5+1</f>
        <v>0.98145519324175756</v>
      </c>
      <c r="K5" s="28">
        <f>I5+1</f>
        <v>1.0646537018082565</v>
      </c>
      <c r="L5" s="13" t="s">
        <v>13</v>
      </c>
      <c r="M5" s="13" t="s">
        <v>14</v>
      </c>
      <c r="N5" s="13"/>
      <c r="O5" s="13"/>
    </row>
    <row r="6" spans="1:15" x14ac:dyDescent="0.25">
      <c r="A6" s="5">
        <v>44256</v>
      </c>
      <c r="B6" s="35">
        <v>1439.53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2.0646478683503222E-2</v>
      </c>
      <c r="I6" s="8">
        <f t="shared" si="0"/>
        <v>-4.1019067457138236E-2</v>
      </c>
      <c r="J6" s="28">
        <f t="shared" ref="J6:K15" si="1">H6+1</f>
        <v>1.0206464786835032</v>
      </c>
      <c r="K6" s="28">
        <f t="shared" si="1"/>
        <v>0.95898093254286176</v>
      </c>
    </row>
    <row r="7" spans="1:15" x14ac:dyDescent="0.25">
      <c r="A7" s="5">
        <v>44287</v>
      </c>
      <c r="B7" s="35">
        <v>1348.31</v>
      </c>
      <c r="C7" s="6">
        <v>5995</v>
      </c>
      <c r="D7" s="7">
        <v>44306</v>
      </c>
      <c r="E7" s="8">
        <v>3.5000000000000003E-2</v>
      </c>
      <c r="H7" s="8">
        <f t="shared" si="0"/>
        <v>-6.3367904802261843E-2</v>
      </c>
      <c r="I7" s="8">
        <f>C7/C6-1</f>
        <v>1.6708437761070449E-3</v>
      </c>
      <c r="J7" s="28">
        <f t="shared" si="1"/>
        <v>0.93663209519773816</v>
      </c>
      <c r="K7" s="28">
        <f t="shared" si="1"/>
        <v>1.001670843776107</v>
      </c>
      <c r="M7" s="13" t="s">
        <v>41</v>
      </c>
      <c r="N7" s="13" t="s">
        <v>0</v>
      </c>
    </row>
    <row r="8" spans="1:15" x14ac:dyDescent="0.25">
      <c r="A8" s="5">
        <v>44317</v>
      </c>
      <c r="B8" s="35">
        <v>1351.19</v>
      </c>
      <c r="C8" s="6">
        <v>5947</v>
      </c>
      <c r="D8" s="7">
        <v>44341</v>
      </c>
      <c r="E8" s="8">
        <v>3.5000000000000003E-2</v>
      </c>
      <c r="H8" s="8">
        <f t="shared" si="0"/>
        <v>2.1360072980249889E-3</v>
      </c>
      <c r="I8" s="8">
        <f t="shared" si="0"/>
        <v>-8.0066722268556934E-3</v>
      </c>
      <c r="J8" s="28">
        <f t="shared" si="1"/>
        <v>1.002136007298025</v>
      </c>
      <c r="K8" s="28">
        <f t="shared" si="1"/>
        <v>0.99199332777314431</v>
      </c>
      <c r="L8" t="s">
        <v>15</v>
      </c>
    </row>
    <row r="9" spans="1:15" x14ac:dyDescent="0.25">
      <c r="A9" s="5">
        <v>44348</v>
      </c>
      <c r="B9" s="35">
        <v>1340.8</v>
      </c>
      <c r="C9" s="6">
        <v>5985</v>
      </c>
      <c r="D9" s="7">
        <v>44364</v>
      </c>
      <c r="E9" s="8">
        <v>3.5000000000000003E-2</v>
      </c>
      <c r="H9" s="8">
        <f t="shared" si="0"/>
        <v>-7.6895181284646341E-3</v>
      </c>
      <c r="I9" s="8">
        <f t="shared" si="0"/>
        <v>6.389776357827559E-3</v>
      </c>
      <c r="J9" s="28">
        <f t="shared" si="1"/>
        <v>0.99231048187153537</v>
      </c>
      <c r="K9" s="28">
        <f t="shared" si="1"/>
        <v>1.0063897763578276</v>
      </c>
      <c r="L9" t="s">
        <v>16</v>
      </c>
      <c r="M9" s="9">
        <f>GEOMEAN(J5:J15)-1</f>
        <v>-2.6727624113702664E-3</v>
      </c>
      <c r="N9" s="9">
        <f>GEOMEAN(K5:K15)-1</f>
        <v>1.0573312662119916E-2</v>
      </c>
    </row>
    <row r="10" spans="1:15" x14ac:dyDescent="0.25">
      <c r="A10" s="5">
        <v>44378</v>
      </c>
      <c r="B10" s="35">
        <v>1282.17</v>
      </c>
      <c r="C10" s="6">
        <v>6070</v>
      </c>
      <c r="D10" s="7">
        <v>44399</v>
      </c>
      <c r="E10" s="8">
        <v>3.5000000000000003E-2</v>
      </c>
      <c r="H10" s="8">
        <f t="shared" si="0"/>
        <v>-4.3727625298329298E-2</v>
      </c>
      <c r="I10" s="8">
        <f t="shared" si="0"/>
        <v>1.4202172096908994E-2</v>
      </c>
      <c r="J10" s="28">
        <f t="shared" si="1"/>
        <v>0.9562723747016707</v>
      </c>
      <c r="K10" s="28">
        <f t="shared" si="1"/>
        <v>1.014202172096909</v>
      </c>
      <c r="L10" s="14" t="s">
        <v>17</v>
      </c>
      <c r="M10" s="15">
        <f>(1+M9)^12-1</f>
        <v>-3.1605842822118535E-2</v>
      </c>
      <c r="N10" s="15">
        <f>(1+N9)^12-1</f>
        <v>0.13452455998454793</v>
      </c>
    </row>
    <row r="11" spans="1:15" x14ac:dyDescent="0.25">
      <c r="A11" s="10" t="s">
        <v>1</v>
      </c>
      <c r="B11" s="35">
        <v>1257.67</v>
      </c>
      <c r="C11" s="6">
        <v>6150</v>
      </c>
      <c r="D11" s="7">
        <v>44427</v>
      </c>
      <c r="E11" s="8">
        <v>3.5000000000000003E-2</v>
      </c>
      <c r="H11" s="8">
        <f t="shared" si="0"/>
        <v>-1.9108230577848495E-2</v>
      </c>
      <c r="I11" s="8">
        <f t="shared" si="0"/>
        <v>1.3179571663920919E-2</v>
      </c>
      <c r="J11" s="28">
        <f t="shared" si="1"/>
        <v>0.9808917694221515</v>
      </c>
      <c r="K11" s="28">
        <f t="shared" si="1"/>
        <v>1.0131795716639209</v>
      </c>
      <c r="L11" t="s">
        <v>30</v>
      </c>
      <c r="M11" s="11">
        <f>STDEVA(H4:H15)</f>
        <v>3.7239544733560663E-2</v>
      </c>
      <c r="N11" s="11">
        <f>STDEVA(I4:I27)</f>
        <v>2.8294666423040921E-2</v>
      </c>
    </row>
    <row r="12" spans="1:15" x14ac:dyDescent="0.25">
      <c r="A12" s="5">
        <v>44440</v>
      </c>
      <c r="B12" s="35">
        <v>1296.27</v>
      </c>
      <c r="C12" s="6">
        <v>6286</v>
      </c>
      <c r="D12" s="7">
        <v>44460</v>
      </c>
      <c r="E12" s="8">
        <v>3.5000000000000003E-2</v>
      </c>
      <c r="H12" s="8">
        <f t="shared" si="0"/>
        <v>3.0691675876819868E-2</v>
      </c>
      <c r="I12" s="8">
        <f t="shared" si="0"/>
        <v>2.2113821138211476E-2</v>
      </c>
      <c r="J12" s="28">
        <f t="shared" si="1"/>
        <v>1.0306916758768199</v>
      </c>
      <c r="K12" s="28">
        <f t="shared" si="1"/>
        <v>1.0221138211382115</v>
      </c>
      <c r="L12" s="14" t="s">
        <v>18</v>
      </c>
      <c r="M12" s="15">
        <f>M11*12^(1/2)</f>
        <v>0.12900156705852214</v>
      </c>
      <c r="N12" s="15">
        <f>N11*12^(1/2)</f>
        <v>9.8015599655840044E-2</v>
      </c>
    </row>
    <row r="13" spans="1:15" x14ac:dyDescent="0.25">
      <c r="A13" s="5">
        <v>44470</v>
      </c>
      <c r="B13" s="35">
        <v>1329.42</v>
      </c>
      <c r="C13" s="6">
        <v>6591</v>
      </c>
      <c r="D13" s="7">
        <v>44488</v>
      </c>
      <c r="E13" s="8">
        <v>3.5000000000000003E-2</v>
      </c>
      <c r="H13" s="8">
        <f t="shared" si="0"/>
        <v>2.5573375917054442E-2</v>
      </c>
      <c r="I13" s="8">
        <f t="shared" si="0"/>
        <v>4.8520521794463978E-2</v>
      </c>
      <c r="J13" s="28">
        <f t="shared" si="1"/>
        <v>1.0255733759170544</v>
      </c>
      <c r="K13" s="28">
        <f t="shared" si="1"/>
        <v>1.048520521794464</v>
      </c>
      <c r="L13" t="s">
        <v>19</v>
      </c>
      <c r="M13" s="29">
        <f>SLOPE(H5:H15,I5:I15)</f>
        <v>-0.20923861615123335</v>
      </c>
      <c r="N13" s="16">
        <f>SLOPE(I5:I15,I5:I15)</f>
        <v>1</v>
      </c>
    </row>
    <row r="14" spans="1:15" x14ac:dyDescent="0.25">
      <c r="A14" s="5">
        <v>44501</v>
      </c>
      <c r="B14" s="35">
        <v>1421.93</v>
      </c>
      <c r="C14" s="6">
        <v>6533</v>
      </c>
      <c r="D14" s="7">
        <v>44518</v>
      </c>
      <c r="E14" s="8">
        <v>3.5000000000000003E-2</v>
      </c>
      <c r="H14" s="8">
        <f t="shared" si="0"/>
        <v>6.958673707331009E-2</v>
      </c>
      <c r="I14" s="8">
        <f t="shared" si="0"/>
        <v>-8.7998786223638659E-3</v>
      </c>
      <c r="J14" s="28">
        <f t="shared" si="1"/>
        <v>1.0695867370733101</v>
      </c>
      <c r="K14" s="28">
        <f t="shared" si="1"/>
        <v>0.99120012137763613</v>
      </c>
      <c r="L14" t="s">
        <v>20</v>
      </c>
      <c r="M14" s="9">
        <f>G4</f>
        <v>3.5208333333333341E-2</v>
      </c>
      <c r="N14" s="9">
        <f>M14</f>
        <v>3.5208333333333341E-2</v>
      </c>
    </row>
    <row r="15" spans="1:15" x14ac:dyDescent="0.25">
      <c r="A15" s="5">
        <v>44531</v>
      </c>
      <c r="B15" s="35">
        <v>1395.37</v>
      </c>
      <c r="C15" s="6">
        <v>6581</v>
      </c>
      <c r="D15" s="7">
        <v>44546</v>
      </c>
      <c r="E15" s="8">
        <v>3.5000000000000003E-2</v>
      </c>
      <c r="H15" s="8">
        <f>B15/B14-1</f>
        <v>-1.8678837917478486E-2</v>
      </c>
      <c r="I15" s="8">
        <f t="shared" si="0"/>
        <v>7.3473136384509807E-3</v>
      </c>
      <c r="J15" s="28">
        <f t="shared" si="1"/>
        <v>0.98132116208252151</v>
      </c>
      <c r="K15" s="28">
        <f t="shared" si="1"/>
        <v>1.007347313638451</v>
      </c>
    </row>
    <row r="16" spans="1:15" x14ac:dyDescent="0.25">
      <c r="A16" s="19"/>
      <c r="B16" s="20"/>
      <c r="C16" s="21"/>
      <c r="D16" s="22"/>
      <c r="E16" s="23"/>
      <c r="L16" s="18" t="s">
        <v>21</v>
      </c>
      <c r="M16" s="17">
        <f>M10/M12</f>
        <v>-0.2450035572651641</v>
      </c>
      <c r="N16" s="17">
        <f>N10/N12</f>
        <v>1.3724811199125544</v>
      </c>
    </row>
    <row r="17" spans="1:14" x14ac:dyDescent="0.25">
      <c r="A17" s="19"/>
      <c r="B17" s="20"/>
      <c r="C17" s="21"/>
      <c r="D17" s="22"/>
      <c r="E17" s="23"/>
      <c r="H17" s="23"/>
      <c r="I17" s="23"/>
      <c r="J17" s="26"/>
      <c r="K17" s="26"/>
      <c r="L17" s="18" t="s">
        <v>10</v>
      </c>
      <c r="M17" s="17">
        <f>(M10-M14)/M12</f>
        <v>-0.51793305832588321</v>
      </c>
      <c r="N17" s="17">
        <f>(N10-N14)/N12</f>
        <v>1.01326959177867</v>
      </c>
    </row>
    <row r="18" spans="1:14" x14ac:dyDescent="0.25">
      <c r="A18" s="19"/>
      <c r="B18" s="24"/>
      <c r="C18" s="21"/>
      <c r="D18" s="22"/>
      <c r="E18" s="23"/>
      <c r="H18" s="23"/>
      <c r="I18" s="23"/>
      <c r="J18" s="26"/>
      <c r="K18" s="26"/>
      <c r="L18" s="31" t="s">
        <v>13</v>
      </c>
      <c r="M18" s="32">
        <f>(M10-M12)/M13</f>
        <v>0.76758015721417772</v>
      </c>
      <c r="N18" s="32">
        <f>(N10-N12)/N13</f>
        <v>3.6508960328707887E-2</v>
      </c>
    </row>
    <row r="19" spans="1:14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4" x14ac:dyDescent="0.25">
      <c r="A20" s="19"/>
      <c r="B20" s="24"/>
      <c r="C20" s="21"/>
      <c r="D20" s="22"/>
      <c r="E20" s="23"/>
      <c r="H20" s="23"/>
      <c r="I20" s="23"/>
      <c r="J20" s="26"/>
      <c r="K20" s="26"/>
    </row>
    <row r="21" spans="1:14" x14ac:dyDescent="0.25">
      <c r="A21" s="19"/>
      <c r="B21" s="24"/>
      <c r="C21" s="21"/>
      <c r="D21" s="22"/>
      <c r="E21" s="23"/>
      <c r="H21" s="23"/>
      <c r="I21" s="23"/>
      <c r="J21" s="26"/>
      <c r="K21" s="26"/>
    </row>
    <row r="22" spans="1:14" x14ac:dyDescent="0.25">
      <c r="A22" s="19"/>
      <c r="B22" s="24"/>
      <c r="C22" s="21"/>
      <c r="D22" s="22"/>
      <c r="E22" s="23"/>
      <c r="H22" s="23"/>
      <c r="I22" s="23"/>
      <c r="J22" s="26"/>
      <c r="K22" s="26"/>
    </row>
    <row r="23" spans="1:14" x14ac:dyDescent="0.25">
      <c r="A23" s="25"/>
      <c r="B23" s="24"/>
      <c r="C23" s="21"/>
      <c r="D23" s="22"/>
      <c r="E23" s="23"/>
      <c r="H23" s="23"/>
      <c r="I23" s="23"/>
      <c r="J23" s="26"/>
      <c r="K23" s="26"/>
    </row>
    <row r="24" spans="1:14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4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4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4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scale="75" orientation="landscape" horizontalDpi="4294967293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7"/>
  <sheetViews>
    <sheetView workbookViewId="0">
      <selection activeCell="L20" sqref="L20:L23"/>
    </sheetView>
  </sheetViews>
  <sheetFormatPr defaultRowHeight="15" x14ac:dyDescent="0.25"/>
  <cols>
    <col min="1" max="1" width="11.85546875" customWidth="1"/>
    <col min="2" max="2" width="6.5703125" bestFit="1" customWidth="1"/>
    <col min="3" max="3" width="5.28515625" bestFit="1" customWidth="1"/>
    <col min="4" max="4" width="10" bestFit="1" customWidth="1"/>
    <col min="5" max="5" width="20.140625" bestFit="1" customWidth="1"/>
    <col min="6" max="6" width="11.5703125" bestFit="1" customWidth="1"/>
    <col min="7" max="7" width="6.140625" bestFit="1" customWidth="1"/>
    <col min="8" max="8" width="10.85546875" style="2" bestFit="1" customWidth="1"/>
    <col min="9" max="9" width="11.7109375" style="2" bestFit="1" customWidth="1"/>
    <col min="10" max="10" width="7.140625" bestFit="1" customWidth="1"/>
    <col min="11" max="11" width="8.42578125" bestFit="1" customWidth="1"/>
    <col min="12" max="12" width="23.140625" bestFit="1" customWidth="1"/>
    <col min="13" max="13" width="13.5703125" customWidth="1"/>
  </cols>
  <sheetData>
    <row r="1" spans="1:15" x14ac:dyDescent="0.25">
      <c r="A1" s="1" t="s">
        <v>2</v>
      </c>
    </row>
    <row r="2" spans="1:15" x14ac:dyDescent="0.25">
      <c r="A2" s="1"/>
    </row>
    <row r="3" spans="1:15" x14ac:dyDescent="0.25">
      <c r="A3" s="3" t="s">
        <v>3</v>
      </c>
      <c r="B3" s="3" t="s">
        <v>42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L3" s="13" t="s">
        <v>7</v>
      </c>
      <c r="M3" s="13" t="s">
        <v>8</v>
      </c>
      <c r="N3" s="13"/>
      <c r="O3" s="13"/>
    </row>
    <row r="4" spans="1:15" x14ac:dyDescent="0.25">
      <c r="A4" s="5">
        <v>44197</v>
      </c>
      <c r="B4" s="35">
        <v>11455.36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L4" s="13" t="s">
        <v>10</v>
      </c>
      <c r="M4" s="13" t="s">
        <v>11</v>
      </c>
      <c r="N4" s="13"/>
      <c r="O4" s="13"/>
    </row>
    <row r="5" spans="1:15" x14ac:dyDescent="0.25">
      <c r="A5" s="5">
        <v>44228</v>
      </c>
      <c r="B5" s="35">
        <v>11457.97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2.2784094083450057E-4</v>
      </c>
      <c r="I5" s="8">
        <f>C5/C4-1</f>
        <v>6.465370180825647E-2</v>
      </c>
      <c r="J5" s="28">
        <f>H5+1</f>
        <v>1.0002278409408345</v>
      </c>
      <c r="K5" s="28">
        <f>I5+1</f>
        <v>1.0646537018082565</v>
      </c>
      <c r="L5" s="13" t="s">
        <v>13</v>
      </c>
      <c r="M5" s="13" t="s">
        <v>14</v>
      </c>
      <c r="N5" s="13"/>
      <c r="O5" s="13"/>
    </row>
    <row r="6" spans="1:15" x14ac:dyDescent="0.25">
      <c r="A6" s="5">
        <v>44256</v>
      </c>
      <c r="B6" s="35">
        <v>11622.98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1.4401329380335337E-2</v>
      </c>
      <c r="I6" s="8">
        <f t="shared" si="0"/>
        <v>-4.1019067457138236E-2</v>
      </c>
      <c r="J6" s="28">
        <f t="shared" ref="J6:K15" si="1">H6+1</f>
        <v>1.0144013293803353</v>
      </c>
      <c r="K6" s="28">
        <f t="shared" si="1"/>
        <v>0.95898093254286176</v>
      </c>
    </row>
    <row r="7" spans="1:15" x14ac:dyDescent="0.25">
      <c r="A7" s="5">
        <v>44287</v>
      </c>
      <c r="B7" s="35">
        <v>10717.51</v>
      </c>
      <c r="C7" s="6">
        <v>5995</v>
      </c>
      <c r="D7" s="7">
        <v>44306</v>
      </c>
      <c r="E7" s="8">
        <v>3.5000000000000003E-2</v>
      </c>
      <c r="H7" s="8">
        <f t="shared" si="0"/>
        <v>-7.7903429241037991E-2</v>
      </c>
      <c r="I7" s="8">
        <f>C7/C6-1</f>
        <v>1.6708437761070449E-3</v>
      </c>
      <c r="J7" s="28">
        <f t="shared" si="1"/>
        <v>0.92209657075896201</v>
      </c>
      <c r="K7" s="28">
        <f t="shared" si="1"/>
        <v>1.001670843776107</v>
      </c>
      <c r="M7" s="13" t="s">
        <v>41</v>
      </c>
      <c r="N7" s="13" t="s">
        <v>0</v>
      </c>
    </row>
    <row r="8" spans="1:15" x14ac:dyDescent="0.25">
      <c r="A8" s="5">
        <v>44317</v>
      </c>
      <c r="B8" s="35">
        <v>10765.08</v>
      </c>
      <c r="C8" s="6">
        <v>5947</v>
      </c>
      <c r="D8" s="7">
        <v>44341</v>
      </c>
      <c r="E8" s="8">
        <v>3.5000000000000003E-2</v>
      </c>
      <c r="H8" s="8">
        <f t="shared" si="0"/>
        <v>4.4385309647483329E-3</v>
      </c>
      <c r="I8" s="8">
        <f t="shared" si="0"/>
        <v>-8.0066722268556934E-3</v>
      </c>
      <c r="J8" s="28">
        <f t="shared" si="1"/>
        <v>1.0044385309647483</v>
      </c>
      <c r="K8" s="28">
        <f t="shared" si="1"/>
        <v>0.99199332777314431</v>
      </c>
      <c r="L8" t="s">
        <v>15</v>
      </c>
    </row>
    <row r="9" spans="1:15" x14ac:dyDescent="0.25">
      <c r="A9" s="5">
        <v>44348</v>
      </c>
      <c r="B9" s="35">
        <v>10624.09</v>
      </c>
      <c r="C9" s="6">
        <v>5985</v>
      </c>
      <c r="D9" s="7">
        <v>44364</v>
      </c>
      <c r="E9" s="8">
        <v>3.5000000000000003E-2</v>
      </c>
      <c r="H9" s="8">
        <f t="shared" si="0"/>
        <v>-1.3096976520378889E-2</v>
      </c>
      <c r="I9" s="8">
        <f t="shared" si="0"/>
        <v>6.389776357827559E-3</v>
      </c>
      <c r="J9" s="28">
        <f t="shared" si="1"/>
        <v>0.98690302347962111</v>
      </c>
      <c r="K9" s="28">
        <f t="shared" si="1"/>
        <v>1.0063897763578276</v>
      </c>
      <c r="L9" t="s">
        <v>16</v>
      </c>
      <c r="M9" s="9">
        <f>GEOMEAN(J5:J15)-1</f>
        <v>4.5282994575424063E-4</v>
      </c>
      <c r="N9" s="9">
        <f>GEOMEAN(K5:K15)-1</f>
        <v>1.0573312662119916E-2</v>
      </c>
    </row>
    <row r="10" spans="1:15" x14ac:dyDescent="0.25">
      <c r="A10" s="5">
        <v>44378</v>
      </c>
      <c r="B10" s="35">
        <v>10475.790000000001</v>
      </c>
      <c r="C10" s="6">
        <v>6070</v>
      </c>
      <c r="D10" s="7">
        <v>44399</v>
      </c>
      <c r="E10" s="8">
        <v>3.5000000000000003E-2</v>
      </c>
      <c r="H10" s="8">
        <f t="shared" si="0"/>
        <v>-1.3958842592636134E-2</v>
      </c>
      <c r="I10" s="8">
        <f t="shared" si="0"/>
        <v>1.4202172096908994E-2</v>
      </c>
      <c r="J10" s="28">
        <f t="shared" si="1"/>
        <v>0.98604115740736387</v>
      </c>
      <c r="K10" s="28">
        <f t="shared" si="1"/>
        <v>1.014202172096909</v>
      </c>
      <c r="L10" s="14" t="s">
        <v>17</v>
      </c>
      <c r="M10" s="15">
        <f>(1+M9)^12-1</f>
        <v>5.4475134253293422E-3</v>
      </c>
      <c r="N10" s="15">
        <f>(1+N9)^12-1</f>
        <v>0.13452455998454793</v>
      </c>
    </row>
    <row r="11" spans="1:15" x14ac:dyDescent="0.25">
      <c r="A11" s="10" t="s">
        <v>1</v>
      </c>
      <c r="B11" s="35">
        <v>10834.96</v>
      </c>
      <c r="C11" s="6">
        <v>6150</v>
      </c>
      <c r="D11" s="7">
        <v>44427</v>
      </c>
      <c r="E11" s="8">
        <v>3.5000000000000003E-2</v>
      </c>
      <c r="H11" s="8">
        <f t="shared" si="0"/>
        <v>3.4285719740468013E-2</v>
      </c>
      <c r="I11" s="8">
        <f t="shared" si="0"/>
        <v>1.3179571663920919E-2</v>
      </c>
      <c r="J11" s="28">
        <f t="shared" si="1"/>
        <v>1.034285719740468</v>
      </c>
      <c r="K11" s="28">
        <f t="shared" si="1"/>
        <v>1.0131795716639209</v>
      </c>
      <c r="L11" t="s">
        <v>30</v>
      </c>
      <c r="M11" s="11">
        <f>STDEVA(H4:H15)</f>
        <v>3.2332496781368694E-2</v>
      </c>
      <c r="N11" s="11">
        <f>STDEVA(I4:I27)</f>
        <v>2.8294666423040921E-2</v>
      </c>
    </row>
    <row r="12" spans="1:15" x14ac:dyDescent="0.25">
      <c r="A12" s="5">
        <v>44440</v>
      </c>
      <c r="B12" s="35">
        <v>11008.83</v>
      </c>
      <c r="C12" s="6">
        <v>6286</v>
      </c>
      <c r="D12" s="7">
        <v>44460</v>
      </c>
      <c r="E12" s="8">
        <v>3.5000000000000003E-2</v>
      </c>
      <c r="H12" s="8">
        <f t="shared" si="0"/>
        <v>1.604712892341098E-2</v>
      </c>
      <c r="I12" s="8">
        <f t="shared" si="0"/>
        <v>2.2113821138211476E-2</v>
      </c>
      <c r="J12" s="28">
        <f t="shared" si="1"/>
        <v>1.016047128923411</v>
      </c>
      <c r="K12" s="28">
        <f t="shared" si="1"/>
        <v>1.0221138211382115</v>
      </c>
      <c r="L12" s="14" t="s">
        <v>18</v>
      </c>
      <c r="M12" s="15">
        <f>M11*12^(1/2)</f>
        <v>0.11200305432177554</v>
      </c>
      <c r="N12" s="15">
        <f>N11*12^(1/2)</f>
        <v>9.8015599655840044E-2</v>
      </c>
    </row>
    <row r="13" spans="1:15" x14ac:dyDescent="0.25">
      <c r="A13" s="5">
        <v>44470</v>
      </c>
      <c r="B13" s="35">
        <v>11114.56</v>
      </c>
      <c r="C13" s="6">
        <v>6591</v>
      </c>
      <c r="D13" s="7">
        <v>44488</v>
      </c>
      <c r="E13" s="8">
        <v>3.5000000000000003E-2</v>
      </c>
      <c r="H13" s="8">
        <f t="shared" si="0"/>
        <v>9.6041087018330362E-3</v>
      </c>
      <c r="I13" s="8">
        <f t="shared" si="0"/>
        <v>4.8520521794463978E-2</v>
      </c>
      <c r="J13" s="28">
        <f t="shared" si="1"/>
        <v>1.009604108701833</v>
      </c>
      <c r="K13" s="28">
        <f t="shared" si="1"/>
        <v>1.048520521794464</v>
      </c>
      <c r="L13" t="s">
        <v>19</v>
      </c>
      <c r="M13" s="29">
        <f>SLOPE(H5:H15,I5:I15)</f>
        <v>-4.3645064962709666E-2</v>
      </c>
      <c r="N13" s="16">
        <f>SLOPE(I5:I15,I5:I15)</f>
        <v>1</v>
      </c>
    </row>
    <row r="14" spans="1:15" x14ac:dyDescent="0.25">
      <c r="A14" s="5">
        <v>44501</v>
      </c>
      <c r="B14" s="35">
        <v>11632.3</v>
      </c>
      <c r="C14" s="6">
        <v>6533</v>
      </c>
      <c r="D14" s="7">
        <v>44518</v>
      </c>
      <c r="E14" s="8">
        <v>3.5000000000000003E-2</v>
      </c>
      <c r="H14" s="8">
        <f t="shared" si="0"/>
        <v>4.6582140903463465E-2</v>
      </c>
      <c r="I14" s="8">
        <f t="shared" si="0"/>
        <v>-8.7998786223638659E-3</v>
      </c>
      <c r="J14" s="28">
        <f t="shared" si="1"/>
        <v>1.0465821409034635</v>
      </c>
      <c r="K14" s="28">
        <f t="shared" si="1"/>
        <v>0.99120012137763613</v>
      </c>
      <c r="L14" t="s">
        <v>20</v>
      </c>
      <c r="M14" s="9">
        <f>G4</f>
        <v>3.5208333333333341E-2</v>
      </c>
      <c r="N14" s="9">
        <f>M14</f>
        <v>3.5208333333333341E-2</v>
      </c>
    </row>
    <row r="15" spans="1:15" x14ac:dyDescent="0.25">
      <c r="A15" s="5">
        <v>44531</v>
      </c>
      <c r="B15" s="35">
        <v>11512.55</v>
      </c>
      <c r="C15" s="6">
        <v>6581</v>
      </c>
      <c r="D15" s="7">
        <v>44546</v>
      </c>
      <c r="E15" s="8">
        <v>3.5000000000000003E-2</v>
      </c>
      <c r="H15" s="8">
        <f>B15/B14-1</f>
        <v>-1.0294610696079065E-2</v>
      </c>
      <c r="I15" s="8">
        <f t="shared" si="0"/>
        <v>7.3473136384509807E-3</v>
      </c>
      <c r="J15" s="28">
        <f t="shared" si="1"/>
        <v>0.98970538930392093</v>
      </c>
      <c r="K15" s="28">
        <f t="shared" si="1"/>
        <v>1.007347313638451</v>
      </c>
    </row>
    <row r="16" spans="1:15" x14ac:dyDescent="0.25">
      <c r="A16" s="19"/>
      <c r="B16" s="20"/>
      <c r="C16" s="21"/>
      <c r="D16" s="22"/>
      <c r="E16" s="23"/>
      <c r="L16" s="18" t="s">
        <v>21</v>
      </c>
      <c r="M16" s="17">
        <f>M10/M12</f>
        <v>4.8637186354571059E-2</v>
      </c>
      <c r="N16" s="17">
        <f>N10/N12</f>
        <v>1.3724811199125544</v>
      </c>
    </row>
    <row r="17" spans="1:14" x14ac:dyDescent="0.25">
      <c r="A17" s="19"/>
      <c r="B17" s="20"/>
      <c r="C17" s="21"/>
      <c r="D17" s="22"/>
      <c r="E17" s="23"/>
      <c r="H17" s="23"/>
      <c r="I17" s="23"/>
      <c r="J17" s="26"/>
      <c r="K17" s="26"/>
      <c r="L17" s="18" t="s">
        <v>10</v>
      </c>
      <c r="M17" s="17">
        <f>(M10-M14)/M12</f>
        <v>-0.26571436009685606</v>
      </c>
      <c r="N17" s="17">
        <f>(N10-N14)/N12</f>
        <v>1.01326959177867</v>
      </c>
    </row>
    <row r="18" spans="1:14" x14ac:dyDescent="0.25">
      <c r="A18" s="19"/>
      <c r="B18" s="24"/>
      <c r="C18" s="21"/>
      <c r="D18" s="22"/>
      <c r="E18" s="23"/>
      <c r="H18" s="23"/>
      <c r="I18" s="23"/>
      <c r="J18" s="26"/>
      <c r="K18" s="26"/>
      <c r="L18" s="31" t="s">
        <v>13</v>
      </c>
      <c r="M18" s="32">
        <f>(M10-M12)/M13</f>
        <v>2.4414109816880152</v>
      </c>
      <c r="N18" s="32">
        <f>(N10-N12)/N13</f>
        <v>3.6508960328707887E-2</v>
      </c>
    </row>
    <row r="19" spans="1:14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4" x14ac:dyDescent="0.25">
      <c r="A20" s="19"/>
      <c r="B20" s="24"/>
      <c r="C20" s="21"/>
      <c r="D20" s="22"/>
      <c r="E20" s="23"/>
      <c r="H20" s="23"/>
      <c r="I20" s="23"/>
      <c r="J20" s="26"/>
      <c r="K20" s="26"/>
    </row>
    <row r="21" spans="1:14" x14ac:dyDescent="0.25">
      <c r="A21" s="19"/>
      <c r="B21" s="24"/>
      <c r="C21" s="21"/>
      <c r="D21" s="22"/>
      <c r="E21" s="23"/>
      <c r="H21" s="23"/>
      <c r="I21" s="23"/>
      <c r="J21" s="26"/>
      <c r="K21" s="26"/>
    </row>
    <row r="22" spans="1:14" x14ac:dyDescent="0.25">
      <c r="A22" s="19"/>
      <c r="B22" s="24"/>
      <c r="C22" s="21"/>
      <c r="D22" s="22"/>
      <c r="E22" s="23"/>
      <c r="H22" s="23"/>
      <c r="I22" s="23"/>
      <c r="J22" s="26"/>
      <c r="K22" s="26"/>
    </row>
    <row r="23" spans="1:14" x14ac:dyDescent="0.25">
      <c r="A23" s="25"/>
      <c r="B23" s="24"/>
      <c r="C23" s="21"/>
      <c r="D23" s="22"/>
      <c r="E23" s="23"/>
      <c r="H23" s="23"/>
      <c r="I23" s="23"/>
      <c r="J23" s="26"/>
      <c r="K23" s="26"/>
    </row>
    <row r="24" spans="1:14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4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4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4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scale="78" orientation="landscape" horizontalDpi="4294967293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7"/>
  <sheetViews>
    <sheetView workbookViewId="0">
      <selection activeCell="F7" sqref="F7"/>
    </sheetView>
  </sheetViews>
  <sheetFormatPr defaultRowHeight="15" x14ac:dyDescent="0.25"/>
  <cols>
    <col min="1" max="1" width="11.85546875" customWidth="1"/>
    <col min="2" max="2" width="9.140625" bestFit="1" customWidth="1"/>
    <col min="3" max="3" width="9.42578125" customWidth="1"/>
    <col min="4" max="4" width="10" bestFit="1" customWidth="1"/>
    <col min="5" max="5" width="20.140625" bestFit="1" customWidth="1"/>
    <col min="6" max="6" width="11.5703125" bestFit="1" customWidth="1"/>
    <col min="7" max="7" width="6.140625" bestFit="1" customWidth="1"/>
    <col min="8" max="8" width="10.85546875" style="2" bestFit="1" customWidth="1"/>
    <col min="9" max="9" width="11.7109375" style="2" bestFit="1" customWidth="1"/>
    <col min="10" max="10" width="7.140625" bestFit="1" customWidth="1"/>
    <col min="11" max="11" width="8.42578125" bestFit="1" customWidth="1"/>
    <col min="12" max="12" width="23.140625" bestFit="1" customWidth="1"/>
    <col min="13" max="13" width="13.5703125" customWidth="1"/>
    <col min="14" max="14" width="6.140625" bestFit="1" customWidth="1"/>
  </cols>
  <sheetData>
    <row r="1" spans="1:15" x14ac:dyDescent="0.25">
      <c r="A1" s="1" t="s">
        <v>2</v>
      </c>
    </row>
    <row r="2" spans="1:15" x14ac:dyDescent="0.25">
      <c r="A2" s="1"/>
    </row>
    <row r="3" spans="1:15" x14ac:dyDescent="0.25">
      <c r="A3" s="3" t="s">
        <v>3</v>
      </c>
      <c r="B3" s="3" t="s">
        <v>43</v>
      </c>
      <c r="C3" s="3" t="s">
        <v>0</v>
      </c>
      <c r="D3" s="3" t="s">
        <v>28</v>
      </c>
      <c r="E3" s="3" t="s">
        <v>4</v>
      </c>
      <c r="F3" s="2"/>
      <c r="G3" s="2"/>
      <c r="H3" s="4" t="s">
        <v>40</v>
      </c>
      <c r="I3" s="4" t="s">
        <v>5</v>
      </c>
      <c r="J3" s="4" t="s">
        <v>39</v>
      </c>
      <c r="K3" s="4" t="s">
        <v>6</v>
      </c>
      <c r="L3" s="13" t="s">
        <v>7</v>
      </c>
      <c r="M3" s="13" t="s">
        <v>8</v>
      </c>
      <c r="N3" s="13"/>
      <c r="O3" s="13"/>
    </row>
    <row r="4" spans="1:15" x14ac:dyDescent="0.25">
      <c r="A4" s="5">
        <v>44197</v>
      </c>
      <c r="B4" s="35">
        <v>18008.03</v>
      </c>
      <c r="C4" s="6">
        <v>5862</v>
      </c>
      <c r="D4" s="7">
        <v>44217</v>
      </c>
      <c r="E4" s="8">
        <v>3.7499999999999999E-2</v>
      </c>
      <c r="F4" t="s">
        <v>9</v>
      </c>
      <c r="G4" s="9">
        <f>AVERAGE(E4:E27)</f>
        <v>3.5208333333333341E-2</v>
      </c>
      <c r="H4" s="8"/>
      <c r="I4" s="8"/>
      <c r="J4" s="28"/>
      <c r="K4" s="12"/>
      <c r="L4" s="13" t="s">
        <v>10</v>
      </c>
      <c r="M4" s="13" t="s">
        <v>11</v>
      </c>
      <c r="N4" s="13"/>
      <c r="O4" s="13"/>
    </row>
    <row r="5" spans="1:15" x14ac:dyDescent="0.25">
      <c r="A5" s="5">
        <v>44228</v>
      </c>
      <c r="B5" s="35">
        <v>17745.84</v>
      </c>
      <c r="C5" s="6">
        <v>6241</v>
      </c>
      <c r="D5" s="7">
        <v>44245</v>
      </c>
      <c r="E5" s="8">
        <v>3.5000000000000003E-2</v>
      </c>
      <c r="F5" t="s">
        <v>12</v>
      </c>
      <c r="G5" s="11">
        <f>G4/12</f>
        <v>2.9340277777777785E-3</v>
      </c>
      <c r="H5" s="8">
        <f>B5/B4-1</f>
        <v>-1.4559615904682466E-2</v>
      </c>
      <c r="I5" s="8">
        <f>C5/C4-1</f>
        <v>6.465370180825647E-2</v>
      </c>
      <c r="J5" s="28">
        <f>H5+1</f>
        <v>0.98544038409531753</v>
      </c>
      <c r="K5" s="28">
        <f>I5+1</f>
        <v>1.0646537018082565</v>
      </c>
      <c r="L5" s="13" t="s">
        <v>13</v>
      </c>
      <c r="M5" s="13" t="s">
        <v>14</v>
      </c>
      <c r="N5" s="13"/>
      <c r="O5" s="13"/>
    </row>
    <row r="6" spans="1:15" x14ac:dyDescent="0.25">
      <c r="A6" s="5">
        <v>44256</v>
      </c>
      <c r="B6" s="35">
        <v>17928.82</v>
      </c>
      <c r="C6" s="6">
        <v>5985</v>
      </c>
      <c r="D6" s="7">
        <v>44273</v>
      </c>
      <c r="E6" s="8">
        <v>3.5000000000000003E-2</v>
      </c>
      <c r="H6" s="8">
        <f t="shared" ref="H6:I15" si="0">B6/B5-1</f>
        <v>1.0311148979140983E-2</v>
      </c>
      <c r="I6" s="8">
        <f t="shared" si="0"/>
        <v>-4.1019067457138236E-2</v>
      </c>
      <c r="J6" s="28">
        <f t="shared" ref="J6:K15" si="1">H6+1</f>
        <v>1.010311148979141</v>
      </c>
      <c r="K6" s="28">
        <f t="shared" si="1"/>
        <v>0.95898093254286176</v>
      </c>
    </row>
    <row r="7" spans="1:15" x14ac:dyDescent="0.25">
      <c r="A7" s="5">
        <v>44287</v>
      </c>
      <c r="B7" s="35">
        <v>16743.189999999999</v>
      </c>
      <c r="C7" s="6">
        <v>5995</v>
      </c>
      <c r="D7" s="7">
        <v>44306</v>
      </c>
      <c r="E7" s="8">
        <v>3.5000000000000003E-2</v>
      </c>
      <c r="H7" s="8">
        <f t="shared" si="0"/>
        <v>-6.6129840112177041E-2</v>
      </c>
      <c r="I7" s="8">
        <f>C7/C6-1</f>
        <v>1.6708437761070449E-3</v>
      </c>
      <c r="J7" s="28">
        <f t="shared" si="1"/>
        <v>0.93387015988782296</v>
      </c>
      <c r="K7" s="28">
        <f t="shared" si="1"/>
        <v>1.001670843776107</v>
      </c>
      <c r="M7" s="13" t="s">
        <v>43</v>
      </c>
      <c r="N7" s="13" t="s">
        <v>0</v>
      </c>
    </row>
    <row r="8" spans="1:15" x14ac:dyDescent="0.25">
      <c r="A8" s="5">
        <v>44317</v>
      </c>
      <c r="B8" s="35">
        <v>16746.419999999998</v>
      </c>
      <c r="C8" s="6">
        <v>5947</v>
      </c>
      <c r="D8" s="7">
        <v>44341</v>
      </c>
      <c r="E8" s="8">
        <v>3.5000000000000003E-2</v>
      </c>
      <c r="H8" s="8">
        <f t="shared" si="0"/>
        <v>1.9291425349643454E-4</v>
      </c>
      <c r="I8" s="8">
        <f t="shared" si="0"/>
        <v>-8.0066722268556934E-3</v>
      </c>
      <c r="J8" s="28">
        <f t="shared" si="1"/>
        <v>1.0001929142534964</v>
      </c>
      <c r="K8" s="28">
        <f t="shared" si="1"/>
        <v>0.99199332777314431</v>
      </c>
      <c r="L8" t="s">
        <v>15</v>
      </c>
    </row>
    <row r="9" spans="1:15" x14ac:dyDescent="0.25">
      <c r="A9" s="5">
        <v>44348</v>
      </c>
      <c r="B9" s="35">
        <v>16714.919999999998</v>
      </c>
      <c r="C9" s="6">
        <v>5985</v>
      </c>
      <c r="D9" s="7">
        <v>44364</v>
      </c>
      <c r="E9" s="8">
        <v>3.5000000000000003E-2</v>
      </c>
      <c r="H9" s="8">
        <f t="shared" si="0"/>
        <v>-1.8809990433776846E-3</v>
      </c>
      <c r="I9" s="8">
        <f t="shared" si="0"/>
        <v>6.389776357827559E-3</v>
      </c>
      <c r="J9" s="28">
        <f t="shared" si="1"/>
        <v>0.99811900095662232</v>
      </c>
      <c r="K9" s="28">
        <f t="shared" si="1"/>
        <v>1.0063897763578276</v>
      </c>
      <c r="L9" t="s">
        <v>16</v>
      </c>
      <c r="M9" s="9">
        <f>GEOMEAN(J5:J15)-1</f>
        <v>-3.6762335779758626E-3</v>
      </c>
      <c r="N9" s="9">
        <f>GEOMEAN(K5:K15)-1</f>
        <v>1.0573312662119916E-2</v>
      </c>
    </row>
    <row r="10" spans="1:15" x14ac:dyDescent="0.25">
      <c r="A10" s="5">
        <v>44378</v>
      </c>
      <c r="B10" s="35">
        <v>16103.17</v>
      </c>
      <c r="C10" s="6">
        <v>6070</v>
      </c>
      <c r="D10" s="7">
        <v>44399</v>
      </c>
      <c r="E10" s="8">
        <v>3.5000000000000003E-2</v>
      </c>
      <c r="H10" s="8">
        <f t="shared" si="0"/>
        <v>-3.6599038463839384E-2</v>
      </c>
      <c r="I10" s="8">
        <f t="shared" si="0"/>
        <v>1.4202172096908994E-2</v>
      </c>
      <c r="J10" s="28">
        <f t="shared" si="1"/>
        <v>0.96340096153616062</v>
      </c>
      <c r="K10" s="28">
        <f t="shared" si="1"/>
        <v>1.014202172096909</v>
      </c>
      <c r="L10" s="14" t="s">
        <v>17</v>
      </c>
      <c r="M10" s="15">
        <f>(1+M9)^12-1</f>
        <v>-4.3233673593148336E-2</v>
      </c>
      <c r="N10" s="15">
        <f>(1+N9)^12-1</f>
        <v>0.13452455998454793</v>
      </c>
    </row>
    <row r="11" spans="1:15" x14ac:dyDescent="0.25">
      <c r="A11" s="10" t="s">
        <v>1</v>
      </c>
      <c r="B11" s="35">
        <v>16037.43</v>
      </c>
      <c r="C11" s="6">
        <v>6150</v>
      </c>
      <c r="D11" s="7">
        <v>44427</v>
      </c>
      <c r="E11" s="8">
        <v>3.5000000000000003E-2</v>
      </c>
      <c r="H11" s="8">
        <f t="shared" si="0"/>
        <v>-4.0824260068048623E-3</v>
      </c>
      <c r="I11" s="8">
        <f t="shared" si="0"/>
        <v>1.3179571663920919E-2</v>
      </c>
      <c r="J11" s="28">
        <f t="shared" si="1"/>
        <v>0.99591757399319514</v>
      </c>
      <c r="K11" s="28">
        <f t="shared" si="1"/>
        <v>1.0131795716639209</v>
      </c>
      <c r="L11" t="s">
        <v>30</v>
      </c>
      <c r="M11" s="11">
        <f>STDEVA(H4:H15)</f>
        <v>3.0616733568053285E-2</v>
      </c>
      <c r="N11" s="11">
        <f>STDEVA(I4:I27)</f>
        <v>2.8294666423040921E-2</v>
      </c>
    </row>
    <row r="12" spans="1:15" x14ac:dyDescent="0.25">
      <c r="A12" s="5">
        <v>44440</v>
      </c>
      <c r="B12" s="35">
        <v>16395.97</v>
      </c>
      <c r="C12" s="6">
        <v>6286</v>
      </c>
      <c r="D12" s="7">
        <v>44460</v>
      </c>
      <c r="E12" s="8">
        <v>3.5000000000000003E-2</v>
      </c>
      <c r="H12" s="8">
        <f t="shared" si="0"/>
        <v>2.2356449880061913E-2</v>
      </c>
      <c r="I12" s="8">
        <f t="shared" si="0"/>
        <v>2.2113821138211476E-2</v>
      </c>
      <c r="J12" s="28">
        <f t="shared" si="1"/>
        <v>1.0223564498800619</v>
      </c>
      <c r="K12" s="28">
        <f t="shared" si="1"/>
        <v>1.0221138211382115</v>
      </c>
      <c r="L12" s="14" t="s">
        <v>18</v>
      </c>
      <c r="M12" s="15">
        <f>M11*12^(1/2)</f>
        <v>0.10605947620333568</v>
      </c>
      <c r="N12" s="15">
        <f>N11*12^(1/2)</f>
        <v>9.8015599655840044E-2</v>
      </c>
    </row>
    <row r="13" spans="1:15" x14ac:dyDescent="0.25">
      <c r="A13" s="5">
        <v>44470</v>
      </c>
      <c r="B13" s="35">
        <v>16782.11</v>
      </c>
      <c r="C13" s="6">
        <v>6591</v>
      </c>
      <c r="D13" s="7">
        <v>44488</v>
      </c>
      <c r="E13" s="8">
        <v>3.5000000000000003E-2</v>
      </c>
      <c r="H13" s="8">
        <f t="shared" si="0"/>
        <v>2.3550909156335287E-2</v>
      </c>
      <c r="I13" s="8">
        <f t="shared" si="0"/>
        <v>4.8520521794463978E-2</v>
      </c>
      <c r="J13" s="28">
        <f t="shared" si="1"/>
        <v>1.0235509091563353</v>
      </c>
      <c r="K13" s="28">
        <f t="shared" si="1"/>
        <v>1.048520521794464</v>
      </c>
      <c r="L13" t="s">
        <v>19</v>
      </c>
      <c r="M13" s="29">
        <f>SLOPE(H5:H15,I5:I15)</f>
        <v>-6.9305619710604574E-2</v>
      </c>
      <c r="N13" s="16">
        <f>SLOPE(I5:I15,I5:I15)</f>
        <v>1</v>
      </c>
    </row>
    <row r="14" spans="1:15" x14ac:dyDescent="0.25">
      <c r="A14" s="5">
        <v>44501</v>
      </c>
      <c r="B14" s="35">
        <v>17560.599999999999</v>
      </c>
      <c r="C14" s="6">
        <v>6533</v>
      </c>
      <c r="D14" s="7">
        <v>44518</v>
      </c>
      <c r="E14" s="8">
        <v>3.5000000000000003E-2</v>
      </c>
      <c r="H14" s="8">
        <f t="shared" si="0"/>
        <v>4.6388088267804051E-2</v>
      </c>
      <c r="I14" s="8">
        <f t="shared" si="0"/>
        <v>-8.7998786223638659E-3</v>
      </c>
      <c r="J14" s="28">
        <f t="shared" si="1"/>
        <v>1.0463880882678041</v>
      </c>
      <c r="K14" s="28">
        <f t="shared" si="1"/>
        <v>0.99120012137763613</v>
      </c>
      <c r="L14" t="s">
        <v>20</v>
      </c>
      <c r="M14" s="9">
        <f>G4</f>
        <v>3.5208333333333341E-2</v>
      </c>
      <c r="N14" s="9">
        <f>M14</f>
        <v>3.5208333333333341E-2</v>
      </c>
    </row>
    <row r="15" spans="1:15" x14ac:dyDescent="0.25">
      <c r="A15" s="5">
        <v>44531</v>
      </c>
      <c r="B15" s="35">
        <v>17293.05</v>
      </c>
      <c r="C15" s="6">
        <v>6581</v>
      </c>
      <c r="D15" s="7">
        <v>44546</v>
      </c>
      <c r="E15" s="8">
        <v>3.5000000000000003E-2</v>
      </c>
      <c r="H15" s="8">
        <f>B15/B14-1</f>
        <v>-1.5235811988200787E-2</v>
      </c>
      <c r="I15" s="8">
        <f t="shared" si="0"/>
        <v>7.3473136384509807E-3</v>
      </c>
      <c r="J15" s="28">
        <f t="shared" si="1"/>
        <v>0.98476418801179921</v>
      </c>
      <c r="K15" s="28">
        <f t="shared" si="1"/>
        <v>1.007347313638451</v>
      </c>
    </row>
    <row r="16" spans="1:15" x14ac:dyDescent="0.25">
      <c r="A16" s="19"/>
      <c r="B16" s="20"/>
      <c r="C16" s="21"/>
      <c r="D16" s="22"/>
      <c r="E16" s="23"/>
      <c r="L16" s="18" t="s">
        <v>21</v>
      </c>
      <c r="M16" s="17">
        <f>M10/M12</f>
        <v>-0.40763612211568317</v>
      </c>
      <c r="N16" s="17">
        <f>N10/N12</f>
        <v>1.3724811199125544</v>
      </c>
    </row>
    <row r="17" spans="1:14" x14ac:dyDescent="0.25">
      <c r="A17" s="19"/>
      <c r="B17" s="20"/>
      <c r="C17" s="21"/>
      <c r="D17" s="22"/>
      <c r="E17" s="23"/>
      <c r="H17" s="23"/>
      <c r="I17" s="23"/>
      <c r="J17" s="26"/>
      <c r="K17" s="26"/>
      <c r="L17" s="18" t="s">
        <v>10</v>
      </c>
      <c r="M17" s="17">
        <f>(M10-M14)/M12</f>
        <v>-0.73960394426325282</v>
      </c>
      <c r="N17" s="17">
        <f>(N10-N14)/N12</f>
        <v>1.01326959177867</v>
      </c>
    </row>
    <row r="18" spans="1:14" x14ac:dyDescent="0.25">
      <c r="A18" s="19"/>
      <c r="B18" s="24"/>
      <c r="C18" s="21"/>
      <c r="D18" s="22"/>
      <c r="E18" s="23"/>
      <c r="H18" s="23"/>
      <c r="I18" s="23"/>
      <c r="J18" s="26"/>
      <c r="K18" s="26"/>
      <c r="L18" s="31" t="s">
        <v>13</v>
      </c>
      <c r="M18" s="32">
        <f>(M10-M12)/M13</f>
        <v>2.1541276222603405</v>
      </c>
      <c r="N18" s="32">
        <f>(N10-N12)/N13</f>
        <v>3.6508960328707887E-2</v>
      </c>
    </row>
    <row r="19" spans="1:14" x14ac:dyDescent="0.25">
      <c r="A19" s="19"/>
      <c r="B19" s="24"/>
      <c r="C19" s="21"/>
      <c r="D19" s="22"/>
      <c r="E19" s="23"/>
      <c r="H19" s="23"/>
      <c r="I19" s="23"/>
      <c r="J19" s="26"/>
      <c r="K19" s="26"/>
    </row>
    <row r="20" spans="1:14" x14ac:dyDescent="0.25">
      <c r="A20" s="19"/>
      <c r="B20" s="24"/>
      <c r="C20" s="21"/>
      <c r="D20" s="22"/>
      <c r="E20" s="23"/>
      <c r="H20" s="23"/>
      <c r="I20" s="23"/>
      <c r="J20" s="26"/>
      <c r="K20" s="26"/>
      <c r="L20" s="14" t="s">
        <v>22</v>
      </c>
    </row>
    <row r="21" spans="1:14" x14ac:dyDescent="0.25">
      <c r="A21" s="19"/>
      <c r="B21" s="24"/>
      <c r="C21" s="21"/>
      <c r="D21" s="22"/>
      <c r="E21" s="23"/>
      <c r="H21" s="23"/>
      <c r="I21" s="23"/>
      <c r="J21" s="26"/>
      <c r="K21" s="26"/>
      <c r="L21" s="18" t="s">
        <v>23</v>
      </c>
    </row>
    <row r="22" spans="1:14" x14ac:dyDescent="0.25">
      <c r="A22" s="19"/>
      <c r="B22" s="24"/>
      <c r="C22" s="21"/>
      <c r="D22" s="22"/>
      <c r="E22" s="23"/>
      <c r="H22" s="23"/>
      <c r="I22" s="23"/>
      <c r="J22" s="26"/>
      <c r="K22" s="26"/>
      <c r="L22" s="18" t="s">
        <v>24</v>
      </c>
    </row>
    <row r="23" spans="1:14" x14ac:dyDescent="0.25">
      <c r="A23" s="25"/>
      <c r="B23" s="24"/>
      <c r="C23" s="21"/>
      <c r="D23" s="22"/>
      <c r="E23" s="23"/>
      <c r="H23" s="23"/>
      <c r="I23" s="23"/>
      <c r="J23" s="26"/>
      <c r="K23" s="26"/>
      <c r="L23" s="18" t="s">
        <v>25</v>
      </c>
    </row>
    <row r="24" spans="1:14" x14ac:dyDescent="0.25">
      <c r="A24" s="19"/>
      <c r="B24" s="24"/>
      <c r="C24" s="21"/>
      <c r="D24" s="22"/>
      <c r="E24" s="23"/>
      <c r="H24" s="23"/>
      <c r="I24" s="23"/>
      <c r="J24" s="26"/>
      <c r="K24" s="26"/>
    </row>
    <row r="25" spans="1:14" x14ac:dyDescent="0.25">
      <c r="A25" s="19"/>
      <c r="B25" s="24"/>
      <c r="C25" s="21"/>
      <c r="D25" s="22"/>
      <c r="E25" s="23"/>
      <c r="H25" s="23"/>
      <c r="I25" s="23"/>
      <c r="J25" s="26"/>
      <c r="K25" s="26"/>
    </row>
    <row r="26" spans="1:14" x14ac:dyDescent="0.25">
      <c r="A26" s="19"/>
      <c r="B26" s="24"/>
      <c r="C26" s="21"/>
      <c r="D26" s="22"/>
      <c r="E26" s="23"/>
      <c r="H26" s="23"/>
      <c r="I26" s="23"/>
      <c r="J26" s="26"/>
      <c r="K26" s="26"/>
    </row>
    <row r="27" spans="1:14" x14ac:dyDescent="0.25">
      <c r="A27" s="19"/>
      <c r="B27" s="24"/>
      <c r="C27" s="21"/>
      <c r="D27" s="22"/>
      <c r="E27" s="23"/>
      <c r="H27" s="23"/>
      <c r="I27" s="23"/>
      <c r="J27" s="26"/>
      <c r="K27" s="26"/>
    </row>
  </sheetData>
  <pageMargins left="0.7" right="0.7" top="0.75" bottom="0.75" header="0.3" footer="0.3"/>
  <pageSetup paperSize="9" scale="75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1. Schroder Dana Prestasi Plus</vt:lpstr>
      <vt:lpstr>2. Batavia Dana Saham</vt:lpstr>
      <vt:lpstr>3. Ashmore Dana EN</vt:lpstr>
      <vt:lpstr>4. Manulife Dana Saham Kelas A</vt:lpstr>
      <vt:lpstr>5. Manulife Saham Syariah</vt:lpstr>
      <vt:lpstr>6. Schoder Dana Prestasi</vt:lpstr>
      <vt:lpstr>7. Mandiri Saham Atraktif A</vt:lpstr>
      <vt:lpstr>8. Manulife Dana Saham</vt:lpstr>
      <vt:lpstr>9. BNP Paribas Ekuitas </vt:lpstr>
      <vt:lpstr>10. Manulife Saham Andalan</vt:lpstr>
      <vt:lpstr>11. Ashmore Saham Sejahtera </vt:lpstr>
      <vt:lpstr>12. Ashmore Dana Progresif</vt:lpstr>
      <vt:lpstr>13. Eastspring Investment Value</vt:lpstr>
      <vt:lpstr>14. Schoder Global Sharia</vt:lpstr>
      <vt:lpstr>15. SAM Dana Cerdas</vt:lpstr>
      <vt:lpstr>16. Batavia Saham Cemerlang</vt:lpstr>
      <vt:lpstr>17. Alianz Sri Ke Hati</vt:lpstr>
      <vt:lpstr>18. Batavia Saham Sejahtera</vt:lpstr>
      <vt:lpstr>19. HPAM Smart Beta Ekuitas</vt:lpstr>
      <vt:lpstr>20. Manulife Dana Saham Kelasl1</vt:lpstr>
      <vt:lpstr>21. Schroder Dana Prestasi Plus</vt:lpstr>
      <vt:lpstr>22. Sucorinvest Sustainability</vt:lpstr>
      <vt:lpstr>23. Avrist Ada Saham Blue Safir</vt:lpstr>
      <vt:lpstr>24. BNP Paribas Ekuitas</vt:lpstr>
      <vt:lpstr>25.Eastspring Investments Alpha</vt:lpstr>
      <vt:lpstr>26. Mandiri Investa Cerdas A</vt:lpstr>
      <vt:lpstr>27. Sequis Equity Maxima</vt:lpstr>
      <vt:lpstr>28. Bahana Primavera Plus</vt:lpstr>
      <vt:lpstr>29. Batavia Dana Saham Syariah</vt:lpstr>
      <vt:lpstr>30. TRIM Kapital Plus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2024-04-04T21:01:06Z</cp:lastPrinted>
  <dcterms:created xsi:type="dcterms:W3CDTF">2024-03-30T20:25:01Z</dcterms:created>
  <dcterms:modified xsi:type="dcterms:W3CDTF">2024-05-21T15:54:54Z</dcterms:modified>
</cp:coreProperties>
</file>