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p\Documents\SKRIPSI ILMAH\"/>
    </mc:Choice>
  </mc:AlternateContent>
  <bookViews>
    <workbookView xWindow="360" yWindow="375" windowWidth="19875" windowHeight="7470" activeTab="2"/>
  </bookViews>
  <sheets>
    <sheet name="K. AIR" sheetId="1" r:id="rId1"/>
    <sheet name="TEKSTUR" sheetId="2" r:id="rId2"/>
    <sheet name="SERAT KASAR" sheetId="6" r:id="rId3"/>
  </sheets>
  <calcPr calcId="162913"/>
</workbook>
</file>

<file path=xl/calcChain.xml><?xml version="1.0" encoding="utf-8"?>
<calcChain xmlns="http://schemas.openxmlformats.org/spreadsheetml/2006/main">
  <c r="K27" i="1" l="1"/>
  <c r="L17" i="1"/>
  <c r="L23" i="1"/>
  <c r="L18" i="1"/>
  <c r="F13" i="1"/>
  <c r="K11" i="1" s="1"/>
  <c r="L19" i="1" l="1"/>
  <c r="K21" i="1"/>
  <c r="K20" i="1"/>
  <c r="K19" i="1"/>
  <c r="K18" i="1"/>
  <c r="K17" i="1"/>
  <c r="K28" i="6" l="1"/>
  <c r="V7" i="2" l="1"/>
  <c r="V8" i="2"/>
  <c r="V10" i="2"/>
  <c r="V11" i="2"/>
  <c r="V12" i="2"/>
  <c r="V6" i="2"/>
  <c r="V7" i="6" l="1"/>
  <c r="V8" i="6"/>
  <c r="V10" i="6"/>
  <c r="V11" i="6"/>
  <c r="V12" i="6"/>
  <c r="V6" i="6"/>
  <c r="W5" i="1" l="1"/>
  <c r="W6" i="1"/>
  <c r="W8" i="1"/>
  <c r="W9" i="1"/>
  <c r="W10" i="1"/>
  <c r="W4" i="1"/>
  <c r="K10" i="1" l="1"/>
  <c r="O6" i="1"/>
  <c r="P32" i="6" l="1"/>
  <c r="P33" i="6"/>
  <c r="P34" i="6"/>
  <c r="P35" i="6"/>
  <c r="P36" i="6"/>
  <c r="P37" i="6"/>
  <c r="P38" i="6"/>
  <c r="P39" i="6"/>
  <c r="P31" i="6"/>
  <c r="O39" i="6"/>
  <c r="O38" i="6"/>
  <c r="O37" i="6"/>
  <c r="O36" i="6"/>
  <c r="O35" i="6"/>
  <c r="O34" i="6"/>
  <c r="O33" i="6"/>
  <c r="O32" i="6"/>
  <c r="O31" i="6"/>
  <c r="O20" i="6"/>
  <c r="O21" i="6"/>
  <c r="O22" i="6"/>
  <c r="O23" i="6"/>
  <c r="O19" i="6"/>
  <c r="Q23" i="6"/>
  <c r="Q22" i="6"/>
  <c r="Q21" i="6"/>
  <c r="Q20" i="6"/>
  <c r="Q19" i="6"/>
  <c r="P23" i="6"/>
  <c r="P22" i="6"/>
  <c r="P21" i="6"/>
  <c r="P20" i="6"/>
  <c r="P19" i="6"/>
  <c r="D13" i="6"/>
  <c r="E13" i="6"/>
  <c r="C13" i="6"/>
  <c r="F5" i="6"/>
  <c r="L6" i="6" s="1"/>
  <c r="F6" i="6"/>
  <c r="G6" i="6" s="1"/>
  <c r="F7" i="6"/>
  <c r="K7" i="6" s="1"/>
  <c r="F8" i="6"/>
  <c r="L7" i="6" s="1"/>
  <c r="F9" i="6"/>
  <c r="M7" i="6" s="1"/>
  <c r="F10" i="6"/>
  <c r="K8" i="6" s="1"/>
  <c r="F11" i="6"/>
  <c r="L8" i="6" s="1"/>
  <c r="F12" i="6"/>
  <c r="M8" i="6" s="1"/>
  <c r="F4" i="6"/>
  <c r="G10" i="6" l="1"/>
  <c r="M6" i="6"/>
  <c r="G12" i="6"/>
  <c r="L25" i="6"/>
  <c r="N7" i="6"/>
  <c r="O7" i="6"/>
  <c r="L9" i="6"/>
  <c r="L10" i="6"/>
  <c r="M10" i="6"/>
  <c r="O8" i="6"/>
  <c r="G7" i="6"/>
  <c r="G5" i="6"/>
  <c r="K6" i="6"/>
  <c r="N8" i="6"/>
  <c r="M9" i="6"/>
  <c r="L20" i="6"/>
  <c r="F13" i="6"/>
  <c r="K12" i="6" s="1"/>
  <c r="L19" i="6" s="1"/>
  <c r="M19" i="6" s="1"/>
  <c r="G4" i="6"/>
  <c r="G11" i="6"/>
  <c r="G9" i="6"/>
  <c r="G8" i="6"/>
  <c r="M20" i="6" l="1"/>
  <c r="L24" i="6"/>
  <c r="M24" i="6" s="1"/>
  <c r="N19" i="6" s="1"/>
  <c r="K9" i="6"/>
  <c r="N6" i="6"/>
  <c r="K10" i="6"/>
  <c r="O6" i="6"/>
  <c r="M38" i="1"/>
  <c r="M37" i="1"/>
  <c r="M36" i="1"/>
  <c r="M35" i="1"/>
  <c r="M34" i="1"/>
  <c r="M33" i="1"/>
  <c r="M32" i="1"/>
  <c r="M31" i="1"/>
  <c r="M30" i="1"/>
  <c r="L21" i="6" l="1"/>
  <c r="N15" i="6"/>
  <c r="N20" i="6"/>
  <c r="N14" i="6"/>
  <c r="L22" i="6"/>
  <c r="M22" i="6" s="1"/>
  <c r="N22" i="6" s="1"/>
  <c r="M38" i="2"/>
  <c r="M37" i="2"/>
  <c r="M36" i="2"/>
  <c r="M35" i="2"/>
  <c r="M34" i="2"/>
  <c r="M33" i="2"/>
  <c r="M32" i="2"/>
  <c r="M31" i="2"/>
  <c r="M30" i="2"/>
  <c r="Q21" i="2"/>
  <c r="P21" i="2"/>
  <c r="Q20" i="2"/>
  <c r="P20" i="2"/>
  <c r="Q19" i="2"/>
  <c r="P19" i="2"/>
  <c r="Q18" i="2"/>
  <c r="P18" i="2"/>
  <c r="Q17" i="2"/>
  <c r="P17" i="2"/>
  <c r="E13" i="2"/>
  <c r="D13" i="2"/>
  <c r="C13" i="2"/>
  <c r="F12" i="2"/>
  <c r="G12" i="2" s="1"/>
  <c r="F11" i="2"/>
  <c r="G11" i="2" s="1"/>
  <c r="M10" i="2"/>
  <c r="L10" i="2"/>
  <c r="K10" i="2"/>
  <c r="F10" i="2"/>
  <c r="G10" i="2" s="1"/>
  <c r="M9" i="2"/>
  <c r="L9" i="2"/>
  <c r="K9" i="2"/>
  <c r="N12" i="2" s="1"/>
  <c r="G9" i="2"/>
  <c r="F9" i="2"/>
  <c r="O8" i="2"/>
  <c r="N8" i="2"/>
  <c r="G8" i="2"/>
  <c r="F8" i="2"/>
  <c r="O7" i="2"/>
  <c r="N7" i="2"/>
  <c r="G7" i="2"/>
  <c r="F7" i="2"/>
  <c r="O6" i="2"/>
  <c r="N6" i="2"/>
  <c r="N13" i="2" s="1"/>
  <c r="G6" i="2"/>
  <c r="F6" i="2"/>
  <c r="G5" i="2"/>
  <c r="F5" i="2"/>
  <c r="F4" i="2"/>
  <c r="G4" i="2" s="1"/>
  <c r="C13" i="1"/>
  <c r="F5" i="1"/>
  <c r="F4" i="1"/>
  <c r="Q21" i="1"/>
  <c r="P21" i="1"/>
  <c r="Q20" i="1"/>
  <c r="P20" i="1"/>
  <c r="Q19" i="1"/>
  <c r="P19" i="1"/>
  <c r="Q18" i="1"/>
  <c r="P18" i="1"/>
  <c r="Q17" i="1"/>
  <c r="P17" i="1"/>
  <c r="E13" i="1"/>
  <c r="D13" i="1"/>
  <c r="F12" i="1"/>
  <c r="G12" i="1" s="1"/>
  <c r="F11" i="1"/>
  <c r="G11" i="1" s="1"/>
  <c r="M10" i="1"/>
  <c r="L10" i="1"/>
  <c r="F10" i="1"/>
  <c r="G10" i="1" s="1"/>
  <c r="M9" i="1"/>
  <c r="L9" i="1"/>
  <c r="K9" i="1"/>
  <c r="F9" i="1"/>
  <c r="G9" i="1" s="1"/>
  <c r="O8" i="1"/>
  <c r="N8" i="1"/>
  <c r="F8" i="1"/>
  <c r="G8" i="1" s="1"/>
  <c r="O7" i="1"/>
  <c r="N7" i="1"/>
  <c r="F7" i="1"/>
  <c r="G7" i="1" s="1"/>
  <c r="N6" i="1"/>
  <c r="F6" i="1"/>
  <c r="G6" i="1" s="1"/>
  <c r="G5" i="1"/>
  <c r="M21" i="6" l="1"/>
  <c r="N21" i="6" s="1"/>
  <c r="L23" i="6"/>
  <c r="N13" i="1"/>
  <c r="N12" i="1"/>
  <c r="G4" i="1"/>
  <c r="F13" i="2"/>
  <c r="K11" i="2" s="1"/>
  <c r="L23" i="2" s="1"/>
  <c r="M23" i="6" l="1"/>
  <c r="N23" i="6" s="1"/>
  <c r="L22" i="1"/>
  <c r="L18" i="2"/>
  <c r="L20" i="2"/>
  <c r="M20" i="2" s="1"/>
  <c r="L17" i="2"/>
  <c r="M17" i="2" s="1"/>
  <c r="L19" i="2"/>
  <c r="M19" i="2" s="1"/>
  <c r="N19" i="2" s="1"/>
  <c r="O19" i="2" s="1"/>
  <c r="M18" i="2"/>
  <c r="L20" i="1"/>
  <c r="M17" i="1"/>
  <c r="M19" i="1"/>
  <c r="N19" i="1" s="1"/>
  <c r="O19" i="1" s="1"/>
  <c r="M18" i="1"/>
  <c r="M20" i="1" l="1"/>
  <c r="L21" i="1"/>
  <c r="M21" i="1" s="1"/>
  <c r="L22" i="2"/>
  <c r="M22" i="2" s="1"/>
  <c r="L21" i="2"/>
  <c r="M21" i="2" s="1"/>
  <c r="N17" i="2"/>
  <c r="O17" i="2" s="1"/>
  <c r="M22" i="1"/>
  <c r="O30" i="1" s="1"/>
  <c r="N20" i="1" l="1"/>
  <c r="O20" i="1" s="1"/>
  <c r="K27" i="2"/>
  <c r="O35" i="2" s="1"/>
  <c r="P35" i="2" s="1"/>
  <c r="O32" i="1"/>
  <c r="P32" i="1" s="1"/>
  <c r="O36" i="2"/>
  <c r="P36" i="2" s="1"/>
  <c r="O34" i="2"/>
  <c r="P34" i="2" s="1"/>
  <c r="O30" i="2"/>
  <c r="P30" i="2" s="1"/>
  <c r="O31" i="2"/>
  <c r="P31" i="2" s="1"/>
  <c r="O37" i="2"/>
  <c r="P37" i="2" s="1"/>
  <c r="N20" i="2"/>
  <c r="O20" i="2" s="1"/>
  <c r="O33" i="2"/>
  <c r="P33" i="2" s="1"/>
  <c r="O38" i="2"/>
  <c r="P38" i="2" s="1"/>
  <c r="O32" i="2"/>
  <c r="P32" i="2" s="1"/>
  <c r="N18" i="2"/>
  <c r="O18" i="2" s="1"/>
  <c r="N21" i="2"/>
  <c r="O21" i="2" s="1"/>
  <c r="N17" i="1"/>
  <c r="O17" i="1" s="1"/>
  <c r="N21" i="1"/>
  <c r="O21" i="1" s="1"/>
  <c r="N18" i="1"/>
  <c r="O18" i="1" s="1"/>
  <c r="O35" i="1" l="1"/>
  <c r="P35" i="1" s="1"/>
  <c r="O31" i="1"/>
  <c r="P31" i="1" s="1"/>
  <c r="O38" i="1"/>
  <c r="P38" i="1" s="1"/>
  <c r="P30" i="1"/>
  <c r="O33" i="1"/>
  <c r="P33" i="1" s="1"/>
  <c r="O34" i="1"/>
  <c r="P34" i="1" s="1"/>
  <c r="O36" i="1"/>
  <c r="P36" i="1" s="1"/>
  <c r="O37" i="1"/>
  <c r="P37" i="1" s="1"/>
</calcChain>
</file>

<file path=xl/sharedStrings.xml><?xml version="1.0" encoding="utf-8"?>
<sst xmlns="http://schemas.openxmlformats.org/spreadsheetml/2006/main" count="266" uniqueCount="67">
  <si>
    <t>Perlakuan</t>
  </si>
  <si>
    <t>Ulangan 1</t>
  </si>
  <si>
    <t>Ulangan 2</t>
  </si>
  <si>
    <t>Ulangan 3</t>
  </si>
  <si>
    <t>Total</t>
  </si>
  <si>
    <t>Rerata</t>
  </si>
  <si>
    <t>Tabel 2 arah</t>
  </si>
  <si>
    <t>TOTAL</t>
  </si>
  <si>
    <t>RERATA</t>
  </si>
  <si>
    <t>FK</t>
  </si>
  <si>
    <t>JUMLAH</t>
  </si>
  <si>
    <t>TABEL ANALISA RAGAM</t>
  </si>
  <si>
    <t>SK</t>
  </si>
  <si>
    <t>db</t>
  </si>
  <si>
    <t>JK</t>
  </si>
  <si>
    <t>KT</t>
  </si>
  <si>
    <t>F hit</t>
  </si>
  <si>
    <t>F 0,05</t>
  </si>
  <si>
    <t>F 0,01</t>
  </si>
  <si>
    <t xml:space="preserve">Kelompok </t>
  </si>
  <si>
    <t xml:space="preserve">Galat </t>
  </si>
  <si>
    <t>BNJ 5%</t>
  </si>
  <si>
    <t>AWAL</t>
  </si>
  <si>
    <t>SETELAH DIURUTKAN</t>
  </si>
  <si>
    <t>HASIL</t>
  </si>
  <si>
    <t>NOTASI</t>
  </si>
  <si>
    <t>a</t>
  </si>
  <si>
    <t>c</t>
  </si>
  <si>
    <t>A1T1</t>
  </si>
  <si>
    <t>A1T2</t>
  </si>
  <si>
    <t>A1T3</t>
  </si>
  <si>
    <t>A2T1</t>
  </si>
  <si>
    <t>A2T2</t>
  </si>
  <si>
    <t>A2T3</t>
  </si>
  <si>
    <t>A3T1</t>
  </si>
  <si>
    <t>A3T2</t>
  </si>
  <si>
    <t>A3T3</t>
  </si>
  <si>
    <t>KADAR AIR</t>
  </si>
  <si>
    <t>A</t>
  </si>
  <si>
    <t>A1</t>
  </si>
  <si>
    <t>A2</t>
  </si>
  <si>
    <t>A3</t>
  </si>
  <si>
    <t>T</t>
  </si>
  <si>
    <t>T1</t>
  </si>
  <si>
    <t>T2</t>
  </si>
  <si>
    <t>T3</t>
  </si>
  <si>
    <t>A x T</t>
  </si>
  <si>
    <t>TEKSTUR</t>
  </si>
  <si>
    <t>ab</t>
  </si>
  <si>
    <t>abc</t>
  </si>
  <si>
    <t>bc</t>
  </si>
  <si>
    <t>abcd</t>
  </si>
  <si>
    <t>bcd</t>
  </si>
  <si>
    <t>cd</t>
  </si>
  <si>
    <t>d</t>
  </si>
  <si>
    <t>rata-rata</t>
  </si>
  <si>
    <t>Tabel 2 Arah</t>
  </si>
  <si>
    <t>Kelompok</t>
  </si>
  <si>
    <t xml:space="preserve">T </t>
  </si>
  <si>
    <t>A X T</t>
  </si>
  <si>
    <t>Galat</t>
  </si>
  <si>
    <t>SETELAH</t>
  </si>
  <si>
    <t xml:space="preserve">% kadar air </t>
  </si>
  <si>
    <t xml:space="preserve">Perlakuan </t>
  </si>
  <si>
    <t>% Serat Kasar</t>
  </si>
  <si>
    <t xml:space="preserve"> T3</t>
  </si>
  <si>
    <t>% Uji Tekstur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</si>
</sst>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1"/>
      <color theme="1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rgb="FF00B050"/>
      <name val="Calibri"/>
      <family val="2"/>
      <charset val="1"/>
      <scheme val="minor"/>
    </font>
    <font>
      <b/>
      <sz val="12"/>
      <color theme="1"/>
      <name val="Times New Roman"/>
      <family val="1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2"/>
      <color rgb="FF7030A0"/>
      <name val="Times New Roman"/>
      <family val="1"/>
    </font>
    <font>
      <sz val="11"/>
      <name val="Calibri"/>
      <family val="2"/>
      <charset val="1"/>
      <scheme val="minor"/>
    </font>
    <font>
      <sz val="12"/>
      <color theme="1"/>
      <name val="Calibri"/>
      <family val="2"/>
      <charset val="1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A000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-0.249977111117893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3" fillId="0" borderId="1" xfId="1" applyFont="1" applyBorder="1"/>
    <xf numFmtId="0" fontId="3" fillId="0" borderId="0" xfId="1" applyFont="1" applyFill="1" applyBorder="1"/>
    <xf numFmtId="0" fontId="0" fillId="0" borderId="1" xfId="0" applyBorder="1"/>
    <xf numFmtId="2" fontId="0" fillId="0" borderId="1" xfId="0" applyNumberFormat="1" applyBorder="1"/>
    <xf numFmtId="0" fontId="0" fillId="0" borderId="1" xfId="0" applyBorder="1" applyAlignment="1">
      <alignment horizontal="center"/>
    </xf>
    <xf numFmtId="0" fontId="4" fillId="0" borderId="1" xfId="0" applyFont="1" applyBorder="1"/>
    <xf numFmtId="0" fontId="0" fillId="2" borderId="0" xfId="0" applyFill="1"/>
    <xf numFmtId="0" fontId="1" fillId="0" borderId="0" xfId="0" applyFont="1" applyFill="1" applyBorder="1"/>
    <xf numFmtId="0" fontId="1" fillId="0" borderId="0" xfId="0" applyFont="1" applyBorder="1"/>
    <xf numFmtId="0" fontId="3" fillId="0" borderId="1" xfId="1" applyFont="1" applyFill="1" applyBorder="1"/>
    <xf numFmtId="0" fontId="3" fillId="0" borderId="1" xfId="1" applyFont="1" applyBorder="1" applyAlignment="1">
      <alignment horizontal="center"/>
    </xf>
    <xf numFmtId="2" fontId="3" fillId="0" borderId="1" xfId="1" applyNumberFormat="1" applyFont="1" applyBorder="1"/>
    <xf numFmtId="164" fontId="0" fillId="0" borderId="1" xfId="0" applyNumberFormat="1" applyBorder="1"/>
    <xf numFmtId="0" fontId="3" fillId="2" borderId="1" xfId="1" applyFont="1" applyFill="1" applyBorder="1"/>
    <xf numFmtId="0" fontId="5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Fill="1"/>
    <xf numFmtId="0" fontId="6" fillId="0" borderId="0" xfId="0" applyFont="1"/>
    <xf numFmtId="0" fontId="0" fillId="6" borderId="0" xfId="0" applyFill="1"/>
    <xf numFmtId="0" fontId="0" fillId="7" borderId="0" xfId="0" applyFill="1"/>
    <xf numFmtId="0" fontId="8" fillId="0" borderId="0" xfId="0" applyFont="1"/>
    <xf numFmtId="0" fontId="1" fillId="0" borderId="0" xfId="0" applyFont="1"/>
    <xf numFmtId="0" fontId="3" fillId="0" borderId="1" xfId="0" applyFont="1" applyBorder="1"/>
    <xf numFmtId="0" fontId="3" fillId="2" borderId="1" xfId="0" applyFont="1" applyFill="1" applyBorder="1"/>
    <xf numFmtId="0" fontId="3" fillId="0" borderId="1" xfId="0" applyFont="1" applyBorder="1" applyAlignment="1">
      <alignment horizontal="center"/>
    </xf>
    <xf numFmtId="0" fontId="3" fillId="0" borderId="1" xfId="0" applyFont="1" applyFill="1" applyBorder="1"/>
    <xf numFmtId="164" fontId="3" fillId="0" borderId="1" xfId="0" applyNumberFormat="1" applyFont="1" applyBorder="1"/>
    <xf numFmtId="2" fontId="3" fillId="0" borderId="1" xfId="0" applyNumberFormat="1" applyFont="1" applyBorder="1"/>
    <xf numFmtId="0" fontId="3" fillId="0" borderId="0" xfId="0" applyFont="1"/>
    <xf numFmtId="0" fontId="9" fillId="0" borderId="1" xfId="0" applyFont="1" applyBorder="1"/>
    <xf numFmtId="2" fontId="3" fillId="0" borderId="0" xfId="0" applyNumberFormat="1" applyFont="1"/>
    <xf numFmtId="0" fontId="3" fillId="8" borderId="0" xfId="0" applyFont="1" applyFill="1"/>
    <xf numFmtId="0" fontId="3" fillId="0" borderId="7" xfId="0" applyFont="1" applyFill="1" applyBorder="1"/>
    <xf numFmtId="0" fontId="10" fillId="9" borderId="1" xfId="0" applyFont="1" applyFill="1" applyBorder="1"/>
    <xf numFmtId="2" fontId="10" fillId="9" borderId="1" xfId="0" applyNumberFormat="1" applyFont="1" applyFill="1" applyBorder="1"/>
    <xf numFmtId="0" fontId="10" fillId="10" borderId="1" xfId="0" applyFont="1" applyFill="1" applyBorder="1"/>
    <xf numFmtId="2" fontId="10" fillId="10" borderId="1" xfId="0" applyNumberFormat="1" applyFont="1" applyFill="1" applyBorder="1"/>
    <xf numFmtId="0" fontId="0" fillId="0" borderId="0" xfId="0" applyAlignment="1">
      <alignment horizontal="center"/>
    </xf>
    <xf numFmtId="0" fontId="0" fillId="3" borderId="1" xfId="0" applyFill="1" applyBorder="1"/>
    <xf numFmtId="0" fontId="0" fillId="0" borderId="1" xfId="0" applyFill="1" applyBorder="1"/>
    <xf numFmtId="0" fontId="0" fillId="5" borderId="1" xfId="0" applyFill="1" applyBorder="1"/>
    <xf numFmtId="0" fontId="11" fillId="0" borderId="1" xfId="0" applyFont="1" applyBorder="1"/>
    <xf numFmtId="0" fontId="0" fillId="8" borderId="1" xfId="0" applyFill="1" applyBorder="1"/>
    <xf numFmtId="0" fontId="0" fillId="0" borderId="7" xfId="0" applyFill="1" applyBorder="1" applyAlignment="1">
      <alignment horizontal="center"/>
    </xf>
    <xf numFmtId="0" fontId="0" fillId="0" borderId="7" xfId="0" applyFill="1" applyBorder="1"/>
    <xf numFmtId="0" fontId="0" fillId="0" borderId="1" xfId="0" applyFill="1" applyBorder="1" applyAlignment="1">
      <alignment horizontal="center"/>
    </xf>
    <xf numFmtId="0" fontId="0" fillId="0" borderId="0" xfId="0" applyBorder="1"/>
    <xf numFmtId="0" fontId="3" fillId="0" borderId="3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10" fillId="10" borderId="2" xfId="0" applyFont="1" applyFill="1" applyBorder="1" applyAlignment="1">
      <alignment horizontal="center" vertical="center"/>
    </xf>
    <xf numFmtId="0" fontId="10" fillId="10" borderId="6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FA0006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8"/>
  <sheetViews>
    <sheetView topLeftCell="B11" zoomScale="115" zoomScaleNormal="115" workbookViewId="0">
      <selection activeCell="K27" sqref="K27"/>
    </sheetView>
  </sheetViews>
  <sheetFormatPr defaultRowHeight="15" x14ac:dyDescent="0.25"/>
  <cols>
    <col min="10" max="10" width="10.5703125" customWidth="1"/>
    <col min="17" max="17" width="10.85546875" customWidth="1"/>
  </cols>
  <sheetData>
    <row r="1" spans="1:24" ht="26.25" x14ac:dyDescent="0.4">
      <c r="A1" s="18" t="s">
        <v>37</v>
      </c>
      <c r="U1" s="43"/>
    </row>
    <row r="3" spans="1:24" ht="15.75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J3" s="2" t="s">
        <v>6</v>
      </c>
      <c r="Q3" s="28" t="s">
        <v>63</v>
      </c>
      <c r="R3" s="53" t="s">
        <v>62</v>
      </c>
      <c r="S3" s="54"/>
    </row>
    <row r="4" spans="1:24" ht="15.75" x14ac:dyDescent="0.25">
      <c r="B4" s="1" t="s">
        <v>28</v>
      </c>
      <c r="C4" s="3">
        <v>12.99</v>
      </c>
      <c r="D4" s="3">
        <v>13.02</v>
      </c>
      <c r="E4" s="3">
        <v>12.7</v>
      </c>
      <c r="F4" s="3">
        <f>SUM(C4:E4)</f>
        <v>38.709999999999994</v>
      </c>
      <c r="G4" s="4">
        <f>F4/3</f>
        <v>12.903333333333331</v>
      </c>
      <c r="J4" s="59" t="s">
        <v>38</v>
      </c>
      <c r="K4" s="55" t="s">
        <v>42</v>
      </c>
      <c r="L4" s="61"/>
      <c r="M4" s="56"/>
      <c r="N4" s="62" t="s">
        <v>7</v>
      </c>
      <c r="O4" s="62" t="s">
        <v>8</v>
      </c>
      <c r="Q4" s="3" t="s">
        <v>39</v>
      </c>
      <c r="R4" s="55">
        <v>12.76</v>
      </c>
      <c r="S4" s="56"/>
      <c r="T4" t="s">
        <v>26</v>
      </c>
      <c r="U4" s="3">
        <v>12.76</v>
      </c>
      <c r="V4" s="3">
        <v>1.63</v>
      </c>
      <c r="W4" s="3">
        <f>SUM(U4:V4)</f>
        <v>14.39</v>
      </c>
      <c r="X4" s="44"/>
    </row>
    <row r="5" spans="1:24" ht="15.75" x14ac:dyDescent="0.25">
      <c r="B5" s="1" t="s">
        <v>29</v>
      </c>
      <c r="C5" s="3">
        <v>12.77</v>
      </c>
      <c r="D5" s="3">
        <v>14.41</v>
      </c>
      <c r="E5" s="3">
        <v>14.34</v>
      </c>
      <c r="F5" s="3">
        <f>SUM(C5:E5)</f>
        <v>41.519999999999996</v>
      </c>
      <c r="G5" s="4">
        <f t="shared" ref="G5:G12" si="0">F5/3</f>
        <v>13.839999999999998</v>
      </c>
      <c r="J5" s="60"/>
      <c r="K5" s="5" t="s">
        <v>43</v>
      </c>
      <c r="L5" s="5" t="s">
        <v>44</v>
      </c>
      <c r="M5" s="5" t="s">
        <v>45</v>
      </c>
      <c r="N5" s="63"/>
      <c r="O5" s="63"/>
      <c r="Q5" s="3" t="s">
        <v>40</v>
      </c>
      <c r="R5" s="55">
        <v>13.27</v>
      </c>
      <c r="S5" s="56"/>
      <c r="T5" t="s">
        <v>26</v>
      </c>
      <c r="U5" s="3">
        <v>12.81</v>
      </c>
      <c r="V5" s="3">
        <v>1.63</v>
      </c>
      <c r="W5" s="3">
        <f t="shared" ref="W5:W10" si="1">SUM(U5:V5)</f>
        <v>14.440000000000001</v>
      </c>
      <c r="X5" s="44"/>
    </row>
    <row r="6" spans="1:24" ht="15.75" x14ac:dyDescent="0.25">
      <c r="B6" s="1" t="s">
        <v>30</v>
      </c>
      <c r="C6" s="3">
        <v>13.95</v>
      </c>
      <c r="D6" s="3">
        <v>10.28</v>
      </c>
      <c r="E6" s="3">
        <v>10.42</v>
      </c>
      <c r="F6" s="3">
        <f t="shared" ref="F6:F12" si="2">SUM(C6:E6)</f>
        <v>34.65</v>
      </c>
      <c r="G6" s="4">
        <f t="shared" si="0"/>
        <v>11.549999999999999</v>
      </c>
      <c r="J6" s="3" t="s">
        <v>39</v>
      </c>
      <c r="K6" s="3">
        <v>38.71</v>
      </c>
      <c r="L6" s="3">
        <v>41.52</v>
      </c>
      <c r="M6" s="3">
        <v>34.65</v>
      </c>
      <c r="N6" s="41">
        <f>SUM(K6:M6)</f>
        <v>114.88</v>
      </c>
      <c r="O6" s="42">
        <f>AVERAGE(K6:M6)/3</f>
        <v>12.764444444444443</v>
      </c>
      <c r="Q6" s="3" t="s">
        <v>41</v>
      </c>
      <c r="R6" s="55">
        <v>12.81</v>
      </c>
      <c r="S6" s="56"/>
      <c r="T6" t="s">
        <v>26</v>
      </c>
      <c r="U6" s="3">
        <v>13.27</v>
      </c>
      <c r="V6" s="3">
        <v>1.63</v>
      </c>
      <c r="W6" s="3">
        <f t="shared" si="1"/>
        <v>14.899999999999999</v>
      </c>
      <c r="X6" s="44"/>
    </row>
    <row r="7" spans="1:24" ht="15.75" x14ac:dyDescent="0.25">
      <c r="B7" s="1" t="s">
        <v>31</v>
      </c>
      <c r="C7" s="3">
        <v>13.76</v>
      </c>
      <c r="D7" s="3">
        <v>13.12</v>
      </c>
      <c r="E7" s="3">
        <v>13.05</v>
      </c>
      <c r="F7" s="3">
        <f t="shared" si="2"/>
        <v>39.93</v>
      </c>
      <c r="G7" s="4">
        <f t="shared" si="0"/>
        <v>13.31</v>
      </c>
      <c r="J7" s="3" t="s">
        <v>40</v>
      </c>
      <c r="K7" s="3">
        <v>39.93</v>
      </c>
      <c r="L7" s="3">
        <v>38.799999999999997</v>
      </c>
      <c r="M7" s="3">
        <v>40.71</v>
      </c>
      <c r="N7" s="41">
        <f>SUM(K7:M7)</f>
        <v>119.44</v>
      </c>
      <c r="O7" s="42">
        <f>AVERAGE(K7:M7)/3</f>
        <v>13.271111111111111</v>
      </c>
      <c r="Q7" s="3" t="s">
        <v>21</v>
      </c>
      <c r="R7" s="55">
        <v>1.63</v>
      </c>
      <c r="S7" s="56"/>
      <c r="U7" s="3"/>
      <c r="V7" s="3"/>
      <c r="W7" s="3"/>
      <c r="X7" s="3"/>
    </row>
    <row r="8" spans="1:24" ht="15.75" x14ac:dyDescent="0.25">
      <c r="B8" s="1" t="s">
        <v>32</v>
      </c>
      <c r="C8" s="3">
        <v>13.26</v>
      </c>
      <c r="D8" s="3">
        <v>12.47</v>
      </c>
      <c r="E8" s="3">
        <v>13.07</v>
      </c>
      <c r="F8" s="3">
        <f t="shared" si="2"/>
        <v>38.799999999999997</v>
      </c>
      <c r="G8" s="4">
        <f t="shared" si="0"/>
        <v>12.933333333333332</v>
      </c>
      <c r="J8" s="3" t="s">
        <v>41</v>
      </c>
      <c r="K8" s="3">
        <v>36.68</v>
      </c>
      <c r="L8" s="3">
        <v>42.08</v>
      </c>
      <c r="M8" s="3">
        <v>36.54</v>
      </c>
      <c r="N8" s="41">
        <f>SUM(K8:M8)</f>
        <v>115.29999999999998</v>
      </c>
      <c r="O8" s="42">
        <f>AVERAGE(K8:M8)/3</f>
        <v>12.81111111111111</v>
      </c>
      <c r="Q8" s="3" t="s">
        <v>43</v>
      </c>
      <c r="R8" s="55">
        <v>12.81</v>
      </c>
      <c r="S8" s="56"/>
      <c r="T8" t="s">
        <v>26</v>
      </c>
      <c r="U8" s="3">
        <v>12.43</v>
      </c>
      <c r="V8" s="3">
        <v>1.63</v>
      </c>
      <c r="W8" s="3">
        <f t="shared" si="1"/>
        <v>14.059999999999999</v>
      </c>
      <c r="X8" s="44"/>
    </row>
    <row r="9" spans="1:24" ht="15.75" x14ac:dyDescent="0.25">
      <c r="B9" s="1" t="s">
        <v>33</v>
      </c>
      <c r="C9" s="3">
        <v>13.09</v>
      </c>
      <c r="D9" s="3">
        <v>13.82</v>
      </c>
      <c r="E9" s="3">
        <v>13.8</v>
      </c>
      <c r="F9" s="3">
        <f t="shared" si="2"/>
        <v>40.71</v>
      </c>
      <c r="G9" s="4">
        <f t="shared" si="0"/>
        <v>13.57</v>
      </c>
      <c r="J9" s="39" t="s">
        <v>7</v>
      </c>
      <c r="K9" s="39">
        <f>SUM(K6:K8)</f>
        <v>115.32</v>
      </c>
      <c r="L9" s="39">
        <f>SUM(L6:L8)</f>
        <v>122.39999999999999</v>
      </c>
      <c r="M9" s="39">
        <f>SUM(M6:M8)</f>
        <v>111.9</v>
      </c>
      <c r="N9" s="7"/>
      <c r="O9" s="7"/>
      <c r="Q9" s="3" t="s">
        <v>44</v>
      </c>
      <c r="R9" s="55">
        <v>13.6</v>
      </c>
      <c r="S9" s="56"/>
      <c r="T9" t="s">
        <v>26</v>
      </c>
      <c r="U9" s="3">
        <v>12.81</v>
      </c>
      <c r="V9" s="3">
        <v>1.63</v>
      </c>
      <c r="W9" s="3">
        <f t="shared" si="1"/>
        <v>14.440000000000001</v>
      </c>
      <c r="X9" s="44"/>
    </row>
    <row r="10" spans="1:24" ht="15.75" x14ac:dyDescent="0.25">
      <c r="B10" s="1" t="s">
        <v>34</v>
      </c>
      <c r="C10" s="3">
        <v>13.87</v>
      </c>
      <c r="D10" s="3">
        <v>11.11</v>
      </c>
      <c r="E10" s="3">
        <v>11.7</v>
      </c>
      <c r="F10" s="3">
        <f t="shared" si="2"/>
        <v>36.679999999999993</v>
      </c>
      <c r="G10" s="4">
        <f t="shared" si="0"/>
        <v>12.226666666666665</v>
      </c>
      <c r="J10" s="39" t="s">
        <v>8</v>
      </c>
      <c r="K10" s="40">
        <f>AVERAGE(K6:K8)/3</f>
        <v>12.813333333333333</v>
      </c>
      <c r="L10" s="40">
        <f>AVERAGE(L6:L8)/3</f>
        <v>13.6</v>
      </c>
      <c r="M10" s="40">
        <f>AVERAGE(M6:M8)/3</f>
        <v>12.433333333333335</v>
      </c>
      <c r="N10" s="7"/>
      <c r="O10" s="7"/>
      <c r="Q10" s="3" t="s">
        <v>45</v>
      </c>
      <c r="R10" s="55">
        <v>12.43</v>
      </c>
      <c r="S10" s="56"/>
      <c r="T10" t="s">
        <v>26</v>
      </c>
      <c r="U10" s="3">
        <v>13.6</v>
      </c>
      <c r="V10" s="3">
        <v>1.63</v>
      </c>
      <c r="W10" s="3">
        <f t="shared" si="1"/>
        <v>15.23</v>
      </c>
      <c r="X10" s="44"/>
    </row>
    <row r="11" spans="1:24" ht="15.75" x14ac:dyDescent="0.25">
      <c r="B11" s="1" t="s">
        <v>35</v>
      </c>
      <c r="C11" s="3">
        <v>13.52</v>
      </c>
      <c r="D11" s="3">
        <v>14.04</v>
      </c>
      <c r="E11" s="3">
        <v>14.52</v>
      </c>
      <c r="F11" s="3">
        <f t="shared" si="2"/>
        <v>42.08</v>
      </c>
      <c r="G11" s="4">
        <f t="shared" si="0"/>
        <v>14.026666666666666</v>
      </c>
      <c r="J11" s="8" t="s">
        <v>9</v>
      </c>
      <c r="K11" s="9">
        <f>(F13^2)/27</f>
        <v>4527.1905333333334</v>
      </c>
      <c r="Q11" s="3" t="s">
        <v>21</v>
      </c>
      <c r="R11" s="55">
        <v>1.63</v>
      </c>
      <c r="S11" s="56"/>
    </row>
    <row r="12" spans="1:24" ht="15.75" x14ac:dyDescent="0.25">
      <c r="B12" s="1" t="s">
        <v>36</v>
      </c>
      <c r="C12" s="3">
        <v>13.23</v>
      </c>
      <c r="D12" s="3">
        <v>11.74</v>
      </c>
      <c r="E12" s="3">
        <v>11.57</v>
      </c>
      <c r="F12" s="3">
        <f t="shared" si="2"/>
        <v>36.54</v>
      </c>
      <c r="G12" s="4">
        <f t="shared" si="0"/>
        <v>12.18</v>
      </c>
      <c r="N12">
        <f>SUM(K9:M9)</f>
        <v>349.62</v>
      </c>
    </row>
    <row r="13" spans="1:24" ht="15.75" x14ac:dyDescent="0.25">
      <c r="B13" s="10" t="s">
        <v>10</v>
      </c>
      <c r="C13" s="3">
        <f>SUM(C4:C12)</f>
        <v>120.44</v>
      </c>
      <c r="D13" s="3">
        <f>SUM(D4:D12)</f>
        <v>114.01</v>
      </c>
      <c r="E13" s="3">
        <f>SUM(E4:E12)</f>
        <v>115.17000000000002</v>
      </c>
      <c r="F13" s="3">
        <f>SUM(F4:F12)</f>
        <v>349.62</v>
      </c>
      <c r="N13">
        <f>SUM(N6:N8)</f>
        <v>349.62</v>
      </c>
    </row>
    <row r="15" spans="1:24" x14ac:dyDescent="0.25">
      <c r="J15" t="s">
        <v>11</v>
      </c>
    </row>
    <row r="16" spans="1:24" ht="15.75" x14ac:dyDescent="0.25">
      <c r="J16" s="1" t="s">
        <v>12</v>
      </c>
      <c r="K16" s="1" t="s">
        <v>13</v>
      </c>
      <c r="L16" s="1" t="s">
        <v>14</v>
      </c>
      <c r="M16" s="1" t="s">
        <v>15</v>
      </c>
      <c r="N16" s="1" t="s">
        <v>16</v>
      </c>
      <c r="O16" s="1"/>
      <c r="P16" s="1" t="s">
        <v>17</v>
      </c>
      <c r="Q16" s="1" t="s">
        <v>18</v>
      </c>
    </row>
    <row r="17" spans="10:26" ht="15.75" x14ac:dyDescent="0.25">
      <c r="J17" s="1" t="s">
        <v>19</v>
      </c>
      <c r="K17" s="11">
        <f>3-1</f>
        <v>2</v>
      </c>
      <c r="L17" s="12">
        <f>SUMSQ(C13:E13)/9-K11</f>
        <v>2.6097555555561485</v>
      </c>
      <c r="M17" s="12">
        <f>L17/K17</f>
        <v>1.3048777777780742</v>
      </c>
      <c r="N17" s="12">
        <f>M17/M22</f>
        <v>1.3728590904910318</v>
      </c>
      <c r="O17" s="11" t="str">
        <f>IF(N17&lt;P17,"tn",IF(N17&lt;Q17,"*","**"))</f>
        <v>tn</v>
      </c>
      <c r="P17" s="13">
        <f>FINV(0.05,K17,K22)</f>
        <v>3.6337234675916301</v>
      </c>
      <c r="Q17" s="13">
        <f>FINV(0.01,K17,K22)</f>
        <v>6.2262352803113821</v>
      </c>
    </row>
    <row r="18" spans="10:26" ht="15.75" x14ac:dyDescent="0.25">
      <c r="J18" s="1" t="s">
        <v>0</v>
      </c>
      <c r="K18" s="11">
        <f>9-1</f>
        <v>8</v>
      </c>
      <c r="L18" s="12">
        <f>SUMSQ(F4:F12)/3-K11</f>
        <v>16.631599999998798</v>
      </c>
      <c r="M18" s="12">
        <f t="shared" ref="M18:M22" si="3">L18/K18</f>
        <v>2.0789499999998498</v>
      </c>
      <c r="N18" s="12">
        <f>M18/M22</f>
        <v>2.1872588029171984</v>
      </c>
      <c r="O18" s="11" t="str">
        <f t="shared" ref="O18:O21" si="4">IF(N18&lt;P18,"tn",IF(N18&lt;Q18,"*","**"))</f>
        <v>tn</v>
      </c>
      <c r="P18" s="13">
        <f>FINV(0.05,K18,K22)</f>
        <v>2.5910961798744014</v>
      </c>
      <c r="Q18" s="13">
        <f>FINV(0.01,K18,K22)</f>
        <v>3.8895721399261927</v>
      </c>
    </row>
    <row r="19" spans="10:26" ht="15.75" x14ac:dyDescent="0.25">
      <c r="J19" s="1" t="s">
        <v>38</v>
      </c>
      <c r="K19" s="11">
        <f>3-1</f>
        <v>2</v>
      </c>
      <c r="L19" s="12">
        <f>SUMSQ(N6:N8)/9-K11</f>
        <v>1.4114666666664561</v>
      </c>
      <c r="M19" s="12">
        <f t="shared" si="3"/>
        <v>0.70573333333322807</v>
      </c>
      <c r="N19" s="12">
        <f>M19</f>
        <v>0.70573333333322807</v>
      </c>
      <c r="O19" s="11" t="str">
        <f t="shared" si="4"/>
        <v>tn</v>
      </c>
      <c r="P19" s="13">
        <f>FINV(0.05,K19,K22)</f>
        <v>3.6337234675916301</v>
      </c>
      <c r="Q19" s="13">
        <f>FINV(0.01,K19,K22)</f>
        <v>6.2262352803113821</v>
      </c>
    </row>
    <row r="20" spans="10:26" ht="15.75" x14ac:dyDescent="0.25">
      <c r="J20" s="1" t="s">
        <v>42</v>
      </c>
      <c r="K20" s="11">
        <f>3-1</f>
        <v>2</v>
      </c>
      <c r="L20" s="12">
        <f>SUMSQ(K9:M9)/9-K11</f>
        <v>6.3730666666660909</v>
      </c>
      <c r="M20" s="12">
        <f t="shared" si="3"/>
        <v>3.1865333333330454</v>
      </c>
      <c r="N20" s="12">
        <f>M20/M22</f>
        <v>3.352544834710931</v>
      </c>
      <c r="O20" s="11" t="str">
        <f t="shared" si="4"/>
        <v>tn</v>
      </c>
      <c r="P20" s="13">
        <f>FINV(0.05,K20,K23)</f>
        <v>3.3690163594954443</v>
      </c>
      <c r="Q20" s="13">
        <f>FINV(0.01,K20,K22)</f>
        <v>6.2262352803113821</v>
      </c>
    </row>
    <row r="21" spans="10:26" ht="15.75" x14ac:dyDescent="0.25">
      <c r="J21" s="1" t="s">
        <v>46</v>
      </c>
      <c r="K21" s="11">
        <f>K19*K20</f>
        <v>4</v>
      </c>
      <c r="L21" s="12">
        <f>L18-L19-L20</f>
        <v>8.847066666666251</v>
      </c>
      <c r="M21" s="12">
        <f>L21/K21</f>
        <v>2.2117666666665627</v>
      </c>
      <c r="N21" s="12">
        <f>M21/M22</f>
        <v>2.3269949309341822</v>
      </c>
      <c r="O21" s="11" t="str">
        <f t="shared" si="4"/>
        <v>tn</v>
      </c>
      <c r="P21" s="13">
        <f>FINV(0.05,K21,K22)</f>
        <v>3.0069172799243447</v>
      </c>
      <c r="Q21" s="13">
        <f>FINV(0.01,K21,K22)</f>
        <v>4.772577999723211</v>
      </c>
    </row>
    <row r="22" spans="10:26" ht="15.75" x14ac:dyDescent="0.25">
      <c r="J22" s="1" t="s">
        <v>20</v>
      </c>
      <c r="K22" s="11">
        <v>16</v>
      </c>
      <c r="L22" s="12">
        <f>L23-L17-L18</f>
        <v>15.207711111110257</v>
      </c>
      <c r="M22" s="12">
        <f t="shared" si="3"/>
        <v>0.95048194444439105</v>
      </c>
      <c r="N22" s="14"/>
      <c r="O22" s="14"/>
      <c r="P22" s="14"/>
      <c r="Q22" s="14"/>
    </row>
    <row r="23" spans="10:26" ht="15.75" x14ac:dyDescent="0.25">
      <c r="J23" s="1" t="s">
        <v>4</v>
      </c>
      <c r="K23" s="11">
        <v>26</v>
      </c>
      <c r="L23" s="12">
        <f>SUMSQ(C4:E12)-K11</f>
        <v>34.449066666665203</v>
      </c>
      <c r="M23" s="14"/>
      <c r="N23" s="14"/>
      <c r="O23" s="14"/>
      <c r="P23" s="14"/>
      <c r="Q23" s="14"/>
    </row>
    <row r="27" spans="10:26" x14ac:dyDescent="0.25">
      <c r="J27" s="3" t="s">
        <v>21</v>
      </c>
      <c r="K27" s="4">
        <f>5.031*((M22/9)^0.5)</f>
        <v>1.6349519675933448</v>
      </c>
    </row>
    <row r="29" spans="10:26" ht="15.75" x14ac:dyDescent="0.25">
      <c r="J29" s="57" t="s">
        <v>22</v>
      </c>
      <c r="K29" s="57"/>
      <c r="M29" s="58" t="s">
        <v>23</v>
      </c>
      <c r="N29" s="58"/>
      <c r="O29" s="15" t="s">
        <v>21</v>
      </c>
      <c r="P29" s="15" t="s">
        <v>24</v>
      </c>
      <c r="Q29" s="15" t="s">
        <v>25</v>
      </c>
    </row>
    <row r="30" spans="10:26" ht="15.75" x14ac:dyDescent="0.25">
      <c r="J30" s="1" t="s">
        <v>28</v>
      </c>
      <c r="K30" s="4">
        <v>12.9</v>
      </c>
      <c r="M30" s="16" t="str">
        <f>J32</f>
        <v>A1T3</v>
      </c>
      <c r="N30" s="17">
        <v>11.55</v>
      </c>
      <c r="O30" s="17">
        <f>K27</f>
        <v>1.6349519675933448</v>
      </c>
      <c r="P30" s="17">
        <f>N30+O30</f>
        <v>13.184951967593346</v>
      </c>
      <c r="Q30" t="s">
        <v>26</v>
      </c>
      <c r="R30" s="19"/>
      <c r="S30" s="22"/>
      <c r="T30" s="22"/>
      <c r="U30" s="22"/>
      <c r="V30" s="22"/>
      <c r="W30" s="22"/>
      <c r="X30" s="22"/>
      <c r="Y30" s="22"/>
      <c r="Z30" s="22"/>
    </row>
    <row r="31" spans="10:26" ht="15.75" x14ac:dyDescent="0.25">
      <c r="J31" s="1" t="s">
        <v>29</v>
      </c>
      <c r="K31" s="4">
        <v>13.84</v>
      </c>
      <c r="M31" s="16" t="str">
        <f>J38</f>
        <v>A3T3</v>
      </c>
      <c r="N31" s="17">
        <v>12.18</v>
      </c>
      <c r="O31" s="17">
        <f>K27</f>
        <v>1.6349519675933448</v>
      </c>
      <c r="P31" s="17">
        <f>N31+O31</f>
        <v>13.814951967593345</v>
      </c>
      <c r="Q31" t="s">
        <v>48</v>
      </c>
      <c r="R31" s="19"/>
      <c r="S31" s="24"/>
      <c r="T31" s="22"/>
      <c r="U31" s="22"/>
      <c r="V31" s="22"/>
      <c r="W31" s="22"/>
      <c r="X31" s="22"/>
      <c r="Y31" s="22"/>
      <c r="Z31" s="22"/>
    </row>
    <row r="32" spans="10:26" ht="15.75" x14ac:dyDescent="0.25">
      <c r="J32" s="1" t="s">
        <v>30</v>
      </c>
      <c r="K32" s="4">
        <v>11.55</v>
      </c>
      <c r="M32" s="16" t="str">
        <f>J36</f>
        <v>A3T1</v>
      </c>
      <c r="N32" s="17">
        <v>12.23</v>
      </c>
      <c r="O32" s="17">
        <f>K27</f>
        <v>1.6349519675933448</v>
      </c>
      <c r="P32" s="17">
        <f t="shared" ref="P32:P38" si="5">N32+O32</f>
        <v>13.864951967593345</v>
      </c>
      <c r="Q32" t="s">
        <v>49</v>
      </c>
      <c r="R32" s="19"/>
      <c r="S32" s="24"/>
      <c r="T32" s="21"/>
      <c r="U32" s="22"/>
      <c r="V32" s="22"/>
      <c r="W32" s="22"/>
      <c r="X32" s="22"/>
      <c r="Y32" s="22"/>
      <c r="Z32" s="22"/>
    </row>
    <row r="33" spans="10:26" ht="15.75" x14ac:dyDescent="0.25">
      <c r="J33" s="1" t="s">
        <v>31</v>
      </c>
      <c r="K33" s="4">
        <v>13.31</v>
      </c>
      <c r="M33" s="16" t="str">
        <f>J30</f>
        <v>A1T1</v>
      </c>
      <c r="N33" s="17">
        <v>12.9</v>
      </c>
      <c r="O33" s="17">
        <f>K27</f>
        <v>1.6349519675933448</v>
      </c>
      <c r="P33" s="17">
        <f t="shared" si="5"/>
        <v>14.534951967593345</v>
      </c>
      <c r="Q33" t="s">
        <v>51</v>
      </c>
      <c r="R33" s="19"/>
      <c r="S33" s="24"/>
      <c r="T33" s="21"/>
      <c r="U33" s="25"/>
      <c r="V33" s="22"/>
      <c r="W33" s="22"/>
      <c r="X33" s="22"/>
      <c r="Y33" s="22"/>
      <c r="Z33" s="22"/>
    </row>
    <row r="34" spans="10:26" ht="15.75" x14ac:dyDescent="0.25">
      <c r="J34" s="1" t="s">
        <v>32</v>
      </c>
      <c r="K34" s="4">
        <v>12.93</v>
      </c>
      <c r="M34" s="16" t="str">
        <f>J34</f>
        <v>A2T2</v>
      </c>
      <c r="N34" s="17">
        <v>12.93</v>
      </c>
      <c r="O34" s="17">
        <f>K27</f>
        <v>1.6349519675933448</v>
      </c>
      <c r="P34" s="17">
        <f t="shared" si="5"/>
        <v>14.564951967593345</v>
      </c>
      <c r="Q34" t="s">
        <v>51</v>
      </c>
      <c r="R34" s="19"/>
      <c r="S34" s="24"/>
      <c r="T34" s="21"/>
      <c r="U34" s="25"/>
      <c r="V34" s="22"/>
      <c r="W34" s="22"/>
      <c r="X34" s="22"/>
      <c r="Y34" s="22"/>
      <c r="Z34" s="22"/>
    </row>
    <row r="35" spans="10:26" ht="15.75" x14ac:dyDescent="0.25">
      <c r="J35" s="1" t="s">
        <v>33</v>
      </c>
      <c r="K35" s="4">
        <v>13.57</v>
      </c>
      <c r="M35" s="16" t="str">
        <f>J33</f>
        <v>A2T1</v>
      </c>
      <c r="N35" s="17">
        <v>13.31</v>
      </c>
      <c r="O35" s="17">
        <f>K27</f>
        <v>1.6349519675933448</v>
      </c>
      <c r="P35" s="17">
        <f t="shared" si="5"/>
        <v>14.944951967593346</v>
      </c>
      <c r="Q35" t="s">
        <v>52</v>
      </c>
      <c r="R35" s="22"/>
      <c r="S35" s="24"/>
      <c r="T35" s="21"/>
      <c r="U35" s="25"/>
      <c r="V35" s="22"/>
      <c r="W35" s="22"/>
      <c r="X35" s="22"/>
      <c r="Y35" s="22"/>
      <c r="Z35" s="22"/>
    </row>
    <row r="36" spans="10:26" ht="15.75" x14ac:dyDescent="0.25">
      <c r="J36" s="1" t="s">
        <v>34</v>
      </c>
      <c r="K36" s="4">
        <v>12.23</v>
      </c>
      <c r="M36" s="16" t="str">
        <f>J35</f>
        <v>A2T3</v>
      </c>
      <c r="N36" s="17">
        <v>13.57</v>
      </c>
      <c r="O36" s="17">
        <f>K27</f>
        <v>1.6349519675933448</v>
      </c>
      <c r="P36" s="17">
        <f t="shared" si="5"/>
        <v>15.204951967593345</v>
      </c>
      <c r="Q36" t="s">
        <v>52</v>
      </c>
      <c r="R36" s="22"/>
      <c r="S36" s="24"/>
      <c r="T36" s="21"/>
      <c r="U36" s="25"/>
      <c r="V36" s="22"/>
      <c r="W36" s="22"/>
      <c r="X36" s="22"/>
      <c r="Y36" s="22"/>
      <c r="Z36" s="22"/>
    </row>
    <row r="37" spans="10:26" ht="15.75" x14ac:dyDescent="0.25">
      <c r="J37" s="1" t="s">
        <v>35</v>
      </c>
      <c r="K37" s="4">
        <v>14.03</v>
      </c>
      <c r="M37" s="16" t="str">
        <f>J31</f>
        <v>A1T2</v>
      </c>
      <c r="N37" s="17">
        <v>13.84</v>
      </c>
      <c r="O37" s="17">
        <f>K27</f>
        <v>1.6349519675933448</v>
      </c>
      <c r="P37" s="17">
        <f t="shared" si="5"/>
        <v>15.474951967593345</v>
      </c>
      <c r="Q37" t="s">
        <v>53</v>
      </c>
      <c r="R37" s="22"/>
      <c r="S37" s="22"/>
      <c r="T37" s="21"/>
      <c r="U37" s="25"/>
      <c r="V37" s="22"/>
      <c r="W37" s="22"/>
      <c r="X37" s="22"/>
      <c r="Y37" s="22"/>
      <c r="Z37" s="22"/>
    </row>
    <row r="38" spans="10:26" ht="15.75" x14ac:dyDescent="0.25">
      <c r="J38" s="1" t="s">
        <v>36</v>
      </c>
      <c r="K38" s="4">
        <v>12.18</v>
      </c>
      <c r="M38" s="16" t="str">
        <f>J37</f>
        <v>A3T2</v>
      </c>
      <c r="N38" s="17">
        <v>14.03</v>
      </c>
      <c r="O38" s="17">
        <f>K27</f>
        <v>1.6349519675933448</v>
      </c>
      <c r="P38" s="17">
        <f t="shared" si="5"/>
        <v>15.664951967593344</v>
      </c>
      <c r="Q38" t="s">
        <v>54</v>
      </c>
      <c r="R38" s="22"/>
      <c r="S38" s="22"/>
      <c r="T38" s="22"/>
      <c r="U38" s="25"/>
      <c r="V38" s="22"/>
      <c r="W38" s="22"/>
      <c r="X38" s="22"/>
      <c r="Y38" s="22"/>
      <c r="Z38" s="22"/>
    </row>
  </sheetData>
  <mergeCells count="15">
    <mergeCell ref="R3:S3"/>
    <mergeCell ref="R4:S4"/>
    <mergeCell ref="R5:S5"/>
    <mergeCell ref="J29:K29"/>
    <mergeCell ref="M29:N29"/>
    <mergeCell ref="R8:S8"/>
    <mergeCell ref="R9:S9"/>
    <mergeCell ref="R10:S10"/>
    <mergeCell ref="R11:S11"/>
    <mergeCell ref="R6:S6"/>
    <mergeCell ref="R7:S7"/>
    <mergeCell ref="J4:J5"/>
    <mergeCell ref="K4:M4"/>
    <mergeCell ref="N4:N5"/>
    <mergeCell ref="O4:O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8"/>
  <sheetViews>
    <sheetView topLeftCell="A5" zoomScaleNormal="100" workbookViewId="0">
      <selection activeCell="K17" sqref="K17"/>
    </sheetView>
  </sheetViews>
  <sheetFormatPr defaultRowHeight="15" x14ac:dyDescent="0.25"/>
  <cols>
    <col min="17" max="17" width="11.85546875" customWidth="1"/>
    <col min="18" max="18" width="15.5703125" customWidth="1"/>
  </cols>
  <sheetData>
    <row r="1" spans="1:22" ht="23.25" x14ac:dyDescent="0.35">
      <c r="A1" s="23" t="s">
        <v>47</v>
      </c>
    </row>
    <row r="3" spans="1:22" ht="15.75" x14ac:dyDescent="0.25">
      <c r="B3" s="1" t="s">
        <v>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J3" s="2" t="s">
        <v>6</v>
      </c>
    </row>
    <row r="4" spans="1:22" ht="15.75" x14ac:dyDescent="0.25">
      <c r="B4" s="1" t="s">
        <v>28</v>
      </c>
      <c r="C4" s="3">
        <v>1.27</v>
      </c>
      <c r="D4" s="3">
        <v>3.67</v>
      </c>
      <c r="E4" s="3">
        <v>2.83</v>
      </c>
      <c r="F4" s="3">
        <f>SUM(C4:E4)</f>
        <v>7.77</v>
      </c>
      <c r="G4" s="4">
        <f>F4/3</f>
        <v>2.59</v>
      </c>
      <c r="J4" s="59" t="s">
        <v>38</v>
      </c>
      <c r="K4" s="55" t="s">
        <v>42</v>
      </c>
      <c r="L4" s="61"/>
      <c r="M4" s="56"/>
      <c r="N4" s="64" t="s">
        <v>7</v>
      </c>
      <c r="O4" s="59" t="s">
        <v>8</v>
      </c>
    </row>
    <row r="5" spans="1:22" ht="15.75" x14ac:dyDescent="0.25">
      <c r="B5" s="1" t="s">
        <v>29</v>
      </c>
      <c r="C5" s="3">
        <v>3.09</v>
      </c>
      <c r="D5" s="3">
        <v>2.2400000000000002</v>
      </c>
      <c r="E5" s="3">
        <v>1.62</v>
      </c>
      <c r="F5" s="3">
        <f>SUM(C5:E5)</f>
        <v>6.95</v>
      </c>
      <c r="G5" s="4">
        <f t="shared" ref="G5:G12" si="0">F5/3</f>
        <v>2.3166666666666669</v>
      </c>
      <c r="J5" s="60"/>
      <c r="K5" s="5" t="s">
        <v>43</v>
      </c>
      <c r="L5" s="5" t="s">
        <v>44</v>
      </c>
      <c r="M5" s="5" t="s">
        <v>45</v>
      </c>
      <c r="N5" s="65"/>
      <c r="O5" s="60"/>
      <c r="P5" s="49"/>
      <c r="Q5" s="51" t="s">
        <v>0</v>
      </c>
      <c r="R5" s="3" t="s">
        <v>66</v>
      </c>
    </row>
    <row r="6" spans="1:22" ht="15.75" x14ac:dyDescent="0.25">
      <c r="B6" s="1" t="s">
        <v>30</v>
      </c>
      <c r="C6" s="3">
        <v>2.69</v>
      </c>
      <c r="D6" s="3">
        <v>6.79</v>
      </c>
      <c r="E6" s="3">
        <v>4</v>
      </c>
      <c r="F6" s="3">
        <f t="shared" ref="F6:F12" si="1">SUM(C6:E6)</f>
        <v>13.48</v>
      </c>
      <c r="G6" s="4">
        <f t="shared" si="0"/>
        <v>4.4933333333333332</v>
      </c>
      <c r="J6" s="3" t="s">
        <v>39</v>
      </c>
      <c r="K6" s="3">
        <v>7.77</v>
      </c>
      <c r="L6" s="3">
        <v>6.95</v>
      </c>
      <c r="M6" s="3">
        <v>13.48</v>
      </c>
      <c r="N6" s="6">
        <f>SUM(K6:M6)</f>
        <v>28.2</v>
      </c>
      <c r="O6" s="4">
        <f>AVERAGE(K6:M6)/3</f>
        <v>3.1333333333333333</v>
      </c>
      <c r="P6" s="50"/>
      <c r="Q6" s="3" t="s">
        <v>39</v>
      </c>
      <c r="R6" s="3">
        <v>3.13</v>
      </c>
      <c r="S6" t="s">
        <v>26</v>
      </c>
      <c r="T6" s="3">
        <v>3.13</v>
      </c>
      <c r="U6" s="3">
        <v>2.85</v>
      </c>
      <c r="V6" s="3">
        <f>SUM(T6:U6)</f>
        <v>5.98</v>
      </c>
    </row>
    <row r="7" spans="1:22" ht="15.75" x14ac:dyDescent="0.25">
      <c r="B7" s="1" t="s">
        <v>31</v>
      </c>
      <c r="C7" s="3">
        <v>6.2</v>
      </c>
      <c r="D7" s="3">
        <v>5.57</v>
      </c>
      <c r="E7" s="3">
        <v>4.43</v>
      </c>
      <c r="F7" s="3">
        <f t="shared" si="1"/>
        <v>16.2</v>
      </c>
      <c r="G7" s="4">
        <f t="shared" si="0"/>
        <v>5.3999999999999995</v>
      </c>
      <c r="J7" s="3" t="s">
        <v>40</v>
      </c>
      <c r="K7" s="3">
        <v>16.2</v>
      </c>
      <c r="L7" s="3">
        <v>13</v>
      </c>
      <c r="M7" s="3">
        <v>9.6</v>
      </c>
      <c r="N7" s="6">
        <f>SUM(K7:M7)</f>
        <v>38.799999999999997</v>
      </c>
      <c r="O7" s="4">
        <f>AVERAGE(K7:M7)/3</f>
        <v>4.3111111111111109</v>
      </c>
      <c r="Q7" s="3" t="s">
        <v>40</v>
      </c>
      <c r="R7" s="3">
        <v>4.3099999999999996</v>
      </c>
      <c r="S7" t="s">
        <v>26</v>
      </c>
      <c r="T7" s="3">
        <v>4.3099999999999996</v>
      </c>
      <c r="U7" s="3">
        <v>2.85</v>
      </c>
      <c r="V7" s="3">
        <f t="shared" ref="V7:V12" si="2">SUM(T7:U7)</f>
        <v>7.16</v>
      </c>
    </row>
    <row r="8" spans="1:22" ht="15.75" x14ac:dyDescent="0.25">
      <c r="B8" s="1" t="s">
        <v>32</v>
      </c>
      <c r="C8" s="3">
        <v>3.63</v>
      </c>
      <c r="D8" s="3">
        <v>5.18</v>
      </c>
      <c r="E8" s="3">
        <v>4.1900000000000004</v>
      </c>
      <c r="F8" s="3">
        <f t="shared" si="1"/>
        <v>13</v>
      </c>
      <c r="G8" s="4">
        <f t="shared" si="0"/>
        <v>4.333333333333333</v>
      </c>
      <c r="J8" s="3" t="s">
        <v>41</v>
      </c>
      <c r="K8" s="3">
        <v>15.85</v>
      </c>
      <c r="L8" s="3">
        <v>17.25</v>
      </c>
      <c r="M8" s="3">
        <v>17.75</v>
      </c>
      <c r="N8" s="6">
        <f>SUM(K8:M8)</f>
        <v>50.85</v>
      </c>
      <c r="O8" s="4">
        <f>AVERAGE(K8:M8)/3</f>
        <v>5.6499999999999995</v>
      </c>
      <c r="Q8" s="3" t="s">
        <v>41</v>
      </c>
      <c r="R8" s="3">
        <v>5.65</v>
      </c>
      <c r="S8" t="s">
        <v>26</v>
      </c>
      <c r="T8" s="3">
        <v>5.65</v>
      </c>
      <c r="U8" s="3">
        <v>2.85</v>
      </c>
      <c r="V8" s="3">
        <f t="shared" si="2"/>
        <v>8.5</v>
      </c>
    </row>
    <row r="9" spans="1:22" ht="15.75" x14ac:dyDescent="0.25">
      <c r="B9" s="1" t="s">
        <v>33</v>
      </c>
      <c r="C9" s="3">
        <v>3.18</v>
      </c>
      <c r="D9" s="3">
        <v>2.72</v>
      </c>
      <c r="E9" s="3">
        <v>3.7</v>
      </c>
      <c r="F9" s="3">
        <f t="shared" si="1"/>
        <v>9.6000000000000014</v>
      </c>
      <c r="G9" s="4">
        <f t="shared" si="0"/>
        <v>3.2000000000000006</v>
      </c>
      <c r="J9" s="6" t="s">
        <v>7</v>
      </c>
      <c r="K9" s="6">
        <f>SUM(K6:K8)</f>
        <v>39.82</v>
      </c>
      <c r="L9" s="6">
        <f>SUM(L6:L8)</f>
        <v>37.200000000000003</v>
      </c>
      <c r="M9" s="6">
        <f>SUM(M6:M8)</f>
        <v>40.83</v>
      </c>
      <c r="N9" s="7"/>
      <c r="O9" s="7"/>
      <c r="Q9" s="3" t="s">
        <v>21</v>
      </c>
      <c r="R9" s="3">
        <v>2.85</v>
      </c>
      <c r="T9" s="55"/>
      <c r="U9" s="61"/>
      <c r="V9" s="56"/>
    </row>
    <row r="10" spans="1:22" ht="15.75" x14ac:dyDescent="0.25">
      <c r="B10" s="1" t="s">
        <v>34</v>
      </c>
      <c r="C10" s="3">
        <v>8.3699999999999992</v>
      </c>
      <c r="D10" s="3">
        <v>2.54</v>
      </c>
      <c r="E10" s="3">
        <v>4.9400000000000004</v>
      </c>
      <c r="F10" s="3">
        <f t="shared" si="1"/>
        <v>15.850000000000001</v>
      </c>
      <c r="G10" s="4">
        <f t="shared" si="0"/>
        <v>5.2833333333333341</v>
      </c>
      <c r="J10" s="3" t="s">
        <v>8</v>
      </c>
      <c r="K10" s="4">
        <f>AVERAGE(K6:K8)/3</f>
        <v>4.4244444444444442</v>
      </c>
      <c r="L10" s="4">
        <f>AVERAGE(L6:L8)/3</f>
        <v>4.1333333333333337</v>
      </c>
      <c r="M10" s="4">
        <f>AVERAGE(M6:M8)/3</f>
        <v>4.5366666666666662</v>
      </c>
      <c r="N10" s="7"/>
      <c r="O10" s="7"/>
      <c r="Q10" s="3" t="s">
        <v>43</v>
      </c>
      <c r="R10" s="3">
        <v>4.42</v>
      </c>
      <c r="S10" t="s">
        <v>26</v>
      </c>
      <c r="T10" s="3">
        <v>4.42</v>
      </c>
      <c r="U10" s="3">
        <v>2.85</v>
      </c>
      <c r="V10" s="3">
        <f t="shared" si="2"/>
        <v>7.27</v>
      </c>
    </row>
    <row r="11" spans="1:22" ht="15.75" x14ac:dyDescent="0.25">
      <c r="B11" s="1" t="s">
        <v>35</v>
      </c>
      <c r="C11" s="3">
        <v>8.61</v>
      </c>
      <c r="D11" s="3">
        <v>4.9000000000000004</v>
      </c>
      <c r="E11" s="3">
        <v>3.74</v>
      </c>
      <c r="F11" s="3">
        <f t="shared" si="1"/>
        <v>17.25</v>
      </c>
      <c r="G11" s="4">
        <f t="shared" si="0"/>
        <v>5.75</v>
      </c>
      <c r="J11" s="8" t="s">
        <v>9</v>
      </c>
      <c r="K11" s="9">
        <f>(F13^2)/27</f>
        <v>514.39342592592595</v>
      </c>
      <c r="Q11" s="3" t="s">
        <v>44</v>
      </c>
      <c r="R11" s="3">
        <v>4.13</v>
      </c>
      <c r="S11" t="s">
        <v>26</v>
      </c>
      <c r="T11" s="3">
        <v>4.13</v>
      </c>
      <c r="U11" s="3">
        <v>2.85</v>
      </c>
      <c r="V11" s="3">
        <f t="shared" si="2"/>
        <v>6.98</v>
      </c>
    </row>
    <row r="12" spans="1:22" ht="15.75" x14ac:dyDescent="0.25">
      <c r="B12" s="1" t="s">
        <v>36</v>
      </c>
      <c r="C12" s="3">
        <v>6.31</v>
      </c>
      <c r="D12" s="3">
        <v>7.38</v>
      </c>
      <c r="E12" s="3">
        <v>4.0599999999999996</v>
      </c>
      <c r="F12" s="3">
        <f t="shared" si="1"/>
        <v>17.75</v>
      </c>
      <c r="G12" s="4">
        <f t="shared" si="0"/>
        <v>5.916666666666667</v>
      </c>
      <c r="N12">
        <f>SUM(K9:M9)</f>
        <v>117.85000000000001</v>
      </c>
      <c r="Q12" s="3" t="s">
        <v>45</v>
      </c>
      <c r="R12" s="3">
        <v>4.54</v>
      </c>
      <c r="S12" t="s">
        <v>26</v>
      </c>
      <c r="T12" s="3">
        <v>4.54</v>
      </c>
      <c r="U12" s="3">
        <v>2.85</v>
      </c>
      <c r="V12" s="3">
        <f t="shared" si="2"/>
        <v>7.3900000000000006</v>
      </c>
    </row>
    <row r="13" spans="1:22" ht="15.75" x14ac:dyDescent="0.25">
      <c r="B13" s="10" t="s">
        <v>10</v>
      </c>
      <c r="C13" s="3">
        <f>SUM(C4:C12)</f>
        <v>43.35</v>
      </c>
      <c r="D13" s="3">
        <f>SUM(D4:D12)</f>
        <v>40.99</v>
      </c>
      <c r="E13" s="3">
        <f>SUM(E4:E12)</f>
        <v>33.510000000000005</v>
      </c>
      <c r="F13" s="3">
        <f>SUM(F4:F12)</f>
        <v>117.85</v>
      </c>
      <c r="N13">
        <f>SUM(N6:N8)</f>
        <v>117.85</v>
      </c>
      <c r="Q13" s="3" t="s">
        <v>21</v>
      </c>
      <c r="R13" s="3">
        <v>2.85</v>
      </c>
      <c r="T13" s="52"/>
    </row>
    <row r="15" spans="1:22" x14ac:dyDescent="0.25">
      <c r="J15" t="s">
        <v>11</v>
      </c>
    </row>
    <row r="16" spans="1:22" ht="15.75" x14ac:dyDescent="0.25">
      <c r="J16" s="1" t="s">
        <v>12</v>
      </c>
      <c r="K16" s="1" t="s">
        <v>13</v>
      </c>
      <c r="L16" s="1" t="s">
        <v>14</v>
      </c>
      <c r="M16" s="1" t="s">
        <v>15</v>
      </c>
      <c r="N16" s="1" t="s">
        <v>16</v>
      </c>
      <c r="O16" s="1"/>
      <c r="P16" s="1" t="s">
        <v>17</v>
      </c>
      <c r="Q16" s="1" t="s">
        <v>18</v>
      </c>
    </row>
    <row r="17" spans="10:20" ht="15.75" x14ac:dyDescent="0.25">
      <c r="J17" s="1" t="s">
        <v>19</v>
      </c>
      <c r="K17" s="11">
        <v>2</v>
      </c>
      <c r="L17" s="12">
        <f>SUMSQ(C13:E13)/9-K11</f>
        <v>5.8646518518519315</v>
      </c>
      <c r="M17" s="12">
        <f>L17/K17</f>
        <v>2.9323259259259657</v>
      </c>
      <c r="N17" s="12">
        <f>M17/M22</f>
        <v>1.016834096836333</v>
      </c>
      <c r="O17" s="11" t="str">
        <f>IF(N17&lt;P17,"tn",IF(N17&lt;Q17,"*","**"))</f>
        <v>tn</v>
      </c>
      <c r="P17" s="13">
        <f>FINV(0.05,K17,K22)</f>
        <v>3.6337234675916301</v>
      </c>
      <c r="Q17" s="13">
        <f>FINV(0.01,K17,K22)</f>
        <v>6.2262352803113821</v>
      </c>
    </row>
    <row r="18" spans="10:20" ht="15.75" x14ac:dyDescent="0.25">
      <c r="J18" s="1" t="s">
        <v>0</v>
      </c>
      <c r="K18" s="11">
        <v>8</v>
      </c>
      <c r="L18" s="12">
        <f>SUMSQ(F4:F12)/3-K11</f>
        <v>44.884340740740754</v>
      </c>
      <c r="M18" s="12">
        <f t="shared" ref="M18:M22" si="3">L18/K18</f>
        <v>5.6105425925925942</v>
      </c>
      <c r="N18" s="12">
        <f>M18/M22</f>
        <v>1.9455514680207842</v>
      </c>
      <c r="O18" s="11" t="str">
        <f t="shared" ref="O18:O21" si="4">IF(N18&lt;P18,"tn",IF(N18&lt;Q18,"*","**"))</f>
        <v>tn</v>
      </c>
      <c r="P18" s="13">
        <f>FINV(0.05,K18,K22)</f>
        <v>2.5910961798744014</v>
      </c>
      <c r="Q18" s="13">
        <f>FINV(0.01,K18,K22)</f>
        <v>3.8895721399261927</v>
      </c>
    </row>
    <row r="19" spans="10:20" ht="15.75" x14ac:dyDescent="0.25">
      <c r="J19" s="1" t="s">
        <v>38</v>
      </c>
      <c r="K19" s="11">
        <v>2</v>
      </c>
      <c r="L19" s="12">
        <f>SUMSQ(N6:N8)/9-K11</f>
        <v>28.540185185185123</v>
      </c>
      <c r="M19" s="12">
        <f t="shared" si="3"/>
        <v>14.270092592592562</v>
      </c>
      <c r="N19" s="12">
        <f>M19</f>
        <v>14.270092592592562</v>
      </c>
      <c r="O19" s="11" t="str">
        <f t="shared" si="4"/>
        <v>**</v>
      </c>
      <c r="P19" s="13">
        <f>FINV(0.05,K19,K22)</f>
        <v>3.6337234675916301</v>
      </c>
      <c r="Q19" s="13">
        <f>FINV(0.01,K19,K22)</f>
        <v>6.2262352803113821</v>
      </c>
    </row>
    <row r="20" spans="10:20" ht="15.75" x14ac:dyDescent="0.25">
      <c r="J20" s="1" t="s">
        <v>42</v>
      </c>
      <c r="K20" s="11">
        <v>2</v>
      </c>
      <c r="L20" s="12">
        <f>SUMSQ(K9:M9)/9-K11</f>
        <v>0.7800518518519084</v>
      </c>
      <c r="M20" s="12">
        <f t="shared" si="3"/>
        <v>0.3900259259259542</v>
      </c>
      <c r="N20" s="12">
        <f>M20/M22</f>
        <v>0.13524815117761405</v>
      </c>
      <c r="O20" s="11" t="str">
        <f t="shared" si="4"/>
        <v>tn</v>
      </c>
      <c r="P20" s="13">
        <f>FINV(0.05,K20,K23)</f>
        <v>3.3690163594954443</v>
      </c>
      <c r="Q20" s="13">
        <f>FINV(0.01,K20,K22)</f>
        <v>6.2262352803113821</v>
      </c>
    </row>
    <row r="21" spans="10:20" ht="15.75" x14ac:dyDescent="0.25">
      <c r="J21" s="1" t="s">
        <v>46</v>
      </c>
      <c r="K21" s="11">
        <v>4</v>
      </c>
      <c r="L21" s="12">
        <f>L18-L19-L20</f>
        <v>15.564103703703722</v>
      </c>
      <c r="M21" s="12">
        <f>L21/K21</f>
        <v>3.8910259259259306</v>
      </c>
      <c r="N21" s="12">
        <f>M21/M22</f>
        <v>1.3492796957440065</v>
      </c>
      <c r="O21" s="11" t="str">
        <f t="shared" si="4"/>
        <v>tn</v>
      </c>
      <c r="P21" s="13">
        <f>FINV(0.05,K21,K22)</f>
        <v>3.0069172799243447</v>
      </c>
      <c r="Q21" s="13">
        <f>FINV(0.01,K21,K22)</f>
        <v>4.772577999723211</v>
      </c>
    </row>
    <row r="22" spans="10:20" ht="15.75" x14ac:dyDescent="0.25">
      <c r="J22" s="1" t="s">
        <v>20</v>
      </c>
      <c r="K22" s="11">
        <v>16</v>
      </c>
      <c r="L22" s="12">
        <f>L23-L17-L18</f>
        <v>46.140481481481174</v>
      </c>
      <c r="M22" s="12">
        <f t="shared" si="3"/>
        <v>2.8837800925925734</v>
      </c>
      <c r="N22" s="14"/>
      <c r="O22" s="14"/>
      <c r="P22" s="14"/>
      <c r="Q22" s="14"/>
    </row>
    <row r="23" spans="10:20" ht="15.75" x14ac:dyDescent="0.25">
      <c r="J23" s="1" t="s">
        <v>4</v>
      </c>
      <c r="K23" s="11">
        <v>26</v>
      </c>
      <c r="L23" s="12">
        <f>SUMSQ(C4:E12)-K11</f>
        <v>96.88947407407386</v>
      </c>
      <c r="M23" s="14"/>
      <c r="N23" s="14"/>
      <c r="O23" s="14"/>
      <c r="P23" s="14"/>
      <c r="Q23" s="14"/>
    </row>
    <row r="27" spans="10:20" x14ac:dyDescent="0.25">
      <c r="J27" s="3" t="s">
        <v>21</v>
      </c>
      <c r="K27" s="4">
        <f>5.031*((M22/9)^0.5)</f>
        <v>2.8478304696770098</v>
      </c>
    </row>
    <row r="29" spans="10:20" ht="15.75" x14ac:dyDescent="0.25">
      <c r="J29" s="57" t="s">
        <v>22</v>
      </c>
      <c r="K29" s="57"/>
      <c r="M29" s="58" t="s">
        <v>23</v>
      </c>
      <c r="N29" s="58"/>
      <c r="O29" s="15" t="s">
        <v>21</v>
      </c>
      <c r="P29" s="15" t="s">
        <v>24</v>
      </c>
      <c r="Q29" s="15" t="s">
        <v>25</v>
      </c>
    </row>
    <row r="30" spans="10:20" ht="15.75" x14ac:dyDescent="0.25">
      <c r="J30" s="1" t="s">
        <v>28</v>
      </c>
      <c r="K30" s="3">
        <v>2.59</v>
      </c>
      <c r="M30" s="16" t="str">
        <f>J31</f>
        <v>A1T2</v>
      </c>
      <c r="N30" s="17">
        <v>2.3199999999999998</v>
      </c>
      <c r="O30" s="17">
        <f>K27</f>
        <v>2.8478304696770098</v>
      </c>
      <c r="P30" s="17">
        <f>N30+O30</f>
        <v>5.1678304696770097</v>
      </c>
      <c r="Q30" t="s">
        <v>26</v>
      </c>
      <c r="R30" s="19"/>
    </row>
    <row r="31" spans="10:20" ht="15.75" x14ac:dyDescent="0.25">
      <c r="J31" s="1" t="s">
        <v>29</v>
      </c>
      <c r="K31" s="3">
        <v>2.3199999999999998</v>
      </c>
      <c r="M31" s="16" t="str">
        <f>J30</f>
        <v>A1T1</v>
      </c>
      <c r="N31" s="17">
        <v>2.59</v>
      </c>
      <c r="O31" s="17">
        <f>K27</f>
        <v>2.8478304696770098</v>
      </c>
      <c r="P31" s="17">
        <f>N31+O31</f>
        <v>5.4378304696770101</v>
      </c>
      <c r="Q31" t="s">
        <v>48</v>
      </c>
      <c r="R31" s="19"/>
      <c r="S31" s="20"/>
    </row>
    <row r="32" spans="10:20" ht="15.75" x14ac:dyDescent="0.25">
      <c r="J32" s="1" t="s">
        <v>30</v>
      </c>
      <c r="K32" s="3">
        <v>4.49</v>
      </c>
      <c r="M32" s="16" t="str">
        <f>J35</f>
        <v>A2T3</v>
      </c>
      <c r="N32" s="17">
        <v>3.2</v>
      </c>
      <c r="O32" s="17">
        <f>K27</f>
        <v>2.8478304696770098</v>
      </c>
      <c r="P32" s="17">
        <f t="shared" ref="P32:P38" si="5">N32+O32</f>
        <v>6.0478304696770095</v>
      </c>
      <c r="Q32" t="s">
        <v>49</v>
      </c>
      <c r="R32" s="19"/>
      <c r="S32" s="20"/>
      <c r="T32" s="21"/>
    </row>
    <row r="33" spans="10:20" ht="15.75" x14ac:dyDescent="0.25">
      <c r="J33" s="1" t="s">
        <v>31</v>
      </c>
      <c r="K33" s="3">
        <v>5.4</v>
      </c>
      <c r="M33" s="16" t="str">
        <f>J34</f>
        <v>A2T2</v>
      </c>
      <c r="N33" s="17">
        <v>4.33</v>
      </c>
      <c r="O33" s="17">
        <f>K27</f>
        <v>2.8478304696770098</v>
      </c>
      <c r="P33" s="17">
        <f t="shared" si="5"/>
        <v>7.1778304696770103</v>
      </c>
      <c r="Q33" t="s">
        <v>49</v>
      </c>
      <c r="R33" s="19"/>
      <c r="S33" s="20"/>
      <c r="T33" s="21"/>
    </row>
    <row r="34" spans="10:20" ht="15.75" x14ac:dyDescent="0.25">
      <c r="J34" s="1" t="s">
        <v>32</v>
      </c>
      <c r="K34" s="3">
        <v>4.33</v>
      </c>
      <c r="M34" s="16" t="str">
        <f>J32</f>
        <v>A1T3</v>
      </c>
      <c r="N34" s="17">
        <v>4.49</v>
      </c>
      <c r="O34" s="17">
        <f>K27</f>
        <v>2.8478304696770098</v>
      </c>
      <c r="P34" s="17">
        <f t="shared" si="5"/>
        <v>7.3378304696770105</v>
      </c>
      <c r="Q34" t="s">
        <v>49</v>
      </c>
      <c r="R34" s="19"/>
      <c r="S34" s="20"/>
      <c r="T34" s="21"/>
    </row>
    <row r="35" spans="10:20" ht="15.75" x14ac:dyDescent="0.25">
      <c r="J35" s="1" t="s">
        <v>33</v>
      </c>
      <c r="K35" s="3">
        <v>3.2</v>
      </c>
      <c r="M35" s="16" t="str">
        <f>J36</f>
        <v>A3T1</v>
      </c>
      <c r="N35" s="17">
        <v>5.28</v>
      </c>
      <c r="O35" s="17">
        <f>K27</f>
        <v>2.8478304696770098</v>
      </c>
      <c r="P35" s="17">
        <f t="shared" si="5"/>
        <v>8.1278304696770096</v>
      </c>
      <c r="Q35" t="s">
        <v>50</v>
      </c>
      <c r="S35" s="20"/>
      <c r="T35" s="21"/>
    </row>
    <row r="36" spans="10:20" ht="15.75" x14ac:dyDescent="0.25">
      <c r="J36" s="1" t="s">
        <v>34</v>
      </c>
      <c r="K36" s="3">
        <v>5.28</v>
      </c>
      <c r="M36" s="16" t="str">
        <f>J33</f>
        <v>A2T1</v>
      </c>
      <c r="N36" s="17">
        <v>5.4</v>
      </c>
      <c r="O36" s="17">
        <f>K27</f>
        <v>2.8478304696770098</v>
      </c>
      <c r="P36" s="17">
        <f t="shared" si="5"/>
        <v>8.2478304696770106</v>
      </c>
      <c r="Q36" t="s">
        <v>50</v>
      </c>
      <c r="S36" s="20"/>
      <c r="T36" s="21"/>
    </row>
    <row r="37" spans="10:20" ht="15.75" x14ac:dyDescent="0.25">
      <c r="J37" s="1" t="s">
        <v>35</v>
      </c>
      <c r="K37" s="3">
        <v>5.75</v>
      </c>
      <c r="M37" s="16" t="str">
        <f>J37</f>
        <v>A3T2</v>
      </c>
      <c r="N37" s="17">
        <v>5.75</v>
      </c>
      <c r="O37" s="17">
        <f>K27</f>
        <v>2.8478304696770098</v>
      </c>
      <c r="P37" s="17">
        <f t="shared" si="5"/>
        <v>8.5978304696770103</v>
      </c>
      <c r="Q37" t="s">
        <v>27</v>
      </c>
      <c r="T37" s="21"/>
    </row>
    <row r="38" spans="10:20" ht="15.75" x14ac:dyDescent="0.25">
      <c r="J38" s="1" t="s">
        <v>36</v>
      </c>
      <c r="K38" s="3">
        <v>5.92</v>
      </c>
      <c r="M38" s="16" t="str">
        <f>J38</f>
        <v>A3T3</v>
      </c>
      <c r="N38" s="17">
        <v>5.92</v>
      </c>
      <c r="O38" s="17">
        <f>K27</f>
        <v>2.8478304696770098</v>
      </c>
      <c r="P38" s="17">
        <f t="shared" si="5"/>
        <v>8.7678304696770102</v>
      </c>
      <c r="Q38" t="s">
        <v>27</v>
      </c>
      <c r="T38" s="21"/>
    </row>
  </sheetData>
  <mergeCells count="7">
    <mergeCell ref="J29:K29"/>
    <mergeCell ref="M29:N29"/>
    <mergeCell ref="T9:V9"/>
    <mergeCell ref="J4:J5"/>
    <mergeCell ref="K4:M4"/>
    <mergeCell ref="N4:N5"/>
    <mergeCell ref="O4:O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39"/>
  <sheetViews>
    <sheetView tabSelected="1" topLeftCell="A18" workbookViewId="0">
      <selection activeCell="K20" sqref="K20"/>
    </sheetView>
  </sheetViews>
  <sheetFormatPr defaultRowHeight="15" x14ac:dyDescent="0.25"/>
  <cols>
    <col min="2" max="2" width="10.5703125" customWidth="1"/>
    <col min="10" max="10" width="9.7109375" customWidth="1"/>
    <col min="12" max="12" width="9.5703125" bestFit="1" customWidth="1"/>
    <col min="15" max="15" width="9.7109375" bestFit="1" customWidth="1"/>
    <col min="18" max="18" width="13.28515625" customWidth="1"/>
  </cols>
  <sheetData>
    <row r="3" spans="2:23" ht="15.75" x14ac:dyDescent="0.25">
      <c r="B3" s="28" t="s">
        <v>0</v>
      </c>
      <c r="C3" s="28" t="s">
        <v>1</v>
      </c>
      <c r="D3" s="28" t="s">
        <v>2</v>
      </c>
      <c r="E3" s="28" t="s">
        <v>3</v>
      </c>
      <c r="F3" s="28" t="s">
        <v>4</v>
      </c>
      <c r="G3" s="28" t="s">
        <v>55</v>
      </c>
      <c r="J3" s="34" t="s">
        <v>56</v>
      </c>
      <c r="K3" s="34"/>
      <c r="L3" s="34"/>
      <c r="M3" s="34"/>
      <c r="N3" s="34"/>
      <c r="O3" s="34"/>
    </row>
    <row r="4" spans="2:23" ht="15.75" x14ac:dyDescent="0.25">
      <c r="B4" s="28" t="s">
        <v>28</v>
      </c>
      <c r="C4" s="28">
        <v>11.53</v>
      </c>
      <c r="D4" s="28">
        <v>10.43</v>
      </c>
      <c r="E4" s="28">
        <v>6.92</v>
      </c>
      <c r="F4" s="28">
        <f>SUM(C4:E4)</f>
        <v>28.880000000000003</v>
      </c>
      <c r="G4" s="33">
        <f>AVERAGE(F4/3)</f>
        <v>9.6266666666666669</v>
      </c>
      <c r="J4" s="76" t="s">
        <v>38</v>
      </c>
      <c r="K4" s="73" t="s">
        <v>42</v>
      </c>
      <c r="L4" s="74"/>
      <c r="M4" s="75"/>
      <c r="N4" s="69" t="s">
        <v>7</v>
      </c>
      <c r="O4" s="69" t="s">
        <v>8</v>
      </c>
    </row>
    <row r="5" spans="2:23" ht="15.75" x14ac:dyDescent="0.25">
      <c r="B5" s="28" t="s">
        <v>29</v>
      </c>
      <c r="C5" s="28">
        <v>6.46</v>
      </c>
      <c r="D5" s="28">
        <v>4.01</v>
      </c>
      <c r="E5" s="28">
        <v>7.79</v>
      </c>
      <c r="F5" s="28">
        <f t="shared" ref="F5:F12" si="0">SUM(C5:E5)</f>
        <v>18.259999999999998</v>
      </c>
      <c r="G5" s="33">
        <f t="shared" ref="G5:G12" si="1">AVERAGE(F5/3)</f>
        <v>6.086666666666666</v>
      </c>
      <c r="J5" s="77"/>
      <c r="K5" s="28" t="s">
        <v>43</v>
      </c>
      <c r="L5" s="28" t="s">
        <v>44</v>
      </c>
      <c r="M5" s="28" t="s">
        <v>45</v>
      </c>
      <c r="N5" s="70"/>
      <c r="O5" s="70"/>
      <c r="Q5" s="46" t="s">
        <v>0</v>
      </c>
      <c r="R5" s="46" t="s">
        <v>64</v>
      </c>
    </row>
    <row r="6" spans="2:23" ht="15.75" x14ac:dyDescent="0.25">
      <c r="B6" s="28" t="s">
        <v>30</v>
      </c>
      <c r="C6" s="28">
        <v>16.37</v>
      </c>
      <c r="D6" s="28">
        <v>4.91</v>
      </c>
      <c r="E6" s="28">
        <v>9.18</v>
      </c>
      <c r="F6" s="28">
        <f t="shared" si="0"/>
        <v>30.46</v>
      </c>
      <c r="G6" s="33">
        <f t="shared" si="1"/>
        <v>10.153333333333334</v>
      </c>
      <c r="J6" s="28" t="s">
        <v>39</v>
      </c>
      <c r="K6" s="28">
        <f>F4</f>
        <v>28.880000000000003</v>
      </c>
      <c r="L6" s="28">
        <f>F5</f>
        <v>18.259999999999998</v>
      </c>
      <c r="M6" s="28">
        <f>F6</f>
        <v>30.46</v>
      </c>
      <c r="N6" s="35">
        <f>SUM(K6:M6)</f>
        <v>77.599999999999994</v>
      </c>
      <c r="O6" s="33">
        <f>AVERAGE(K6:M6)/3</f>
        <v>8.6222222222222218</v>
      </c>
      <c r="Q6" s="3" t="s">
        <v>39</v>
      </c>
      <c r="R6" s="3">
        <v>8.6199999999999992</v>
      </c>
      <c r="S6" t="s">
        <v>26</v>
      </c>
      <c r="T6" s="47">
        <v>8.6199999999999992</v>
      </c>
      <c r="U6" s="47">
        <v>34.659999999999997</v>
      </c>
      <c r="V6" s="47">
        <f>SUM(T6:U6)</f>
        <v>43.279999999999994</v>
      </c>
      <c r="W6" s="48"/>
    </row>
    <row r="7" spans="2:23" ht="15.75" x14ac:dyDescent="0.25">
      <c r="B7" s="28" t="s">
        <v>31</v>
      </c>
      <c r="C7" s="28">
        <v>22.95</v>
      </c>
      <c r="D7" s="28">
        <v>12.72</v>
      </c>
      <c r="E7" s="28">
        <v>7.39</v>
      </c>
      <c r="F7" s="28">
        <f t="shared" si="0"/>
        <v>43.06</v>
      </c>
      <c r="G7" s="33">
        <f t="shared" si="1"/>
        <v>14.353333333333333</v>
      </c>
      <c r="J7" s="28" t="s">
        <v>40</v>
      </c>
      <c r="K7" s="28">
        <f>F7</f>
        <v>43.06</v>
      </c>
      <c r="L7" s="28">
        <f>F8</f>
        <v>22.57</v>
      </c>
      <c r="M7" s="28">
        <f>F9</f>
        <v>21.63</v>
      </c>
      <c r="N7" s="35">
        <f t="shared" ref="N7:N8" si="2">SUM(K7:M7)</f>
        <v>87.259999999999991</v>
      </c>
      <c r="O7" s="33">
        <f t="shared" ref="O7:O8" si="3">AVERAGE(K7:M7)/3</f>
        <v>9.6955555555555542</v>
      </c>
      <c r="Q7" s="3" t="s">
        <v>40</v>
      </c>
      <c r="R7" s="3">
        <v>9.6999999999999993</v>
      </c>
      <c r="S7" t="s">
        <v>26</v>
      </c>
      <c r="T7" s="47">
        <v>9.6999999999999993</v>
      </c>
      <c r="U7" s="47">
        <v>34.659999999999997</v>
      </c>
      <c r="V7" s="47">
        <f t="shared" ref="V7:V12" si="4">SUM(T7:U7)</f>
        <v>44.36</v>
      </c>
      <c r="W7" s="48"/>
    </row>
    <row r="8" spans="2:23" ht="15.75" x14ac:dyDescent="0.25">
      <c r="B8" s="28" t="s">
        <v>32</v>
      </c>
      <c r="C8" s="28">
        <v>8.3699999999999992</v>
      </c>
      <c r="D8" s="28">
        <v>7.04</v>
      </c>
      <c r="E8" s="28">
        <v>7.16</v>
      </c>
      <c r="F8" s="28">
        <f t="shared" si="0"/>
        <v>22.57</v>
      </c>
      <c r="G8" s="33">
        <f t="shared" si="1"/>
        <v>7.5233333333333334</v>
      </c>
      <c r="J8" s="28" t="s">
        <v>41</v>
      </c>
      <c r="K8" s="28">
        <f>F10</f>
        <v>23.380000000000003</v>
      </c>
      <c r="L8" s="28">
        <f>F11</f>
        <v>24.95</v>
      </c>
      <c r="M8" s="28">
        <f>F12</f>
        <v>23.490000000000002</v>
      </c>
      <c r="N8" s="35">
        <f t="shared" si="2"/>
        <v>71.819999999999993</v>
      </c>
      <c r="O8" s="28">
        <f t="shared" si="3"/>
        <v>7.9799999999999995</v>
      </c>
      <c r="Q8" s="3" t="s">
        <v>41</v>
      </c>
      <c r="R8" s="3">
        <v>7.98</v>
      </c>
      <c r="S8" t="s">
        <v>26</v>
      </c>
      <c r="T8" s="47">
        <v>7.98</v>
      </c>
      <c r="U8" s="47">
        <v>34.659999999999997</v>
      </c>
      <c r="V8" s="47">
        <f t="shared" si="4"/>
        <v>42.64</v>
      </c>
      <c r="W8" s="48"/>
    </row>
    <row r="9" spans="2:23" ht="15.75" x14ac:dyDescent="0.25">
      <c r="B9" s="28" t="s">
        <v>33</v>
      </c>
      <c r="C9" s="28">
        <v>6.89</v>
      </c>
      <c r="D9" s="28">
        <v>6.35</v>
      </c>
      <c r="E9" s="28">
        <v>8.39</v>
      </c>
      <c r="F9" s="28">
        <f t="shared" si="0"/>
        <v>21.63</v>
      </c>
      <c r="G9" s="33">
        <f t="shared" si="1"/>
        <v>7.21</v>
      </c>
      <c r="J9" s="35" t="s">
        <v>7</v>
      </c>
      <c r="K9" s="35">
        <f>SUM(K6:K8)</f>
        <v>95.32</v>
      </c>
      <c r="L9" s="35">
        <f t="shared" ref="L9:M9" si="5">SUM(L6:L8)</f>
        <v>65.78</v>
      </c>
      <c r="M9" s="35">
        <f t="shared" si="5"/>
        <v>75.580000000000013</v>
      </c>
      <c r="N9" s="29"/>
      <c r="O9" s="29"/>
      <c r="Q9" s="3" t="s">
        <v>21</v>
      </c>
      <c r="R9" s="3">
        <v>34.659999999999997</v>
      </c>
      <c r="T9" s="66"/>
      <c r="U9" s="67"/>
      <c r="V9" s="67"/>
      <c r="W9" s="68"/>
    </row>
    <row r="10" spans="2:23" ht="15.75" x14ac:dyDescent="0.25">
      <c r="B10" s="28" t="s">
        <v>34</v>
      </c>
      <c r="C10" s="28">
        <v>7.21</v>
      </c>
      <c r="D10" s="28">
        <v>7.02</v>
      </c>
      <c r="E10" s="28">
        <v>9.15</v>
      </c>
      <c r="F10" s="28">
        <f t="shared" si="0"/>
        <v>23.380000000000003</v>
      </c>
      <c r="G10" s="33">
        <f t="shared" si="1"/>
        <v>7.7933333333333339</v>
      </c>
      <c r="J10" s="28" t="s">
        <v>8</v>
      </c>
      <c r="K10" s="33">
        <f>AVERAGE(K6:K8)/3</f>
        <v>10.591111111111109</v>
      </c>
      <c r="L10" s="33">
        <f t="shared" ref="L10:M10" si="6">AVERAGE(L6:L8)/3</f>
        <v>7.3088888888888883</v>
      </c>
      <c r="M10" s="33">
        <f t="shared" si="6"/>
        <v>8.3977777777777796</v>
      </c>
      <c r="N10" s="29"/>
      <c r="O10" s="29"/>
      <c r="Q10" s="3" t="s">
        <v>43</v>
      </c>
      <c r="R10" s="3">
        <v>10.59</v>
      </c>
      <c r="S10" t="s">
        <v>26</v>
      </c>
      <c r="T10" s="47">
        <v>10.59</v>
      </c>
      <c r="U10" s="47">
        <v>34.659999999999997</v>
      </c>
      <c r="V10" s="47">
        <f t="shared" si="4"/>
        <v>45.25</v>
      </c>
      <c r="W10" s="48"/>
    </row>
    <row r="11" spans="2:23" ht="15.75" x14ac:dyDescent="0.25">
      <c r="B11" s="28" t="s">
        <v>35</v>
      </c>
      <c r="C11" s="28">
        <v>6.54</v>
      </c>
      <c r="D11" s="28">
        <v>8.86</v>
      </c>
      <c r="E11" s="28">
        <v>9.5500000000000007</v>
      </c>
      <c r="F11" s="28">
        <f t="shared" si="0"/>
        <v>24.95</v>
      </c>
      <c r="G11" s="33">
        <f t="shared" si="1"/>
        <v>8.3166666666666664</v>
      </c>
      <c r="Q11" s="3" t="s">
        <v>44</v>
      </c>
      <c r="R11" s="3">
        <v>7.31</v>
      </c>
      <c r="S11" t="s">
        <v>26</v>
      </c>
      <c r="T11" s="47">
        <v>7.31</v>
      </c>
      <c r="U11" s="47">
        <v>34.659999999999997</v>
      </c>
      <c r="V11" s="47">
        <f t="shared" si="4"/>
        <v>41.97</v>
      </c>
      <c r="W11" s="48"/>
    </row>
    <row r="12" spans="2:23" ht="15.75" x14ac:dyDescent="0.25">
      <c r="B12" s="28" t="s">
        <v>36</v>
      </c>
      <c r="C12" s="28">
        <v>7.42</v>
      </c>
      <c r="D12" s="28">
        <v>7.29</v>
      </c>
      <c r="E12" s="28">
        <v>8.7799999999999994</v>
      </c>
      <c r="F12" s="28">
        <f t="shared" si="0"/>
        <v>23.490000000000002</v>
      </c>
      <c r="G12" s="33">
        <f t="shared" si="1"/>
        <v>7.830000000000001</v>
      </c>
      <c r="J12" s="26" t="s">
        <v>9</v>
      </c>
      <c r="K12" s="27">
        <f>(F13^2)/27</f>
        <v>2074.7193481481477</v>
      </c>
      <c r="Q12" s="45" t="s">
        <v>65</v>
      </c>
      <c r="R12" s="3">
        <v>8.4</v>
      </c>
      <c r="S12" t="s">
        <v>26</v>
      </c>
      <c r="T12" s="47">
        <v>8.4</v>
      </c>
      <c r="U12" s="47">
        <v>34.659999999999997</v>
      </c>
      <c r="V12" s="47">
        <f t="shared" si="4"/>
        <v>43.059999999999995</v>
      </c>
      <c r="W12" s="48"/>
    </row>
    <row r="13" spans="2:23" ht="15.75" x14ac:dyDescent="0.25">
      <c r="B13" s="28" t="s">
        <v>10</v>
      </c>
      <c r="C13" s="28">
        <f>SUM(C4:C12)</f>
        <v>93.740000000000009</v>
      </c>
      <c r="D13" s="28">
        <f t="shared" ref="D13:F13" si="7">SUM(D4:D12)</f>
        <v>68.63000000000001</v>
      </c>
      <c r="E13" s="28">
        <f t="shared" si="7"/>
        <v>74.31</v>
      </c>
      <c r="F13" s="28">
        <f t="shared" si="7"/>
        <v>236.67999999999998</v>
      </c>
      <c r="G13" s="29"/>
      <c r="Q13" s="3" t="s">
        <v>21</v>
      </c>
      <c r="R13" s="3">
        <v>34.659999999999997</v>
      </c>
    </row>
    <row r="14" spans="2:23" x14ac:dyDescent="0.25">
      <c r="N14">
        <f>SUM(K9:M9)</f>
        <v>236.68</v>
      </c>
    </row>
    <row r="15" spans="2:23" x14ac:dyDescent="0.25">
      <c r="N15">
        <f>SUM(N6:N8)</f>
        <v>236.67999999999998</v>
      </c>
    </row>
    <row r="17" spans="10:19" ht="15.75" x14ac:dyDescent="0.25">
      <c r="J17" s="71" t="s">
        <v>11</v>
      </c>
      <c r="K17" s="71"/>
      <c r="L17" s="71"/>
    </row>
    <row r="18" spans="10:19" ht="15.75" x14ac:dyDescent="0.25">
      <c r="J18" s="28" t="s">
        <v>12</v>
      </c>
      <c r="K18" s="28" t="s">
        <v>13</v>
      </c>
      <c r="L18" s="28" t="s">
        <v>14</v>
      </c>
      <c r="M18" s="28" t="s">
        <v>15</v>
      </c>
      <c r="N18" s="28" t="s">
        <v>16</v>
      </c>
      <c r="O18" s="28"/>
      <c r="P18" s="28" t="s">
        <v>17</v>
      </c>
      <c r="Q18" s="28" t="s">
        <v>18</v>
      </c>
      <c r="S18" s="38"/>
    </row>
    <row r="19" spans="10:19" ht="15.75" x14ac:dyDescent="0.25">
      <c r="J19" s="28" t="s">
        <v>57</v>
      </c>
      <c r="K19" s="28">
        <v>2</v>
      </c>
      <c r="L19" s="33">
        <f>SUMSQ(C13:E13)/9-K12</f>
        <v>38.529607407408093</v>
      </c>
      <c r="M19" s="33">
        <f t="shared" ref="M19:M24" si="8">L19/K19</f>
        <v>19.264803703704047</v>
      </c>
      <c r="N19" s="32">
        <f>M19/M24</f>
        <v>4.5112543300876912E-2</v>
      </c>
      <c r="O19" s="30" t="str">
        <f>IF(N19&lt;P19,"tn",IF(N19&lt;Q19,"*","**"))</f>
        <v>tn</v>
      </c>
      <c r="P19" s="33">
        <f>FINV(0.05,K19,K24)</f>
        <v>3.6337234675916301</v>
      </c>
      <c r="Q19" s="33">
        <f>FINV(0.01,K19,K24)</f>
        <v>6.2262352803113821</v>
      </c>
    </row>
    <row r="20" spans="10:19" ht="15.75" x14ac:dyDescent="0.25">
      <c r="J20" s="28" t="s">
        <v>0</v>
      </c>
      <c r="K20" s="28">
        <v>8</v>
      </c>
      <c r="L20" s="33">
        <f>SUMSQ(F4:F12)/3-K12</f>
        <v>141.15598518518527</v>
      </c>
      <c r="M20" s="33">
        <f t="shared" si="8"/>
        <v>17.644498148148159</v>
      </c>
      <c r="N20" s="32">
        <f>M20/M24</f>
        <v>4.1318260957807294E-2</v>
      </c>
      <c r="O20" s="30" t="str">
        <f t="shared" ref="O20:O23" si="9">IF(N20&lt;P20,"tn",IF(N20&lt;Q20,"*","**"))</f>
        <v>tn</v>
      </c>
      <c r="P20" s="33">
        <f>FINV(0.05,K20,K24)</f>
        <v>2.5910961798744014</v>
      </c>
      <c r="Q20" s="33">
        <f>FINV(0.01,K20,K25)</f>
        <v>3.2883985212388325</v>
      </c>
    </row>
    <row r="21" spans="10:19" ht="15.75" x14ac:dyDescent="0.25">
      <c r="J21" s="28" t="s">
        <v>38</v>
      </c>
      <c r="K21" s="28">
        <v>2</v>
      </c>
      <c r="L21" s="33">
        <f>SUMSQ(N6:N8)/9-K12</f>
        <v>13.522874074074025</v>
      </c>
      <c r="M21" s="33">
        <f t="shared" si="8"/>
        <v>6.7614370370370125</v>
      </c>
      <c r="N21" s="32">
        <f>M21/M24</f>
        <v>1.5833310621838195E-2</v>
      </c>
      <c r="O21" s="30" t="str">
        <f t="shared" si="9"/>
        <v>tn</v>
      </c>
      <c r="P21" s="33">
        <f>FINV(0.05,K21,K24)</f>
        <v>3.6337234675916301</v>
      </c>
      <c r="Q21" s="33">
        <f>FINV(0.01,K21,K24)</f>
        <v>6.2262352803113821</v>
      </c>
    </row>
    <row r="22" spans="10:19" ht="15.75" x14ac:dyDescent="0.25">
      <c r="J22" s="28" t="s">
        <v>58</v>
      </c>
      <c r="K22" s="28">
        <v>2</v>
      </c>
      <c r="L22" s="33">
        <f>SUMSQ(K9:M9)/9-K12</f>
        <v>50.308118518518768</v>
      </c>
      <c r="M22" s="33">
        <f t="shared" si="8"/>
        <v>25.154059259259384</v>
      </c>
      <c r="N22" s="32">
        <f>M22/M24</f>
        <v>5.8903459644801967E-2</v>
      </c>
      <c r="O22" s="30" t="str">
        <f t="shared" si="9"/>
        <v>tn</v>
      </c>
      <c r="P22" s="33">
        <f>FINV(0.05,K22,K24)</f>
        <v>3.6337234675916301</v>
      </c>
      <c r="Q22" s="33">
        <f>FINV(0.01,K22,K24)</f>
        <v>6.2262352803113821</v>
      </c>
    </row>
    <row r="23" spans="10:19" ht="15.75" x14ac:dyDescent="0.25">
      <c r="J23" s="28" t="s">
        <v>59</v>
      </c>
      <c r="K23" s="28">
        <v>4</v>
      </c>
      <c r="L23" s="33">
        <f>L20-L21-L22</f>
        <v>77.32499259259248</v>
      </c>
      <c r="M23" s="33">
        <f t="shared" si="8"/>
        <v>19.33124814814812</v>
      </c>
      <c r="N23" s="32">
        <f>M23/M24</f>
        <v>4.5268136782294507E-2</v>
      </c>
      <c r="O23" s="30" t="str">
        <f t="shared" si="9"/>
        <v>tn</v>
      </c>
      <c r="P23" s="33">
        <f>FINV(0.05,K23,K24)</f>
        <v>3.0069172799243447</v>
      </c>
      <c r="Q23" s="33">
        <f>FINV(0.01,K23,K24)</f>
        <v>4.772577999723211</v>
      </c>
    </row>
    <row r="24" spans="10:19" ht="15.75" x14ac:dyDescent="0.25">
      <c r="J24" s="28" t="s">
        <v>60</v>
      </c>
      <c r="K24" s="28">
        <v>16</v>
      </c>
      <c r="L24" s="33">
        <f>L25-L19-L20</f>
        <v>6832.6198592592573</v>
      </c>
      <c r="M24" s="33">
        <f t="shared" si="8"/>
        <v>427.03874120370358</v>
      </c>
      <c r="N24" s="29"/>
      <c r="O24" s="29"/>
      <c r="P24" s="29"/>
      <c r="Q24" s="29"/>
    </row>
    <row r="25" spans="10:19" ht="15.75" x14ac:dyDescent="0.25">
      <c r="J25" s="28" t="s">
        <v>4</v>
      </c>
      <c r="K25" s="28">
        <v>26</v>
      </c>
      <c r="L25" s="28">
        <f>SUMSQ(C4:F12)-K12</f>
        <v>7012.3054518518511</v>
      </c>
      <c r="M25" s="29"/>
      <c r="N25" s="29"/>
      <c r="O25" s="29"/>
      <c r="P25" s="29"/>
      <c r="Q25" s="29"/>
    </row>
    <row r="28" spans="10:19" ht="15.75" x14ac:dyDescent="0.25">
      <c r="J28" s="31" t="s">
        <v>21</v>
      </c>
      <c r="K28" s="4">
        <f>5.031*((M24/9)^0.5)</f>
        <v>34.655063641705674</v>
      </c>
    </row>
    <row r="30" spans="10:19" ht="15.75" x14ac:dyDescent="0.25">
      <c r="J30" s="72" t="s">
        <v>22</v>
      </c>
      <c r="K30" s="72"/>
      <c r="M30" s="71" t="s">
        <v>61</v>
      </c>
      <c r="N30" s="71"/>
      <c r="O30" s="34" t="s">
        <v>21</v>
      </c>
      <c r="P30" s="34" t="s">
        <v>24</v>
      </c>
      <c r="Q30" s="34" t="s">
        <v>25</v>
      </c>
      <c r="R30" s="34"/>
    </row>
    <row r="31" spans="10:19" ht="15.75" x14ac:dyDescent="0.25">
      <c r="J31" s="28" t="s">
        <v>28</v>
      </c>
      <c r="K31" s="28">
        <v>9.6300000000000008</v>
      </c>
      <c r="M31" s="34" t="s">
        <v>29</v>
      </c>
      <c r="N31" s="34">
        <v>6.09</v>
      </c>
      <c r="O31" s="36">
        <f>K28</f>
        <v>34.655063641705674</v>
      </c>
      <c r="P31" s="36">
        <f>N31+O31</f>
        <v>40.74506364170567</v>
      </c>
      <c r="Q31" s="34" t="s">
        <v>26</v>
      </c>
      <c r="R31" s="37"/>
    </row>
    <row r="32" spans="10:19" ht="15.75" x14ac:dyDescent="0.25">
      <c r="J32" s="28" t="s">
        <v>29</v>
      </c>
      <c r="K32" s="28">
        <v>6.09</v>
      </c>
      <c r="M32" s="34" t="s">
        <v>33</v>
      </c>
      <c r="N32" s="34">
        <v>7.21</v>
      </c>
      <c r="O32" s="36">
        <f>K28</f>
        <v>34.655063641705674</v>
      </c>
      <c r="P32" s="36">
        <f t="shared" ref="P32:P39" si="10">N32+O32</f>
        <v>41.865063641705675</v>
      </c>
      <c r="Q32" s="34" t="s">
        <v>26</v>
      </c>
      <c r="R32" s="37"/>
    </row>
    <row r="33" spans="10:18" ht="15.75" x14ac:dyDescent="0.25">
      <c r="J33" s="28" t="s">
        <v>30</v>
      </c>
      <c r="K33" s="28">
        <v>10.11</v>
      </c>
      <c r="M33" s="34" t="s">
        <v>32</v>
      </c>
      <c r="N33" s="34">
        <v>7.52</v>
      </c>
      <c r="O33" s="36">
        <f>K28</f>
        <v>34.655063641705674</v>
      </c>
      <c r="P33" s="36">
        <f t="shared" si="10"/>
        <v>42.175063641705677</v>
      </c>
      <c r="Q33" s="34" t="s">
        <v>26</v>
      </c>
      <c r="R33" s="37"/>
    </row>
    <row r="34" spans="10:18" ht="15.75" x14ac:dyDescent="0.25">
      <c r="J34" s="28" t="s">
        <v>31</v>
      </c>
      <c r="K34" s="28">
        <v>14.35</v>
      </c>
      <c r="M34" s="34" t="s">
        <v>34</v>
      </c>
      <c r="N34" s="34">
        <v>7.79</v>
      </c>
      <c r="O34" s="36">
        <f>K28</f>
        <v>34.655063641705674</v>
      </c>
      <c r="P34" s="36">
        <f t="shared" si="10"/>
        <v>42.445063641705673</v>
      </c>
      <c r="Q34" s="34" t="s">
        <v>26</v>
      </c>
      <c r="R34" s="37"/>
    </row>
    <row r="35" spans="10:18" ht="15.75" x14ac:dyDescent="0.25">
      <c r="J35" s="28" t="s">
        <v>32</v>
      </c>
      <c r="K35" s="28">
        <v>7.52</v>
      </c>
      <c r="M35" s="34" t="s">
        <v>36</v>
      </c>
      <c r="N35" s="34">
        <v>7.83</v>
      </c>
      <c r="O35" s="36">
        <f>K28</f>
        <v>34.655063641705674</v>
      </c>
      <c r="P35" s="36">
        <f t="shared" si="10"/>
        <v>42.485063641705672</v>
      </c>
      <c r="Q35" s="34" t="s">
        <v>26</v>
      </c>
      <c r="R35" s="37"/>
    </row>
    <row r="36" spans="10:18" ht="15.75" x14ac:dyDescent="0.25">
      <c r="J36" s="28" t="s">
        <v>33</v>
      </c>
      <c r="K36" s="28">
        <v>7.21</v>
      </c>
      <c r="M36" s="34" t="s">
        <v>35</v>
      </c>
      <c r="N36" s="34">
        <v>8.32</v>
      </c>
      <c r="O36" s="36">
        <f>K28</f>
        <v>34.655063641705674</v>
      </c>
      <c r="P36" s="36">
        <f t="shared" si="10"/>
        <v>42.975063641705674</v>
      </c>
      <c r="Q36" s="34" t="s">
        <v>26</v>
      </c>
      <c r="R36" s="37"/>
    </row>
    <row r="37" spans="10:18" ht="15.75" x14ac:dyDescent="0.25">
      <c r="J37" s="28" t="s">
        <v>34</v>
      </c>
      <c r="K37" s="28">
        <v>7.79</v>
      </c>
      <c r="M37" s="34" t="s">
        <v>28</v>
      </c>
      <c r="N37" s="34">
        <v>9.6300000000000008</v>
      </c>
      <c r="O37" s="36">
        <f>K28</f>
        <v>34.655063641705674</v>
      </c>
      <c r="P37" s="36">
        <f t="shared" si="10"/>
        <v>44.285063641705676</v>
      </c>
      <c r="Q37" s="34" t="s">
        <v>26</v>
      </c>
      <c r="R37" s="37"/>
    </row>
    <row r="38" spans="10:18" ht="15.75" x14ac:dyDescent="0.25">
      <c r="J38" s="28" t="s">
        <v>35</v>
      </c>
      <c r="K38" s="28">
        <v>8.32</v>
      </c>
      <c r="M38" s="34" t="s">
        <v>30</v>
      </c>
      <c r="N38" s="34">
        <v>10.11</v>
      </c>
      <c r="O38" s="36">
        <f>K28</f>
        <v>34.655063641705674</v>
      </c>
      <c r="P38" s="36">
        <f t="shared" si="10"/>
        <v>44.765063641705673</v>
      </c>
      <c r="Q38" s="34" t="s">
        <v>26</v>
      </c>
      <c r="R38" s="37"/>
    </row>
    <row r="39" spans="10:18" ht="15.75" x14ac:dyDescent="0.25">
      <c r="J39" s="28" t="s">
        <v>36</v>
      </c>
      <c r="K39" s="28">
        <v>7.83</v>
      </c>
      <c r="M39" s="34" t="s">
        <v>31</v>
      </c>
      <c r="N39" s="34">
        <v>14.35</v>
      </c>
      <c r="O39" s="36">
        <f>K28</f>
        <v>34.655063641705674</v>
      </c>
      <c r="P39" s="36">
        <f t="shared" si="10"/>
        <v>49.005063641705675</v>
      </c>
      <c r="Q39" s="34" t="s">
        <v>26</v>
      </c>
      <c r="R39" s="37"/>
    </row>
  </sheetData>
  <mergeCells count="8">
    <mergeCell ref="T9:W9"/>
    <mergeCell ref="O4:O5"/>
    <mergeCell ref="J17:L17"/>
    <mergeCell ref="J30:K30"/>
    <mergeCell ref="M30:N30"/>
    <mergeCell ref="K4:M4"/>
    <mergeCell ref="J4:J5"/>
    <mergeCell ref="N4:N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K. AIR</vt:lpstr>
      <vt:lpstr>TEKSTUR</vt:lpstr>
      <vt:lpstr>SERAT KASAR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Hp</cp:lastModifiedBy>
  <dcterms:created xsi:type="dcterms:W3CDTF">2022-08-31T10:59:27Z</dcterms:created>
  <dcterms:modified xsi:type="dcterms:W3CDTF">2023-03-02T04:52:35Z</dcterms:modified>
</cp:coreProperties>
</file>